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trlProps/ctrlProp2.xml" ContentType="application/vnd.ms-excel.controlproperties+xml"/>
  <Override PartName="/xl/drawings/drawing4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drawings/drawing5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6.xml" ContentType="application/vnd.openxmlformats-officedocument.drawing+xml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ctrlProps/ctrlProp19.xml" ContentType="application/vnd.ms-excel.controlproperties+xml"/>
  <Override PartName="/xl/drawings/drawing7.xml" ContentType="application/vnd.openxmlformats-officedocument.drawing+xml"/>
  <Override PartName="/xl/activeX/activeX16.xml" ContentType="application/vnd.ms-office.activeX+xml"/>
  <Override PartName="/xl/activeX/activeX16.bin" ContentType="application/vnd.ms-office.activeX"/>
  <Override PartName="/xl/ctrlProps/ctrlProp20.xml" ContentType="application/vnd.ms-excel.controlproperties+xml"/>
  <Override PartName="/xl/ctrlProps/ctrlProp2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CurveManager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02B2FD1-71F0-4B77-9D91-9F668BF99154}" xr6:coauthVersionLast="47" xr6:coauthVersionMax="47" xr10:uidLastSave="{00000000-0000-0000-0000-000000000000}"/>
  <bookViews>
    <workbookView xWindow="-120" yWindow="-120" windowWidth="38640" windowHeight="15720" tabRatio="728" firstSheet="3" activeTab="9"/>
  </bookViews>
  <sheets>
    <sheet name="Basis" sheetId="4133" r:id="rId1"/>
    <sheet name="FixedSpreads" sheetId="4129" r:id="rId2"/>
    <sheet name="PhysPrem" sheetId="4130" r:id="rId3"/>
    <sheet name="from Randy" sheetId="4131" r:id="rId4"/>
    <sheet name="Phys" sheetId="4132" r:id="rId5"/>
    <sheet name="Fin" sheetId="51" r:id="rId6"/>
    <sheet name="CurveFetch" sheetId="9230" r:id="rId7"/>
    <sheet name="BasisCurves" sheetId="283" r:id="rId8"/>
    <sheet name="Publish" sheetId="768" r:id="rId9"/>
    <sheet name="Publish2" sheetId="8940" r:id="rId10"/>
    <sheet name="Listen" sheetId="16" r:id="rId11"/>
    <sheet name="DBReport" sheetId="5" r:id="rId12"/>
    <sheet name="Averaging" sheetId="8" r:id="rId13"/>
  </sheets>
  <externalReferences>
    <externalReference r:id="rId14"/>
    <externalReference r:id="rId15"/>
  </externalReferences>
  <definedNames>
    <definedName name="_xlnm._FilterDatabase" localSheetId="12" hidden="1">Averaging!$A$6:$BJ$9</definedName>
    <definedName name="_Order1" hidden="1">0</definedName>
    <definedName name="_Order2" hidden="1">0</definedName>
    <definedName name="aDate" localSheetId="10">Listen!$B$5</definedName>
    <definedName name="aDiscount_factor">Listen!$A$5</definedName>
    <definedName name="Aeco">'from Randy'!$B$17</definedName>
    <definedName name="AECO_USIM">#REF!</definedName>
    <definedName name="BONDAD">#REF!</definedName>
    <definedName name="CGPRAECOBASIS">BasisCurves!$P$17</definedName>
    <definedName name="CGPRKingsgate">BasisCurves!$T$17</definedName>
    <definedName name="CIG">'from Randy'!$B$9</definedName>
    <definedName name="CIG_CHEYENN">'from Randy'!$B$20</definedName>
    <definedName name="CIG_NW_GR">'from Randy'!$B$21</definedName>
    <definedName name="CIG_ROCKY">#REF!</definedName>
    <definedName name="CIG_SOUTHERN">#REF!</definedName>
    <definedName name="CIGRkymnt">BasisCurves!$H$17</definedName>
    <definedName name="Count">#REF!</definedName>
    <definedName name="Count1">CurveFetch!$A$4</definedName>
    <definedName name="Currentmonth">Fin!$B$4</definedName>
    <definedName name="Curve_Code">Averaging!$A$3</definedName>
    <definedName name="CurveCode" localSheetId="10">Listen!$B$3</definedName>
    <definedName name="CurveCode">CurveFetch!$B$4</definedName>
    <definedName name="CurveRange">BasisCurves!$C$11</definedName>
    <definedName name="Curves">#REF!</definedName>
    <definedName name="CurveTable">#REF!</definedName>
    <definedName name="CurveTable1">CurveFetch!$E$1:$Z$7</definedName>
    <definedName name="CurveType">CurveFetch!$B$5</definedName>
    <definedName name="Dates">BasisCurves!$B$16:$B$157</definedName>
    <definedName name="DBase">BasisCurves!$B$3</definedName>
    <definedName name="dCurveCode" localSheetId="9">Publish2!$C$6</definedName>
    <definedName name="dCurveCode">Publish!$C$6</definedName>
    <definedName name="dDate" localSheetId="9">Publish2!$C$8</definedName>
    <definedName name="dDate">Publish!$C$8</definedName>
    <definedName name="Discount_Factor" localSheetId="9">Publish2!$A$8</definedName>
    <definedName name="Discount_Factor">Publish!$A$8</definedName>
    <definedName name="DJ_Basin">#REF!</definedName>
    <definedName name="DJ_BASIN_CIG">#REF!</definedName>
    <definedName name="DJ_BASIN_PSCO">#REF!</definedName>
    <definedName name="dRiskType" localSheetId="9">Publish2!$C$7</definedName>
    <definedName name="dRiskType">Publish!$C$7</definedName>
    <definedName name="Dump">CurveFetch!$B$7</definedName>
    <definedName name="EffDt">BasisCurves!$B$5</definedName>
    <definedName name="EffectDate">#REF!</definedName>
    <definedName name="EffectiveDate">CurveFetch!$B$2</definedName>
    <definedName name="ELPO_PERMIAN">#REF!</definedName>
    <definedName name="ELPO_SJ">#REF!</definedName>
    <definedName name="ELPO_SJ_BONDAD">#REF!</definedName>
    <definedName name="ELPOPerm">BasisCurves!$D$17</definedName>
    <definedName name="ELPOSJ">BasisCurves!$E$17</definedName>
    <definedName name="EndLine">#REF!</definedName>
    <definedName name="EndLine2">#REF!</definedName>
    <definedName name="Environment" localSheetId="10">Listen!#REF!</definedName>
    <definedName name="Environment" localSheetId="9">Publish2!$D$5</definedName>
    <definedName name="Environment">Publish!$D$5</definedName>
    <definedName name="EPSJBONDAD">BasisCurves!$M$17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D_DJ_BASIN">FixedSpreads!$B$7</definedName>
    <definedName name="GD_TRAILBLAZER">FixedSpreads!$B$12</definedName>
    <definedName name="GD_WIND_RIVER">FixedSpreads!$B$6</definedName>
    <definedName name="GD_WINDOW_ROCK">FixedSpreads!$B$8</definedName>
    <definedName name="GDC_AECOUS">#REF!</definedName>
    <definedName name="GDC_CIG_GLENRK">#REF!</definedName>
    <definedName name="GDC_CIG_ROCKPRT">#REF!</definedName>
    <definedName name="GDC_FTULESSGATH">#REF!</definedName>
    <definedName name="GDC_FTUNION">FixedSpreads!$B$15</definedName>
    <definedName name="GDC_NGPL_GAGE">FixedSpreads!$B$10</definedName>
    <definedName name="GDC_NGPL_GAGE_W">#REF!</definedName>
    <definedName name="GDP_BONDAD__100">FixedSpreads!$B$18</definedName>
    <definedName name="GDP_CIG_CHEYENN">Basis!$B$14</definedName>
    <definedName name="GDP_CIG_NW_GR">Basis!$B$15</definedName>
    <definedName name="GDP_CIG_RKYMTN">Basis!$B$6</definedName>
    <definedName name="GDP_CIG_ROCKPORT">FixedSpreads!$B$5</definedName>
    <definedName name="GDP_CIG_SOUTH">#REF!</definedName>
    <definedName name="GDP_CIG_SOUTHERN">FixedSpreads!$B$13</definedName>
    <definedName name="GDP_CIG_WIC">FixedSpreads!$B$14</definedName>
    <definedName name="GDP_ELPO_PERMIAN">Basis!$B$3</definedName>
    <definedName name="GDP_ELPO_SJ">Basis!$B$4</definedName>
    <definedName name="GDP_GLENROCK">#REF!</definedName>
    <definedName name="GDP_KERN_OPAL">Basis!$B$7</definedName>
    <definedName name="GDP_MALIN">Basis!$B$11</definedName>
    <definedName name="GDP_MOJAVE">Basis!$B$16</definedName>
    <definedName name="GDP_NW_STANFIELD">Basis!$B$12</definedName>
    <definedName name="GDP_NWPL_CNBR_US">Basis!$B$8</definedName>
    <definedName name="GDP_PG_E_LG_PKG">#REF!</definedName>
    <definedName name="GDP_PGE_CG">Basis!$B$13</definedName>
    <definedName name="GDP_PGE_TOPOCK">Basis!$B$17</definedName>
    <definedName name="GDP_POWDERRIVER">#REF!</definedName>
    <definedName name="GDP_QUESTAR">Basis!$B$10</definedName>
    <definedName name="GDP_SOCAL">Basis!$B$5</definedName>
    <definedName name="GDP_SOCAL_KRS">FixedSpreads!$B$4</definedName>
    <definedName name="GDP_TRAILBLAZER">FixedSpreads!$B$11</definedName>
    <definedName name="GDP_TW_PERMIAN">FixedSpreads!$B$3</definedName>
    <definedName name="GDP_WYOMING">Basis!$B$9</definedName>
    <definedName name="HeHub">Basis!$B$19</definedName>
    <definedName name="IF_BONDAD_100">#REF!</definedName>
    <definedName name="IF_CIG_ROCKPRT">#REF!</definedName>
    <definedName name="IF_ELPO_PERMIAN">#REF!</definedName>
    <definedName name="IF_ELPO_SJ">#REF!</definedName>
    <definedName name="IFQuestar">BasisCurves!$L$17</definedName>
    <definedName name="IM_DJ_BASIN">#REF!</definedName>
    <definedName name="IM_FTULESSGATH">#REF!</definedName>
    <definedName name="IM_FTUNION">#REF!</definedName>
    <definedName name="IM_GDC_AECOUS">#REF!</definedName>
    <definedName name="IM_GDC_CIG_GLENRK">#REF!</definedName>
    <definedName name="IM_GDC_CIG_ROCKPRT">#REF!</definedName>
    <definedName name="IM_GDC_NGPL_GAGE_W">#REF!</definedName>
    <definedName name="IM_RIOPUERCO">FixedSpreads!$B$17</definedName>
    <definedName name="IM_TRAILBLAZER2">#REF!</definedName>
    <definedName name="IM_TW_SJ">#REF!</definedName>
    <definedName name="IM_WindRiver">#REF!</definedName>
    <definedName name="Kern_Opal">'from Randy'!$B$10</definedName>
    <definedName name="KERN_RIVER">#REF!</definedName>
    <definedName name="KernRiver">BasisCurves!$I$17</definedName>
    <definedName name="LocalPath">#REF!</definedName>
    <definedName name="Malin">'from Randy'!$B$15</definedName>
    <definedName name="MOJAVE">'from Randy'!$B$22</definedName>
    <definedName name="Month">CurveFetch!$B$3</definedName>
    <definedName name="network" localSheetId="9">Publish2!$G$5</definedName>
    <definedName name="network">Publish!$G$5</definedName>
    <definedName name="NGI_NOCAL">#REF!</definedName>
    <definedName name="NGI_PGE_CG">#REF!</definedName>
    <definedName name="NGI_SOCAL">#REF!</definedName>
    <definedName name="NGIMALIN">BasisCurves!$N$17</definedName>
    <definedName name="NGIMOJAVE">BasisCurves!#REF!</definedName>
    <definedName name="NGIPGECG">BasisCurves!$O$17</definedName>
    <definedName name="NGISOCAL">BasisCurves!$G$17</definedName>
    <definedName name="NthWstCanBr">BasisCurves!$J$17</definedName>
    <definedName name="NWPL_ROCKY">#REF!</definedName>
    <definedName name="NWPLRocky">BasisCurves!$K$17</definedName>
    <definedName name="NWStanfield">BasisCurves!$U$17</definedName>
    <definedName name="NYMEX">BasisCurves!$C$17</definedName>
    <definedName name="NYMEX1">BasisCurves!$C$17</definedName>
    <definedName name="Password">BasisCurves!$B$2</definedName>
    <definedName name="Period">Averaging!$A$5</definedName>
    <definedName name="Permian">'from Randy'!$B$4</definedName>
    <definedName name="PG_E">'from Randy'!$B$18</definedName>
    <definedName name="PG_E_TOPOCK">'from Randy'!$B$23</definedName>
    <definedName name="PGETopock">BasisCurves!$Q$17</definedName>
    <definedName name="_xlnm.Print_Area" localSheetId="0">Basis!$A$1:$G$22</definedName>
    <definedName name="_xlnm.Print_Area" localSheetId="5">Fin!$A$4:$Z$40</definedName>
    <definedName name="_xlnm.Print_Area" localSheetId="2">PhysPrem!$C$3:$F$39</definedName>
    <definedName name="_xlnm.Print_Area" localSheetId="8">Publish!$C$6:$M$54</definedName>
    <definedName name="_xlnm.Print_Area" localSheetId="9">Publish2!$C$6:$N$38</definedName>
    <definedName name="PutGet">#REF!</definedName>
    <definedName name="Questar">'from Randy'!$B$14</definedName>
    <definedName name="rAmount">DBReport!$E$3</definedName>
    <definedName name="RangeName">#REF!</definedName>
    <definedName name="rBookType">DBReport!$B$3</definedName>
    <definedName name="rCurveCode">DBReport!$A$3</definedName>
    <definedName name="rCurveDefID">DBReport!$F$3</definedName>
    <definedName name="rCurveDefIdStatus">DBReport!$G$3</definedName>
    <definedName name="rCurvePointStatus">DBReport!$H$3</definedName>
    <definedName name="rCurveType">DBReport!$C$3</definedName>
    <definedName name="rEffDate">DBReport!$B$2</definedName>
    <definedName name="RemotePath">#REF!</definedName>
    <definedName name="Risk">Averaging!$A$4</definedName>
    <definedName name="RiskType" localSheetId="10">Listen!$B$4</definedName>
    <definedName name="RiskType">CurveFetch!$B$6</definedName>
    <definedName name="rRefDate">DBReport!$D$3</definedName>
    <definedName name="rTimeStamp">DBReport!$J$3</definedName>
    <definedName name="rUpdateMsg">DBReport!$I$3</definedName>
    <definedName name="SanJuan">'from Randy'!$B$5</definedName>
    <definedName name="service" localSheetId="9">Publish2!#REF!</definedName>
    <definedName name="service">Publish!#REF!</definedName>
    <definedName name="SkipLines">#REF!</definedName>
    <definedName name="SkipLines2">#REF!</definedName>
    <definedName name="SoBdrPGE">BasisCurves!$S$17</definedName>
    <definedName name="SoBdrSocal">BasisCurves!$R$17</definedName>
    <definedName name="Socal">'from Randy'!$B$8</definedName>
    <definedName name="SOCAL_KRS">#REF!</definedName>
    <definedName name="Stanfield">'from Randy'!$B$16</definedName>
    <definedName name="STANFIELD_1ST">#REF!</definedName>
    <definedName name="StartMonth">#REF!</definedName>
    <definedName name="Sumas">'from Randy'!$B$12</definedName>
    <definedName name="Test" localSheetId="9">Publish2!$B$8</definedName>
    <definedName name="Test">Publish!$B$8</definedName>
    <definedName name="TODAY">Fin!$B$5</definedName>
    <definedName name="TRAILBLAZER">#REF!</definedName>
    <definedName name="TUSCORARA">#REF!</definedName>
    <definedName name="TW_PERMIAN">#REF!</definedName>
    <definedName name="TW_SJ">#REF!</definedName>
    <definedName name="TW_THOREAU">FixedSpreads!$B$16</definedName>
    <definedName name="TWPermian">BasisCurves!$F$17</definedName>
    <definedName name="UpperLeftofCurveTable">BasisCurves!$B$11</definedName>
    <definedName name="UserName">BasisCurves!$B$1</definedName>
    <definedName name="WACOG_WEST">#REF!</definedName>
    <definedName name="WIC">#REF!</definedName>
    <definedName name="Wind_River">#REF!</definedName>
    <definedName name="WINDOW_ROCK">#REF!</definedName>
    <definedName name="Wyoming">'from Randy'!$B$13</definedName>
    <definedName name="Yesterday">Fin!$F$5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133" l="1"/>
  <c r="C3" i="4133"/>
  <c r="D3" i="4133"/>
  <c r="B4" i="4133"/>
  <c r="C4" i="4133"/>
  <c r="D4" i="4133"/>
  <c r="B5" i="4133"/>
  <c r="C5" i="4133"/>
  <c r="D5" i="4133"/>
  <c r="B6" i="4133"/>
  <c r="C6" i="4133"/>
  <c r="D6" i="4133"/>
  <c r="B7" i="4133"/>
  <c r="C7" i="4133"/>
  <c r="D7" i="4133"/>
  <c r="B8" i="4133"/>
  <c r="C8" i="4133"/>
  <c r="D8" i="4133"/>
  <c r="B9" i="4133"/>
  <c r="C9" i="4133"/>
  <c r="D9" i="4133"/>
  <c r="B10" i="4133"/>
  <c r="C10" i="4133"/>
  <c r="D10" i="4133"/>
  <c r="B11" i="4133"/>
  <c r="C11" i="4133"/>
  <c r="D11" i="4133"/>
  <c r="B12" i="4133"/>
  <c r="C12" i="4133"/>
  <c r="D12" i="4133"/>
  <c r="B13" i="4133"/>
  <c r="C13" i="4133"/>
  <c r="D13" i="4133"/>
  <c r="B14" i="4133"/>
  <c r="C14" i="4133"/>
  <c r="D14" i="4133"/>
  <c r="B15" i="4133"/>
  <c r="C15" i="4133"/>
  <c r="D15" i="4133"/>
  <c r="B16" i="4133"/>
  <c r="C16" i="4133"/>
  <c r="D16" i="4133"/>
  <c r="B17" i="4133"/>
  <c r="C17" i="4133"/>
  <c r="D17" i="4133"/>
  <c r="B19" i="4133"/>
  <c r="C11" i="283"/>
  <c r="D11" i="283"/>
  <c r="E11" i="283"/>
  <c r="F11" i="283"/>
  <c r="G11" i="283"/>
  <c r="H11" i="283"/>
  <c r="I11" i="283"/>
  <c r="J11" i="283"/>
  <c r="K11" i="283"/>
  <c r="L11" i="283"/>
  <c r="M11" i="283"/>
  <c r="N11" i="283"/>
  <c r="O11" i="283"/>
  <c r="P11" i="283"/>
  <c r="Q11" i="283"/>
  <c r="R11" i="283"/>
  <c r="S11" i="283"/>
  <c r="T11" i="283"/>
  <c r="U11" i="283"/>
  <c r="B16" i="283"/>
  <c r="B17" i="283"/>
  <c r="B18" i="283"/>
  <c r="B19" i="283"/>
  <c r="B20" i="283"/>
  <c r="B21" i="283"/>
  <c r="B22" i="283"/>
  <c r="B23" i="283"/>
  <c r="B24" i="283"/>
  <c r="B25" i="283"/>
  <c r="B26" i="283"/>
  <c r="B27" i="283"/>
  <c r="B28" i="283"/>
  <c r="B29" i="283"/>
  <c r="B30" i="283"/>
  <c r="B31" i="283"/>
  <c r="B32" i="283"/>
  <c r="B33" i="283"/>
  <c r="B34" i="283"/>
  <c r="B35" i="283"/>
  <c r="B36" i="283"/>
  <c r="B37" i="283"/>
  <c r="B38" i="283"/>
  <c r="B39" i="283"/>
  <c r="B40" i="283"/>
  <c r="B41" i="283"/>
  <c r="B42" i="283"/>
  <c r="B43" i="283"/>
  <c r="B44" i="283"/>
  <c r="B45" i="283"/>
  <c r="B46" i="283"/>
  <c r="B47" i="283"/>
  <c r="B48" i="283"/>
  <c r="B49" i="283"/>
  <c r="B50" i="283"/>
  <c r="B51" i="283"/>
  <c r="B52" i="283"/>
  <c r="B53" i="283"/>
  <c r="B54" i="283"/>
  <c r="B55" i="283"/>
  <c r="B56" i="283"/>
  <c r="B57" i="283"/>
  <c r="B58" i="283"/>
  <c r="B59" i="283"/>
  <c r="B60" i="283"/>
  <c r="B61" i="283"/>
  <c r="B62" i="283"/>
  <c r="B63" i="283"/>
  <c r="B64" i="283"/>
  <c r="B65" i="283"/>
  <c r="B66" i="283"/>
  <c r="B67" i="283"/>
  <c r="B68" i="283"/>
  <c r="B69" i="283"/>
  <c r="B70" i="283"/>
  <c r="B71" i="283"/>
  <c r="B72" i="283"/>
  <c r="B73" i="283"/>
  <c r="B74" i="283"/>
  <c r="B75" i="283"/>
  <c r="B76" i="283"/>
  <c r="B77" i="283"/>
  <c r="B78" i="283"/>
  <c r="B79" i="283"/>
  <c r="B80" i="283"/>
  <c r="B81" i="283"/>
  <c r="B82" i="283"/>
  <c r="B83" i="283"/>
  <c r="B84" i="283"/>
  <c r="B85" i="283"/>
  <c r="B86" i="283"/>
  <c r="B87" i="283"/>
  <c r="B88" i="283"/>
  <c r="B89" i="283"/>
  <c r="B90" i="283"/>
  <c r="B91" i="283"/>
  <c r="B92" i="283"/>
  <c r="B93" i="283"/>
  <c r="B94" i="283"/>
  <c r="B95" i="283"/>
  <c r="B96" i="283"/>
  <c r="B97" i="283"/>
  <c r="B98" i="283"/>
  <c r="B99" i="283"/>
  <c r="B100" i="283"/>
  <c r="B101" i="283"/>
  <c r="B102" i="283"/>
  <c r="B103" i="283"/>
  <c r="B104" i="283"/>
  <c r="B105" i="283"/>
  <c r="B106" i="283"/>
  <c r="B107" i="283"/>
  <c r="B108" i="283"/>
  <c r="B109" i="283"/>
  <c r="B110" i="283"/>
  <c r="B111" i="283"/>
  <c r="B112" i="283"/>
  <c r="B113" i="283"/>
  <c r="B114" i="283"/>
  <c r="B115" i="283"/>
  <c r="B116" i="283"/>
  <c r="B117" i="283"/>
  <c r="B118" i="283"/>
  <c r="B119" i="283"/>
  <c r="B120" i="283"/>
  <c r="B121" i="283"/>
  <c r="B122" i="283"/>
  <c r="B123" i="283"/>
  <c r="B124" i="283"/>
  <c r="B125" i="283"/>
  <c r="B126" i="283"/>
  <c r="B127" i="283"/>
  <c r="B128" i="283"/>
  <c r="B129" i="283"/>
  <c r="B130" i="283"/>
  <c r="B131" i="283"/>
  <c r="B132" i="283"/>
  <c r="B133" i="283"/>
  <c r="B134" i="283"/>
  <c r="B135" i="283"/>
  <c r="B136" i="283"/>
  <c r="B137" i="283"/>
  <c r="B138" i="283"/>
  <c r="B139" i="283"/>
  <c r="B140" i="283"/>
  <c r="B141" i="283"/>
  <c r="B142" i="283"/>
  <c r="B143" i="283"/>
  <c r="B144" i="283"/>
  <c r="B145" i="283"/>
  <c r="B146" i="283"/>
  <c r="B147" i="283"/>
  <c r="B148" i="283"/>
  <c r="B149" i="283"/>
  <c r="B150" i="283"/>
  <c r="B151" i="283"/>
  <c r="B152" i="283"/>
  <c r="B153" i="283"/>
  <c r="B154" i="283"/>
  <c r="B155" i="283"/>
  <c r="B156" i="283"/>
  <c r="B157" i="283"/>
  <c r="F1" i="9230"/>
  <c r="G1" i="9230"/>
  <c r="H1" i="9230"/>
  <c r="I1" i="9230"/>
  <c r="J1" i="9230"/>
  <c r="K1" i="9230"/>
  <c r="L1" i="9230"/>
  <c r="M1" i="9230"/>
  <c r="N1" i="9230"/>
  <c r="O1" i="9230"/>
  <c r="P1" i="9230"/>
  <c r="Q1" i="9230"/>
  <c r="R1" i="9230"/>
  <c r="S1" i="9230"/>
  <c r="T1" i="9230"/>
  <c r="U1" i="9230"/>
  <c r="V1" i="9230"/>
  <c r="W1" i="9230"/>
  <c r="X1" i="9230"/>
  <c r="Y1" i="9230"/>
  <c r="Z1" i="9230"/>
  <c r="AA1" i="9230"/>
  <c r="B2" i="9230"/>
  <c r="F2" i="9230"/>
  <c r="H2" i="9230"/>
  <c r="I2" i="9230"/>
  <c r="J2" i="9230"/>
  <c r="K2" i="9230"/>
  <c r="L2" i="9230"/>
  <c r="M2" i="9230"/>
  <c r="N2" i="9230"/>
  <c r="O2" i="9230"/>
  <c r="P2" i="9230"/>
  <c r="Q2" i="9230"/>
  <c r="R2" i="9230"/>
  <c r="S2" i="9230"/>
  <c r="T2" i="9230"/>
  <c r="U2" i="9230"/>
  <c r="V2" i="9230"/>
  <c r="W2" i="9230"/>
  <c r="X2" i="9230"/>
  <c r="Y2" i="9230"/>
  <c r="Z2" i="9230"/>
  <c r="AA2" i="9230"/>
  <c r="B3" i="9230"/>
  <c r="F3" i="9230"/>
  <c r="G3" i="9230"/>
  <c r="H3" i="9230"/>
  <c r="I3" i="9230"/>
  <c r="J3" i="9230"/>
  <c r="K3" i="9230"/>
  <c r="L3" i="9230"/>
  <c r="M3" i="9230"/>
  <c r="N3" i="9230"/>
  <c r="O3" i="9230"/>
  <c r="P3" i="9230"/>
  <c r="Q3" i="9230"/>
  <c r="R3" i="9230"/>
  <c r="S3" i="9230"/>
  <c r="T3" i="9230"/>
  <c r="U3" i="9230"/>
  <c r="V3" i="9230"/>
  <c r="W3" i="9230"/>
  <c r="X3" i="9230"/>
  <c r="Y3" i="9230"/>
  <c r="Z3" i="9230"/>
  <c r="AA3" i="9230"/>
  <c r="B4" i="9230"/>
  <c r="B5" i="9230"/>
  <c r="B6" i="9230"/>
  <c r="B7" i="9230"/>
  <c r="C4" i="51"/>
  <c r="D4" i="51"/>
  <c r="B5" i="51"/>
  <c r="E5" i="51"/>
  <c r="F5" i="51"/>
  <c r="B6" i="51"/>
  <c r="A7" i="51"/>
  <c r="C7" i="51"/>
  <c r="C8" i="51"/>
  <c r="E8" i="51"/>
  <c r="G8" i="51"/>
  <c r="I8" i="51"/>
  <c r="K8" i="51"/>
  <c r="M8" i="51"/>
  <c r="O8" i="51"/>
  <c r="Q8" i="51"/>
  <c r="U8" i="51"/>
  <c r="W8" i="51"/>
  <c r="C10" i="51"/>
  <c r="D10" i="51"/>
  <c r="E10" i="51"/>
  <c r="F10" i="51"/>
  <c r="G10" i="51"/>
  <c r="H10" i="51"/>
  <c r="I10" i="51"/>
  <c r="J10" i="51"/>
  <c r="K10" i="51"/>
  <c r="L10" i="51"/>
  <c r="M10" i="51"/>
  <c r="N10" i="51"/>
  <c r="O10" i="51"/>
  <c r="P10" i="51"/>
  <c r="Q10" i="51"/>
  <c r="R10" i="51"/>
  <c r="S10" i="51"/>
  <c r="T10" i="51"/>
  <c r="U10" i="51"/>
  <c r="V10" i="51"/>
  <c r="W10" i="51"/>
  <c r="X10" i="51"/>
  <c r="Y10" i="51"/>
  <c r="Z10" i="51"/>
  <c r="AA10" i="51"/>
  <c r="AB10" i="51"/>
  <c r="AC10" i="51"/>
  <c r="AD10" i="51"/>
  <c r="B11" i="51"/>
  <c r="D11" i="51"/>
  <c r="F11" i="51"/>
  <c r="H11" i="51"/>
  <c r="J11" i="51"/>
  <c r="L11" i="51"/>
  <c r="N11" i="51"/>
  <c r="P11" i="51"/>
  <c r="R11" i="51"/>
  <c r="T11" i="51"/>
  <c r="V11" i="51"/>
  <c r="X11" i="51"/>
  <c r="Z11" i="51"/>
  <c r="AB11" i="51"/>
  <c r="AD11" i="51"/>
  <c r="B12" i="51"/>
  <c r="D12" i="51"/>
  <c r="F12" i="51"/>
  <c r="H12" i="51"/>
  <c r="J12" i="51"/>
  <c r="L12" i="51"/>
  <c r="N12" i="51"/>
  <c r="P12" i="51"/>
  <c r="R12" i="51"/>
  <c r="T12" i="51"/>
  <c r="V12" i="51"/>
  <c r="X12" i="51"/>
  <c r="Z12" i="51"/>
  <c r="AB12" i="51"/>
  <c r="AD12" i="51"/>
  <c r="B13" i="51"/>
  <c r="D13" i="51"/>
  <c r="F13" i="51"/>
  <c r="H13" i="51"/>
  <c r="J13" i="51"/>
  <c r="L13" i="51"/>
  <c r="N13" i="51"/>
  <c r="P13" i="51"/>
  <c r="R13" i="51"/>
  <c r="T13" i="51"/>
  <c r="V13" i="51"/>
  <c r="X13" i="51"/>
  <c r="Z13" i="51"/>
  <c r="AB13" i="51"/>
  <c r="AD13" i="51"/>
  <c r="B14" i="51"/>
  <c r="D14" i="51"/>
  <c r="F14" i="51"/>
  <c r="H14" i="51"/>
  <c r="J14" i="51"/>
  <c r="L14" i="51"/>
  <c r="N14" i="51"/>
  <c r="P14" i="51"/>
  <c r="R14" i="51"/>
  <c r="T14" i="51"/>
  <c r="V14" i="51"/>
  <c r="X14" i="51"/>
  <c r="Z14" i="51"/>
  <c r="AB14" i="51"/>
  <c r="AD14" i="51"/>
  <c r="B15" i="51"/>
  <c r="D15" i="51"/>
  <c r="F15" i="51"/>
  <c r="H15" i="51"/>
  <c r="J15" i="51"/>
  <c r="L15" i="51"/>
  <c r="N15" i="51"/>
  <c r="P15" i="51"/>
  <c r="R15" i="51"/>
  <c r="T15" i="51"/>
  <c r="V15" i="51"/>
  <c r="X15" i="51"/>
  <c r="Z15" i="51"/>
  <c r="AB15" i="51"/>
  <c r="AD15" i="51"/>
  <c r="B16" i="51"/>
  <c r="D16" i="51"/>
  <c r="F16" i="51"/>
  <c r="H16" i="51"/>
  <c r="J16" i="51"/>
  <c r="L16" i="51"/>
  <c r="N16" i="51"/>
  <c r="P16" i="51"/>
  <c r="R16" i="51"/>
  <c r="T16" i="51"/>
  <c r="V16" i="51"/>
  <c r="X16" i="51"/>
  <c r="Z16" i="51"/>
  <c r="AB16" i="51"/>
  <c r="AD16" i="51"/>
  <c r="B17" i="51"/>
  <c r="D17" i="51"/>
  <c r="F17" i="51"/>
  <c r="H17" i="51"/>
  <c r="J17" i="51"/>
  <c r="L17" i="51"/>
  <c r="N17" i="51"/>
  <c r="P17" i="51"/>
  <c r="R17" i="51"/>
  <c r="T17" i="51"/>
  <c r="V17" i="51"/>
  <c r="X17" i="51"/>
  <c r="Z17" i="51"/>
  <c r="AB17" i="51"/>
  <c r="AD17" i="51"/>
  <c r="B18" i="51"/>
  <c r="D18" i="51"/>
  <c r="F18" i="51"/>
  <c r="H18" i="51"/>
  <c r="J18" i="51"/>
  <c r="L18" i="51"/>
  <c r="N18" i="51"/>
  <c r="P18" i="51"/>
  <c r="R18" i="51"/>
  <c r="T18" i="51"/>
  <c r="V18" i="51"/>
  <c r="X18" i="51"/>
  <c r="Z18" i="51"/>
  <c r="AB18" i="51"/>
  <c r="AD18" i="51"/>
  <c r="B19" i="51"/>
  <c r="D19" i="51"/>
  <c r="E19" i="51"/>
  <c r="F19" i="51"/>
  <c r="H19" i="51"/>
  <c r="J19" i="51"/>
  <c r="L19" i="51"/>
  <c r="N19" i="51"/>
  <c r="P19" i="51"/>
  <c r="R19" i="51"/>
  <c r="T19" i="51"/>
  <c r="V19" i="51"/>
  <c r="X19" i="51"/>
  <c r="Z19" i="51"/>
  <c r="AB19" i="51"/>
  <c r="AD19" i="51"/>
  <c r="B20" i="51"/>
  <c r="D20" i="51"/>
  <c r="E20" i="51"/>
  <c r="F20" i="51"/>
  <c r="H20" i="51"/>
  <c r="J20" i="51"/>
  <c r="L20" i="51"/>
  <c r="M20" i="51"/>
  <c r="N20" i="51"/>
  <c r="O20" i="51"/>
  <c r="P20" i="51"/>
  <c r="Q20" i="51"/>
  <c r="R20" i="51"/>
  <c r="T20" i="51"/>
  <c r="V20" i="51"/>
  <c r="X20" i="51"/>
  <c r="Z20" i="51"/>
  <c r="AB20" i="51"/>
  <c r="AD20" i="51"/>
  <c r="B21" i="51"/>
  <c r="C21" i="51"/>
  <c r="D21" i="51"/>
  <c r="E21" i="51"/>
  <c r="F21" i="51"/>
  <c r="H21" i="51"/>
  <c r="J21" i="51"/>
  <c r="L21" i="51"/>
  <c r="M21" i="51"/>
  <c r="N21" i="51"/>
  <c r="O21" i="51"/>
  <c r="P21" i="51"/>
  <c r="Q21" i="51"/>
  <c r="R21" i="51"/>
  <c r="T21" i="51"/>
  <c r="V21" i="51"/>
  <c r="X21" i="51"/>
  <c r="Z21" i="51"/>
  <c r="AA21" i="51"/>
  <c r="AB21" i="51"/>
  <c r="AD21" i="51"/>
  <c r="B22" i="51"/>
  <c r="C22" i="51"/>
  <c r="D22" i="51"/>
  <c r="E22" i="51"/>
  <c r="F22" i="51"/>
  <c r="G22" i="51"/>
  <c r="H22" i="51"/>
  <c r="I22" i="51"/>
  <c r="J22" i="51"/>
  <c r="K22" i="51"/>
  <c r="L22" i="51"/>
  <c r="M22" i="51"/>
  <c r="N22" i="51"/>
  <c r="O22" i="51"/>
  <c r="P22" i="51"/>
  <c r="Q22" i="51"/>
  <c r="R22" i="51"/>
  <c r="T22" i="51"/>
  <c r="V22" i="51"/>
  <c r="X22" i="51"/>
  <c r="Y22" i="51"/>
  <c r="Z22" i="51"/>
  <c r="AA22" i="51"/>
  <c r="AB22" i="51"/>
  <c r="AD22" i="51"/>
  <c r="B23" i="51"/>
  <c r="C23" i="51"/>
  <c r="D23" i="51"/>
  <c r="E23" i="51"/>
  <c r="F23" i="51"/>
  <c r="G23" i="51"/>
  <c r="H23" i="51"/>
  <c r="I23" i="51"/>
  <c r="J23" i="51"/>
  <c r="K23" i="51"/>
  <c r="L23" i="51"/>
  <c r="M23" i="51"/>
  <c r="N23" i="51"/>
  <c r="O23" i="51"/>
  <c r="P23" i="51"/>
  <c r="Q23" i="51"/>
  <c r="R23" i="51"/>
  <c r="T23" i="51"/>
  <c r="V23" i="51"/>
  <c r="X23" i="51"/>
  <c r="Y23" i="51"/>
  <c r="Z23" i="51"/>
  <c r="AA23" i="51"/>
  <c r="AB23" i="51"/>
  <c r="AD23" i="51"/>
  <c r="B24" i="51"/>
  <c r="C24" i="51"/>
  <c r="D24" i="51"/>
  <c r="E24" i="51"/>
  <c r="F24" i="51"/>
  <c r="G24" i="51"/>
  <c r="H24" i="51"/>
  <c r="I24" i="51"/>
  <c r="J24" i="51"/>
  <c r="K24" i="51"/>
  <c r="L24" i="51"/>
  <c r="M24" i="51"/>
  <c r="N24" i="51"/>
  <c r="O24" i="51"/>
  <c r="P24" i="51"/>
  <c r="Q24" i="51"/>
  <c r="R24" i="51"/>
  <c r="T24" i="51"/>
  <c r="V24" i="51"/>
  <c r="X24" i="51"/>
  <c r="Y24" i="51"/>
  <c r="Z24" i="51"/>
  <c r="AA24" i="51"/>
  <c r="AB24" i="51"/>
  <c r="AD24" i="51"/>
  <c r="B25" i="51"/>
  <c r="D25" i="51"/>
  <c r="F25" i="51"/>
  <c r="H25" i="51"/>
  <c r="J25" i="51"/>
  <c r="L25" i="51"/>
  <c r="N25" i="51"/>
  <c r="P25" i="51"/>
  <c r="R25" i="51"/>
  <c r="T25" i="51"/>
  <c r="V25" i="51"/>
  <c r="X25" i="51"/>
  <c r="Z25" i="51"/>
  <c r="AB25" i="51"/>
  <c r="AD25" i="51"/>
  <c r="B26" i="51"/>
  <c r="D26" i="51"/>
  <c r="F26" i="51"/>
  <c r="H26" i="51"/>
  <c r="J26" i="51"/>
  <c r="L26" i="51"/>
  <c r="N26" i="51"/>
  <c r="P26" i="51"/>
  <c r="R26" i="51"/>
  <c r="T26" i="51"/>
  <c r="V26" i="51"/>
  <c r="X26" i="51"/>
  <c r="Z26" i="51"/>
  <c r="AB26" i="51"/>
  <c r="AD26" i="51"/>
  <c r="B27" i="51"/>
  <c r="D27" i="51"/>
  <c r="F27" i="51"/>
  <c r="H27" i="51"/>
  <c r="J27" i="51"/>
  <c r="L27" i="51"/>
  <c r="N27" i="51"/>
  <c r="P27" i="51"/>
  <c r="R27" i="51"/>
  <c r="T27" i="51"/>
  <c r="V27" i="51"/>
  <c r="X27" i="51"/>
  <c r="Z27" i="51"/>
  <c r="AB27" i="51"/>
  <c r="AD27" i="51"/>
  <c r="B28" i="51"/>
  <c r="D28" i="51"/>
  <c r="F28" i="51"/>
  <c r="H28" i="51"/>
  <c r="J28" i="51"/>
  <c r="L28" i="51"/>
  <c r="N28" i="51"/>
  <c r="P28" i="51"/>
  <c r="R28" i="51"/>
  <c r="T28" i="51"/>
  <c r="V28" i="51"/>
  <c r="X28" i="51"/>
  <c r="Z28" i="51"/>
  <c r="AB28" i="51"/>
  <c r="AD28" i="51"/>
  <c r="B29" i="51"/>
  <c r="D29" i="51"/>
  <c r="F29" i="51"/>
  <c r="H29" i="51"/>
  <c r="J29" i="51"/>
  <c r="L29" i="51"/>
  <c r="N29" i="51"/>
  <c r="P29" i="51"/>
  <c r="R29" i="51"/>
  <c r="T29" i="51"/>
  <c r="V29" i="51"/>
  <c r="X29" i="51"/>
  <c r="Z29" i="51"/>
  <c r="AB29" i="51"/>
  <c r="AD29" i="51"/>
  <c r="B30" i="51"/>
  <c r="D30" i="51"/>
  <c r="F30" i="51"/>
  <c r="H30" i="51"/>
  <c r="J30" i="51"/>
  <c r="L30" i="51"/>
  <c r="N30" i="51"/>
  <c r="P30" i="51"/>
  <c r="R30" i="51"/>
  <c r="T30" i="51"/>
  <c r="V30" i="51"/>
  <c r="X30" i="51"/>
  <c r="Z30" i="51"/>
  <c r="AB30" i="51"/>
  <c r="AD30" i="51"/>
  <c r="B31" i="51"/>
  <c r="D31" i="51"/>
  <c r="F31" i="51"/>
  <c r="H31" i="51"/>
  <c r="J31" i="51"/>
  <c r="L31" i="51"/>
  <c r="N31" i="51"/>
  <c r="P31" i="51"/>
  <c r="R31" i="51"/>
  <c r="T31" i="51"/>
  <c r="V31" i="51"/>
  <c r="X31" i="51"/>
  <c r="Z31" i="51"/>
  <c r="AB31" i="51"/>
  <c r="AD31" i="51"/>
  <c r="B32" i="51"/>
  <c r="D32" i="51"/>
  <c r="F32" i="51"/>
  <c r="H32" i="51"/>
  <c r="J32" i="51"/>
  <c r="L32" i="51"/>
  <c r="N32" i="51"/>
  <c r="P32" i="51"/>
  <c r="R32" i="51"/>
  <c r="T32" i="51"/>
  <c r="V32" i="51"/>
  <c r="X32" i="51"/>
  <c r="Z32" i="51"/>
  <c r="AB32" i="51"/>
  <c r="AD32" i="51"/>
  <c r="B33" i="51"/>
  <c r="D33" i="51"/>
  <c r="F33" i="51"/>
  <c r="H33" i="51"/>
  <c r="J33" i="51"/>
  <c r="L33" i="51"/>
  <c r="N33" i="51"/>
  <c r="P33" i="51"/>
  <c r="R33" i="51"/>
  <c r="T33" i="51"/>
  <c r="V33" i="51"/>
  <c r="X33" i="51"/>
  <c r="Z33" i="51"/>
  <c r="AB33" i="51"/>
  <c r="AD33" i="51"/>
  <c r="B34" i="51"/>
  <c r="D34" i="51"/>
  <c r="F34" i="51"/>
  <c r="H34" i="51"/>
  <c r="J34" i="51"/>
  <c r="L34" i="51"/>
  <c r="N34" i="51"/>
  <c r="P34" i="51"/>
  <c r="R34" i="51"/>
  <c r="T34" i="51"/>
  <c r="V34" i="51"/>
  <c r="X34" i="51"/>
  <c r="Z34" i="51"/>
  <c r="AB34" i="51"/>
  <c r="AD34" i="51"/>
  <c r="B35" i="51"/>
  <c r="D35" i="51"/>
  <c r="F35" i="51"/>
  <c r="H35" i="51"/>
  <c r="J35" i="51"/>
  <c r="L35" i="51"/>
  <c r="N35" i="51"/>
  <c r="P35" i="51"/>
  <c r="R35" i="51"/>
  <c r="T35" i="51"/>
  <c r="V35" i="51"/>
  <c r="X35" i="51"/>
  <c r="Z35" i="51"/>
  <c r="AB35" i="51"/>
  <c r="AD35" i="51"/>
  <c r="B36" i="51"/>
  <c r="D36" i="51"/>
  <c r="F36" i="51"/>
  <c r="H36" i="51"/>
  <c r="J36" i="51"/>
  <c r="L36" i="51"/>
  <c r="N36" i="51"/>
  <c r="P36" i="51"/>
  <c r="R36" i="51"/>
  <c r="T36" i="51"/>
  <c r="V36" i="51"/>
  <c r="X36" i="51"/>
  <c r="Z36" i="51"/>
  <c r="AB36" i="51"/>
  <c r="AD36" i="51"/>
  <c r="B37" i="51"/>
  <c r="D37" i="51"/>
  <c r="F37" i="51"/>
  <c r="H37" i="51"/>
  <c r="J37" i="51"/>
  <c r="L37" i="51"/>
  <c r="N37" i="51"/>
  <c r="P37" i="51"/>
  <c r="R37" i="51"/>
  <c r="T37" i="51"/>
  <c r="V37" i="51"/>
  <c r="X37" i="51"/>
  <c r="Z37" i="51"/>
  <c r="AB37" i="51"/>
  <c r="AD37" i="51"/>
  <c r="B38" i="51"/>
  <c r="D38" i="51"/>
  <c r="F38" i="51"/>
  <c r="H38" i="51"/>
  <c r="J38" i="51"/>
  <c r="L38" i="51"/>
  <c r="N38" i="51"/>
  <c r="P38" i="51"/>
  <c r="R38" i="51"/>
  <c r="T38" i="51"/>
  <c r="V38" i="51"/>
  <c r="X38" i="51"/>
  <c r="Z38" i="51"/>
  <c r="AB38" i="51"/>
  <c r="AD38" i="51"/>
  <c r="B39" i="51"/>
  <c r="D39" i="51"/>
  <c r="F39" i="51"/>
  <c r="H39" i="51"/>
  <c r="J39" i="51"/>
  <c r="L39" i="51"/>
  <c r="N39" i="51"/>
  <c r="P39" i="51"/>
  <c r="R39" i="51"/>
  <c r="T39" i="51"/>
  <c r="V39" i="51"/>
  <c r="X39" i="51"/>
  <c r="Z39" i="51"/>
  <c r="AB39" i="51"/>
  <c r="AD39" i="51"/>
  <c r="B40" i="51"/>
  <c r="D40" i="51"/>
  <c r="F40" i="51"/>
  <c r="H40" i="51"/>
  <c r="J40" i="51"/>
  <c r="L40" i="51"/>
  <c r="N40" i="51"/>
  <c r="P40" i="51"/>
  <c r="R40" i="51"/>
  <c r="T40" i="51"/>
  <c r="V40" i="51"/>
  <c r="X40" i="51"/>
  <c r="Z40" i="51"/>
  <c r="AB40" i="51"/>
  <c r="AD40" i="51"/>
  <c r="B41" i="51"/>
  <c r="C41" i="51"/>
  <c r="D41" i="51"/>
  <c r="E41" i="51"/>
  <c r="F41" i="51"/>
  <c r="G41" i="51"/>
  <c r="H41" i="51"/>
  <c r="I41" i="51"/>
  <c r="J41" i="51"/>
  <c r="K41" i="51"/>
  <c r="L41" i="51"/>
  <c r="M41" i="51"/>
  <c r="N41" i="51"/>
  <c r="O41" i="51"/>
  <c r="P41" i="51"/>
  <c r="Q41" i="51"/>
  <c r="R41" i="51"/>
  <c r="S41" i="51"/>
  <c r="T41" i="51"/>
  <c r="U41" i="51"/>
  <c r="V41" i="51"/>
  <c r="W41" i="51"/>
  <c r="X41" i="51"/>
  <c r="Y41" i="51"/>
  <c r="Z41" i="51"/>
  <c r="AA41" i="51"/>
  <c r="AB41" i="51"/>
  <c r="AC41" i="51"/>
  <c r="AD41" i="51"/>
  <c r="B42" i="51"/>
  <c r="D42" i="51"/>
  <c r="F42" i="51"/>
  <c r="H42" i="51"/>
  <c r="J42" i="51"/>
  <c r="L42" i="51"/>
  <c r="N42" i="51"/>
  <c r="P42" i="51"/>
  <c r="R42" i="51"/>
  <c r="T42" i="51"/>
  <c r="V42" i="51"/>
  <c r="X42" i="51"/>
  <c r="Z42" i="51"/>
  <c r="AB42" i="51"/>
  <c r="AD42" i="51"/>
  <c r="B43" i="51"/>
  <c r="D43" i="51"/>
  <c r="F43" i="51"/>
  <c r="H43" i="51"/>
  <c r="J43" i="51"/>
  <c r="L43" i="51"/>
  <c r="N43" i="51"/>
  <c r="P43" i="51"/>
  <c r="R43" i="51"/>
  <c r="T43" i="51"/>
  <c r="V43" i="51"/>
  <c r="X43" i="51"/>
  <c r="Z43" i="51"/>
  <c r="AB43" i="51"/>
  <c r="AD43" i="51"/>
  <c r="B44" i="51"/>
  <c r="D44" i="51"/>
  <c r="F44" i="51"/>
  <c r="H44" i="51"/>
  <c r="J44" i="51"/>
  <c r="L44" i="51"/>
  <c r="N44" i="51"/>
  <c r="P44" i="51"/>
  <c r="R44" i="51"/>
  <c r="T44" i="51"/>
  <c r="V44" i="51"/>
  <c r="X44" i="51"/>
  <c r="Z44" i="51"/>
  <c r="AB44" i="51"/>
  <c r="AD44" i="51"/>
  <c r="B45" i="51"/>
  <c r="D45" i="51"/>
  <c r="F45" i="51"/>
  <c r="H45" i="51"/>
  <c r="J45" i="51"/>
  <c r="L45" i="51"/>
  <c r="N45" i="51"/>
  <c r="P45" i="51"/>
  <c r="R45" i="51"/>
  <c r="T45" i="51"/>
  <c r="V45" i="51"/>
  <c r="X45" i="51"/>
  <c r="Z45" i="51"/>
  <c r="AB45" i="51"/>
  <c r="AD45" i="51"/>
  <c r="B46" i="51"/>
  <c r="D46" i="51"/>
  <c r="F46" i="51"/>
  <c r="H46" i="51"/>
  <c r="J46" i="51"/>
  <c r="L46" i="51"/>
  <c r="N46" i="51"/>
  <c r="P46" i="51"/>
  <c r="R46" i="51"/>
  <c r="T46" i="51"/>
  <c r="V46" i="51"/>
  <c r="X46" i="51"/>
  <c r="Z46" i="51"/>
  <c r="AB46" i="51"/>
  <c r="AD46" i="51"/>
  <c r="B47" i="51"/>
  <c r="D47" i="51"/>
  <c r="F47" i="51"/>
  <c r="H47" i="51"/>
  <c r="J47" i="51"/>
  <c r="L47" i="51"/>
  <c r="N47" i="51"/>
  <c r="P47" i="51"/>
  <c r="R47" i="51"/>
  <c r="T47" i="51"/>
  <c r="V47" i="51"/>
  <c r="X47" i="51"/>
  <c r="Z47" i="51"/>
  <c r="AB47" i="51"/>
  <c r="AD47" i="51"/>
  <c r="B48" i="51"/>
  <c r="D48" i="51"/>
  <c r="F48" i="51"/>
  <c r="H48" i="51"/>
  <c r="J48" i="51"/>
  <c r="L48" i="51"/>
  <c r="N48" i="51"/>
  <c r="P48" i="51"/>
  <c r="R48" i="51"/>
  <c r="T48" i="51"/>
  <c r="V48" i="51"/>
  <c r="X48" i="51"/>
  <c r="Z48" i="51"/>
  <c r="AB48" i="51"/>
  <c r="AD48" i="51"/>
  <c r="B49" i="51"/>
  <c r="D49" i="51"/>
  <c r="F49" i="51"/>
  <c r="H49" i="51"/>
  <c r="J49" i="51"/>
  <c r="L49" i="51"/>
  <c r="N49" i="51"/>
  <c r="P49" i="51"/>
  <c r="R49" i="51"/>
  <c r="T49" i="51"/>
  <c r="V49" i="51"/>
  <c r="X49" i="51"/>
  <c r="Z49" i="51"/>
  <c r="AB49" i="51"/>
  <c r="AD49" i="51"/>
  <c r="B50" i="51"/>
  <c r="D50" i="51"/>
  <c r="F50" i="51"/>
  <c r="H50" i="51"/>
  <c r="J50" i="51"/>
  <c r="L50" i="51"/>
  <c r="N50" i="51"/>
  <c r="P50" i="51"/>
  <c r="R50" i="51"/>
  <c r="T50" i="51"/>
  <c r="V50" i="51"/>
  <c r="X50" i="51"/>
  <c r="Z50" i="51"/>
  <c r="AB50" i="51"/>
  <c r="AD50" i="51"/>
  <c r="B51" i="51"/>
  <c r="D51" i="51"/>
  <c r="F51" i="51"/>
  <c r="H51" i="51"/>
  <c r="J51" i="51"/>
  <c r="L51" i="51"/>
  <c r="N51" i="51"/>
  <c r="P51" i="51"/>
  <c r="R51" i="51"/>
  <c r="T51" i="51"/>
  <c r="V51" i="51"/>
  <c r="X51" i="51"/>
  <c r="Z51" i="51"/>
  <c r="AB51" i="51"/>
  <c r="AD51" i="51"/>
  <c r="B52" i="51"/>
  <c r="D52" i="51"/>
  <c r="F52" i="51"/>
  <c r="H52" i="51"/>
  <c r="J52" i="51"/>
  <c r="L52" i="51"/>
  <c r="N52" i="51"/>
  <c r="P52" i="51"/>
  <c r="R52" i="51"/>
  <c r="T52" i="51"/>
  <c r="V52" i="51"/>
  <c r="X52" i="51"/>
  <c r="Z52" i="51"/>
  <c r="AB52" i="51"/>
  <c r="AD52" i="51"/>
  <c r="B53" i="51"/>
  <c r="D53" i="51"/>
  <c r="F53" i="51"/>
  <c r="H53" i="51"/>
  <c r="J53" i="51"/>
  <c r="L53" i="51"/>
  <c r="N53" i="51"/>
  <c r="P53" i="51"/>
  <c r="R53" i="51"/>
  <c r="T53" i="51"/>
  <c r="V53" i="51"/>
  <c r="X53" i="51"/>
  <c r="Z53" i="51"/>
  <c r="AB53" i="51"/>
  <c r="AD53" i="51"/>
  <c r="B54" i="51"/>
  <c r="D54" i="51"/>
  <c r="F54" i="51"/>
  <c r="H54" i="51"/>
  <c r="J54" i="51"/>
  <c r="L54" i="51"/>
  <c r="N54" i="51"/>
  <c r="P54" i="51"/>
  <c r="R54" i="51"/>
  <c r="T54" i="51"/>
  <c r="V54" i="51"/>
  <c r="X54" i="51"/>
  <c r="Z54" i="51"/>
  <c r="AB54" i="51"/>
  <c r="AD54" i="51"/>
  <c r="B55" i="51"/>
  <c r="D55" i="51"/>
  <c r="F55" i="51"/>
  <c r="H55" i="51"/>
  <c r="J55" i="51"/>
  <c r="L55" i="51"/>
  <c r="N55" i="51"/>
  <c r="P55" i="51"/>
  <c r="R55" i="51"/>
  <c r="T55" i="51"/>
  <c r="V55" i="51"/>
  <c r="X55" i="51"/>
  <c r="Z55" i="51"/>
  <c r="AB55" i="51"/>
  <c r="AD55" i="51"/>
  <c r="B56" i="51"/>
  <c r="D56" i="51"/>
  <c r="F56" i="51"/>
  <c r="H56" i="51"/>
  <c r="J56" i="51"/>
  <c r="L56" i="51"/>
  <c r="N56" i="51"/>
  <c r="P56" i="51"/>
  <c r="R56" i="51"/>
  <c r="T56" i="51"/>
  <c r="V56" i="51"/>
  <c r="X56" i="51"/>
  <c r="Z56" i="51"/>
  <c r="AB56" i="51"/>
  <c r="AD56" i="51"/>
  <c r="B57" i="51"/>
  <c r="D57" i="51"/>
  <c r="F57" i="51"/>
  <c r="H57" i="51"/>
  <c r="J57" i="51"/>
  <c r="L57" i="51"/>
  <c r="N57" i="51"/>
  <c r="P57" i="51"/>
  <c r="R57" i="51"/>
  <c r="T57" i="51"/>
  <c r="V57" i="51"/>
  <c r="X57" i="51"/>
  <c r="Z57" i="51"/>
  <c r="AB57" i="51"/>
  <c r="AD57" i="51"/>
  <c r="B58" i="51"/>
  <c r="D58" i="51"/>
  <c r="F58" i="51"/>
  <c r="H58" i="51"/>
  <c r="J58" i="51"/>
  <c r="L58" i="51"/>
  <c r="N58" i="51"/>
  <c r="P58" i="51"/>
  <c r="R58" i="51"/>
  <c r="T58" i="51"/>
  <c r="V58" i="51"/>
  <c r="X58" i="51"/>
  <c r="Z58" i="51"/>
  <c r="AB58" i="51"/>
  <c r="AD58" i="51"/>
  <c r="B59" i="51"/>
  <c r="D59" i="51"/>
  <c r="F59" i="51"/>
  <c r="H59" i="51"/>
  <c r="J59" i="51"/>
  <c r="L59" i="51"/>
  <c r="N59" i="51"/>
  <c r="P59" i="51"/>
  <c r="R59" i="51"/>
  <c r="T59" i="51"/>
  <c r="V59" i="51"/>
  <c r="X59" i="51"/>
  <c r="Z59" i="51"/>
  <c r="AB59" i="51"/>
  <c r="AD59" i="51"/>
  <c r="B60" i="51"/>
  <c r="D60" i="51"/>
  <c r="F60" i="51"/>
  <c r="H60" i="51"/>
  <c r="J60" i="51"/>
  <c r="L60" i="51"/>
  <c r="N60" i="51"/>
  <c r="P60" i="51"/>
  <c r="R60" i="51"/>
  <c r="T60" i="51"/>
  <c r="V60" i="51"/>
  <c r="X60" i="51"/>
  <c r="Z60" i="51"/>
  <c r="AB60" i="51"/>
  <c r="AD60" i="51"/>
  <c r="B61" i="51"/>
  <c r="D61" i="51"/>
  <c r="F61" i="51"/>
  <c r="H61" i="51"/>
  <c r="J61" i="51"/>
  <c r="L61" i="51"/>
  <c r="N61" i="51"/>
  <c r="P61" i="51"/>
  <c r="R61" i="51"/>
  <c r="T61" i="51"/>
  <c r="V61" i="51"/>
  <c r="X61" i="51"/>
  <c r="Z61" i="51"/>
  <c r="AB61" i="51"/>
  <c r="AD61" i="51"/>
  <c r="B62" i="51"/>
  <c r="D62" i="51"/>
  <c r="F62" i="51"/>
  <c r="H62" i="51"/>
  <c r="J62" i="51"/>
  <c r="L62" i="51"/>
  <c r="N62" i="51"/>
  <c r="P62" i="51"/>
  <c r="R62" i="51"/>
  <c r="T62" i="51"/>
  <c r="V62" i="51"/>
  <c r="X62" i="51"/>
  <c r="Z62" i="51"/>
  <c r="AB62" i="51"/>
  <c r="AD62" i="51"/>
  <c r="B63" i="51"/>
  <c r="D63" i="51"/>
  <c r="F63" i="51"/>
  <c r="H63" i="51"/>
  <c r="J63" i="51"/>
  <c r="L63" i="51"/>
  <c r="N63" i="51"/>
  <c r="P63" i="51"/>
  <c r="R63" i="51"/>
  <c r="T63" i="51"/>
  <c r="V63" i="51"/>
  <c r="X63" i="51"/>
  <c r="Z63" i="51"/>
  <c r="AB63" i="51"/>
  <c r="AD63" i="51"/>
  <c r="B64" i="51"/>
  <c r="D64" i="51"/>
  <c r="F64" i="51"/>
  <c r="H64" i="51"/>
  <c r="J64" i="51"/>
  <c r="L64" i="51"/>
  <c r="N64" i="51"/>
  <c r="P64" i="51"/>
  <c r="R64" i="51"/>
  <c r="T64" i="51"/>
  <c r="V64" i="51"/>
  <c r="X64" i="51"/>
  <c r="Z64" i="51"/>
  <c r="AB64" i="51"/>
  <c r="AD64" i="51"/>
  <c r="B65" i="51"/>
  <c r="D65" i="51"/>
  <c r="F65" i="51"/>
  <c r="H65" i="51"/>
  <c r="J65" i="51"/>
  <c r="L65" i="51"/>
  <c r="N65" i="51"/>
  <c r="P65" i="51"/>
  <c r="R65" i="51"/>
  <c r="T65" i="51"/>
  <c r="V65" i="51"/>
  <c r="X65" i="51"/>
  <c r="Z65" i="51"/>
  <c r="AB65" i="51"/>
  <c r="AD65" i="51"/>
  <c r="B66" i="51"/>
  <c r="D66" i="51"/>
  <c r="F66" i="51"/>
  <c r="H66" i="51"/>
  <c r="J66" i="51"/>
  <c r="L66" i="51"/>
  <c r="N66" i="51"/>
  <c r="P66" i="51"/>
  <c r="R66" i="51"/>
  <c r="T66" i="51"/>
  <c r="V66" i="51"/>
  <c r="X66" i="51"/>
  <c r="Z66" i="51"/>
  <c r="AB66" i="51"/>
  <c r="AD66" i="51"/>
  <c r="B67" i="51"/>
  <c r="D67" i="51"/>
  <c r="F67" i="51"/>
  <c r="H67" i="51"/>
  <c r="J67" i="51"/>
  <c r="L67" i="51"/>
  <c r="N67" i="51"/>
  <c r="P67" i="51"/>
  <c r="R67" i="51"/>
  <c r="T67" i="51"/>
  <c r="V67" i="51"/>
  <c r="X67" i="51"/>
  <c r="Z67" i="51"/>
  <c r="AB67" i="51"/>
  <c r="AD67" i="51"/>
  <c r="B68" i="51"/>
  <c r="D68" i="51"/>
  <c r="F68" i="51"/>
  <c r="H68" i="51"/>
  <c r="J68" i="51"/>
  <c r="L68" i="51"/>
  <c r="N68" i="51"/>
  <c r="P68" i="51"/>
  <c r="R68" i="51"/>
  <c r="T68" i="51"/>
  <c r="V68" i="51"/>
  <c r="X68" i="51"/>
  <c r="Z68" i="51"/>
  <c r="AB68" i="51"/>
  <c r="AD68" i="51"/>
  <c r="B69" i="51"/>
  <c r="D69" i="51"/>
  <c r="E69" i="51"/>
  <c r="F69" i="51"/>
  <c r="H69" i="51"/>
  <c r="J69" i="51"/>
  <c r="L69" i="51"/>
  <c r="N69" i="51"/>
  <c r="O69" i="51"/>
  <c r="P69" i="51"/>
  <c r="R69" i="51"/>
  <c r="T69" i="51"/>
  <c r="V69" i="51"/>
  <c r="X69" i="51"/>
  <c r="Z69" i="51"/>
  <c r="AB69" i="51"/>
  <c r="AD69" i="51"/>
  <c r="B70" i="51"/>
  <c r="D70" i="51"/>
  <c r="E70" i="51"/>
  <c r="F70" i="51"/>
  <c r="H70" i="51"/>
  <c r="J70" i="51"/>
  <c r="L70" i="51"/>
  <c r="N70" i="51"/>
  <c r="O70" i="51"/>
  <c r="P70" i="51"/>
  <c r="R70" i="51"/>
  <c r="T70" i="51"/>
  <c r="V70" i="51"/>
  <c r="X70" i="51"/>
  <c r="Z70" i="51"/>
  <c r="AB70" i="51"/>
  <c r="AD70" i="51"/>
  <c r="B71" i="51"/>
  <c r="D71" i="51"/>
  <c r="F71" i="51"/>
  <c r="H71" i="51"/>
  <c r="J71" i="51"/>
  <c r="L71" i="51"/>
  <c r="N71" i="51"/>
  <c r="P71" i="51"/>
  <c r="R71" i="51"/>
  <c r="T71" i="51"/>
  <c r="V71" i="51"/>
  <c r="X71" i="51"/>
  <c r="Z71" i="51"/>
  <c r="B80" i="51"/>
  <c r="B81" i="51"/>
  <c r="B82" i="51"/>
  <c r="B83" i="51"/>
  <c r="B84" i="51"/>
  <c r="B85" i="51"/>
  <c r="B86" i="51"/>
  <c r="B87" i="51"/>
  <c r="B88" i="51"/>
  <c r="B89" i="51"/>
  <c r="B90" i="51"/>
  <c r="B91" i="51"/>
  <c r="B92" i="51"/>
  <c r="B93" i="51"/>
  <c r="B94" i="51"/>
  <c r="B95" i="51"/>
  <c r="B96" i="51"/>
  <c r="B97" i="51"/>
  <c r="B98" i="51"/>
  <c r="B99" i="51"/>
  <c r="B100" i="51"/>
  <c r="B101" i="51"/>
  <c r="B102" i="51"/>
  <c r="B103" i="51"/>
  <c r="B104" i="51"/>
  <c r="B105" i="51"/>
  <c r="B106" i="51"/>
  <c r="B107" i="51"/>
  <c r="B108" i="51"/>
  <c r="B109" i="51"/>
  <c r="B110" i="51"/>
  <c r="B111" i="51"/>
  <c r="B112" i="51"/>
  <c r="B113" i="51"/>
  <c r="B114" i="51"/>
  <c r="B115" i="51"/>
  <c r="B116" i="51"/>
  <c r="B117" i="51"/>
  <c r="B118" i="51"/>
  <c r="B119" i="51"/>
  <c r="B120" i="51"/>
  <c r="B121" i="51"/>
  <c r="B122" i="51"/>
  <c r="B123" i="51"/>
  <c r="B124" i="51"/>
  <c r="B125" i="51"/>
  <c r="B126" i="51"/>
  <c r="B127" i="51"/>
  <c r="B128" i="51"/>
  <c r="B129" i="51"/>
  <c r="B130" i="51"/>
  <c r="B131" i="51"/>
  <c r="B132" i="51"/>
  <c r="B133" i="51"/>
  <c r="B134" i="51"/>
  <c r="B135" i="51"/>
  <c r="B136" i="51"/>
  <c r="B137" i="51"/>
  <c r="B138" i="51"/>
  <c r="B139" i="51"/>
  <c r="B140" i="51"/>
  <c r="B2" i="4131"/>
  <c r="C2" i="4131"/>
  <c r="B4" i="4131"/>
  <c r="C4" i="4131"/>
  <c r="B5" i="4131"/>
  <c r="C5" i="4131"/>
  <c r="B6" i="4131"/>
  <c r="B7" i="4131"/>
  <c r="B8" i="4131"/>
  <c r="C8" i="4131"/>
  <c r="B9" i="4131"/>
  <c r="C9" i="4131"/>
  <c r="B10" i="4131"/>
  <c r="C10" i="4131"/>
  <c r="B11" i="4131"/>
  <c r="B12" i="4131"/>
  <c r="B13" i="4131"/>
  <c r="C13" i="4131"/>
  <c r="B14" i="4131"/>
  <c r="C14" i="4131"/>
  <c r="B15" i="4131"/>
  <c r="C15" i="4131"/>
  <c r="B16" i="4131"/>
  <c r="C16" i="4131"/>
  <c r="B17" i="4131"/>
  <c r="C17" i="4131"/>
  <c r="B18" i="4131"/>
  <c r="C18" i="4131"/>
  <c r="B19" i="4131"/>
  <c r="B20" i="4131"/>
  <c r="C20" i="4131"/>
  <c r="B21" i="4131"/>
  <c r="C21" i="4131"/>
  <c r="B22" i="4131"/>
  <c r="C22" i="4131"/>
  <c r="B23" i="4131"/>
  <c r="C23" i="4131"/>
  <c r="B24" i="4131"/>
  <c r="C24" i="4131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C4" i="4132"/>
  <c r="B7" i="4132"/>
  <c r="D10" i="4132"/>
  <c r="E10" i="4132"/>
  <c r="F10" i="4132"/>
  <c r="G10" i="4132"/>
  <c r="H10" i="4132"/>
  <c r="I10" i="4132"/>
  <c r="J10" i="4132"/>
  <c r="K10" i="4132"/>
  <c r="L10" i="4132"/>
  <c r="M10" i="4132"/>
  <c r="N10" i="4132"/>
  <c r="O10" i="4132"/>
  <c r="P10" i="4132"/>
  <c r="C11" i="4132"/>
  <c r="E11" i="4132"/>
  <c r="F11" i="4132"/>
  <c r="G11" i="4132"/>
  <c r="H11" i="4132"/>
  <c r="I11" i="4132"/>
  <c r="J11" i="4132"/>
  <c r="K11" i="4132"/>
  <c r="L11" i="4132"/>
  <c r="M11" i="4132"/>
  <c r="N11" i="4132"/>
  <c r="O11" i="4132"/>
  <c r="P11" i="4132"/>
  <c r="C12" i="4132"/>
  <c r="E12" i="4132"/>
  <c r="F12" i="4132"/>
  <c r="G12" i="4132"/>
  <c r="H12" i="4132"/>
  <c r="I12" i="4132"/>
  <c r="J12" i="4132"/>
  <c r="K12" i="4132"/>
  <c r="L12" i="4132"/>
  <c r="M12" i="4132"/>
  <c r="N12" i="4132"/>
  <c r="O12" i="4132"/>
  <c r="P12" i="4132"/>
  <c r="C13" i="4132"/>
  <c r="E13" i="4132"/>
  <c r="F13" i="4132"/>
  <c r="G13" i="4132"/>
  <c r="H13" i="4132"/>
  <c r="I13" i="4132"/>
  <c r="J13" i="4132"/>
  <c r="K13" i="4132"/>
  <c r="L13" i="4132"/>
  <c r="M13" i="4132"/>
  <c r="N13" i="4132"/>
  <c r="O13" i="4132"/>
  <c r="P13" i="4132"/>
  <c r="C14" i="4132"/>
  <c r="E14" i="4132"/>
  <c r="F14" i="4132"/>
  <c r="G14" i="4132"/>
  <c r="H14" i="4132"/>
  <c r="I14" i="4132"/>
  <c r="J14" i="4132"/>
  <c r="K14" i="4132"/>
  <c r="L14" i="4132"/>
  <c r="M14" i="4132"/>
  <c r="N14" i="4132"/>
  <c r="O14" i="4132"/>
  <c r="P14" i="4132"/>
  <c r="C15" i="4132"/>
  <c r="E15" i="4132"/>
  <c r="F15" i="4132"/>
  <c r="G15" i="4132"/>
  <c r="H15" i="4132"/>
  <c r="I15" i="4132"/>
  <c r="J15" i="4132"/>
  <c r="K15" i="4132"/>
  <c r="L15" i="4132"/>
  <c r="M15" i="4132"/>
  <c r="N15" i="4132"/>
  <c r="O15" i="4132"/>
  <c r="P15" i="4132"/>
  <c r="C16" i="4132"/>
  <c r="E16" i="4132"/>
  <c r="F16" i="4132"/>
  <c r="G16" i="4132"/>
  <c r="H16" i="4132"/>
  <c r="I16" i="4132"/>
  <c r="J16" i="4132"/>
  <c r="K16" i="4132"/>
  <c r="L16" i="4132"/>
  <c r="M16" i="4132"/>
  <c r="N16" i="4132"/>
  <c r="O16" i="4132"/>
  <c r="P16" i="4132"/>
  <c r="C17" i="4132"/>
  <c r="E17" i="4132"/>
  <c r="F17" i="4132"/>
  <c r="G17" i="4132"/>
  <c r="H17" i="4132"/>
  <c r="I17" i="4132"/>
  <c r="J17" i="4132"/>
  <c r="K17" i="4132"/>
  <c r="L17" i="4132"/>
  <c r="M17" i="4132"/>
  <c r="N17" i="4132"/>
  <c r="O17" i="4132"/>
  <c r="P17" i="4132"/>
  <c r="C18" i="4132"/>
  <c r="E18" i="4132"/>
  <c r="F18" i="4132"/>
  <c r="G18" i="4132"/>
  <c r="H18" i="4132"/>
  <c r="I18" i="4132"/>
  <c r="J18" i="4132"/>
  <c r="K18" i="4132"/>
  <c r="L18" i="4132"/>
  <c r="M18" i="4132"/>
  <c r="N18" i="4132"/>
  <c r="O18" i="4132"/>
  <c r="P18" i="4132"/>
  <c r="C19" i="4132"/>
  <c r="E19" i="4132"/>
  <c r="F19" i="4132"/>
  <c r="G19" i="4132"/>
  <c r="H19" i="4132"/>
  <c r="I19" i="4132"/>
  <c r="J19" i="4132"/>
  <c r="K19" i="4132"/>
  <c r="L19" i="4132"/>
  <c r="M19" i="4132"/>
  <c r="N19" i="4132"/>
  <c r="O19" i="4132"/>
  <c r="P19" i="4132"/>
  <c r="C20" i="4132"/>
  <c r="E20" i="4132"/>
  <c r="F20" i="4132"/>
  <c r="G20" i="4132"/>
  <c r="H20" i="4132"/>
  <c r="I20" i="4132"/>
  <c r="J20" i="4132"/>
  <c r="K20" i="4132"/>
  <c r="L20" i="4132"/>
  <c r="M20" i="4132"/>
  <c r="N20" i="4132"/>
  <c r="O20" i="4132"/>
  <c r="P20" i="4132"/>
  <c r="C21" i="4132"/>
  <c r="E21" i="4132"/>
  <c r="F21" i="4132"/>
  <c r="G21" i="4132"/>
  <c r="H21" i="4132"/>
  <c r="I21" i="4132"/>
  <c r="J21" i="4132"/>
  <c r="K21" i="4132"/>
  <c r="L21" i="4132"/>
  <c r="M21" i="4132"/>
  <c r="N21" i="4132"/>
  <c r="O21" i="4132"/>
  <c r="P21" i="4132"/>
  <c r="C22" i="4132"/>
  <c r="E22" i="4132"/>
  <c r="F22" i="4132"/>
  <c r="G22" i="4132"/>
  <c r="H22" i="4132"/>
  <c r="I22" i="4132"/>
  <c r="J22" i="4132"/>
  <c r="K22" i="4132"/>
  <c r="L22" i="4132"/>
  <c r="M22" i="4132"/>
  <c r="N22" i="4132"/>
  <c r="O22" i="4132"/>
  <c r="P22" i="4132"/>
  <c r="C23" i="4132"/>
  <c r="E23" i="4132"/>
  <c r="F23" i="4132"/>
  <c r="G23" i="4132"/>
  <c r="H23" i="4132"/>
  <c r="I23" i="4132"/>
  <c r="J23" i="4132"/>
  <c r="K23" i="4132"/>
  <c r="L23" i="4132"/>
  <c r="M23" i="4132"/>
  <c r="N23" i="4132"/>
  <c r="O23" i="4132"/>
  <c r="P23" i="4132"/>
  <c r="C24" i="4132"/>
  <c r="E24" i="4132"/>
  <c r="F24" i="4132"/>
  <c r="G24" i="4132"/>
  <c r="H24" i="4132"/>
  <c r="I24" i="4132"/>
  <c r="J24" i="4132"/>
  <c r="K24" i="4132"/>
  <c r="L24" i="4132"/>
  <c r="M24" i="4132"/>
  <c r="N24" i="4132"/>
  <c r="O24" i="4132"/>
  <c r="P24" i="4132"/>
  <c r="C25" i="4132"/>
  <c r="E25" i="4132"/>
  <c r="F25" i="4132"/>
  <c r="G25" i="4132"/>
  <c r="H25" i="4132"/>
  <c r="I25" i="4132"/>
  <c r="J25" i="4132"/>
  <c r="K25" i="4132"/>
  <c r="L25" i="4132"/>
  <c r="M25" i="4132"/>
  <c r="N25" i="4132"/>
  <c r="O25" i="4132"/>
  <c r="P25" i="4132"/>
  <c r="C26" i="4132"/>
  <c r="E26" i="4132"/>
  <c r="F26" i="4132"/>
  <c r="G26" i="4132"/>
  <c r="H26" i="4132"/>
  <c r="I26" i="4132"/>
  <c r="J26" i="4132"/>
  <c r="K26" i="4132"/>
  <c r="L26" i="4132"/>
  <c r="M26" i="4132"/>
  <c r="N26" i="4132"/>
  <c r="O26" i="4132"/>
  <c r="P26" i="4132"/>
  <c r="C27" i="4132"/>
  <c r="E27" i="4132"/>
  <c r="F27" i="4132"/>
  <c r="G27" i="4132"/>
  <c r="H27" i="4132"/>
  <c r="I27" i="4132"/>
  <c r="J27" i="4132"/>
  <c r="K27" i="4132"/>
  <c r="L27" i="4132"/>
  <c r="M27" i="4132"/>
  <c r="N27" i="4132"/>
  <c r="O27" i="4132"/>
  <c r="P27" i="4132"/>
  <c r="C28" i="4132"/>
  <c r="E28" i="4132"/>
  <c r="F28" i="4132"/>
  <c r="G28" i="4132"/>
  <c r="H28" i="4132"/>
  <c r="I28" i="4132"/>
  <c r="J28" i="4132"/>
  <c r="K28" i="4132"/>
  <c r="L28" i="4132"/>
  <c r="M28" i="4132"/>
  <c r="N28" i="4132"/>
  <c r="O28" i="4132"/>
  <c r="P28" i="4132"/>
  <c r="C29" i="4132"/>
  <c r="E29" i="4132"/>
  <c r="F29" i="4132"/>
  <c r="G29" i="4132"/>
  <c r="H29" i="4132"/>
  <c r="I29" i="4132"/>
  <c r="J29" i="4132"/>
  <c r="K29" i="4132"/>
  <c r="L29" i="4132"/>
  <c r="M29" i="4132"/>
  <c r="N29" i="4132"/>
  <c r="O29" i="4132"/>
  <c r="P29" i="4132"/>
  <c r="C30" i="4132"/>
  <c r="E30" i="4132"/>
  <c r="F30" i="4132"/>
  <c r="G30" i="4132"/>
  <c r="H30" i="4132"/>
  <c r="I30" i="4132"/>
  <c r="J30" i="4132"/>
  <c r="K30" i="4132"/>
  <c r="L30" i="4132"/>
  <c r="M30" i="4132"/>
  <c r="N30" i="4132"/>
  <c r="O30" i="4132"/>
  <c r="P30" i="4132"/>
  <c r="C31" i="4132"/>
  <c r="E31" i="4132"/>
  <c r="F31" i="4132"/>
  <c r="G31" i="4132"/>
  <c r="H31" i="4132"/>
  <c r="I31" i="4132"/>
  <c r="J31" i="4132"/>
  <c r="K31" i="4132"/>
  <c r="L31" i="4132"/>
  <c r="M31" i="4132"/>
  <c r="N31" i="4132"/>
  <c r="O31" i="4132"/>
  <c r="P31" i="4132"/>
  <c r="C32" i="4132"/>
  <c r="E32" i="4132"/>
  <c r="F32" i="4132"/>
  <c r="G32" i="4132"/>
  <c r="H32" i="4132"/>
  <c r="I32" i="4132"/>
  <c r="J32" i="4132"/>
  <c r="K32" i="4132"/>
  <c r="L32" i="4132"/>
  <c r="M32" i="4132"/>
  <c r="N32" i="4132"/>
  <c r="O32" i="4132"/>
  <c r="P32" i="4132"/>
  <c r="C33" i="4132"/>
  <c r="E33" i="4132"/>
  <c r="F33" i="4132"/>
  <c r="G33" i="4132"/>
  <c r="H33" i="4132"/>
  <c r="I33" i="4132"/>
  <c r="J33" i="4132"/>
  <c r="K33" i="4132"/>
  <c r="L33" i="4132"/>
  <c r="M33" i="4132"/>
  <c r="N33" i="4132"/>
  <c r="O33" i="4132"/>
  <c r="P33" i="4132"/>
  <c r="C34" i="4132"/>
  <c r="E34" i="4132"/>
  <c r="F34" i="4132"/>
  <c r="G34" i="4132"/>
  <c r="H34" i="4132"/>
  <c r="I34" i="4132"/>
  <c r="J34" i="4132"/>
  <c r="K34" i="4132"/>
  <c r="L34" i="4132"/>
  <c r="M34" i="4132"/>
  <c r="N34" i="4132"/>
  <c r="O34" i="4132"/>
  <c r="P34" i="4132"/>
  <c r="C35" i="4132"/>
  <c r="E35" i="4132"/>
  <c r="F35" i="4132"/>
  <c r="G35" i="4132"/>
  <c r="H35" i="4132"/>
  <c r="I35" i="4132"/>
  <c r="J35" i="4132"/>
  <c r="K35" i="4132"/>
  <c r="L35" i="4132"/>
  <c r="M35" i="4132"/>
  <c r="N35" i="4132"/>
  <c r="O35" i="4132"/>
  <c r="P35" i="4132"/>
  <c r="C36" i="4132"/>
  <c r="E36" i="4132"/>
  <c r="F36" i="4132"/>
  <c r="G36" i="4132"/>
  <c r="H36" i="4132"/>
  <c r="I36" i="4132"/>
  <c r="J36" i="4132"/>
  <c r="K36" i="4132"/>
  <c r="L36" i="4132"/>
  <c r="M36" i="4132"/>
  <c r="N36" i="4132"/>
  <c r="O36" i="4132"/>
  <c r="P36" i="4132"/>
  <c r="C37" i="4132"/>
  <c r="E37" i="4132"/>
  <c r="F37" i="4132"/>
  <c r="G37" i="4132"/>
  <c r="H37" i="4132"/>
  <c r="I37" i="4132"/>
  <c r="J37" i="4132"/>
  <c r="K37" i="4132"/>
  <c r="L37" i="4132"/>
  <c r="M37" i="4132"/>
  <c r="N37" i="4132"/>
  <c r="O37" i="4132"/>
  <c r="P37" i="4132"/>
  <c r="C38" i="4132"/>
  <c r="E38" i="4132"/>
  <c r="F38" i="4132"/>
  <c r="G38" i="4132"/>
  <c r="H38" i="4132"/>
  <c r="I38" i="4132"/>
  <c r="J38" i="4132"/>
  <c r="K38" i="4132"/>
  <c r="L38" i="4132"/>
  <c r="M38" i="4132"/>
  <c r="N38" i="4132"/>
  <c r="O38" i="4132"/>
  <c r="P38" i="4132"/>
  <c r="C39" i="4132"/>
  <c r="E39" i="4132"/>
  <c r="F39" i="4132"/>
  <c r="G39" i="4132"/>
  <c r="H39" i="4132"/>
  <c r="I39" i="4132"/>
  <c r="J39" i="4132"/>
  <c r="K39" i="4132"/>
  <c r="L39" i="4132"/>
  <c r="M39" i="4132"/>
  <c r="N39" i="4132"/>
  <c r="O39" i="4132"/>
  <c r="P39" i="4132"/>
  <c r="C40" i="4132"/>
  <c r="E40" i="4132"/>
  <c r="F40" i="4132"/>
  <c r="G40" i="4132"/>
  <c r="H40" i="4132"/>
  <c r="I40" i="4132"/>
  <c r="J40" i="4132"/>
  <c r="K40" i="4132"/>
  <c r="L40" i="4132"/>
  <c r="M40" i="4132"/>
  <c r="N40" i="4132"/>
  <c r="O40" i="4132"/>
  <c r="P40" i="4132"/>
  <c r="C41" i="4132"/>
  <c r="E41" i="4132"/>
  <c r="F41" i="4132"/>
  <c r="G41" i="4132"/>
  <c r="H41" i="4132"/>
  <c r="I41" i="4132"/>
  <c r="J41" i="4132"/>
  <c r="K41" i="4132"/>
  <c r="L41" i="4132"/>
  <c r="M41" i="4132"/>
  <c r="N41" i="4132"/>
  <c r="O41" i="4132"/>
  <c r="P41" i="4132"/>
  <c r="C42" i="4132"/>
  <c r="E42" i="4132"/>
  <c r="F42" i="4132"/>
  <c r="G42" i="4132"/>
  <c r="H42" i="4132"/>
  <c r="I42" i="4132"/>
  <c r="J42" i="4132"/>
  <c r="K42" i="4132"/>
  <c r="L42" i="4132"/>
  <c r="M42" i="4132"/>
  <c r="N42" i="4132"/>
  <c r="O42" i="4132"/>
  <c r="P42" i="4132"/>
  <c r="C43" i="4132"/>
  <c r="E43" i="4132"/>
  <c r="F43" i="4132"/>
  <c r="G43" i="4132"/>
  <c r="H43" i="4132"/>
  <c r="I43" i="4132"/>
  <c r="J43" i="4132"/>
  <c r="K43" i="4132"/>
  <c r="L43" i="4132"/>
  <c r="M43" i="4132"/>
  <c r="N43" i="4132"/>
  <c r="O43" i="4132"/>
  <c r="P43" i="4132"/>
  <c r="C44" i="4132"/>
  <c r="E44" i="4132"/>
  <c r="F44" i="4132"/>
  <c r="G44" i="4132"/>
  <c r="H44" i="4132"/>
  <c r="I44" i="4132"/>
  <c r="J44" i="4132"/>
  <c r="K44" i="4132"/>
  <c r="L44" i="4132"/>
  <c r="M44" i="4132"/>
  <c r="N44" i="4132"/>
  <c r="O44" i="4132"/>
  <c r="P44" i="4132"/>
  <c r="C45" i="4132"/>
  <c r="E45" i="4132"/>
  <c r="F45" i="4132"/>
  <c r="G45" i="4132"/>
  <c r="H45" i="4132"/>
  <c r="I45" i="4132"/>
  <c r="J45" i="4132"/>
  <c r="K45" i="4132"/>
  <c r="L45" i="4132"/>
  <c r="M45" i="4132"/>
  <c r="N45" i="4132"/>
  <c r="O45" i="4132"/>
  <c r="P45" i="4132"/>
  <c r="C46" i="4132"/>
  <c r="E46" i="4132"/>
  <c r="F46" i="4132"/>
  <c r="G46" i="4132"/>
  <c r="H46" i="4132"/>
  <c r="I46" i="4132"/>
  <c r="J46" i="4132"/>
  <c r="K46" i="4132"/>
  <c r="L46" i="4132"/>
  <c r="M46" i="4132"/>
  <c r="N46" i="4132"/>
  <c r="O46" i="4132"/>
  <c r="P46" i="4132"/>
  <c r="C47" i="4132"/>
  <c r="E47" i="4132"/>
  <c r="F47" i="4132"/>
  <c r="G47" i="4132"/>
  <c r="H47" i="4132"/>
  <c r="I47" i="4132"/>
  <c r="J47" i="4132"/>
  <c r="K47" i="4132"/>
  <c r="L47" i="4132"/>
  <c r="M47" i="4132"/>
  <c r="N47" i="4132"/>
  <c r="O47" i="4132"/>
  <c r="P47" i="4132"/>
  <c r="C48" i="4132"/>
  <c r="E48" i="4132"/>
  <c r="F48" i="4132"/>
  <c r="G48" i="4132"/>
  <c r="H48" i="4132"/>
  <c r="I48" i="4132"/>
  <c r="J48" i="4132"/>
  <c r="K48" i="4132"/>
  <c r="L48" i="4132"/>
  <c r="M48" i="4132"/>
  <c r="N48" i="4132"/>
  <c r="O48" i="4132"/>
  <c r="P48" i="4132"/>
  <c r="C49" i="4132"/>
  <c r="E49" i="4132"/>
  <c r="F49" i="4132"/>
  <c r="G49" i="4132"/>
  <c r="H49" i="4132"/>
  <c r="I49" i="4132"/>
  <c r="J49" i="4132"/>
  <c r="K49" i="4132"/>
  <c r="L49" i="4132"/>
  <c r="M49" i="4132"/>
  <c r="N49" i="4132"/>
  <c r="O49" i="4132"/>
  <c r="P49" i="4132"/>
  <c r="C50" i="4132"/>
  <c r="E50" i="4132"/>
  <c r="F50" i="4132"/>
  <c r="G50" i="4132"/>
  <c r="H50" i="4132"/>
  <c r="I50" i="4132"/>
  <c r="J50" i="4132"/>
  <c r="K50" i="4132"/>
  <c r="L50" i="4132"/>
  <c r="M50" i="4132"/>
  <c r="N50" i="4132"/>
  <c r="O50" i="4132"/>
  <c r="P50" i="4132"/>
  <c r="C51" i="4132"/>
  <c r="E51" i="4132"/>
  <c r="F51" i="4132"/>
  <c r="G51" i="4132"/>
  <c r="H51" i="4132"/>
  <c r="I51" i="4132"/>
  <c r="J51" i="4132"/>
  <c r="K51" i="4132"/>
  <c r="L51" i="4132"/>
  <c r="M51" i="4132"/>
  <c r="N51" i="4132"/>
  <c r="O51" i="4132"/>
  <c r="P51" i="4132"/>
  <c r="C52" i="4132"/>
  <c r="E52" i="4132"/>
  <c r="F52" i="4132"/>
  <c r="G52" i="4132"/>
  <c r="H52" i="4132"/>
  <c r="I52" i="4132"/>
  <c r="J52" i="4132"/>
  <c r="K52" i="4132"/>
  <c r="L52" i="4132"/>
  <c r="M52" i="4132"/>
  <c r="N52" i="4132"/>
  <c r="O52" i="4132"/>
  <c r="P52" i="4132"/>
  <c r="C53" i="4132"/>
  <c r="E53" i="4132"/>
  <c r="F53" i="4132"/>
  <c r="G53" i="4132"/>
  <c r="H53" i="4132"/>
  <c r="I53" i="4132"/>
  <c r="J53" i="4132"/>
  <c r="K53" i="4132"/>
  <c r="L53" i="4132"/>
  <c r="M53" i="4132"/>
  <c r="N53" i="4132"/>
  <c r="O53" i="4132"/>
  <c r="P53" i="4132"/>
  <c r="C54" i="4132"/>
  <c r="E54" i="4132"/>
  <c r="F54" i="4132"/>
  <c r="G54" i="4132"/>
  <c r="H54" i="4132"/>
  <c r="I54" i="4132"/>
  <c r="J54" i="4132"/>
  <c r="K54" i="4132"/>
  <c r="L54" i="4132"/>
  <c r="M54" i="4132"/>
  <c r="N54" i="4132"/>
  <c r="O54" i="4132"/>
  <c r="P54" i="4132"/>
  <c r="C55" i="4132"/>
  <c r="E55" i="4132"/>
  <c r="F55" i="4132"/>
  <c r="G55" i="4132"/>
  <c r="H55" i="4132"/>
  <c r="I55" i="4132"/>
  <c r="J55" i="4132"/>
  <c r="K55" i="4132"/>
  <c r="L55" i="4132"/>
  <c r="M55" i="4132"/>
  <c r="N55" i="4132"/>
  <c r="O55" i="4132"/>
  <c r="P55" i="4132"/>
  <c r="C56" i="4132"/>
  <c r="E56" i="4132"/>
  <c r="F56" i="4132"/>
  <c r="G56" i="4132"/>
  <c r="H56" i="4132"/>
  <c r="I56" i="4132"/>
  <c r="J56" i="4132"/>
  <c r="K56" i="4132"/>
  <c r="L56" i="4132"/>
  <c r="M56" i="4132"/>
  <c r="N56" i="4132"/>
  <c r="O56" i="4132"/>
  <c r="P56" i="4132"/>
  <c r="C57" i="4132"/>
  <c r="E57" i="4132"/>
  <c r="F57" i="4132"/>
  <c r="G57" i="4132"/>
  <c r="H57" i="4132"/>
  <c r="I57" i="4132"/>
  <c r="J57" i="4132"/>
  <c r="K57" i="4132"/>
  <c r="L57" i="4132"/>
  <c r="M57" i="4132"/>
  <c r="N57" i="4132"/>
  <c r="O57" i="4132"/>
  <c r="P57" i="4132"/>
  <c r="C58" i="4132"/>
  <c r="E58" i="4132"/>
  <c r="F58" i="4132"/>
  <c r="G58" i="4132"/>
  <c r="H58" i="4132"/>
  <c r="I58" i="4132"/>
  <c r="J58" i="4132"/>
  <c r="K58" i="4132"/>
  <c r="L58" i="4132"/>
  <c r="M58" i="4132"/>
  <c r="N58" i="4132"/>
  <c r="O58" i="4132"/>
  <c r="P58" i="4132"/>
  <c r="C59" i="4132"/>
  <c r="E59" i="4132"/>
  <c r="F59" i="4132"/>
  <c r="G59" i="4132"/>
  <c r="H59" i="4132"/>
  <c r="I59" i="4132"/>
  <c r="J59" i="4132"/>
  <c r="K59" i="4132"/>
  <c r="L59" i="4132"/>
  <c r="M59" i="4132"/>
  <c r="N59" i="4132"/>
  <c r="O59" i="4132"/>
  <c r="P59" i="4132"/>
  <c r="C60" i="4132"/>
  <c r="E60" i="4132"/>
  <c r="F60" i="4132"/>
  <c r="G60" i="4132"/>
  <c r="H60" i="4132"/>
  <c r="I60" i="4132"/>
  <c r="J60" i="4132"/>
  <c r="K60" i="4132"/>
  <c r="L60" i="4132"/>
  <c r="M60" i="4132"/>
  <c r="N60" i="4132"/>
  <c r="O60" i="4132"/>
  <c r="P60" i="4132"/>
  <c r="C61" i="4132"/>
  <c r="E61" i="4132"/>
  <c r="F61" i="4132"/>
  <c r="G61" i="4132"/>
  <c r="H61" i="4132"/>
  <c r="I61" i="4132"/>
  <c r="J61" i="4132"/>
  <c r="K61" i="4132"/>
  <c r="L61" i="4132"/>
  <c r="M61" i="4132"/>
  <c r="N61" i="4132"/>
  <c r="O61" i="4132"/>
  <c r="P61" i="4132"/>
  <c r="C62" i="4132"/>
  <c r="E62" i="4132"/>
  <c r="F62" i="4132"/>
  <c r="G62" i="4132"/>
  <c r="H62" i="4132"/>
  <c r="I62" i="4132"/>
  <c r="J62" i="4132"/>
  <c r="K62" i="4132"/>
  <c r="L62" i="4132"/>
  <c r="M62" i="4132"/>
  <c r="N62" i="4132"/>
  <c r="O62" i="4132"/>
  <c r="P62" i="4132"/>
  <c r="C63" i="4132"/>
  <c r="E63" i="4132"/>
  <c r="F63" i="4132"/>
  <c r="G63" i="4132"/>
  <c r="H63" i="4132"/>
  <c r="I63" i="4132"/>
  <c r="J63" i="4132"/>
  <c r="K63" i="4132"/>
  <c r="L63" i="4132"/>
  <c r="M63" i="4132"/>
  <c r="N63" i="4132"/>
  <c r="O63" i="4132"/>
  <c r="P63" i="4132"/>
  <c r="C64" i="4132"/>
  <c r="E64" i="4132"/>
  <c r="F64" i="4132"/>
  <c r="G64" i="4132"/>
  <c r="H64" i="4132"/>
  <c r="I64" i="4132"/>
  <c r="J64" i="4132"/>
  <c r="K64" i="4132"/>
  <c r="L64" i="4132"/>
  <c r="M64" i="4132"/>
  <c r="N64" i="4132"/>
  <c r="O64" i="4132"/>
  <c r="P64" i="4132"/>
  <c r="C65" i="4132"/>
  <c r="E65" i="4132"/>
  <c r="F65" i="4132"/>
  <c r="G65" i="4132"/>
  <c r="H65" i="4132"/>
  <c r="I65" i="4132"/>
  <c r="J65" i="4132"/>
  <c r="K65" i="4132"/>
  <c r="L65" i="4132"/>
  <c r="M65" i="4132"/>
  <c r="N65" i="4132"/>
  <c r="O65" i="4132"/>
  <c r="P65" i="4132"/>
  <c r="C66" i="4132"/>
  <c r="E66" i="4132"/>
  <c r="F66" i="4132"/>
  <c r="G66" i="4132"/>
  <c r="H66" i="4132"/>
  <c r="I66" i="4132"/>
  <c r="J66" i="4132"/>
  <c r="K66" i="4132"/>
  <c r="L66" i="4132"/>
  <c r="M66" i="4132"/>
  <c r="N66" i="4132"/>
  <c r="O66" i="4132"/>
  <c r="P66" i="4132"/>
  <c r="C67" i="4132"/>
  <c r="E67" i="4132"/>
  <c r="F67" i="4132"/>
  <c r="G67" i="4132"/>
  <c r="H67" i="4132"/>
  <c r="I67" i="4132"/>
  <c r="J67" i="4132"/>
  <c r="K67" i="4132"/>
  <c r="L67" i="4132"/>
  <c r="M67" i="4132"/>
  <c r="N67" i="4132"/>
  <c r="O67" i="4132"/>
  <c r="P67" i="4132"/>
  <c r="C68" i="4132"/>
  <c r="E68" i="4132"/>
  <c r="F68" i="4132"/>
  <c r="G68" i="4132"/>
  <c r="H68" i="4132"/>
  <c r="I68" i="4132"/>
  <c r="J68" i="4132"/>
  <c r="K68" i="4132"/>
  <c r="L68" i="4132"/>
  <c r="M68" i="4132"/>
  <c r="N68" i="4132"/>
  <c r="O68" i="4132"/>
  <c r="P68" i="4132"/>
  <c r="C69" i="4132"/>
  <c r="E69" i="4132"/>
  <c r="F69" i="4132"/>
  <c r="G69" i="4132"/>
  <c r="J69" i="4132"/>
  <c r="K69" i="4132"/>
  <c r="L69" i="4132"/>
  <c r="M69" i="4132"/>
  <c r="N69" i="4132"/>
  <c r="O69" i="4132"/>
  <c r="P69" i="4132"/>
  <c r="C70" i="4132"/>
  <c r="E70" i="4132"/>
  <c r="F70" i="4132"/>
  <c r="G70" i="4132"/>
  <c r="J70" i="4132"/>
  <c r="K70" i="4132"/>
  <c r="L70" i="4132"/>
  <c r="M70" i="4132"/>
  <c r="N70" i="4132"/>
  <c r="O70" i="4132"/>
  <c r="P70" i="4132"/>
  <c r="C71" i="4132"/>
  <c r="E71" i="4132"/>
  <c r="F71" i="4132"/>
  <c r="G71" i="4132"/>
  <c r="J71" i="4132"/>
  <c r="K71" i="4132"/>
  <c r="L71" i="4132"/>
  <c r="M71" i="4132"/>
  <c r="N71" i="4132"/>
  <c r="O71" i="4132"/>
  <c r="P71" i="4132"/>
  <c r="C5" i="4130"/>
  <c r="C6" i="4130"/>
  <c r="C7" i="4130"/>
  <c r="C8" i="4130"/>
  <c r="C9" i="4130"/>
  <c r="C10" i="4130"/>
  <c r="C11" i="4130"/>
  <c r="C12" i="4130"/>
  <c r="C13" i="4130"/>
  <c r="C14" i="4130"/>
  <c r="C15" i="4130"/>
  <c r="C16" i="4130"/>
  <c r="C17" i="4130"/>
  <c r="C18" i="4130"/>
  <c r="C19" i="4130"/>
  <c r="C20" i="4130"/>
  <c r="C21" i="4130"/>
  <c r="C22" i="4130"/>
  <c r="C23" i="4130"/>
  <c r="C24" i="4130"/>
  <c r="C25" i="4130"/>
  <c r="C26" i="4130"/>
  <c r="C27" i="4130"/>
  <c r="C28" i="4130"/>
  <c r="C29" i="4130"/>
  <c r="C30" i="4130"/>
  <c r="C31" i="4130"/>
  <c r="C32" i="4130"/>
  <c r="C33" i="4130"/>
  <c r="C34" i="4130"/>
  <c r="C35" i="4130"/>
  <c r="C36" i="4130"/>
  <c r="C37" i="4130"/>
  <c r="C38" i="4130"/>
  <c r="C39" i="4130"/>
  <c r="B9" i="768"/>
  <c r="C9" i="768"/>
  <c r="D9" i="768"/>
  <c r="E9" i="768"/>
  <c r="F9" i="768"/>
  <c r="G9" i="768"/>
  <c r="H9" i="768"/>
  <c r="I9" i="768"/>
  <c r="J9" i="768"/>
  <c r="K9" i="768"/>
  <c r="L9" i="768"/>
  <c r="M9" i="768"/>
  <c r="N9" i="768"/>
  <c r="B10" i="768"/>
  <c r="C10" i="768"/>
  <c r="D10" i="768"/>
  <c r="E10" i="768"/>
  <c r="F10" i="768"/>
  <c r="G10" i="768"/>
  <c r="H10" i="768"/>
  <c r="I10" i="768"/>
  <c r="J10" i="768"/>
  <c r="K10" i="768"/>
  <c r="L10" i="768"/>
  <c r="M10" i="768"/>
  <c r="N10" i="768"/>
  <c r="B11" i="768"/>
  <c r="C11" i="768"/>
  <c r="D11" i="768"/>
  <c r="E11" i="768"/>
  <c r="F11" i="768"/>
  <c r="G11" i="768"/>
  <c r="H11" i="768"/>
  <c r="I11" i="768"/>
  <c r="J11" i="768"/>
  <c r="K11" i="768"/>
  <c r="L11" i="768"/>
  <c r="M11" i="768"/>
  <c r="N11" i="768"/>
  <c r="B12" i="768"/>
  <c r="C12" i="768"/>
  <c r="D12" i="768"/>
  <c r="E12" i="768"/>
  <c r="F12" i="768"/>
  <c r="G12" i="768"/>
  <c r="H12" i="768"/>
  <c r="I12" i="768"/>
  <c r="J12" i="768"/>
  <c r="K12" i="768"/>
  <c r="L12" i="768"/>
  <c r="M12" i="768"/>
  <c r="N12" i="768"/>
  <c r="B13" i="768"/>
  <c r="C13" i="768"/>
  <c r="D13" i="768"/>
  <c r="E13" i="768"/>
  <c r="F13" i="768"/>
  <c r="G13" i="768"/>
  <c r="H13" i="768"/>
  <c r="I13" i="768"/>
  <c r="J13" i="768"/>
  <c r="K13" i="768"/>
  <c r="L13" i="768"/>
  <c r="M13" i="768"/>
  <c r="N13" i="768"/>
  <c r="B14" i="768"/>
  <c r="C14" i="768"/>
  <c r="D14" i="768"/>
  <c r="E14" i="768"/>
  <c r="F14" i="768"/>
  <c r="G14" i="768"/>
  <c r="H14" i="768"/>
  <c r="I14" i="768"/>
  <c r="J14" i="768"/>
  <c r="K14" i="768"/>
  <c r="L14" i="768"/>
  <c r="M14" i="768"/>
  <c r="N14" i="768"/>
  <c r="B15" i="768"/>
  <c r="C15" i="768"/>
  <c r="D15" i="768"/>
  <c r="E15" i="768"/>
  <c r="F15" i="768"/>
  <c r="G15" i="768"/>
  <c r="H15" i="768"/>
  <c r="I15" i="768"/>
  <c r="J15" i="768"/>
  <c r="K15" i="768"/>
  <c r="L15" i="768"/>
  <c r="M15" i="768"/>
  <c r="N15" i="768"/>
  <c r="B16" i="768"/>
  <c r="C16" i="768"/>
  <c r="D16" i="768"/>
  <c r="E16" i="768"/>
  <c r="F16" i="768"/>
  <c r="G16" i="768"/>
  <c r="H16" i="768"/>
  <c r="I16" i="768"/>
  <c r="J16" i="768"/>
  <c r="K16" i="768"/>
  <c r="L16" i="768"/>
  <c r="M16" i="768"/>
  <c r="N16" i="768"/>
  <c r="B17" i="768"/>
  <c r="C17" i="768"/>
  <c r="D17" i="768"/>
  <c r="E17" i="768"/>
  <c r="F17" i="768"/>
  <c r="G17" i="768"/>
  <c r="H17" i="768"/>
  <c r="I17" i="768"/>
  <c r="J17" i="768"/>
  <c r="K17" i="768"/>
  <c r="L17" i="768"/>
  <c r="M17" i="768"/>
  <c r="N17" i="768"/>
  <c r="B18" i="768"/>
  <c r="C18" i="768"/>
  <c r="D18" i="768"/>
  <c r="E18" i="768"/>
  <c r="F18" i="768"/>
  <c r="G18" i="768"/>
  <c r="H18" i="768"/>
  <c r="I18" i="768"/>
  <c r="J18" i="768"/>
  <c r="K18" i="768"/>
  <c r="L18" i="768"/>
  <c r="M18" i="768"/>
  <c r="N18" i="768"/>
  <c r="B19" i="768"/>
  <c r="C19" i="768"/>
  <c r="D19" i="768"/>
  <c r="E19" i="768"/>
  <c r="F19" i="768"/>
  <c r="G19" i="768"/>
  <c r="H19" i="768"/>
  <c r="I19" i="768"/>
  <c r="J19" i="768"/>
  <c r="K19" i="768"/>
  <c r="L19" i="768"/>
  <c r="M19" i="768"/>
  <c r="N19" i="768"/>
  <c r="B20" i="768"/>
  <c r="C20" i="768"/>
  <c r="D20" i="768"/>
  <c r="E20" i="768"/>
  <c r="F20" i="768"/>
  <c r="G20" i="768"/>
  <c r="H20" i="768"/>
  <c r="I20" i="768"/>
  <c r="J20" i="768"/>
  <c r="K20" i="768"/>
  <c r="L20" i="768"/>
  <c r="M20" i="768"/>
  <c r="N20" i="768"/>
  <c r="B21" i="768"/>
  <c r="C21" i="768"/>
  <c r="D21" i="768"/>
  <c r="E21" i="768"/>
  <c r="F21" i="768"/>
  <c r="G21" i="768"/>
  <c r="H21" i="768"/>
  <c r="I21" i="768"/>
  <c r="J21" i="768"/>
  <c r="K21" i="768"/>
  <c r="L21" i="768"/>
  <c r="M21" i="768"/>
  <c r="N21" i="768"/>
  <c r="B22" i="768"/>
  <c r="C22" i="768"/>
  <c r="D22" i="768"/>
  <c r="E22" i="768"/>
  <c r="F22" i="768"/>
  <c r="G22" i="768"/>
  <c r="H22" i="768"/>
  <c r="I22" i="768"/>
  <c r="J22" i="768"/>
  <c r="K22" i="768"/>
  <c r="L22" i="768"/>
  <c r="M22" i="768"/>
  <c r="N22" i="768"/>
  <c r="B23" i="768"/>
  <c r="C23" i="768"/>
  <c r="D23" i="768"/>
  <c r="E23" i="768"/>
  <c r="F23" i="768"/>
  <c r="G23" i="768"/>
  <c r="H23" i="768"/>
  <c r="I23" i="768"/>
  <c r="J23" i="768"/>
  <c r="K23" i="768"/>
  <c r="L23" i="768"/>
  <c r="M23" i="768"/>
  <c r="N23" i="768"/>
  <c r="B24" i="768"/>
  <c r="C24" i="768"/>
  <c r="D24" i="768"/>
  <c r="E24" i="768"/>
  <c r="F24" i="768"/>
  <c r="G24" i="768"/>
  <c r="H24" i="768"/>
  <c r="I24" i="768"/>
  <c r="J24" i="768"/>
  <c r="K24" i="768"/>
  <c r="L24" i="768"/>
  <c r="M24" i="768"/>
  <c r="N24" i="768"/>
  <c r="B25" i="768"/>
  <c r="C25" i="768"/>
  <c r="D25" i="768"/>
  <c r="E25" i="768"/>
  <c r="F25" i="768"/>
  <c r="G25" i="768"/>
  <c r="H25" i="768"/>
  <c r="I25" i="768"/>
  <c r="J25" i="768"/>
  <c r="K25" i="768"/>
  <c r="L25" i="768"/>
  <c r="M25" i="768"/>
  <c r="N25" i="768"/>
  <c r="B26" i="768"/>
  <c r="C26" i="768"/>
  <c r="D26" i="768"/>
  <c r="E26" i="768"/>
  <c r="F26" i="768"/>
  <c r="G26" i="768"/>
  <c r="H26" i="768"/>
  <c r="I26" i="768"/>
  <c r="J26" i="768"/>
  <c r="K26" i="768"/>
  <c r="L26" i="768"/>
  <c r="M26" i="768"/>
  <c r="N26" i="768"/>
  <c r="B27" i="768"/>
  <c r="C27" i="768"/>
  <c r="D27" i="768"/>
  <c r="E27" i="768"/>
  <c r="F27" i="768"/>
  <c r="G27" i="768"/>
  <c r="H27" i="768"/>
  <c r="I27" i="768"/>
  <c r="J27" i="768"/>
  <c r="K27" i="768"/>
  <c r="L27" i="768"/>
  <c r="M27" i="768"/>
  <c r="N27" i="768"/>
  <c r="B28" i="768"/>
  <c r="C28" i="768"/>
  <c r="D28" i="768"/>
  <c r="E28" i="768"/>
  <c r="F28" i="768"/>
  <c r="G28" i="768"/>
  <c r="H28" i="768"/>
  <c r="I28" i="768"/>
  <c r="J28" i="768"/>
  <c r="K28" i="768"/>
  <c r="L28" i="768"/>
  <c r="M28" i="768"/>
  <c r="N28" i="768"/>
  <c r="B29" i="768"/>
  <c r="C29" i="768"/>
  <c r="D29" i="768"/>
  <c r="E29" i="768"/>
  <c r="F29" i="768"/>
  <c r="G29" i="768"/>
  <c r="H29" i="768"/>
  <c r="I29" i="768"/>
  <c r="J29" i="768"/>
  <c r="K29" i="768"/>
  <c r="L29" i="768"/>
  <c r="M29" i="768"/>
  <c r="N29" i="768"/>
  <c r="B30" i="768"/>
  <c r="C30" i="768"/>
  <c r="D30" i="768"/>
  <c r="E30" i="768"/>
  <c r="F30" i="768"/>
  <c r="G30" i="768"/>
  <c r="H30" i="768"/>
  <c r="I30" i="768"/>
  <c r="J30" i="768"/>
  <c r="K30" i="768"/>
  <c r="L30" i="768"/>
  <c r="M30" i="768"/>
  <c r="N30" i="768"/>
  <c r="B31" i="768"/>
  <c r="C31" i="768"/>
  <c r="D31" i="768"/>
  <c r="E31" i="768"/>
  <c r="F31" i="768"/>
  <c r="G31" i="768"/>
  <c r="H31" i="768"/>
  <c r="I31" i="768"/>
  <c r="J31" i="768"/>
  <c r="K31" i="768"/>
  <c r="L31" i="768"/>
  <c r="M31" i="768"/>
  <c r="N31" i="768"/>
  <c r="B32" i="768"/>
  <c r="C32" i="768"/>
  <c r="D32" i="768"/>
  <c r="E32" i="768"/>
  <c r="F32" i="768"/>
  <c r="G32" i="768"/>
  <c r="H32" i="768"/>
  <c r="I32" i="768"/>
  <c r="J32" i="768"/>
  <c r="K32" i="768"/>
  <c r="L32" i="768"/>
  <c r="M32" i="768"/>
  <c r="N32" i="768"/>
  <c r="B33" i="768"/>
  <c r="C33" i="768"/>
  <c r="D33" i="768"/>
  <c r="E33" i="768"/>
  <c r="F33" i="768"/>
  <c r="G33" i="768"/>
  <c r="H33" i="768"/>
  <c r="I33" i="768"/>
  <c r="J33" i="768"/>
  <c r="K33" i="768"/>
  <c r="L33" i="768"/>
  <c r="M33" i="768"/>
  <c r="N33" i="768"/>
  <c r="B34" i="768"/>
  <c r="C34" i="768"/>
  <c r="D34" i="768"/>
  <c r="E34" i="768"/>
  <c r="F34" i="768"/>
  <c r="G34" i="768"/>
  <c r="H34" i="768"/>
  <c r="I34" i="768"/>
  <c r="J34" i="768"/>
  <c r="K34" i="768"/>
  <c r="L34" i="768"/>
  <c r="M34" i="768"/>
  <c r="N34" i="768"/>
  <c r="B35" i="768"/>
  <c r="C35" i="768"/>
  <c r="D35" i="768"/>
  <c r="E35" i="768"/>
  <c r="F35" i="768"/>
  <c r="G35" i="768"/>
  <c r="H35" i="768"/>
  <c r="I35" i="768"/>
  <c r="J35" i="768"/>
  <c r="K35" i="768"/>
  <c r="L35" i="768"/>
  <c r="M35" i="768"/>
  <c r="N35" i="768"/>
  <c r="B36" i="768"/>
  <c r="C36" i="768"/>
  <c r="D36" i="768"/>
  <c r="E36" i="768"/>
  <c r="F36" i="768"/>
  <c r="G36" i="768"/>
  <c r="H36" i="768"/>
  <c r="I36" i="768"/>
  <c r="J36" i="768"/>
  <c r="K36" i="768"/>
  <c r="L36" i="768"/>
  <c r="M36" i="768"/>
  <c r="N36" i="768"/>
  <c r="B37" i="768"/>
  <c r="C37" i="768"/>
  <c r="D37" i="768"/>
  <c r="E37" i="768"/>
  <c r="F37" i="768"/>
  <c r="G37" i="768"/>
  <c r="H37" i="768"/>
  <c r="I37" i="768"/>
  <c r="J37" i="768"/>
  <c r="K37" i="768"/>
  <c r="L37" i="768"/>
  <c r="M37" i="768"/>
  <c r="N37" i="768"/>
  <c r="B38" i="768"/>
  <c r="C38" i="768"/>
  <c r="D38" i="768"/>
  <c r="E38" i="768"/>
  <c r="F38" i="768"/>
  <c r="G38" i="768"/>
  <c r="H38" i="768"/>
  <c r="I38" i="768"/>
  <c r="J38" i="768"/>
  <c r="K38" i="768"/>
  <c r="L38" i="768"/>
  <c r="M38" i="768"/>
  <c r="N38" i="768"/>
  <c r="B39" i="768"/>
  <c r="C39" i="768"/>
  <c r="D39" i="768"/>
  <c r="E39" i="768"/>
  <c r="F39" i="768"/>
  <c r="G39" i="768"/>
  <c r="H39" i="768"/>
  <c r="I39" i="768"/>
  <c r="J39" i="768"/>
  <c r="K39" i="768"/>
  <c r="L39" i="768"/>
  <c r="M39" i="768"/>
  <c r="N39" i="768"/>
  <c r="B40" i="768"/>
  <c r="C40" i="768"/>
  <c r="D40" i="768"/>
  <c r="E40" i="768"/>
  <c r="F40" i="768"/>
  <c r="G40" i="768"/>
  <c r="H40" i="768"/>
  <c r="I40" i="768"/>
  <c r="J40" i="768"/>
  <c r="K40" i="768"/>
  <c r="L40" i="768"/>
  <c r="M40" i="768"/>
  <c r="N40" i="768"/>
  <c r="B41" i="768"/>
  <c r="C41" i="768"/>
  <c r="D41" i="768"/>
  <c r="E41" i="768"/>
  <c r="F41" i="768"/>
  <c r="G41" i="768"/>
  <c r="H41" i="768"/>
  <c r="I41" i="768"/>
  <c r="J41" i="768"/>
  <c r="K41" i="768"/>
  <c r="L41" i="768"/>
  <c r="M41" i="768"/>
  <c r="N41" i="768"/>
  <c r="B42" i="768"/>
  <c r="C42" i="768"/>
  <c r="D42" i="768"/>
  <c r="E42" i="768"/>
  <c r="F42" i="768"/>
  <c r="G42" i="768"/>
  <c r="H42" i="768"/>
  <c r="I42" i="768"/>
  <c r="J42" i="768"/>
  <c r="K42" i="768"/>
  <c r="L42" i="768"/>
  <c r="M42" i="768"/>
  <c r="N42" i="768"/>
  <c r="B43" i="768"/>
  <c r="C43" i="768"/>
  <c r="D43" i="768"/>
  <c r="E43" i="768"/>
  <c r="F43" i="768"/>
  <c r="G43" i="768"/>
  <c r="H43" i="768"/>
  <c r="I43" i="768"/>
  <c r="J43" i="768"/>
  <c r="K43" i="768"/>
  <c r="L43" i="768"/>
  <c r="M43" i="768"/>
  <c r="N43" i="768"/>
  <c r="B44" i="768"/>
  <c r="C44" i="768"/>
  <c r="D44" i="768"/>
  <c r="E44" i="768"/>
  <c r="F44" i="768"/>
  <c r="G44" i="768"/>
  <c r="H44" i="768"/>
  <c r="I44" i="768"/>
  <c r="J44" i="768"/>
  <c r="K44" i="768"/>
  <c r="L44" i="768"/>
  <c r="M44" i="768"/>
  <c r="N44" i="768"/>
  <c r="B45" i="768"/>
  <c r="C45" i="768"/>
  <c r="D45" i="768"/>
  <c r="E45" i="768"/>
  <c r="F45" i="768"/>
  <c r="G45" i="768"/>
  <c r="H45" i="768"/>
  <c r="I45" i="768"/>
  <c r="J45" i="768"/>
  <c r="K45" i="768"/>
  <c r="L45" i="768"/>
  <c r="M45" i="768"/>
  <c r="N45" i="768"/>
  <c r="B46" i="768"/>
  <c r="C46" i="768"/>
  <c r="D46" i="768"/>
  <c r="E46" i="768"/>
  <c r="F46" i="768"/>
  <c r="G46" i="768"/>
  <c r="H46" i="768"/>
  <c r="I46" i="768"/>
  <c r="J46" i="768"/>
  <c r="K46" i="768"/>
  <c r="L46" i="768"/>
  <c r="M46" i="768"/>
  <c r="N46" i="768"/>
  <c r="B47" i="768"/>
  <c r="C47" i="768"/>
  <c r="D47" i="768"/>
  <c r="E47" i="768"/>
  <c r="F47" i="768"/>
  <c r="G47" i="768"/>
  <c r="H47" i="768"/>
  <c r="I47" i="768"/>
  <c r="J47" i="768"/>
  <c r="K47" i="768"/>
  <c r="L47" i="768"/>
  <c r="M47" i="768"/>
  <c r="N47" i="768"/>
  <c r="B48" i="768"/>
  <c r="C48" i="768"/>
  <c r="D48" i="768"/>
  <c r="E48" i="768"/>
  <c r="F48" i="768"/>
  <c r="G48" i="768"/>
  <c r="H48" i="768"/>
  <c r="I48" i="768"/>
  <c r="J48" i="768"/>
  <c r="K48" i="768"/>
  <c r="L48" i="768"/>
  <c r="M48" i="768"/>
  <c r="N48" i="768"/>
  <c r="B49" i="768"/>
  <c r="C49" i="768"/>
  <c r="D49" i="768"/>
  <c r="E49" i="768"/>
  <c r="F49" i="768"/>
  <c r="G49" i="768"/>
  <c r="H49" i="768"/>
  <c r="I49" i="768"/>
  <c r="J49" i="768"/>
  <c r="K49" i="768"/>
  <c r="L49" i="768"/>
  <c r="M49" i="768"/>
  <c r="N49" i="768"/>
  <c r="B50" i="768"/>
  <c r="C50" i="768"/>
  <c r="D50" i="768"/>
  <c r="E50" i="768"/>
  <c r="F50" i="768"/>
  <c r="G50" i="768"/>
  <c r="H50" i="768"/>
  <c r="I50" i="768"/>
  <c r="J50" i="768"/>
  <c r="K50" i="768"/>
  <c r="L50" i="768"/>
  <c r="M50" i="768"/>
  <c r="N50" i="768"/>
  <c r="B51" i="768"/>
  <c r="C51" i="768"/>
  <c r="D51" i="768"/>
  <c r="E51" i="768"/>
  <c r="F51" i="768"/>
  <c r="G51" i="768"/>
  <c r="H51" i="768"/>
  <c r="I51" i="768"/>
  <c r="J51" i="768"/>
  <c r="K51" i="768"/>
  <c r="L51" i="768"/>
  <c r="M51" i="768"/>
  <c r="N51" i="768"/>
  <c r="B52" i="768"/>
  <c r="C52" i="768"/>
  <c r="D52" i="768"/>
  <c r="E52" i="768"/>
  <c r="F52" i="768"/>
  <c r="G52" i="768"/>
  <c r="H52" i="768"/>
  <c r="I52" i="768"/>
  <c r="J52" i="768"/>
  <c r="K52" i="768"/>
  <c r="L52" i="768"/>
  <c r="M52" i="768"/>
  <c r="N52" i="768"/>
  <c r="B53" i="768"/>
  <c r="C53" i="768"/>
  <c r="D53" i="768"/>
  <c r="E53" i="768"/>
  <c r="F53" i="768"/>
  <c r="G53" i="768"/>
  <c r="H53" i="768"/>
  <c r="I53" i="768"/>
  <c r="J53" i="768"/>
  <c r="K53" i="768"/>
  <c r="L53" i="768"/>
  <c r="M53" i="768"/>
  <c r="N53" i="768"/>
  <c r="B54" i="768"/>
  <c r="C54" i="768"/>
  <c r="D54" i="768"/>
  <c r="E54" i="768"/>
  <c r="F54" i="768"/>
  <c r="G54" i="768"/>
  <c r="H54" i="768"/>
  <c r="I54" i="768"/>
  <c r="J54" i="768"/>
  <c r="K54" i="768"/>
  <c r="L54" i="768"/>
  <c r="M54" i="768"/>
  <c r="N54" i="768"/>
  <c r="B55" i="768"/>
  <c r="C55" i="768"/>
  <c r="D55" i="768"/>
  <c r="E55" i="768"/>
  <c r="F55" i="768"/>
  <c r="G55" i="768"/>
  <c r="H55" i="768"/>
  <c r="I55" i="768"/>
  <c r="J55" i="768"/>
  <c r="K55" i="768"/>
  <c r="L55" i="768"/>
  <c r="M55" i="768"/>
  <c r="N55" i="768"/>
  <c r="B56" i="768"/>
  <c r="C56" i="768"/>
  <c r="D56" i="768"/>
  <c r="E56" i="768"/>
  <c r="F56" i="768"/>
  <c r="G56" i="768"/>
  <c r="H56" i="768"/>
  <c r="I56" i="768"/>
  <c r="J56" i="768"/>
  <c r="K56" i="768"/>
  <c r="L56" i="768"/>
  <c r="M56" i="768"/>
  <c r="N56" i="768"/>
  <c r="B57" i="768"/>
  <c r="C57" i="768"/>
  <c r="D57" i="768"/>
  <c r="E57" i="768"/>
  <c r="F57" i="768"/>
  <c r="G57" i="768"/>
  <c r="H57" i="768"/>
  <c r="I57" i="768"/>
  <c r="J57" i="768"/>
  <c r="K57" i="768"/>
  <c r="L57" i="768"/>
  <c r="M57" i="768"/>
  <c r="N57" i="768"/>
  <c r="B58" i="768"/>
  <c r="C58" i="768"/>
  <c r="D58" i="768"/>
  <c r="E58" i="768"/>
  <c r="F58" i="768"/>
  <c r="G58" i="768"/>
  <c r="H58" i="768"/>
  <c r="I58" i="768"/>
  <c r="J58" i="768"/>
  <c r="K58" i="768"/>
  <c r="L58" i="768"/>
  <c r="M58" i="768"/>
  <c r="N58" i="768"/>
  <c r="B59" i="768"/>
  <c r="C59" i="768"/>
  <c r="D59" i="768"/>
  <c r="E59" i="768"/>
  <c r="F59" i="768"/>
  <c r="G59" i="768"/>
  <c r="H59" i="768"/>
  <c r="I59" i="768"/>
  <c r="J59" i="768"/>
  <c r="K59" i="768"/>
  <c r="L59" i="768"/>
  <c r="M59" i="768"/>
  <c r="N59" i="768"/>
  <c r="B60" i="768"/>
  <c r="C60" i="768"/>
  <c r="D60" i="768"/>
  <c r="E60" i="768"/>
  <c r="F60" i="768"/>
  <c r="G60" i="768"/>
  <c r="H60" i="768"/>
  <c r="I60" i="768"/>
  <c r="J60" i="768"/>
  <c r="K60" i="768"/>
  <c r="L60" i="768"/>
  <c r="M60" i="768"/>
  <c r="N60" i="768"/>
  <c r="B61" i="768"/>
  <c r="C61" i="768"/>
  <c r="D61" i="768"/>
  <c r="E61" i="768"/>
  <c r="F61" i="768"/>
  <c r="G61" i="768"/>
  <c r="H61" i="768"/>
  <c r="I61" i="768"/>
  <c r="J61" i="768"/>
  <c r="K61" i="768"/>
  <c r="L61" i="768"/>
  <c r="M61" i="768"/>
  <c r="N61" i="768"/>
  <c r="B62" i="768"/>
  <c r="C62" i="768"/>
  <c r="D62" i="768"/>
  <c r="E62" i="768"/>
  <c r="F62" i="768"/>
  <c r="G62" i="768"/>
  <c r="H62" i="768"/>
  <c r="I62" i="768"/>
  <c r="J62" i="768"/>
  <c r="K62" i="768"/>
  <c r="L62" i="768"/>
  <c r="M62" i="768"/>
  <c r="N62" i="768"/>
  <c r="B63" i="768"/>
  <c r="C63" i="768"/>
  <c r="D63" i="768"/>
  <c r="E63" i="768"/>
  <c r="F63" i="768"/>
  <c r="G63" i="768"/>
  <c r="H63" i="768"/>
  <c r="I63" i="768"/>
  <c r="J63" i="768"/>
  <c r="K63" i="768"/>
  <c r="L63" i="768"/>
  <c r="M63" i="768"/>
  <c r="N63" i="768"/>
  <c r="B64" i="768"/>
  <c r="C64" i="768"/>
  <c r="D64" i="768"/>
  <c r="E64" i="768"/>
  <c r="F64" i="768"/>
  <c r="G64" i="768"/>
  <c r="H64" i="768"/>
  <c r="I64" i="768"/>
  <c r="J64" i="768"/>
  <c r="K64" i="768"/>
  <c r="L64" i="768"/>
  <c r="M64" i="768"/>
  <c r="N64" i="768"/>
  <c r="B65" i="768"/>
  <c r="C65" i="768"/>
  <c r="D65" i="768"/>
  <c r="E65" i="768"/>
  <c r="F65" i="768"/>
  <c r="G65" i="768"/>
  <c r="H65" i="768"/>
  <c r="I65" i="768"/>
  <c r="J65" i="768"/>
  <c r="K65" i="768"/>
  <c r="L65" i="768"/>
  <c r="M65" i="768"/>
  <c r="N65" i="768"/>
  <c r="B66" i="768"/>
  <c r="C66" i="768"/>
  <c r="D66" i="768"/>
  <c r="E66" i="768"/>
  <c r="F66" i="768"/>
  <c r="G66" i="768"/>
  <c r="H66" i="768"/>
  <c r="I66" i="768"/>
  <c r="J66" i="768"/>
  <c r="K66" i="768"/>
  <c r="L66" i="768"/>
  <c r="M66" i="768"/>
  <c r="N66" i="768"/>
  <c r="B67" i="768"/>
  <c r="C67" i="768"/>
  <c r="D67" i="768"/>
  <c r="E67" i="768"/>
  <c r="F67" i="768"/>
  <c r="G67" i="768"/>
  <c r="H67" i="768"/>
  <c r="I67" i="768"/>
  <c r="J67" i="768"/>
  <c r="K67" i="768"/>
  <c r="L67" i="768"/>
  <c r="M67" i="768"/>
  <c r="N67" i="768"/>
  <c r="B68" i="768"/>
  <c r="B69" i="768"/>
  <c r="B70" i="768"/>
  <c r="B71" i="768"/>
  <c r="B72" i="768"/>
  <c r="B73" i="768"/>
  <c r="B74" i="768"/>
  <c r="B75" i="768"/>
  <c r="B76" i="768"/>
  <c r="B77" i="768"/>
  <c r="B78" i="768"/>
  <c r="B79" i="768"/>
  <c r="B80" i="768"/>
  <c r="B81" i="768"/>
  <c r="B82" i="768"/>
  <c r="B83" i="768"/>
  <c r="B84" i="768"/>
  <c r="B85" i="768"/>
  <c r="B86" i="768"/>
  <c r="B87" i="768"/>
  <c r="B88" i="768"/>
  <c r="B89" i="768"/>
  <c r="B90" i="768"/>
  <c r="B91" i="768"/>
  <c r="B92" i="768"/>
  <c r="B93" i="768"/>
  <c r="B94" i="768"/>
  <c r="B95" i="768"/>
  <c r="B96" i="768"/>
  <c r="B97" i="768"/>
  <c r="B98" i="768"/>
  <c r="B99" i="768"/>
  <c r="B100" i="768"/>
  <c r="B101" i="768"/>
  <c r="B102" i="768"/>
  <c r="B103" i="768"/>
  <c r="B104" i="768"/>
  <c r="B105" i="768"/>
  <c r="B106" i="768"/>
  <c r="B107" i="768"/>
  <c r="B108" i="768"/>
  <c r="B109" i="768"/>
  <c r="B110" i="768"/>
  <c r="B111" i="768"/>
  <c r="B112" i="768"/>
  <c r="B113" i="768"/>
  <c r="B114" i="768"/>
  <c r="B115" i="768"/>
  <c r="B116" i="768"/>
  <c r="B117" i="768"/>
  <c r="B118" i="768"/>
  <c r="B119" i="768"/>
  <c r="B120" i="768"/>
  <c r="B121" i="768"/>
  <c r="B122" i="768"/>
  <c r="B123" i="768"/>
  <c r="B124" i="768"/>
  <c r="B125" i="768"/>
  <c r="B126" i="768"/>
  <c r="B127" i="768"/>
  <c r="B128" i="768"/>
  <c r="B129" i="768"/>
  <c r="B130" i="768"/>
  <c r="B131" i="768"/>
  <c r="B132" i="768"/>
  <c r="B133" i="768"/>
  <c r="B134" i="768"/>
  <c r="B135" i="768"/>
  <c r="B136" i="768"/>
  <c r="B137" i="768"/>
  <c r="B138" i="768"/>
  <c r="B139" i="768"/>
  <c r="B140" i="768"/>
  <c r="B141" i="768"/>
  <c r="B142" i="768"/>
  <c r="B143" i="768"/>
  <c r="B144" i="768"/>
  <c r="B145" i="768"/>
  <c r="B146" i="768"/>
  <c r="B147" i="768"/>
  <c r="B148" i="768"/>
  <c r="B149" i="768"/>
  <c r="B150" i="768"/>
  <c r="B151" i="768"/>
  <c r="B152" i="768"/>
  <c r="B153" i="768"/>
  <c r="B154" i="768"/>
  <c r="B155" i="768"/>
  <c r="B156" i="768"/>
  <c r="B157" i="768"/>
  <c r="B158" i="768"/>
  <c r="B159" i="768"/>
  <c r="B160" i="768"/>
  <c r="B161" i="768"/>
  <c r="B162" i="768"/>
  <c r="B163" i="768"/>
  <c r="B164" i="768"/>
  <c r="B165" i="768"/>
  <c r="B166" i="768"/>
  <c r="B167" i="768"/>
  <c r="B168" i="768"/>
  <c r="B169" i="768"/>
  <c r="B170" i="768"/>
  <c r="B171" i="768"/>
  <c r="B172" i="768"/>
  <c r="B173" i="768"/>
  <c r="B174" i="768"/>
  <c r="B175" i="768"/>
  <c r="B176" i="768"/>
  <c r="B177" i="768"/>
  <c r="B178" i="768"/>
  <c r="B179" i="768"/>
  <c r="B180" i="768"/>
  <c r="B181" i="768"/>
  <c r="B182" i="768"/>
  <c r="B183" i="768"/>
  <c r="B184" i="768"/>
  <c r="B185" i="768"/>
  <c r="B186" i="768"/>
  <c r="B187" i="768"/>
  <c r="B188" i="768"/>
  <c r="B189" i="768"/>
  <c r="B190" i="768"/>
  <c r="B191" i="768"/>
  <c r="B192" i="768"/>
  <c r="B193" i="768"/>
  <c r="B194" i="768"/>
  <c r="B195" i="768"/>
  <c r="B196" i="768"/>
  <c r="B197" i="768"/>
  <c r="B198" i="768"/>
  <c r="B199" i="768"/>
  <c r="B200" i="768"/>
  <c r="B201" i="768"/>
  <c r="B202" i="768"/>
  <c r="B203" i="768"/>
  <c r="B204" i="768"/>
  <c r="B205" i="768"/>
  <c r="B206" i="768"/>
  <c r="B207" i="768"/>
  <c r="B208" i="768"/>
  <c r="B209" i="768"/>
  <c r="B210" i="768"/>
  <c r="B211" i="768"/>
  <c r="B212" i="768"/>
  <c r="B213" i="768"/>
  <c r="B214" i="768"/>
  <c r="B215" i="768"/>
  <c r="B216" i="768"/>
  <c r="B217" i="768"/>
  <c r="B218" i="768"/>
  <c r="B219" i="768"/>
  <c r="B220" i="768"/>
  <c r="B221" i="768"/>
  <c r="B222" i="768"/>
  <c r="B223" i="768"/>
  <c r="B224" i="768"/>
  <c r="B225" i="768"/>
  <c r="B226" i="768"/>
  <c r="B227" i="768"/>
  <c r="B228" i="768"/>
  <c r="B229" i="768"/>
  <c r="B230" i="768"/>
  <c r="B231" i="768"/>
  <c r="B232" i="768"/>
  <c r="B233" i="768"/>
  <c r="B234" i="768"/>
  <c r="B235" i="768"/>
  <c r="B236" i="768"/>
  <c r="B237" i="768"/>
  <c r="B238" i="768"/>
  <c r="B239" i="768"/>
  <c r="B240" i="768"/>
  <c r="B241" i="768"/>
  <c r="B242" i="768"/>
  <c r="B243" i="768"/>
  <c r="B244" i="768"/>
  <c r="B245" i="768"/>
  <c r="B246" i="768"/>
  <c r="B247" i="768"/>
  <c r="B248" i="768"/>
  <c r="B249" i="768"/>
  <c r="B250" i="768"/>
  <c r="B251" i="768"/>
  <c r="B252" i="768"/>
  <c r="B253" i="768"/>
  <c r="B254" i="768"/>
  <c r="B255" i="768"/>
  <c r="B256" i="768"/>
  <c r="B257" i="768"/>
  <c r="B258" i="768"/>
  <c r="B259" i="768"/>
  <c r="B260" i="768"/>
  <c r="B261" i="768"/>
  <c r="B262" i="768"/>
  <c r="B263" i="768"/>
  <c r="B264" i="768"/>
  <c r="B265" i="768"/>
  <c r="B266" i="768"/>
  <c r="B267" i="768"/>
  <c r="B268" i="768"/>
  <c r="B269" i="768"/>
  <c r="B270" i="768"/>
  <c r="B271" i="768"/>
  <c r="B272" i="768"/>
  <c r="B273" i="768"/>
  <c r="B274" i="768"/>
  <c r="B275" i="768"/>
  <c r="B276" i="768"/>
  <c r="B277" i="768"/>
  <c r="B278" i="768"/>
  <c r="B279" i="768"/>
  <c r="B280" i="768"/>
  <c r="B281" i="768"/>
  <c r="B282" i="768"/>
  <c r="B283" i="768"/>
  <c r="B284" i="768"/>
  <c r="B285" i="768"/>
  <c r="B286" i="768"/>
  <c r="B287" i="768"/>
  <c r="B288" i="768"/>
  <c r="B289" i="768"/>
  <c r="B290" i="768"/>
  <c r="B291" i="768"/>
  <c r="B292" i="768"/>
  <c r="B9" i="8940"/>
  <c r="C9" i="8940"/>
  <c r="D9" i="8940"/>
  <c r="E9" i="8940"/>
  <c r="F9" i="8940"/>
  <c r="G9" i="8940"/>
  <c r="H9" i="8940"/>
  <c r="I9" i="8940"/>
  <c r="J9" i="8940"/>
  <c r="K9" i="8940"/>
  <c r="L9" i="8940"/>
  <c r="M9" i="8940"/>
  <c r="N9" i="8940"/>
  <c r="O9" i="8940"/>
  <c r="P9" i="8940"/>
  <c r="Q9" i="8940"/>
  <c r="B10" i="8940"/>
  <c r="C10" i="8940"/>
  <c r="D10" i="8940"/>
  <c r="E10" i="8940"/>
  <c r="F10" i="8940"/>
  <c r="G10" i="8940"/>
  <c r="H10" i="8940"/>
  <c r="I10" i="8940"/>
  <c r="J10" i="8940"/>
  <c r="K10" i="8940"/>
  <c r="L10" i="8940"/>
  <c r="M10" i="8940"/>
  <c r="N10" i="8940"/>
  <c r="O10" i="8940"/>
  <c r="P10" i="8940"/>
  <c r="Q10" i="8940"/>
  <c r="B11" i="8940"/>
  <c r="C11" i="8940"/>
  <c r="D11" i="8940"/>
  <c r="E11" i="8940"/>
  <c r="F11" i="8940"/>
  <c r="G11" i="8940"/>
  <c r="H11" i="8940"/>
  <c r="I11" i="8940"/>
  <c r="J11" i="8940"/>
  <c r="K11" i="8940"/>
  <c r="L11" i="8940"/>
  <c r="M11" i="8940"/>
  <c r="N11" i="8940"/>
  <c r="O11" i="8940"/>
  <c r="P11" i="8940"/>
  <c r="Q11" i="8940"/>
  <c r="B12" i="8940"/>
  <c r="C12" i="8940"/>
  <c r="D12" i="8940"/>
  <c r="E12" i="8940"/>
  <c r="F12" i="8940"/>
  <c r="G12" i="8940"/>
  <c r="H12" i="8940"/>
  <c r="I12" i="8940"/>
  <c r="J12" i="8940"/>
  <c r="K12" i="8940"/>
  <c r="L12" i="8940"/>
  <c r="M12" i="8940"/>
  <c r="N12" i="8940"/>
  <c r="O12" i="8940"/>
  <c r="P12" i="8940"/>
  <c r="Q12" i="8940"/>
  <c r="B13" i="8940"/>
  <c r="C13" i="8940"/>
  <c r="D13" i="8940"/>
  <c r="E13" i="8940"/>
  <c r="F13" i="8940"/>
  <c r="G13" i="8940"/>
  <c r="H13" i="8940"/>
  <c r="I13" i="8940"/>
  <c r="J13" i="8940"/>
  <c r="K13" i="8940"/>
  <c r="L13" i="8940"/>
  <c r="M13" i="8940"/>
  <c r="N13" i="8940"/>
  <c r="O13" i="8940"/>
  <c r="P13" i="8940"/>
  <c r="Q13" i="8940"/>
  <c r="B14" i="8940"/>
  <c r="C14" i="8940"/>
  <c r="D14" i="8940"/>
  <c r="E14" i="8940"/>
  <c r="F14" i="8940"/>
  <c r="G14" i="8940"/>
  <c r="H14" i="8940"/>
  <c r="I14" i="8940"/>
  <c r="J14" i="8940"/>
  <c r="K14" i="8940"/>
  <c r="L14" i="8940"/>
  <c r="M14" i="8940"/>
  <c r="N14" i="8940"/>
  <c r="O14" i="8940"/>
  <c r="P14" i="8940"/>
  <c r="Q14" i="8940"/>
  <c r="B15" i="8940"/>
  <c r="C15" i="8940"/>
  <c r="D15" i="8940"/>
  <c r="E15" i="8940"/>
  <c r="F15" i="8940"/>
  <c r="G15" i="8940"/>
  <c r="H15" i="8940"/>
  <c r="I15" i="8940"/>
  <c r="J15" i="8940"/>
  <c r="K15" i="8940"/>
  <c r="L15" i="8940"/>
  <c r="M15" i="8940"/>
  <c r="N15" i="8940"/>
  <c r="O15" i="8940"/>
  <c r="P15" i="8940"/>
  <c r="Q15" i="8940"/>
  <c r="B16" i="8940"/>
  <c r="C16" i="8940"/>
  <c r="D16" i="8940"/>
  <c r="E16" i="8940"/>
  <c r="F16" i="8940"/>
  <c r="G16" i="8940"/>
  <c r="H16" i="8940"/>
  <c r="I16" i="8940"/>
  <c r="J16" i="8940"/>
  <c r="K16" i="8940"/>
  <c r="L16" i="8940"/>
  <c r="M16" i="8940"/>
  <c r="N16" i="8940"/>
  <c r="O16" i="8940"/>
  <c r="P16" i="8940"/>
  <c r="Q16" i="8940"/>
  <c r="B17" i="8940"/>
  <c r="C17" i="8940"/>
  <c r="D17" i="8940"/>
  <c r="E17" i="8940"/>
  <c r="F17" i="8940"/>
  <c r="G17" i="8940"/>
  <c r="H17" i="8940"/>
  <c r="I17" i="8940"/>
  <c r="J17" i="8940"/>
  <c r="K17" i="8940"/>
  <c r="L17" i="8940"/>
  <c r="M17" i="8940"/>
  <c r="N17" i="8940"/>
  <c r="O17" i="8940"/>
  <c r="P17" i="8940"/>
  <c r="Q17" i="8940"/>
  <c r="B18" i="8940"/>
  <c r="C18" i="8940"/>
  <c r="D18" i="8940"/>
  <c r="E18" i="8940"/>
  <c r="F18" i="8940"/>
  <c r="G18" i="8940"/>
  <c r="H18" i="8940"/>
  <c r="I18" i="8940"/>
  <c r="J18" i="8940"/>
  <c r="K18" i="8940"/>
  <c r="L18" i="8940"/>
  <c r="M18" i="8940"/>
  <c r="N18" i="8940"/>
  <c r="O18" i="8940"/>
  <c r="P18" i="8940"/>
  <c r="Q18" i="8940"/>
  <c r="B19" i="8940"/>
  <c r="C19" i="8940"/>
  <c r="D19" i="8940"/>
  <c r="E19" i="8940"/>
  <c r="F19" i="8940"/>
  <c r="G19" i="8940"/>
  <c r="H19" i="8940"/>
  <c r="I19" i="8940"/>
  <c r="J19" i="8940"/>
  <c r="K19" i="8940"/>
  <c r="L19" i="8940"/>
  <c r="M19" i="8940"/>
  <c r="N19" i="8940"/>
  <c r="O19" i="8940"/>
  <c r="P19" i="8940"/>
  <c r="Q19" i="8940"/>
  <c r="B20" i="8940"/>
  <c r="C20" i="8940"/>
  <c r="D20" i="8940"/>
  <c r="E20" i="8940"/>
  <c r="F20" i="8940"/>
  <c r="G20" i="8940"/>
  <c r="H20" i="8940"/>
  <c r="I20" i="8940"/>
  <c r="J20" i="8940"/>
  <c r="K20" i="8940"/>
  <c r="L20" i="8940"/>
  <c r="M20" i="8940"/>
  <c r="N20" i="8940"/>
  <c r="O20" i="8940"/>
  <c r="P20" i="8940"/>
  <c r="Q20" i="8940"/>
  <c r="B21" i="8940"/>
  <c r="C21" i="8940"/>
  <c r="D21" i="8940"/>
  <c r="E21" i="8940"/>
  <c r="F21" i="8940"/>
  <c r="G21" i="8940"/>
  <c r="H21" i="8940"/>
  <c r="I21" i="8940"/>
  <c r="J21" i="8940"/>
  <c r="K21" i="8940"/>
  <c r="L21" i="8940"/>
  <c r="M21" i="8940"/>
  <c r="N21" i="8940"/>
  <c r="O21" i="8940"/>
  <c r="P21" i="8940"/>
  <c r="Q21" i="8940"/>
  <c r="B22" i="8940"/>
  <c r="C22" i="8940"/>
  <c r="D22" i="8940"/>
  <c r="E22" i="8940"/>
  <c r="F22" i="8940"/>
  <c r="G22" i="8940"/>
  <c r="H22" i="8940"/>
  <c r="I22" i="8940"/>
  <c r="J22" i="8940"/>
  <c r="K22" i="8940"/>
  <c r="L22" i="8940"/>
  <c r="M22" i="8940"/>
  <c r="N22" i="8940"/>
  <c r="O22" i="8940"/>
  <c r="P22" i="8940"/>
  <c r="Q22" i="8940"/>
  <c r="B23" i="8940"/>
  <c r="C23" i="8940"/>
  <c r="D23" i="8940"/>
  <c r="E23" i="8940"/>
  <c r="F23" i="8940"/>
  <c r="G23" i="8940"/>
  <c r="H23" i="8940"/>
  <c r="I23" i="8940"/>
  <c r="J23" i="8940"/>
  <c r="K23" i="8940"/>
  <c r="L23" i="8940"/>
  <c r="M23" i="8940"/>
  <c r="N23" i="8940"/>
  <c r="O23" i="8940"/>
  <c r="P23" i="8940"/>
  <c r="Q23" i="8940"/>
  <c r="B24" i="8940"/>
  <c r="C24" i="8940"/>
  <c r="D24" i="8940"/>
  <c r="E24" i="8940"/>
  <c r="F24" i="8940"/>
  <c r="G24" i="8940"/>
  <c r="H24" i="8940"/>
  <c r="I24" i="8940"/>
  <c r="J24" i="8940"/>
  <c r="K24" i="8940"/>
  <c r="L24" i="8940"/>
  <c r="M24" i="8940"/>
  <c r="N24" i="8940"/>
  <c r="O24" i="8940"/>
  <c r="P24" i="8940"/>
  <c r="Q24" i="8940"/>
  <c r="B25" i="8940"/>
  <c r="C25" i="8940"/>
  <c r="D25" i="8940"/>
  <c r="E25" i="8940"/>
  <c r="F25" i="8940"/>
  <c r="G25" i="8940"/>
  <c r="H25" i="8940"/>
  <c r="I25" i="8940"/>
  <c r="J25" i="8940"/>
  <c r="K25" i="8940"/>
  <c r="L25" i="8940"/>
  <c r="M25" i="8940"/>
  <c r="N25" i="8940"/>
  <c r="O25" i="8940"/>
  <c r="P25" i="8940"/>
  <c r="Q25" i="8940"/>
  <c r="B26" i="8940"/>
  <c r="C26" i="8940"/>
  <c r="D26" i="8940"/>
  <c r="E26" i="8940"/>
  <c r="F26" i="8940"/>
  <c r="G26" i="8940"/>
  <c r="H26" i="8940"/>
  <c r="I26" i="8940"/>
  <c r="J26" i="8940"/>
  <c r="K26" i="8940"/>
  <c r="L26" i="8940"/>
  <c r="M26" i="8940"/>
  <c r="N26" i="8940"/>
  <c r="O26" i="8940"/>
  <c r="P26" i="8940"/>
  <c r="Q26" i="8940"/>
  <c r="B27" i="8940"/>
  <c r="C27" i="8940"/>
  <c r="D27" i="8940"/>
  <c r="E27" i="8940"/>
  <c r="F27" i="8940"/>
  <c r="G27" i="8940"/>
  <c r="H27" i="8940"/>
  <c r="I27" i="8940"/>
  <c r="J27" i="8940"/>
  <c r="K27" i="8940"/>
  <c r="L27" i="8940"/>
  <c r="M27" i="8940"/>
  <c r="N27" i="8940"/>
  <c r="O27" i="8940"/>
  <c r="P27" i="8940"/>
  <c r="Q27" i="8940"/>
  <c r="B28" i="8940"/>
  <c r="C28" i="8940"/>
  <c r="D28" i="8940"/>
  <c r="E28" i="8940"/>
  <c r="F28" i="8940"/>
  <c r="G28" i="8940"/>
  <c r="H28" i="8940"/>
  <c r="I28" i="8940"/>
  <c r="J28" i="8940"/>
  <c r="K28" i="8940"/>
  <c r="L28" i="8940"/>
  <c r="M28" i="8940"/>
  <c r="N28" i="8940"/>
  <c r="O28" i="8940"/>
  <c r="P28" i="8940"/>
  <c r="Q28" i="8940"/>
  <c r="B29" i="8940"/>
  <c r="C29" i="8940"/>
  <c r="D29" i="8940"/>
  <c r="E29" i="8940"/>
  <c r="F29" i="8940"/>
  <c r="G29" i="8940"/>
  <c r="H29" i="8940"/>
  <c r="I29" i="8940"/>
  <c r="J29" i="8940"/>
  <c r="K29" i="8940"/>
  <c r="L29" i="8940"/>
  <c r="M29" i="8940"/>
  <c r="N29" i="8940"/>
  <c r="O29" i="8940"/>
  <c r="P29" i="8940"/>
  <c r="Q29" i="8940"/>
  <c r="B30" i="8940"/>
  <c r="C30" i="8940"/>
  <c r="D30" i="8940"/>
  <c r="E30" i="8940"/>
  <c r="F30" i="8940"/>
  <c r="G30" i="8940"/>
  <c r="H30" i="8940"/>
  <c r="I30" i="8940"/>
  <c r="J30" i="8940"/>
  <c r="K30" i="8940"/>
  <c r="L30" i="8940"/>
  <c r="M30" i="8940"/>
  <c r="N30" i="8940"/>
  <c r="O30" i="8940"/>
  <c r="P30" i="8940"/>
  <c r="Q30" i="8940"/>
  <c r="B31" i="8940"/>
  <c r="C31" i="8940"/>
  <c r="D31" i="8940"/>
  <c r="E31" i="8940"/>
  <c r="F31" i="8940"/>
  <c r="G31" i="8940"/>
  <c r="H31" i="8940"/>
  <c r="I31" i="8940"/>
  <c r="J31" i="8940"/>
  <c r="K31" i="8940"/>
  <c r="L31" i="8940"/>
  <c r="M31" i="8940"/>
  <c r="N31" i="8940"/>
  <c r="O31" i="8940"/>
  <c r="P31" i="8940"/>
  <c r="Q31" i="8940"/>
  <c r="B32" i="8940"/>
  <c r="C32" i="8940"/>
  <c r="D32" i="8940"/>
  <c r="E32" i="8940"/>
  <c r="F32" i="8940"/>
  <c r="G32" i="8940"/>
  <c r="H32" i="8940"/>
  <c r="I32" i="8940"/>
  <c r="J32" i="8940"/>
  <c r="K32" i="8940"/>
  <c r="L32" i="8940"/>
  <c r="M32" i="8940"/>
  <c r="N32" i="8940"/>
  <c r="O32" i="8940"/>
  <c r="P32" i="8940"/>
  <c r="Q32" i="8940"/>
  <c r="B33" i="8940"/>
  <c r="C33" i="8940"/>
  <c r="D33" i="8940"/>
  <c r="E33" i="8940"/>
  <c r="F33" i="8940"/>
  <c r="G33" i="8940"/>
  <c r="H33" i="8940"/>
  <c r="I33" i="8940"/>
  <c r="J33" i="8940"/>
  <c r="K33" i="8940"/>
  <c r="L33" i="8940"/>
  <c r="M33" i="8940"/>
  <c r="N33" i="8940"/>
  <c r="O33" i="8940"/>
  <c r="P33" i="8940"/>
  <c r="Q33" i="8940"/>
  <c r="B34" i="8940"/>
  <c r="C34" i="8940"/>
  <c r="D34" i="8940"/>
  <c r="E34" i="8940"/>
  <c r="F34" i="8940"/>
  <c r="G34" i="8940"/>
  <c r="H34" i="8940"/>
  <c r="I34" i="8940"/>
  <c r="J34" i="8940"/>
  <c r="K34" i="8940"/>
  <c r="L34" i="8940"/>
  <c r="M34" i="8940"/>
  <c r="N34" i="8940"/>
  <c r="O34" i="8940"/>
  <c r="P34" i="8940"/>
  <c r="Q34" i="8940"/>
  <c r="B35" i="8940"/>
  <c r="C35" i="8940"/>
  <c r="D35" i="8940"/>
  <c r="E35" i="8940"/>
  <c r="F35" i="8940"/>
  <c r="G35" i="8940"/>
  <c r="H35" i="8940"/>
  <c r="I35" i="8940"/>
  <c r="J35" i="8940"/>
  <c r="K35" i="8940"/>
  <c r="L35" i="8940"/>
  <c r="M35" i="8940"/>
  <c r="N35" i="8940"/>
  <c r="O35" i="8940"/>
  <c r="P35" i="8940"/>
  <c r="Q35" i="8940"/>
  <c r="B36" i="8940"/>
  <c r="C36" i="8940"/>
  <c r="D36" i="8940"/>
  <c r="E36" i="8940"/>
  <c r="F36" i="8940"/>
  <c r="G36" i="8940"/>
  <c r="H36" i="8940"/>
  <c r="I36" i="8940"/>
  <c r="J36" i="8940"/>
  <c r="K36" i="8940"/>
  <c r="L36" i="8940"/>
  <c r="M36" i="8940"/>
  <c r="N36" i="8940"/>
  <c r="O36" i="8940"/>
  <c r="P36" i="8940"/>
  <c r="Q36" i="8940"/>
  <c r="B37" i="8940"/>
  <c r="C37" i="8940"/>
  <c r="D37" i="8940"/>
  <c r="E37" i="8940"/>
  <c r="F37" i="8940"/>
  <c r="G37" i="8940"/>
  <c r="H37" i="8940"/>
  <c r="I37" i="8940"/>
  <c r="J37" i="8940"/>
  <c r="K37" i="8940"/>
  <c r="L37" i="8940"/>
  <c r="M37" i="8940"/>
  <c r="N37" i="8940"/>
  <c r="O37" i="8940"/>
  <c r="P37" i="8940"/>
  <c r="Q37" i="8940"/>
  <c r="B38" i="8940"/>
  <c r="C38" i="8940"/>
  <c r="D38" i="8940"/>
  <c r="E38" i="8940"/>
  <c r="F38" i="8940"/>
  <c r="G38" i="8940"/>
  <c r="H38" i="8940"/>
  <c r="I38" i="8940"/>
  <c r="J38" i="8940"/>
  <c r="K38" i="8940"/>
  <c r="L38" i="8940"/>
  <c r="M38" i="8940"/>
  <c r="N38" i="8940"/>
  <c r="O38" i="8940"/>
  <c r="P38" i="8940"/>
  <c r="Q38" i="8940"/>
  <c r="B39" i="8940"/>
  <c r="C39" i="8940"/>
  <c r="D39" i="8940"/>
  <c r="E39" i="8940"/>
  <c r="F39" i="8940"/>
  <c r="G39" i="8940"/>
  <c r="H39" i="8940"/>
  <c r="I39" i="8940"/>
  <c r="J39" i="8940"/>
  <c r="K39" i="8940"/>
  <c r="L39" i="8940"/>
  <c r="M39" i="8940"/>
  <c r="N39" i="8940"/>
  <c r="O39" i="8940"/>
  <c r="P39" i="8940"/>
  <c r="Q39" i="8940"/>
  <c r="B40" i="8940"/>
  <c r="B41" i="8940"/>
  <c r="B42" i="8940"/>
  <c r="B43" i="8940"/>
  <c r="B44" i="8940"/>
  <c r="B45" i="8940"/>
  <c r="B46" i="8940"/>
  <c r="B47" i="8940"/>
  <c r="B48" i="8940"/>
  <c r="B49" i="8940"/>
  <c r="B50" i="8940"/>
  <c r="B51" i="8940"/>
  <c r="B52" i="8940"/>
  <c r="B53" i="8940"/>
  <c r="B54" i="8940"/>
  <c r="B55" i="8940"/>
  <c r="B56" i="8940"/>
  <c r="B57" i="8940"/>
  <c r="B58" i="8940"/>
  <c r="B59" i="8940"/>
  <c r="B60" i="8940"/>
  <c r="B61" i="8940"/>
  <c r="B62" i="8940"/>
  <c r="B63" i="8940"/>
  <c r="B64" i="8940"/>
  <c r="B65" i="8940"/>
  <c r="B66" i="8940"/>
  <c r="B67" i="8940"/>
  <c r="B68" i="8940"/>
  <c r="B69" i="8940"/>
  <c r="B70" i="8940"/>
  <c r="B71" i="8940"/>
  <c r="B75" i="8940"/>
  <c r="B76" i="8940"/>
  <c r="B77" i="8940"/>
  <c r="B78" i="8940"/>
  <c r="B79" i="8940"/>
  <c r="B80" i="8940"/>
  <c r="B81" i="8940"/>
  <c r="B82" i="8940"/>
  <c r="B83" i="8940"/>
  <c r="B84" i="8940"/>
  <c r="B85" i="8940"/>
  <c r="B86" i="8940"/>
  <c r="B87" i="8940"/>
  <c r="B88" i="8940"/>
  <c r="B89" i="8940"/>
  <c r="B90" i="8940"/>
  <c r="B91" i="8940"/>
  <c r="B92" i="8940"/>
  <c r="B93" i="8940"/>
  <c r="B94" i="8940"/>
  <c r="B95" i="8940"/>
  <c r="B96" i="8940"/>
  <c r="B97" i="8940"/>
  <c r="B98" i="8940"/>
  <c r="B99" i="8940"/>
  <c r="B100" i="8940"/>
  <c r="B101" i="8940"/>
  <c r="B102" i="8940"/>
  <c r="B103" i="8940"/>
  <c r="B104" i="8940"/>
  <c r="B105" i="8940"/>
  <c r="B106" i="8940"/>
  <c r="B107" i="8940"/>
  <c r="B108" i="8940"/>
  <c r="B109" i="8940"/>
  <c r="B110" i="8940"/>
  <c r="B111" i="8940"/>
  <c r="B112" i="8940"/>
  <c r="B113" i="8940"/>
  <c r="B114" i="8940"/>
  <c r="B115" i="8940"/>
  <c r="B116" i="8940"/>
  <c r="B117" i="8940"/>
  <c r="B118" i="8940"/>
  <c r="B119" i="8940"/>
  <c r="B120" i="8940"/>
  <c r="B121" i="8940"/>
  <c r="B122" i="8940"/>
  <c r="B123" i="8940"/>
  <c r="B124" i="8940"/>
  <c r="B125" i="8940"/>
  <c r="B126" i="8940"/>
  <c r="B127" i="8940"/>
  <c r="B128" i="8940"/>
  <c r="B129" i="8940"/>
  <c r="B130" i="8940"/>
  <c r="B131" i="8940"/>
  <c r="B132" i="8940"/>
  <c r="B133" i="8940"/>
  <c r="B134" i="8940"/>
  <c r="B135" i="8940"/>
  <c r="B136" i="8940"/>
  <c r="B137" i="8940"/>
  <c r="B138" i="8940"/>
  <c r="B139" i="8940"/>
  <c r="B140" i="8940"/>
  <c r="B141" i="8940"/>
  <c r="B142" i="8940"/>
  <c r="B143" i="8940"/>
  <c r="B144" i="8940"/>
  <c r="B145" i="8940"/>
  <c r="B146" i="8940"/>
  <c r="B147" i="8940"/>
  <c r="B148" i="8940"/>
  <c r="B149" i="8940"/>
  <c r="B150" i="8940"/>
  <c r="B151" i="8940"/>
  <c r="B152" i="8940"/>
  <c r="B153" i="8940"/>
  <c r="B154" i="8940"/>
  <c r="B155" i="8940"/>
  <c r="B156" i="8940"/>
  <c r="B157" i="8940"/>
  <c r="B158" i="8940"/>
  <c r="B159" i="8940"/>
  <c r="B160" i="8940"/>
  <c r="B161" i="8940"/>
  <c r="B162" i="8940"/>
  <c r="B163" i="8940"/>
  <c r="B164" i="8940"/>
  <c r="B165" i="8940"/>
  <c r="B166" i="8940"/>
  <c r="B167" i="8940"/>
  <c r="B168" i="8940"/>
  <c r="B169" i="8940"/>
  <c r="B170" i="8940"/>
  <c r="B171" i="8940"/>
  <c r="B172" i="8940"/>
  <c r="B173" i="8940"/>
  <c r="B174" i="8940"/>
  <c r="B175" i="8940"/>
  <c r="B176" i="8940"/>
  <c r="B177" i="8940"/>
  <c r="B178" i="8940"/>
  <c r="B179" i="8940"/>
  <c r="B180" i="8940"/>
  <c r="B181" i="8940"/>
  <c r="B182" i="8940"/>
  <c r="B183" i="8940"/>
  <c r="B184" i="8940"/>
  <c r="B185" i="8940"/>
  <c r="B186" i="8940"/>
  <c r="B187" i="8940"/>
  <c r="B188" i="8940"/>
  <c r="B189" i="8940"/>
  <c r="B190" i="8940"/>
  <c r="B191" i="8940"/>
  <c r="B192" i="8940"/>
  <c r="B193" i="8940"/>
  <c r="B194" i="8940"/>
  <c r="B195" i="8940"/>
  <c r="B196" i="8940"/>
  <c r="B197" i="8940"/>
  <c r="B198" i="8940"/>
  <c r="B199" i="8940"/>
  <c r="B200" i="8940"/>
  <c r="B201" i="8940"/>
  <c r="B202" i="8940"/>
  <c r="B203" i="8940"/>
  <c r="B204" i="8940"/>
  <c r="B205" i="8940"/>
  <c r="B206" i="8940"/>
  <c r="B207" i="8940"/>
  <c r="B208" i="8940"/>
  <c r="B209" i="8940"/>
  <c r="B210" i="8940"/>
  <c r="B211" i="8940"/>
  <c r="B212" i="8940"/>
  <c r="B213" i="8940"/>
  <c r="B214" i="8940"/>
  <c r="B215" i="8940"/>
  <c r="B216" i="8940"/>
  <c r="B217" i="8940"/>
  <c r="B218" i="8940"/>
  <c r="B219" i="8940"/>
  <c r="B220" i="8940"/>
  <c r="B221" i="8940"/>
  <c r="B222" i="8940"/>
  <c r="B223" i="8940"/>
  <c r="B224" i="8940"/>
  <c r="B225" i="8940"/>
  <c r="B226" i="8940"/>
  <c r="B227" i="8940"/>
  <c r="B228" i="8940"/>
  <c r="B229" i="8940"/>
  <c r="B230" i="8940"/>
  <c r="B231" i="8940"/>
  <c r="B232" i="8940"/>
  <c r="B233" i="8940"/>
  <c r="B234" i="8940"/>
  <c r="B235" i="8940"/>
  <c r="B236" i="8940"/>
  <c r="B237" i="8940"/>
  <c r="B238" i="8940"/>
  <c r="B239" i="8940"/>
  <c r="B240" i="8940"/>
  <c r="B241" i="8940"/>
  <c r="B242" i="8940"/>
  <c r="B243" i="8940"/>
  <c r="B244" i="8940"/>
  <c r="B245" i="8940"/>
  <c r="B246" i="8940"/>
  <c r="B247" i="8940"/>
  <c r="B248" i="8940"/>
  <c r="B249" i="8940"/>
  <c r="B250" i="8940"/>
  <c r="B251" i="8940"/>
  <c r="B252" i="8940"/>
  <c r="B253" i="8940"/>
  <c r="B254" i="8940"/>
  <c r="B255" i="8940"/>
  <c r="B256" i="8940"/>
  <c r="B257" i="8940"/>
  <c r="B258" i="8940"/>
  <c r="B259" i="8940"/>
  <c r="B260" i="8940"/>
  <c r="B261" i="8940"/>
  <c r="B262" i="8940"/>
  <c r="B263" i="8940"/>
  <c r="B264" i="8940"/>
  <c r="B265" i="8940"/>
  <c r="B266" i="8940"/>
  <c r="B267" i="8940"/>
  <c r="B268" i="8940"/>
  <c r="B269" i="8940"/>
  <c r="B270" i="8940"/>
  <c r="B271" i="8940"/>
  <c r="B272" i="8940"/>
  <c r="B273" i="8940"/>
  <c r="B274" i="8940"/>
  <c r="B275" i="8940"/>
  <c r="B276" i="8940"/>
  <c r="B277" i="8940"/>
  <c r="B278" i="8940"/>
  <c r="B279" i="8940"/>
  <c r="B280" i="8940"/>
  <c r="B281" i="8940"/>
  <c r="B282" i="8940"/>
  <c r="B283" i="8940"/>
  <c r="B284" i="8940"/>
  <c r="B285" i="8940"/>
  <c r="B286" i="8940"/>
  <c r="B287" i="8940"/>
  <c r="B288" i="8940"/>
  <c r="B289" i="8940"/>
  <c r="B290" i="8940"/>
  <c r="B291" i="8940"/>
  <c r="B292" i="8940"/>
</calcChain>
</file>

<file path=xl/comments1.xml><?xml version="1.0" encoding="utf-8"?>
<comments xmlns="http://schemas.openxmlformats.org/spreadsheetml/2006/main">
  <authors>
    <author>bpehliva</author>
  </authors>
  <commentList>
    <comment ref="B77" authorId="0" shapeId="0">
      <text>
        <r>
          <rPr>
            <b/>
            <sz val="8"/>
            <color indexed="81"/>
            <rFont val="Tahoma"/>
          </rPr>
          <t>bpehliva:</t>
        </r>
        <r>
          <rPr>
            <sz val="8"/>
            <color indexed="81"/>
            <rFont val="Tahoma"/>
          </rPr>
          <t xml:space="preserve">
Contains hardcoded values from the previous day</t>
        </r>
      </text>
    </comment>
  </commentList>
</comments>
</file>

<file path=xl/comments2.xml><?xml version="1.0" encoding="utf-8"?>
<comments xmlns="http://schemas.openxmlformats.org/spreadsheetml/2006/main">
  <authors>
    <author>jbagwell</author>
  </authors>
  <commentList>
    <comment ref="E2" authorId="0" shapeId="0">
      <text>
        <r>
          <rPr>
            <b/>
            <sz val="8"/>
            <color indexed="81"/>
            <rFont val="Tahoma"/>
          </rPr>
          <t>jbagwell:</t>
        </r>
        <r>
          <rPr>
            <sz val="8"/>
            <color indexed="81"/>
            <rFont val="Tahoma"/>
          </rPr>
          <t xml:space="preserve">
Change to 1st of month to roll new month - change on the 1st</t>
        </r>
      </text>
    </comment>
    <comment ref="G2" authorId="0" shapeId="0">
      <text>
        <r>
          <rPr>
            <b/>
            <sz val="8"/>
            <color indexed="81"/>
            <rFont val="Tahoma"/>
          </rPr>
          <t>jbagwell:</t>
        </r>
        <r>
          <rPr>
            <sz val="8"/>
            <color indexed="81"/>
            <rFont val="Tahoma"/>
          </rPr>
          <t xml:space="preserve">
Change to 1st of month to roll new month - change on the 1st</t>
        </r>
      </text>
    </comment>
    <comment ref="E3" authorId="0" shapeId="0">
      <text>
        <r>
          <rPr>
            <b/>
            <sz val="8"/>
            <color indexed="81"/>
            <rFont val="Tahoma"/>
          </rPr>
          <t>jbagwell:</t>
        </r>
        <r>
          <rPr>
            <sz val="8"/>
            <color indexed="81"/>
            <rFont val="Tahoma"/>
          </rPr>
          <t xml:space="preserve">
Change to 1st of month to roll new month - change on the 1st</t>
        </r>
      </text>
    </comment>
  </commentList>
</comments>
</file>

<file path=xl/sharedStrings.xml><?xml version="1.0" encoding="utf-8"?>
<sst xmlns="http://schemas.openxmlformats.org/spreadsheetml/2006/main" count="854" uniqueCount="233">
  <si>
    <t>Date</t>
  </si>
  <si>
    <t>Environment:</t>
  </si>
  <si>
    <t>Curve Code:</t>
  </si>
  <si>
    <t>Risk Type:</t>
  </si>
  <si>
    <t>;226.1.4.10;</t>
  </si>
  <si>
    <t>Network:</t>
  </si>
  <si>
    <r>
      <t>Risk (</t>
    </r>
    <r>
      <rPr>
        <b/>
        <sz val="8"/>
        <color indexed="18"/>
        <rFont val="Arial"/>
        <family val="2"/>
      </rPr>
      <t>PRC, BAS, IDX</t>
    </r>
    <r>
      <rPr>
        <b/>
        <sz val="10"/>
        <color indexed="18"/>
        <rFont val="Arial"/>
        <family val="2"/>
      </rPr>
      <t>):</t>
    </r>
  </si>
  <si>
    <t>Curve:</t>
  </si>
  <si>
    <r>
      <t>Risk (</t>
    </r>
    <r>
      <rPr>
        <b/>
        <sz val="8"/>
        <color indexed="8"/>
        <rFont val="Arial"/>
        <family val="2"/>
      </rPr>
      <t>PRC, BAS, IDX</t>
    </r>
    <r>
      <rPr>
        <b/>
        <sz val="10"/>
        <color indexed="8"/>
        <rFont val="Arial"/>
        <family val="2"/>
      </rPr>
      <t>):</t>
    </r>
  </si>
  <si>
    <t>Effective Date:</t>
  </si>
  <si>
    <t>Curve Code</t>
  </si>
  <si>
    <t>Book Type</t>
  </si>
  <si>
    <t>Curve Type</t>
  </si>
  <si>
    <t>Ref Date</t>
  </si>
  <si>
    <t>Curve Def ID</t>
  </si>
  <si>
    <t>Curve Point Status</t>
  </si>
  <si>
    <t>Update Msg</t>
  </si>
  <si>
    <t>Curve Def Id Status</t>
  </si>
  <si>
    <t>Curve Value</t>
  </si>
  <si>
    <t>Database Activity Report</t>
  </si>
  <si>
    <t>Apr/01-Oct/01</t>
  </si>
  <si>
    <t>Nov/00-Mar/01</t>
  </si>
  <si>
    <t>Nov/01-Mar/02</t>
  </si>
  <si>
    <t>IM</t>
  </si>
  <si>
    <t>Tibco Warning:</t>
  </si>
  <si>
    <t>Tibco Error:</t>
  </si>
  <si>
    <t xml:space="preserve">Date\UOM: </t>
  </si>
  <si>
    <t>Apr/02-Oct/02</t>
  </si>
  <si>
    <t>Current Month</t>
  </si>
  <si>
    <t>IF-CIG/RKYMTN</t>
  </si>
  <si>
    <t>GDP-ELPO/PERMIAN</t>
  </si>
  <si>
    <t>GDP-ELPO/SJ</t>
  </si>
  <si>
    <t>GDP-TW/PERMIAN</t>
  </si>
  <si>
    <t>GDP-SOCAL</t>
  </si>
  <si>
    <t>GDP-CIG/RKYMTN</t>
  </si>
  <si>
    <t>GDP-KERN/OPAL</t>
  </si>
  <si>
    <t>GDP-NWPL/CNBR-US</t>
  </si>
  <si>
    <t>GDP-WYOMING</t>
  </si>
  <si>
    <t>GDP-QUESTAR</t>
  </si>
  <si>
    <t>GDP-BONDAD (100%)</t>
  </si>
  <si>
    <t>GDP-MALIN</t>
  </si>
  <si>
    <t>401-TUSCORARA</t>
  </si>
  <si>
    <t>GDP-NW STANFIELD</t>
  </si>
  <si>
    <t>GD-NW STANF/1ST</t>
  </si>
  <si>
    <t>CGPR-AECO/USIM</t>
  </si>
  <si>
    <t>GDP-SOCAL(KRS)</t>
  </si>
  <si>
    <t>TW-THOREAU</t>
  </si>
  <si>
    <t>GDP-PGE/CG</t>
  </si>
  <si>
    <t>GD-WIND RIVER</t>
  </si>
  <si>
    <t>GD-DJ/BASIN</t>
  </si>
  <si>
    <t>DJ/BASIN/PSCO</t>
  </si>
  <si>
    <t>GD-WINDOW ROCK</t>
  </si>
  <si>
    <t>GDP-PG&amp;E/LG-PKG</t>
  </si>
  <si>
    <t>IM-DJ/BASIN</t>
  </si>
  <si>
    <t>GDP-CIG/WIC</t>
  </si>
  <si>
    <t>IM-TW/SJ</t>
  </si>
  <si>
    <t>GDP-CIG/ROCKPORT</t>
  </si>
  <si>
    <t>GDC-NGPL/Gage-W</t>
  </si>
  <si>
    <t>GD-AECOUS-DAILY (IM-West)</t>
  </si>
  <si>
    <t>DJ/BASIN/CIG</t>
  </si>
  <si>
    <t>GDP-TRAILBLAZER</t>
  </si>
  <si>
    <t>GD-TRAILBLAZER</t>
  </si>
  <si>
    <t>IM-CIG/SOUTHERN</t>
  </si>
  <si>
    <t>GDP-CIG/SOUTHERN</t>
  </si>
  <si>
    <t>IM_FTUNION</t>
  </si>
  <si>
    <t>GDC-FTUNION</t>
  </si>
  <si>
    <t>IM_FTULESSGATH</t>
  </si>
  <si>
    <t>GDP-CIG/CHEYENN</t>
  </si>
  <si>
    <t>GDP-CIG/NW-GR</t>
  </si>
  <si>
    <t>IF-BONDAD(100%)</t>
  </si>
  <si>
    <t>Effective Date</t>
  </si>
  <si>
    <t>IF-HPL/SHPCHAN</t>
  </si>
  <si>
    <t>IF-NGPL/LA</t>
  </si>
  <si>
    <t>GDP-HEHUB</t>
  </si>
  <si>
    <t>GDP-ELPO/PERM2</t>
  </si>
  <si>
    <t>GDP-ELPO/SANJUA</t>
  </si>
  <si>
    <t>GDP-NTHWST/CANB</t>
  </si>
  <si>
    <t>GDP-ELPO/SJBOND</t>
  </si>
  <si>
    <t>GDP-MALIN-CTYGA</t>
  </si>
  <si>
    <t>GDP-NW STANFIEL</t>
  </si>
  <si>
    <t>GDP-PG&amp;E/CITIGA</t>
  </si>
  <si>
    <t>GDP-TW/SJ</t>
  </si>
  <si>
    <t>GDP-CAL BORDER</t>
  </si>
  <si>
    <t>PR</t>
  </si>
  <si>
    <t>SP</t>
  </si>
  <si>
    <t>Book Code 1</t>
  </si>
  <si>
    <t>M</t>
  </si>
  <si>
    <t>D</t>
  </si>
  <si>
    <t>Cell Location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</si>
  <si>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</si>
  <si>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</si>
  <si>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</si>
  <si>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</si>
  <si>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</si>
  <si>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</si>
  <si>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</si>
  <si>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</si>
  <si>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</si>
  <si>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</si>
  <si>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</si>
  <si>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</si>
  <si>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</si>
  <si>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</si>
  <si>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</si>
  <si>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</si>
  <si>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</si>
  <si>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</si>
  <si>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</si>
  <si>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</si>
  <si>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z8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</si>
  <si>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</si>
  <si>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</si>
  <si>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</si>
  <si>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</si>
  <si>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</si>
  <si>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</si>
  <si>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</si>
  <si>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</si>
  <si>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</si>
  <si>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</si>
  <si>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Prompt Month</t>
  </si>
  <si>
    <t>NG</t>
  </si>
  <si>
    <t>IF-ELPO/PERMIAN</t>
  </si>
  <si>
    <t>IF-ELPO/SJ</t>
  </si>
  <si>
    <t>IF-TW/PERMIAN</t>
  </si>
  <si>
    <t>NGI-SOCAL</t>
  </si>
  <si>
    <t>IF-KERN/RIVER</t>
  </si>
  <si>
    <t>IF-NTHWST/CANBR</t>
  </si>
  <si>
    <t>IF-NWPL_ROCKY_M</t>
  </si>
  <si>
    <t>IF-QUESTAR</t>
  </si>
  <si>
    <t>IF-EPSJ(BONDAD)</t>
  </si>
  <si>
    <t>NGI-MALIN</t>
  </si>
  <si>
    <t>NGI-PGE/CG</t>
  </si>
  <si>
    <t>CGPR-AECO/BASIS</t>
  </si>
  <si>
    <t>P</t>
  </si>
  <si>
    <t>IF-NWPL/CNBR-US</t>
  </si>
  <si>
    <t>NGI-NOCAL</t>
  </si>
  <si>
    <t>NW-STANFIELD</t>
  </si>
  <si>
    <t>NGI-SOCAL(KRS)</t>
  </si>
  <si>
    <t>IF-CIG/WIC</t>
  </si>
  <si>
    <t>IM-RIOPUERCO</t>
  </si>
  <si>
    <t>PRC</t>
  </si>
  <si>
    <t>NAME</t>
  </si>
  <si>
    <t>IM_WINDRIVER</t>
  </si>
  <si>
    <t>IF-CIG/GLENROCK</t>
  </si>
  <si>
    <t>IF-CIG/ROCKPORT</t>
  </si>
  <si>
    <t>IM_TRAILBLAZER</t>
  </si>
  <si>
    <t>NGI-MOJAVE</t>
  </si>
  <si>
    <t>NGI-PGE/TOPOCK</t>
  </si>
  <si>
    <t>NGI-SOCAL/IMBAL</t>
  </si>
  <si>
    <t>NGI-PGE/IMBAL</t>
  </si>
  <si>
    <t>NYMEX</t>
  </si>
  <si>
    <t>CANADA</t>
  </si>
  <si>
    <t>NGI-SOBDR-SOCAL</t>
  </si>
  <si>
    <t>NGI-SOBDR-PG&amp;E</t>
  </si>
  <si>
    <t>CGPR-KINGSGATE</t>
  </si>
  <si>
    <t>GDP-PGT/KINGSGA</t>
  </si>
  <si>
    <t>IF-CIG/CHEYENN</t>
  </si>
  <si>
    <t>HH</t>
  </si>
  <si>
    <t>GD Index</t>
  </si>
  <si>
    <t>GDP-MOJAVE</t>
  </si>
  <si>
    <t>GDP-PGE/TOPOCK</t>
  </si>
  <si>
    <t>GDC-SOCAL/IMBAL</t>
  </si>
  <si>
    <t>GDC-PG&amp;E/IMBAL</t>
  </si>
  <si>
    <t>GDC-SOBDR-PG&amp;E</t>
  </si>
  <si>
    <t xml:space="preserve">BASIS </t>
  </si>
  <si>
    <t>SPREADS</t>
  </si>
  <si>
    <t>ermt</t>
  </si>
  <si>
    <t>GDP-NWPL_ROCKYM</t>
  </si>
  <si>
    <t>GDH-ELPO/PERM</t>
  </si>
  <si>
    <t>GDH-ELPO/SJ</t>
  </si>
  <si>
    <t>GDL-ELPO/PERM</t>
  </si>
  <si>
    <t>GDL-ELPO/SJ</t>
  </si>
  <si>
    <t>GDP-KERN/RIVER</t>
  </si>
  <si>
    <t>IF-WAHA</t>
  </si>
  <si>
    <t>True Up</t>
  </si>
  <si>
    <t>Physical Premium</t>
  </si>
  <si>
    <t>WESTDAY CURVE LOAD VALUES</t>
  </si>
  <si>
    <t>Cash Settle</t>
  </si>
  <si>
    <t>BOM</t>
  </si>
  <si>
    <t>Permian</t>
  </si>
  <si>
    <t>SanJuan</t>
  </si>
  <si>
    <t>Socal</t>
  </si>
  <si>
    <t>CIG</t>
  </si>
  <si>
    <t>Kern/Opal</t>
  </si>
  <si>
    <t xml:space="preserve">Wyoming </t>
  </si>
  <si>
    <t>Questar</t>
  </si>
  <si>
    <t xml:space="preserve">Malin </t>
  </si>
  <si>
    <t>Stanfield</t>
  </si>
  <si>
    <t>Aeco</t>
  </si>
  <si>
    <t>PG&amp;E</t>
  </si>
  <si>
    <t>CIG/CHEYENN</t>
  </si>
  <si>
    <t>CIG/NW-GR</t>
  </si>
  <si>
    <t>KingsGate</t>
  </si>
  <si>
    <t>Today</t>
  </si>
  <si>
    <t>Basis/Fixed Spreads</t>
  </si>
  <si>
    <t>Current Time</t>
  </si>
  <si>
    <t>Check (true/false)</t>
  </si>
  <si>
    <t/>
  </si>
  <si>
    <t>Copy Daily</t>
  </si>
  <si>
    <t>NW STANF/1ST-GD</t>
  </si>
  <si>
    <t>d8</t>
  </si>
  <si>
    <t>Yesterday</t>
  </si>
  <si>
    <t>GD-ELPO/PERM2</t>
  </si>
  <si>
    <t>GD-ELPO/SANJUAN</t>
  </si>
  <si>
    <t>GD-CIG/RKYMTN</t>
  </si>
  <si>
    <t>GD-NWPL_ROCKY_M</t>
  </si>
  <si>
    <t>GD-NW STANFIELD</t>
  </si>
  <si>
    <t>GD-NTHWST/CANB</t>
  </si>
  <si>
    <t>GD-CAL BORDER</t>
  </si>
  <si>
    <t>GD-MALIN-CTYGAT</t>
  </si>
  <si>
    <t>GD-PG&amp;E/CITIGAT</t>
  </si>
  <si>
    <t>GD-KERN/OPAL</t>
  </si>
  <si>
    <t>GD-QUESTAR</t>
  </si>
  <si>
    <t>GD-WYOMING</t>
  </si>
  <si>
    <t>GD-KERN/RIVER</t>
  </si>
  <si>
    <t>Y</t>
  </si>
  <si>
    <t>HeHub</t>
  </si>
  <si>
    <t>OK</t>
  </si>
  <si>
    <t>NEW</t>
  </si>
  <si>
    <t>ORA-01400: cannot insert NULL into ("EGS"."EGS_CURVE_DEF"."CURVE_CD")
ORA-01403: no data found</t>
  </si>
  <si>
    <t>GDP-AECO/USD</t>
  </si>
  <si>
    <t xml:space="preserve"> </t>
  </si>
  <si>
    <t>NTHWST/CANB</t>
  </si>
  <si>
    <t>NWPL_ROCKYM</t>
  </si>
  <si>
    <t>Kern/River</t>
  </si>
  <si>
    <t>Elpo/SJBond</t>
  </si>
  <si>
    <t>TW/Permian</t>
  </si>
  <si>
    <t>PG&amp;E/Lg-Pkg</t>
  </si>
  <si>
    <t>TW-San Juan</t>
  </si>
  <si>
    <t>GDP-TW/PERM</t>
  </si>
  <si>
    <t>IF-NTHWST/CANB</t>
  </si>
  <si>
    <t>NW-STANF-GDM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</si>
</sst>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5" formatCode="dd\-mmm\-yy"/>
    <numFmt numFmtId="166" formatCode="0.000"/>
    <numFmt numFmtId="167" formatCode="0.0000"/>
    <numFmt numFmtId="169" formatCode="_(* #,##0.0000_);_(* \(#,##0.0000\);_(* &quot;-&quot;??_);_(@_)"/>
    <numFmt numFmtId="171" formatCode="mmm\-dd\-yy"/>
    <numFmt numFmtId="177" formatCode="m/d/yyyy\ h:mm:ss"/>
    <numFmt numFmtId="178" formatCode="mm\-dd\-yyyy"/>
    <numFmt numFmtId="185" formatCode="&quot;$&quot;#,##0.0000_);[Red]\(&quot;$&quot;#,##0.0000\)"/>
  </numFmts>
  <fonts count="31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8"/>
      <color indexed="18"/>
      <name val="Arial"/>
      <family val="2"/>
    </font>
    <font>
      <b/>
      <sz val="9"/>
      <color indexed="1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sz val="16"/>
      <name val="Arial"/>
      <family val="2"/>
    </font>
    <font>
      <sz val="8"/>
      <name val="Tahoma"/>
      <family val="2"/>
    </font>
    <font>
      <sz val="10"/>
      <name val="MS Sans Serif"/>
    </font>
    <font>
      <b/>
      <sz val="10"/>
      <name val="Arial"/>
    </font>
    <font>
      <sz val="8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6"/>
      <name val="Small Fonts"/>
      <family val="2"/>
    </font>
    <font>
      <sz val="6"/>
      <color indexed="32"/>
      <name val="Small Fonts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sz val="9"/>
      <color indexed="48"/>
      <name val="Times New Roman"/>
      <family val="1"/>
    </font>
    <font>
      <b/>
      <sz val="9"/>
      <name val="Arial"/>
      <family val="2"/>
    </font>
    <font>
      <sz val="14"/>
      <name val="Times New Roman"/>
      <family val="1"/>
    </font>
    <font>
      <sz val="16"/>
      <color indexed="9"/>
      <name val="Times New Roman"/>
      <family val="1"/>
    </font>
    <font>
      <b/>
      <sz val="14"/>
      <color indexed="9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u/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8"/>
        <bgColor indexed="64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1" fillId="2" borderId="0" applyNumberFormat="0" applyFont="0" applyAlignment="0" applyProtection="0"/>
    <xf numFmtId="0" fontId="1" fillId="0" borderId="0"/>
  </cellStyleXfs>
  <cellXfs count="214">
    <xf numFmtId="0" fontId="0" fillId="0" borderId="0" xfId="0"/>
    <xf numFmtId="0" fontId="2" fillId="0" borderId="0" xfId="0" applyFont="1" applyFill="1"/>
    <xf numFmtId="0" fontId="2" fillId="0" borderId="0" xfId="0" applyFont="1"/>
    <xf numFmtId="0" fontId="3" fillId="3" borderId="0" xfId="0" applyFont="1" applyFill="1" applyAlignment="1">
      <alignment horizontal="right"/>
    </xf>
    <xf numFmtId="0" fontId="4" fillId="3" borderId="1" xfId="0" applyFont="1" applyFill="1" applyBorder="1" applyAlignment="1">
      <alignment horizontal="right"/>
    </xf>
    <xf numFmtId="0" fontId="4" fillId="0" borderId="1" xfId="0" applyFont="1" applyBorder="1"/>
    <xf numFmtId="0" fontId="0" fillId="0" borderId="1" xfId="0" applyBorder="1"/>
    <xf numFmtId="0" fontId="0" fillId="0" borderId="0" xfId="0" applyBorder="1"/>
    <xf numFmtId="0" fontId="3" fillId="3" borderId="0" xfId="0" applyFont="1" applyFill="1" applyBorder="1" applyAlignment="1">
      <alignment horizontal="right"/>
    </xf>
    <xf numFmtId="165" fontId="4" fillId="0" borderId="1" xfId="0" applyNumberFormat="1" applyFont="1" applyBorder="1"/>
    <xf numFmtId="167" fontId="0" fillId="0" borderId="0" xfId="0" applyNumberFormat="1"/>
    <xf numFmtId="167" fontId="0" fillId="0" borderId="0" xfId="0" applyNumberFormat="1" applyBorder="1"/>
    <xf numFmtId="167" fontId="0" fillId="0" borderId="2" xfId="0" applyNumberFormat="1" applyBorder="1"/>
    <xf numFmtId="0" fontId="0" fillId="0" borderId="2" xfId="0" applyBorder="1"/>
    <xf numFmtId="0" fontId="3" fillId="0" borderId="0" xfId="0" applyFont="1"/>
    <xf numFmtId="0" fontId="4" fillId="4" borderId="0" xfId="0" applyFont="1" applyFill="1" applyBorder="1" applyAlignment="1">
      <alignment horizontal="right"/>
    </xf>
    <xf numFmtId="0" fontId="4" fillId="4" borderId="0" xfId="0" applyFont="1" applyFill="1" applyBorder="1"/>
    <xf numFmtId="0" fontId="0" fillId="5" borderId="3" xfId="0" applyFill="1" applyBorder="1"/>
    <xf numFmtId="0" fontId="0" fillId="5" borderId="4" xfId="0" applyFill="1" applyBorder="1"/>
    <xf numFmtId="49" fontId="6" fillId="6" borderId="4" xfId="0" applyNumberFormat="1" applyFont="1" applyFill="1" applyBorder="1" applyAlignment="1">
      <alignment horizontal="left"/>
    </xf>
    <xf numFmtId="49" fontId="6" fillId="6" borderId="4" xfId="0" applyNumberFormat="1" applyFont="1" applyFill="1" applyBorder="1"/>
    <xf numFmtId="0" fontId="6" fillId="0" borderId="4" xfId="0" applyFont="1" applyBorder="1"/>
    <xf numFmtId="0" fontId="0" fillId="0" borderId="4" xfId="0" applyBorder="1"/>
    <xf numFmtId="0" fontId="0" fillId="5" borderId="5" xfId="0" applyFill="1" applyBorder="1"/>
    <xf numFmtId="0" fontId="0" fillId="5" borderId="2" xfId="0" applyFill="1" applyBorder="1"/>
    <xf numFmtId="0" fontId="0" fillId="5" borderId="0" xfId="0" applyFill="1" applyBorder="1"/>
    <xf numFmtId="49" fontId="4" fillId="6" borderId="0" xfId="0" applyNumberFormat="1" applyFont="1" applyFill="1" applyBorder="1" applyAlignment="1">
      <alignment horizontal="left"/>
    </xf>
    <xf numFmtId="49" fontId="4" fillId="6" borderId="0" xfId="0" applyNumberFormat="1" applyFont="1" applyFill="1" applyBorder="1" applyAlignment="1">
      <alignment horizontal="right"/>
    </xf>
    <xf numFmtId="0" fontId="4" fillId="6" borderId="0" xfId="0" applyFont="1" applyFill="1" applyBorder="1" applyAlignment="1">
      <alignment horizontal="right"/>
    </xf>
    <xf numFmtId="49" fontId="4" fillId="6" borderId="0" xfId="0" applyNumberFormat="1" applyFont="1" applyFill="1" applyBorder="1"/>
    <xf numFmtId="0" fontId="4" fillId="6" borderId="0" xfId="0" applyFont="1" applyFill="1" applyBorder="1"/>
    <xf numFmtId="0" fontId="4" fillId="0" borderId="0" xfId="0" applyFont="1" applyBorder="1"/>
    <xf numFmtId="0" fontId="0" fillId="5" borderId="6" xfId="0" applyFill="1" applyBorder="1"/>
    <xf numFmtId="0" fontId="0" fillId="5" borderId="1" xfId="0" applyFill="1" applyBorder="1"/>
    <xf numFmtId="0" fontId="6" fillId="0" borderId="1" xfId="0" applyFont="1" applyBorder="1"/>
    <xf numFmtId="49" fontId="4" fillId="6" borderId="4" xfId="0" applyNumberFormat="1" applyFont="1" applyFill="1" applyBorder="1" applyAlignment="1">
      <alignment horizontal="left"/>
    </xf>
    <xf numFmtId="49" fontId="4" fillId="6" borderId="4" xfId="0" applyNumberFormat="1" applyFont="1" applyFill="1" applyBorder="1"/>
    <xf numFmtId="0" fontId="4" fillId="0" borderId="4" xfId="0" applyFont="1" applyBorder="1"/>
    <xf numFmtId="49" fontId="4" fillId="6" borderId="2" xfId="0" applyNumberFormat="1" applyFont="1" applyFill="1" applyBorder="1" applyAlignment="1">
      <alignment horizontal="left"/>
    </xf>
    <xf numFmtId="49" fontId="4" fillId="6" borderId="2" xfId="0" applyNumberFormat="1" applyFont="1" applyFill="1" applyBorder="1"/>
    <xf numFmtId="0" fontId="4" fillId="0" borderId="2" xfId="0" applyFont="1" applyBorder="1"/>
    <xf numFmtId="167" fontId="0" fillId="5" borderId="4" xfId="0" applyNumberFormat="1" applyFill="1" applyBorder="1"/>
    <xf numFmtId="167" fontId="0" fillId="5" borderId="1" xfId="0" applyNumberFormat="1" applyFill="1" applyBorder="1"/>
    <xf numFmtId="167" fontId="0" fillId="5" borderId="2" xfId="0" applyNumberFormat="1" applyFill="1" applyBorder="1"/>
    <xf numFmtId="167" fontId="0" fillId="5" borderId="0" xfId="0" applyNumberFormat="1" applyFill="1" applyBorder="1"/>
    <xf numFmtId="167" fontId="0" fillId="0" borderId="4" xfId="0" applyNumberFormat="1" applyBorder="1"/>
    <xf numFmtId="167" fontId="0" fillId="0" borderId="1" xfId="0" applyNumberFormat="1" applyBorder="1"/>
    <xf numFmtId="0" fontId="3" fillId="6" borderId="0" xfId="0" applyFont="1" applyFill="1" applyBorder="1"/>
    <xf numFmtId="49" fontId="7" fillId="7" borderId="0" xfId="0" applyNumberFormat="1" applyFont="1" applyFill="1" applyAlignment="1">
      <alignment horizontal="right"/>
    </xf>
    <xf numFmtId="49" fontId="7" fillId="5" borderId="0" xfId="0" applyNumberFormat="1" applyFont="1" applyFill="1" applyAlignment="1">
      <alignment horizontal="right"/>
    </xf>
    <xf numFmtId="49" fontId="7" fillId="4" borderId="0" xfId="0" applyNumberFormat="1" applyFont="1" applyFill="1" applyBorder="1" applyAlignment="1">
      <alignment horizontal="right"/>
    </xf>
    <xf numFmtId="49" fontId="7" fillId="3" borderId="0" xfId="0" applyNumberFormat="1" applyFont="1" applyFill="1" applyBorder="1" applyAlignment="1">
      <alignment horizontal="right"/>
    </xf>
    <xf numFmtId="49" fontId="7" fillId="0" borderId="0" xfId="0" applyNumberFormat="1" applyFont="1" applyAlignment="1">
      <alignment horizontal="right"/>
    </xf>
    <xf numFmtId="0" fontId="4" fillId="6" borderId="0" xfId="0" applyFont="1" applyFill="1" applyAlignment="1"/>
    <xf numFmtId="0" fontId="4" fillId="6" borderId="0" xfId="0" applyFont="1" applyFill="1"/>
    <xf numFmtId="17" fontId="4" fillId="7" borderId="1" xfId="0" applyNumberFormat="1" applyFont="1" applyFill="1" applyBorder="1"/>
    <xf numFmtId="166" fontId="3" fillId="6" borderId="0" xfId="0" applyNumberFormat="1" applyFont="1" applyFill="1" applyBorder="1"/>
    <xf numFmtId="166" fontId="0" fillId="0" borderId="0" xfId="0" applyNumberFormat="1" applyBorder="1"/>
    <xf numFmtId="167" fontId="3" fillId="6" borderId="4" xfId="0" applyNumberFormat="1" applyFont="1" applyFill="1" applyBorder="1"/>
    <xf numFmtId="167" fontId="6" fillId="6" borderId="0" xfId="0" applyNumberFormat="1" applyFont="1" applyFill="1" applyAlignment="1"/>
    <xf numFmtId="167" fontId="3" fillId="6" borderId="0" xfId="0" applyNumberFormat="1" applyFont="1" applyFill="1" applyBorder="1"/>
    <xf numFmtId="167" fontId="6" fillId="6" borderId="0" xfId="0" applyNumberFormat="1" applyFont="1" applyFill="1"/>
    <xf numFmtId="17" fontId="3" fillId="4" borderId="0" xfId="0" applyNumberFormat="1" applyFont="1" applyFill="1"/>
    <xf numFmtId="17" fontId="3" fillId="0" borderId="0" xfId="0" applyNumberFormat="1" applyFont="1"/>
    <xf numFmtId="17" fontId="3" fillId="7" borderId="0" xfId="0" applyNumberFormat="1" applyFont="1" applyFill="1"/>
    <xf numFmtId="15" fontId="0" fillId="0" borderId="0" xfId="0" applyNumberFormat="1"/>
    <xf numFmtId="0" fontId="9" fillId="6" borderId="0" xfId="0" applyFont="1" applyFill="1"/>
    <xf numFmtId="0" fontId="3" fillId="8" borderId="0" xfId="0" applyFont="1" applyFill="1"/>
    <xf numFmtId="0" fontId="0" fillId="0" borderId="0" xfId="0" applyAlignment="1">
      <alignment horizontal="right"/>
    </xf>
    <xf numFmtId="0" fontId="3" fillId="8" borderId="0" xfId="0" applyFont="1" applyFill="1" applyAlignment="1">
      <alignment horizontal="righ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3" fillId="8" borderId="0" xfId="0" applyFont="1" applyFill="1" applyAlignment="1">
      <alignment horizontal="left"/>
    </xf>
    <xf numFmtId="169" fontId="0" fillId="0" borderId="0" xfId="1" applyNumberFormat="1" applyFont="1"/>
    <xf numFmtId="167" fontId="6" fillId="6" borderId="1" xfId="0" applyNumberFormat="1" applyFont="1" applyFill="1" applyBorder="1" applyAlignment="1"/>
    <xf numFmtId="167" fontId="6" fillId="6" borderId="1" xfId="0" applyNumberFormat="1" applyFont="1" applyFill="1" applyBorder="1"/>
    <xf numFmtId="167" fontId="6" fillId="6" borderId="4" xfId="0" applyNumberFormat="1" applyFont="1" applyFill="1" applyBorder="1" applyAlignment="1"/>
    <xf numFmtId="167" fontId="6" fillId="6" borderId="4" xfId="0" applyNumberFormat="1" applyFont="1" applyFill="1" applyBorder="1"/>
    <xf numFmtId="169" fontId="0" fillId="0" borderId="0" xfId="0" applyNumberFormat="1"/>
    <xf numFmtId="0" fontId="6" fillId="6" borderId="0" xfId="0" applyFont="1" applyFill="1"/>
    <xf numFmtId="14" fontId="4" fillId="7" borderId="1" xfId="0" applyNumberFormat="1" applyFont="1" applyFill="1" applyBorder="1"/>
    <xf numFmtId="167" fontId="3" fillId="0" borderId="0" xfId="0" applyNumberFormat="1" applyFont="1"/>
    <xf numFmtId="0" fontId="0" fillId="0" borderId="0" xfId="0" applyFill="1"/>
    <xf numFmtId="166" fontId="0" fillId="9" borderId="7" xfId="0" applyNumberFormat="1" applyFill="1" applyBorder="1"/>
    <xf numFmtId="0" fontId="0" fillId="0" borderId="8" xfId="0" applyBorder="1"/>
    <xf numFmtId="0" fontId="0" fillId="0" borderId="9" xfId="0" applyBorder="1"/>
    <xf numFmtId="0" fontId="16" fillId="0" borderId="0" xfId="3" applyFont="1"/>
    <xf numFmtId="0" fontId="16" fillId="0" borderId="0" xfId="0" applyFont="1"/>
    <xf numFmtId="3" fontId="16" fillId="0" borderId="0" xfId="3" applyNumberFormat="1" applyFont="1"/>
    <xf numFmtId="14" fontId="16" fillId="0" borderId="10" xfId="3" applyNumberFormat="1" applyFont="1" applyBorder="1" applyAlignment="1" applyProtection="1">
      <alignment horizontal="right"/>
    </xf>
    <xf numFmtId="177" fontId="17" fillId="10" borderId="10" xfId="3" applyNumberFormat="1" applyFont="1" applyFill="1" applyBorder="1" applyAlignment="1">
      <alignment horizontal="right"/>
    </xf>
    <xf numFmtId="14" fontId="16" fillId="0" borderId="10" xfId="3" applyNumberFormat="1" applyFont="1" applyBorder="1" applyAlignment="1">
      <alignment horizontal="right"/>
    </xf>
    <xf numFmtId="17" fontId="16" fillId="0" borderId="10" xfId="3" applyNumberFormat="1" applyFont="1" applyBorder="1" applyAlignment="1" applyProtection="1">
      <alignment horizontal="right"/>
    </xf>
    <xf numFmtId="0" fontId="16" fillId="0" borderId="10" xfId="3" applyFont="1" applyFill="1" applyBorder="1"/>
    <xf numFmtId="0" fontId="16" fillId="0" borderId="10" xfId="3" applyFont="1" applyBorder="1"/>
    <xf numFmtId="0" fontId="16" fillId="0" borderId="10" xfId="3" applyFont="1" applyBorder="1" applyAlignment="1">
      <alignment horizontal="right"/>
    </xf>
    <xf numFmtId="171" fontId="16" fillId="0" borderId="0" xfId="0" applyNumberFormat="1" applyFont="1"/>
    <xf numFmtId="166" fontId="16" fillId="0" borderId="0" xfId="0" applyNumberFormat="1" applyFont="1"/>
    <xf numFmtId="14" fontId="16" fillId="0" borderId="0" xfId="3" applyNumberFormat="1" applyFont="1"/>
    <xf numFmtId="0" fontId="18" fillId="0" borderId="0" xfId="0" applyFont="1" applyAlignment="1">
      <alignment horizontal="center"/>
    </xf>
    <xf numFmtId="17" fontId="18" fillId="0" borderId="0" xfId="0" applyNumberFormat="1" applyFont="1" applyAlignment="1">
      <alignment horizontal="center"/>
    </xf>
    <xf numFmtId="0" fontId="19" fillId="0" borderId="0" xfId="0" applyFont="1" applyAlignment="1">
      <alignment horizontal="left"/>
    </xf>
    <xf numFmtId="178" fontId="18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14" fontId="18" fillId="8" borderId="0" xfId="0" applyNumberFormat="1" applyFont="1" applyFill="1" applyAlignment="1">
      <alignment horizontal="center"/>
    </xf>
    <xf numFmtId="14" fontId="18" fillId="0" borderId="0" xfId="0" applyNumberFormat="1" applyFont="1" applyFill="1" applyAlignment="1">
      <alignment horizontal="center"/>
    </xf>
    <xf numFmtId="14" fontId="18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8" fillId="11" borderId="0" xfId="0" applyFont="1" applyFill="1" applyAlignment="1">
      <alignment horizontal="center"/>
    </xf>
    <xf numFmtId="17" fontId="18" fillId="11" borderId="0" xfId="0" applyNumberFormat="1" applyFont="1" applyFill="1" applyAlignment="1">
      <alignment horizontal="center"/>
    </xf>
    <xf numFmtId="167" fontId="15" fillId="0" borderId="0" xfId="0" applyNumberFormat="1" applyFont="1"/>
    <xf numFmtId="17" fontId="16" fillId="8" borderId="10" xfId="3" applyNumberFormat="1" applyFont="1" applyFill="1" applyBorder="1" applyAlignment="1" applyProtection="1">
      <alignment horizontal="right"/>
    </xf>
    <xf numFmtId="14" fontId="16" fillId="8" borderId="10" xfId="3" applyNumberFormat="1" applyFont="1" applyFill="1" applyBorder="1" applyAlignment="1">
      <alignment horizontal="right"/>
    </xf>
    <xf numFmtId="17" fontId="18" fillId="0" borderId="0" xfId="0" applyNumberFormat="1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6" fontId="16" fillId="0" borderId="0" xfId="0" applyNumberFormat="1" applyFont="1" applyFill="1"/>
    <xf numFmtId="0" fontId="20" fillId="0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166" fontId="18" fillId="11" borderId="0" xfId="0" applyNumberFormat="1" applyFont="1" applyFill="1" applyAlignment="1">
      <alignment horizontal="center"/>
    </xf>
    <xf numFmtId="166" fontId="18" fillId="0" borderId="0" xfId="0" applyNumberFormat="1" applyFont="1" applyFill="1" applyAlignment="1">
      <alignment horizontal="center"/>
    </xf>
    <xf numFmtId="14" fontId="16" fillId="0" borderId="0" xfId="0" applyNumberFormat="1" applyFont="1"/>
    <xf numFmtId="0" fontId="0" fillId="9" borderId="0" xfId="0" applyFill="1"/>
    <xf numFmtId="0" fontId="24" fillId="0" borderId="0" xfId="0" applyFont="1"/>
    <xf numFmtId="14" fontId="24" fillId="0" borderId="0" xfId="0" applyNumberFormat="1" applyFont="1"/>
    <xf numFmtId="0" fontId="3" fillId="0" borderId="0" xfId="0" applyFont="1" applyAlignment="1">
      <alignment horizontal="right"/>
    </xf>
    <xf numFmtId="14" fontId="3" fillId="0" borderId="0" xfId="0" applyNumberFormat="1" applyFont="1"/>
    <xf numFmtId="16" fontId="3" fillId="7" borderId="0" xfId="0" applyNumberFormat="1" applyFont="1" applyFill="1"/>
    <xf numFmtId="0" fontId="3" fillId="9" borderId="11" xfId="0" applyFont="1" applyFill="1" applyBorder="1" applyAlignment="1">
      <alignment horizontal="centerContinuous"/>
    </xf>
    <xf numFmtId="0" fontId="3" fillId="9" borderId="8" xfId="0" applyFont="1" applyFill="1" applyBorder="1" applyAlignment="1">
      <alignment horizontal="centerContinuous"/>
    </xf>
    <xf numFmtId="0" fontId="3" fillId="9" borderId="12" xfId="0" applyFont="1" applyFill="1" applyBorder="1" applyAlignment="1">
      <alignment horizontal="centerContinuous"/>
    </xf>
    <xf numFmtId="0" fontId="0" fillId="0" borderId="13" xfId="0" applyBorder="1"/>
    <xf numFmtId="0" fontId="12" fillId="9" borderId="11" xfId="0" applyFont="1" applyFill="1" applyBorder="1" applyAlignment="1">
      <alignment horizontal="centerContinuous"/>
    </xf>
    <xf numFmtId="0" fontId="12" fillId="9" borderId="14" xfId="0" applyFont="1" applyFill="1" applyBorder="1" applyAlignment="1">
      <alignment horizontal="centerContinuous"/>
    </xf>
    <xf numFmtId="169" fontId="1" fillId="0" borderId="0" xfId="1" applyNumberFormat="1"/>
    <xf numFmtId="0" fontId="24" fillId="6" borderId="0" xfId="0" applyFont="1" applyFill="1"/>
    <xf numFmtId="0" fontId="3" fillId="6" borderId="0" xfId="0" applyFont="1" applyFill="1" applyAlignment="1"/>
    <xf numFmtId="0" fontId="4" fillId="8" borderId="0" xfId="0" applyFont="1" applyFill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4" fillId="0" borderId="0" xfId="0" applyFont="1" applyFill="1" applyAlignment="1"/>
    <xf numFmtId="0" fontId="4" fillId="6" borderId="8" xfId="0" applyFont="1" applyFill="1" applyBorder="1"/>
    <xf numFmtId="0" fontId="4" fillId="6" borderId="9" xfId="0" applyFont="1" applyFill="1" applyBorder="1"/>
    <xf numFmtId="0" fontId="6" fillId="6" borderId="9" xfId="0" applyFont="1" applyFill="1" applyBorder="1"/>
    <xf numFmtId="0" fontId="4" fillId="6" borderId="9" xfId="0" applyFont="1" applyFill="1" applyBorder="1" applyAlignment="1"/>
    <xf numFmtId="0" fontId="4" fillId="6" borderId="13" xfId="0" applyFont="1" applyFill="1" applyBorder="1" applyAlignment="1"/>
    <xf numFmtId="0" fontId="0" fillId="11" borderId="0" xfId="0" applyFill="1"/>
    <xf numFmtId="0" fontId="12" fillId="11" borderId="18" xfId="0" applyFont="1" applyFill="1" applyBorder="1" applyAlignment="1">
      <alignment horizontal="centerContinuous"/>
    </xf>
    <xf numFmtId="0" fontId="3" fillId="11" borderId="11" xfId="0" applyFont="1" applyFill="1" applyBorder="1" applyAlignment="1">
      <alignment horizontal="centerContinuous"/>
    </xf>
    <xf numFmtId="0" fontId="2" fillId="11" borderId="18" xfId="0" applyFont="1" applyFill="1" applyBorder="1" applyAlignment="1">
      <alignment horizontal="centerContinuous"/>
    </xf>
    <xf numFmtId="0" fontId="12" fillId="11" borderId="15" xfId="0" applyFont="1" applyFill="1" applyBorder="1" applyAlignment="1">
      <alignment horizontal="centerContinuous"/>
    </xf>
    <xf numFmtId="0" fontId="2" fillId="11" borderId="15" xfId="0" applyFont="1" applyFill="1" applyBorder="1" applyAlignment="1">
      <alignment horizontal="centerContinuous"/>
    </xf>
    <xf numFmtId="166" fontId="18" fillId="11" borderId="7" xfId="0" applyNumberFormat="1" applyFont="1" applyFill="1" applyBorder="1"/>
    <xf numFmtId="166" fontId="18" fillId="11" borderId="4" xfId="0" applyNumberFormat="1" applyFont="1" applyFill="1" applyBorder="1"/>
    <xf numFmtId="166" fontId="18" fillId="11" borderId="0" xfId="0" applyNumberFormat="1" applyFont="1" applyFill="1"/>
    <xf numFmtId="0" fontId="0" fillId="12" borderId="0" xfId="0" applyFill="1"/>
    <xf numFmtId="0" fontId="4" fillId="12" borderId="0" xfId="0" applyFont="1" applyFill="1"/>
    <xf numFmtId="0" fontId="4" fillId="12" borderId="0" xfId="0" applyFont="1" applyFill="1" applyAlignment="1"/>
    <xf numFmtId="0" fontId="6" fillId="12" borderId="0" xfId="0" applyFont="1" applyFill="1"/>
    <xf numFmtId="166" fontId="13" fillId="12" borderId="4" xfId="0" applyNumberFormat="1" applyFont="1" applyFill="1" applyBorder="1"/>
    <xf numFmtId="0" fontId="4" fillId="9" borderId="0" xfId="0" applyFont="1" applyFill="1"/>
    <xf numFmtId="0" fontId="4" fillId="9" borderId="0" xfId="0" applyFont="1" applyFill="1" applyAlignment="1"/>
    <xf numFmtId="166" fontId="13" fillId="9" borderId="4" xfId="0" applyNumberFormat="1" applyFont="1" applyFill="1" applyBorder="1"/>
    <xf numFmtId="0" fontId="2" fillId="9" borderId="11" xfId="0" applyFont="1" applyFill="1" applyBorder="1" applyAlignment="1">
      <alignment horizontal="centerContinuous"/>
    </xf>
    <xf numFmtId="166" fontId="18" fillId="9" borderId="0" xfId="0" applyNumberFormat="1" applyFont="1" applyFill="1"/>
    <xf numFmtId="166" fontId="18" fillId="9" borderId="7" xfId="0" applyNumberFormat="1" applyFont="1" applyFill="1" applyBorder="1"/>
    <xf numFmtId="166" fontId="18" fillId="9" borderId="4" xfId="0" applyNumberFormat="1" applyFont="1" applyFill="1" applyBorder="1"/>
    <xf numFmtId="2" fontId="0" fillId="0" borderId="9" xfId="0" applyNumberFormat="1" applyBorder="1"/>
    <xf numFmtId="2" fontId="0" fillId="0" borderId="13" xfId="0" applyNumberFormat="1" applyBorder="1"/>
    <xf numFmtId="0" fontId="29" fillId="0" borderId="19" xfId="0" applyFont="1" applyBorder="1"/>
    <xf numFmtId="14" fontId="3" fillId="0" borderId="20" xfId="0" applyNumberFormat="1" applyFont="1" applyBorder="1" applyAlignment="1">
      <alignment horizontal="center"/>
    </xf>
    <xf numFmtId="0" fontId="0" fillId="0" borderId="21" xfId="0" applyBorder="1"/>
    <xf numFmtId="0" fontId="29" fillId="0" borderId="22" xfId="0" applyFont="1" applyBorder="1" applyAlignment="1">
      <alignment horizontal="center"/>
    </xf>
    <xf numFmtId="0" fontId="29" fillId="0" borderId="23" xfId="0" applyFont="1" applyBorder="1" applyAlignment="1">
      <alignment horizontal="center"/>
    </xf>
    <xf numFmtId="0" fontId="30" fillId="0" borderId="0" xfId="0" applyFont="1" applyAlignment="1">
      <alignment horizontal="center"/>
    </xf>
    <xf numFmtId="0" fontId="29" fillId="0" borderId="24" xfId="0" applyFont="1" applyBorder="1"/>
    <xf numFmtId="185" fontId="29" fillId="0" borderId="25" xfId="0" applyNumberFormat="1" applyFont="1" applyBorder="1" applyAlignment="1">
      <alignment horizontal="center"/>
    </xf>
    <xf numFmtId="185" fontId="29" fillId="3" borderId="26" xfId="0" applyNumberFormat="1" applyFont="1" applyFill="1" applyBorder="1" applyAlignment="1">
      <alignment horizontal="center"/>
    </xf>
    <xf numFmtId="185" fontId="0" fillId="0" borderId="0" xfId="0" applyNumberFormat="1"/>
    <xf numFmtId="0" fontId="29" fillId="0" borderId="27" xfId="0" applyFont="1" applyBorder="1"/>
    <xf numFmtId="185" fontId="29" fillId="0" borderId="10" xfId="0" applyNumberFormat="1" applyFont="1" applyBorder="1" applyAlignment="1">
      <alignment horizontal="center"/>
    </xf>
    <xf numFmtId="185" fontId="29" fillId="3" borderId="28" xfId="0" applyNumberFormat="1" applyFont="1" applyFill="1" applyBorder="1" applyAlignment="1">
      <alignment horizontal="center"/>
    </xf>
    <xf numFmtId="185" fontId="29" fillId="0" borderId="10" xfId="0" applyNumberFormat="1" applyFont="1" applyFill="1" applyBorder="1" applyAlignment="1">
      <alignment horizontal="center"/>
    </xf>
    <xf numFmtId="0" fontId="29" fillId="0" borderId="27" xfId="0" applyFont="1" applyFill="1" applyBorder="1"/>
    <xf numFmtId="0" fontId="24" fillId="13" borderId="0" xfId="0" applyFont="1" applyFill="1"/>
    <xf numFmtId="14" fontId="24" fillId="13" borderId="0" xfId="0" applyNumberFormat="1" applyFont="1" applyFill="1"/>
    <xf numFmtId="1" fontId="24" fillId="13" borderId="0" xfId="0" applyNumberFormat="1" applyFont="1" applyFill="1"/>
    <xf numFmtId="20" fontId="0" fillId="11" borderId="0" xfId="0" applyNumberFormat="1" applyFill="1"/>
    <xf numFmtId="2" fontId="0" fillId="0" borderId="12" xfId="0" applyNumberFormat="1" applyBorder="1"/>
    <xf numFmtId="18" fontId="0" fillId="11" borderId="0" xfId="0" applyNumberFormat="1" applyFill="1"/>
    <xf numFmtId="18" fontId="24" fillId="13" borderId="0" xfId="0" applyNumberFormat="1" applyFont="1" applyFill="1"/>
    <xf numFmtId="0" fontId="2" fillId="9" borderId="14" xfId="0" applyFont="1" applyFill="1" applyBorder="1" applyAlignment="1">
      <alignment horizontal="centerContinuous"/>
    </xf>
    <xf numFmtId="0" fontId="12" fillId="11" borderId="29" xfId="0" applyFont="1" applyFill="1" applyBorder="1" applyAlignment="1">
      <alignment horizontal="centerContinuous"/>
    </xf>
    <xf numFmtId="0" fontId="3" fillId="9" borderId="14" xfId="0" applyFont="1" applyFill="1" applyBorder="1" applyAlignment="1">
      <alignment horizontal="centerContinuous"/>
    </xf>
    <xf numFmtId="0" fontId="2" fillId="11" borderId="29" xfId="0" applyFont="1" applyFill="1" applyBorder="1" applyAlignment="1">
      <alignment horizontal="centerContinuous"/>
    </xf>
    <xf numFmtId="0" fontId="12" fillId="11" borderId="30" xfId="0" applyFont="1" applyFill="1" applyBorder="1" applyAlignment="1">
      <alignment horizontal="centerContinuous"/>
    </xf>
    <xf numFmtId="0" fontId="2" fillId="11" borderId="30" xfId="0" applyFont="1" applyFill="1" applyBorder="1" applyAlignment="1">
      <alignment horizontal="centerContinuous"/>
    </xf>
    <xf numFmtId="0" fontId="3" fillId="11" borderId="14" xfId="0" applyFont="1" applyFill="1" applyBorder="1" applyAlignment="1">
      <alignment horizontal="centerContinuous"/>
    </xf>
    <xf numFmtId="14" fontId="0" fillId="9" borderId="0" xfId="0" applyNumberFormat="1" applyFill="1"/>
    <xf numFmtId="14" fontId="0" fillId="11" borderId="0" xfId="0" applyNumberFormat="1" applyFill="1"/>
    <xf numFmtId="166" fontId="0" fillId="9" borderId="0" xfId="0" applyNumberFormat="1" applyFill="1"/>
    <xf numFmtId="1" fontId="0" fillId="9" borderId="0" xfId="0" applyNumberFormat="1" applyFill="1"/>
    <xf numFmtId="2" fontId="0" fillId="14" borderId="10" xfId="0" applyNumberFormat="1" applyFill="1" applyBorder="1"/>
    <xf numFmtId="3" fontId="16" fillId="0" borderId="0" xfId="3" applyNumberFormat="1" applyFont="1" applyFill="1"/>
    <xf numFmtId="0" fontId="29" fillId="0" borderId="10" xfId="0" applyFont="1" applyBorder="1" applyAlignment="1">
      <alignment horizontal="center"/>
    </xf>
    <xf numFmtId="0" fontId="0" fillId="14" borderId="0" xfId="0" applyFill="1"/>
    <xf numFmtId="0" fontId="26" fillId="15" borderId="11" xfId="0" applyFont="1" applyFill="1" applyBorder="1" applyAlignment="1">
      <alignment horizontal="center"/>
    </xf>
    <xf numFmtId="0" fontId="26" fillId="15" borderId="15" xfId="0" applyFont="1" applyFill="1" applyBorder="1" applyAlignment="1">
      <alignment horizontal="center"/>
    </xf>
    <xf numFmtId="0" fontId="25" fillId="12" borderId="11" xfId="0" applyFont="1" applyFill="1" applyBorder="1" applyAlignment="1">
      <alignment horizontal="center"/>
    </xf>
    <xf numFmtId="0" fontId="14" fillId="12" borderId="15" xfId="0" applyFont="1" applyFill="1" applyBorder="1" applyAlignment="1">
      <alignment horizontal="center"/>
    </xf>
    <xf numFmtId="0" fontId="27" fillId="16" borderId="14" xfId="0" applyFont="1" applyFill="1" applyBorder="1" applyAlignment="1">
      <alignment horizontal="center"/>
    </xf>
    <xf numFmtId="0" fontId="27" fillId="16" borderId="30" xfId="0" applyFont="1" applyFill="1" applyBorder="1" applyAlignment="1">
      <alignment horizontal="center"/>
    </xf>
    <xf numFmtId="0" fontId="28" fillId="0" borderId="31" xfId="0" applyFont="1" applyBorder="1" applyAlignment="1">
      <alignment horizontal="center" vertical="center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GBox"/>
</file>

<file path=xl/ctrlProps/ctrlProp15.xml><?xml version="1.0" encoding="utf-8"?>
<formControlPr xmlns="http://schemas.microsoft.com/office/spreadsheetml/2009/9/main" objectType="GBox"/>
</file>

<file path=xl/ctrlProps/ctrlProp16.xml><?xml version="1.0" encoding="utf-8"?>
<formControlPr xmlns="http://schemas.microsoft.com/office/spreadsheetml/2009/9/main" objectType="GBox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GBox"/>
</file>

<file path=xl/ctrlProps/ctrlProp7.xml><?xml version="1.0" encoding="utf-8"?>
<formControlPr xmlns="http://schemas.microsoft.com/office/spreadsheetml/2009/9/main" objectType="GBox"/>
</file>

<file path=xl/ctrlProps/ctrlProp8.xml><?xml version="1.0" encoding="utf-8"?>
<formControlPr xmlns="http://schemas.microsoft.com/office/spreadsheetml/2009/9/main" objectType="GBox"/>
</file>

<file path=xl/ctrlProps/ctrlProp9.xml><?xml version="1.0" encoding="utf-8"?>
<formControlPr xmlns="http://schemas.microsoft.com/office/spreadsheetml/2009/9/main" objectType="Button" lockText="1"/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5.emf"/><Relationship Id="rId1" Type="http://schemas.openxmlformats.org/officeDocument/2006/relationships/image" Target="../media/image6.emf"/><Relationship Id="rId6" Type="http://schemas.openxmlformats.org/officeDocument/2006/relationships/image" Target="../media/image1.emf"/><Relationship Id="rId5" Type="http://schemas.openxmlformats.org/officeDocument/2006/relationships/image" Target="../media/image2.emf"/><Relationship Id="rId4" Type="http://schemas.openxmlformats.org/officeDocument/2006/relationships/image" Target="../media/image3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10.emf"/><Relationship Id="rId1" Type="http://schemas.openxmlformats.org/officeDocument/2006/relationships/image" Target="../media/image6.emf"/><Relationship Id="rId6" Type="http://schemas.openxmlformats.org/officeDocument/2006/relationships/image" Target="../media/image7.emf"/><Relationship Id="rId5" Type="http://schemas.openxmlformats.org/officeDocument/2006/relationships/image" Target="../media/image8.emf"/><Relationship Id="rId4" Type="http://schemas.openxmlformats.org/officeDocument/2006/relationships/image" Target="../media/image9.emf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1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1</xdr:row>
      <xdr:rowOff>85725</xdr:rowOff>
    </xdr:from>
    <xdr:to>
      <xdr:col>6</xdr:col>
      <xdr:colOff>209550</xdr:colOff>
      <xdr:row>2</xdr:row>
      <xdr:rowOff>66675</xdr:rowOff>
    </xdr:to>
    <xdr:sp macro="[0]!UpdateLinks" textlink="">
      <xdr:nvSpPr>
        <xdr:cNvPr id="26626" name="Rectangle 2">
          <a:extLst>
            <a:ext uri="{FF2B5EF4-FFF2-40B4-BE49-F238E27FC236}">
              <a16:creationId xmlns:a16="http://schemas.microsoft.com/office/drawing/2014/main" id="{3A0FFFF2-789F-B9E2-27C3-3ED609486803}"/>
            </a:ext>
          </a:extLst>
        </xdr:cNvPr>
        <xdr:cNvSpPr>
          <a:spLocks noChangeArrowheads="1"/>
        </xdr:cNvSpPr>
      </xdr:nvSpPr>
      <xdr:spPr bwMode="auto">
        <a:xfrm>
          <a:off x="4295775" y="257175"/>
          <a:ext cx="752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9CCC" mc:Ignorable="a14" a14:legacySpreadsheetColorIndex="45"/>
        </a:solidFill>
        <a:ln>
          <a:noFill/>
        </a:ln>
        <a:effectLst>
          <a:prstShdw prst="shdw17" dist="17961" dir="2700000">
            <a:srgbClr xmlns:mc="http://schemas.openxmlformats.org/markup-compatibility/2006" xmlns:a14="http://schemas.microsoft.com/office/drawing/2010/main" val="7A5E7A" mc:Ignorable="a14" a14:legacySpreadsheetColorIndex="45">
              <a:gamma/>
              <a:shade val="60000"/>
              <a:invGamma/>
            </a:srgbClr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Update Links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15</xdr:row>
          <xdr:rowOff>19050</xdr:rowOff>
        </xdr:from>
        <xdr:to>
          <xdr:col>2</xdr:col>
          <xdr:colOff>209550</xdr:colOff>
          <xdr:row>17</xdr:row>
          <xdr:rowOff>19050</xdr:rowOff>
        </xdr:to>
        <xdr:sp macro="" textlink="">
          <xdr:nvSpPr>
            <xdr:cNvPr id="22529" name="Button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9AAAAE04-8963-600A-05D7-F8D3633633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123825</xdr:colOff>
          <xdr:row>6</xdr:row>
          <xdr:rowOff>0</xdr:rowOff>
        </xdr:from>
        <xdr:to>
          <xdr:col>1</xdr:col>
          <xdr:colOff>361950</xdr:colOff>
          <xdr:row>9</xdr:row>
          <xdr:rowOff>0</xdr:rowOff>
        </xdr:to>
        <xdr:sp macro="" textlink="">
          <xdr:nvSpPr>
            <xdr:cNvPr id="23553" name="Button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8086BF85-2072-09FA-0560-40F2691906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 Fetch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0</xdr:row>
          <xdr:rowOff>114300</xdr:rowOff>
        </xdr:from>
        <xdr:to>
          <xdr:col>6</xdr:col>
          <xdr:colOff>695325</xdr:colOff>
          <xdr:row>1</xdr:row>
          <xdr:rowOff>171450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D18804D0-F9F0-4606-1E69-86519C5D24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Reset Rows/Columns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0</xdr:rowOff>
        </xdr:from>
        <xdr:to>
          <xdr:col>8</xdr:col>
          <xdr:colOff>266700</xdr:colOff>
          <xdr:row>2</xdr:row>
          <xdr:rowOff>28575</xdr:rowOff>
        </xdr:to>
        <xdr:sp macro="" textlink="">
          <xdr:nvSpPr>
            <xdr:cNvPr id="4101" name="Rvx1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D27E55A3-7714-529F-DAF0-5E499ACC7B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1152525</xdr:colOff>
          <xdr:row>0</xdr:row>
          <xdr:rowOff>95250</xdr:rowOff>
        </xdr:from>
        <xdr:to>
          <xdr:col>4</xdr:col>
          <xdr:colOff>723900</xdr:colOff>
          <xdr:row>1</xdr:row>
          <xdr:rowOff>142875</xdr:rowOff>
        </xdr:to>
        <xdr:sp macro="" textlink="">
          <xdr:nvSpPr>
            <xdr:cNvPr id="4102" name="Button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1D8E177C-A924-169A-7ED3-40BCD13A1A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Selection to Database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</xdr:row>
          <xdr:rowOff>180975</xdr:rowOff>
        </xdr:from>
        <xdr:to>
          <xdr:col>4</xdr:col>
          <xdr:colOff>733425</xdr:colOff>
          <xdr:row>2</xdr:row>
          <xdr:rowOff>180975</xdr:rowOff>
        </xdr:to>
        <xdr:sp macro="" textlink="">
          <xdr:nvSpPr>
            <xdr:cNvPr id="4103" name="Button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4BFF93F2-4D1C-4E75-2571-B2EDD20885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All to Database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314325</xdr:colOff>
          <xdr:row>0</xdr:row>
          <xdr:rowOff>104775</xdr:rowOff>
        </xdr:from>
        <xdr:to>
          <xdr:col>10</xdr:col>
          <xdr:colOff>485775</xdr:colOff>
          <xdr:row>1</xdr:row>
          <xdr:rowOff>152400</xdr:rowOff>
        </xdr:to>
        <xdr:sp macro="" textlink="">
          <xdr:nvSpPr>
            <xdr:cNvPr id="4107" name="Label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AC9EE02A-B50A-0204-BEB7-74A3D7861D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1</xdr:row>
          <xdr:rowOff>0</xdr:rowOff>
        </xdr:from>
        <xdr:to>
          <xdr:col>10</xdr:col>
          <xdr:colOff>438150</xdr:colOff>
          <xdr:row>1</xdr:row>
          <xdr:rowOff>95250</xdr:rowOff>
        </xdr:to>
        <xdr:sp macro="" textlink="">
          <xdr:nvSpPr>
            <xdr:cNvPr id="4108" name="CommandButton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2AF8DC6B-5C7B-A3DA-CDDB-C52E70A247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1</xdr:row>
          <xdr:rowOff>200025</xdr:rowOff>
        </xdr:from>
        <xdr:to>
          <xdr:col>10</xdr:col>
          <xdr:colOff>476250</xdr:colOff>
          <xdr:row>2</xdr:row>
          <xdr:rowOff>171450</xdr:rowOff>
        </xdr:to>
        <xdr:sp macro="" textlink="">
          <xdr:nvSpPr>
            <xdr:cNvPr id="4113" name="TextBox1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E86975B0-363C-F9F7-7B97-3F0E8CBB1F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114300</xdr:colOff>
          <xdr:row>0</xdr:row>
          <xdr:rowOff>104775</xdr:rowOff>
        </xdr:from>
        <xdr:to>
          <xdr:col>2</xdr:col>
          <xdr:colOff>1009650</xdr:colOff>
          <xdr:row>2</xdr:row>
          <xdr:rowOff>190500</xdr:rowOff>
        </xdr:to>
        <xdr:grpSp>
          <xdr:nvGrpSpPr>
            <xdr:cNvPr id="4118" name="Group 22">
              <a:extLst>
                <a:ext uri="{FF2B5EF4-FFF2-40B4-BE49-F238E27FC236}">
                  <a16:creationId xmlns:a16="http://schemas.microsoft.com/office/drawing/2014/main" id="{ED3A989D-B027-7112-8B1B-AA137C53C7B6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14300" y="104775"/>
              <a:ext cx="895350" cy="485775"/>
              <a:chOff x="20" y="17"/>
              <a:chExt cx="94" cy="53"/>
            </a:xfrm>
          </xdr:grpSpPr>
          <xdr:sp macro="" textlink="">
            <xdr:nvSpPr>
              <xdr:cNvPr id="4099" name="CommandButton1" hidden="1">
                <a:extLst>
                  <a:ext uri="{63B3BB69-23CF-44E3-9099-C40C66FF867C}">
                    <a14:compatExt spid="_x0000_s4099"/>
                  </a:ext>
                  <a:ext uri="{FF2B5EF4-FFF2-40B4-BE49-F238E27FC236}">
                    <a16:creationId xmlns:a16="http://schemas.microsoft.com/office/drawing/2014/main" id="{78C25256-2AD1-1262-47B1-7383D33D6375}"/>
                  </a:ext>
                </a:extLst>
              </xdr:cNvPr>
              <xdr:cNvSpPr/>
            </xdr:nvSpPr>
            <xdr:spPr bwMode="auto">
              <a:xfrm>
                <a:off x="20" y="45"/>
                <a:ext cx="94" cy="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4100" name="CheckBox1" hidden="1">
                <a:extLst>
                  <a:ext uri="{63B3BB69-23CF-44E3-9099-C40C66FF867C}">
                    <a14:compatExt spid="_x0000_s4100"/>
                  </a:ext>
                  <a:ext uri="{FF2B5EF4-FFF2-40B4-BE49-F238E27FC236}">
                    <a16:creationId xmlns:a16="http://schemas.microsoft.com/office/drawing/2014/main" id="{C2525178-95DE-DDDC-6C66-5C2103FFC7D1}"/>
                  </a:ext>
                </a:extLst>
              </xdr:cNvPr>
              <xdr:cNvSpPr/>
            </xdr:nvSpPr>
            <xdr:spPr bwMode="auto">
              <a:xfrm>
                <a:off x="21" y="17"/>
                <a:ext cx="93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1123950</xdr:colOff>
          <xdr:row>0</xdr:row>
          <xdr:rowOff>28575</xdr:rowOff>
        </xdr:from>
        <xdr:to>
          <xdr:col>4</xdr:col>
          <xdr:colOff>552450</xdr:colOff>
          <xdr:row>2</xdr:row>
          <xdr:rowOff>219075</xdr:rowOff>
        </xdr:to>
        <xdr:sp macro="" textlink="">
          <xdr:nvSpPr>
            <xdr:cNvPr id="4119" name="Group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A4F7A536-78C5-3208-D6E9-DBB0DAD6E2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Close of Business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0</xdr:row>
          <xdr:rowOff>38100</xdr:rowOff>
        </xdr:from>
        <xdr:to>
          <xdr:col>2</xdr:col>
          <xdr:colOff>1057275</xdr:colOff>
          <xdr:row>2</xdr:row>
          <xdr:rowOff>219075</xdr:rowOff>
        </xdr:to>
        <xdr:sp macro="" textlink="">
          <xdr:nvSpPr>
            <xdr:cNvPr id="4120" name="Group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5278A5BE-3BA7-7CDA-3159-E1E33525F2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Intra-Day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0</xdr:row>
          <xdr:rowOff>47625</xdr:rowOff>
        </xdr:from>
        <xdr:to>
          <xdr:col>6</xdr:col>
          <xdr:colOff>857250</xdr:colOff>
          <xdr:row>2</xdr:row>
          <xdr:rowOff>219075</xdr:rowOff>
        </xdr:to>
        <xdr:sp macro="" textlink="">
          <xdr:nvSpPr>
            <xdr:cNvPr id="4121" name="Group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BF36F1D-C6EF-922C-E126-95F9F59487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Admin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1</xdr:row>
          <xdr:rowOff>209550</xdr:rowOff>
        </xdr:from>
        <xdr:to>
          <xdr:col>6</xdr:col>
          <xdr:colOff>104775</xdr:colOff>
          <xdr:row>2</xdr:row>
          <xdr:rowOff>190500</xdr:rowOff>
        </xdr:to>
        <xdr:sp macro="" textlink="">
          <xdr:nvSpPr>
            <xdr:cNvPr id="4122" name="Button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A1FC33E-1634-58F8-635B-63B852B3FE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Load Modules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133350</xdr:colOff>
          <xdr:row>1</xdr:row>
          <xdr:rowOff>209550</xdr:rowOff>
        </xdr:from>
        <xdr:to>
          <xdr:col>6</xdr:col>
          <xdr:colOff>695325</xdr:colOff>
          <xdr:row>2</xdr:row>
          <xdr:rowOff>190500</xdr:rowOff>
        </xdr:to>
        <xdr:sp macro="" textlink="">
          <xdr:nvSpPr>
            <xdr:cNvPr id="4123" name="Button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6DE1E491-577E-9833-DEF1-BA15F94989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 Init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0</xdr:row>
          <xdr:rowOff>114300</xdr:rowOff>
        </xdr:from>
        <xdr:to>
          <xdr:col>6</xdr:col>
          <xdr:colOff>695325</xdr:colOff>
          <xdr:row>1</xdr:row>
          <xdr:rowOff>171450</xdr:rowOff>
        </xdr:to>
        <xdr:sp macro="" textlink="">
          <xdr:nvSpPr>
            <xdr:cNvPr id="25601" name="Button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7687FADB-1975-26F2-1F56-D595E2415A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Reset Rows/Columns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0</xdr:rowOff>
        </xdr:from>
        <xdr:to>
          <xdr:col>8</xdr:col>
          <xdr:colOff>266700</xdr:colOff>
          <xdr:row>2</xdr:row>
          <xdr:rowOff>28575</xdr:rowOff>
        </xdr:to>
        <xdr:sp macro="" textlink="">
          <xdr:nvSpPr>
            <xdr:cNvPr id="25602" name="Rvx1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307ACE89-0BE6-D857-DF6D-537D6F7ABA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1152525</xdr:colOff>
          <xdr:row>0</xdr:row>
          <xdr:rowOff>95250</xdr:rowOff>
        </xdr:from>
        <xdr:to>
          <xdr:col>4</xdr:col>
          <xdr:colOff>723900</xdr:colOff>
          <xdr:row>1</xdr:row>
          <xdr:rowOff>142875</xdr:rowOff>
        </xdr:to>
        <xdr:sp macro="" textlink="">
          <xdr:nvSpPr>
            <xdr:cNvPr id="25603" name="Button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C819F673-AE6C-0646-EE93-4DBE6D91D9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Selection to Database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</xdr:row>
          <xdr:rowOff>180975</xdr:rowOff>
        </xdr:from>
        <xdr:to>
          <xdr:col>4</xdr:col>
          <xdr:colOff>733425</xdr:colOff>
          <xdr:row>2</xdr:row>
          <xdr:rowOff>180975</xdr:rowOff>
        </xdr:to>
        <xdr:sp macro="" textlink="">
          <xdr:nvSpPr>
            <xdr:cNvPr id="25604" name="Button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B5708380-71D3-3510-D24D-E8238AC2D2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All to Database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314325</xdr:colOff>
          <xdr:row>0</xdr:row>
          <xdr:rowOff>104775</xdr:rowOff>
        </xdr:from>
        <xdr:to>
          <xdr:col>9</xdr:col>
          <xdr:colOff>685800</xdr:colOff>
          <xdr:row>1</xdr:row>
          <xdr:rowOff>152400</xdr:rowOff>
        </xdr:to>
        <xdr:sp macro="" textlink="">
          <xdr:nvSpPr>
            <xdr:cNvPr id="25605" name="Label1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F1D78F39-19A2-212F-DC56-F2DAE4BCAD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1</xdr:row>
          <xdr:rowOff>0</xdr:rowOff>
        </xdr:from>
        <xdr:to>
          <xdr:col>9</xdr:col>
          <xdr:colOff>638175</xdr:colOff>
          <xdr:row>1</xdr:row>
          <xdr:rowOff>95250</xdr:rowOff>
        </xdr:to>
        <xdr:sp macro="" textlink="">
          <xdr:nvSpPr>
            <xdr:cNvPr id="25606" name="CommandButton2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D59339C8-76F3-9E57-DA1E-0407A15017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1</xdr:row>
          <xdr:rowOff>200025</xdr:rowOff>
        </xdr:from>
        <xdr:to>
          <xdr:col>9</xdr:col>
          <xdr:colOff>676275</xdr:colOff>
          <xdr:row>2</xdr:row>
          <xdr:rowOff>171450</xdr:rowOff>
        </xdr:to>
        <xdr:sp macro="" textlink="">
          <xdr:nvSpPr>
            <xdr:cNvPr id="25607" name="TextBox1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4313F345-3A29-699D-4662-CC63BBF57D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114300</xdr:colOff>
          <xdr:row>0</xdr:row>
          <xdr:rowOff>104775</xdr:rowOff>
        </xdr:from>
        <xdr:to>
          <xdr:col>2</xdr:col>
          <xdr:colOff>1009650</xdr:colOff>
          <xdr:row>2</xdr:row>
          <xdr:rowOff>190500</xdr:rowOff>
        </xdr:to>
        <xdr:grpSp>
          <xdr:nvGrpSpPr>
            <xdr:cNvPr id="25608" name="Group 8">
              <a:extLst>
                <a:ext uri="{FF2B5EF4-FFF2-40B4-BE49-F238E27FC236}">
                  <a16:creationId xmlns:a16="http://schemas.microsoft.com/office/drawing/2014/main" id="{BDB44D47-9015-E204-5B85-0CA18DF651F6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14300" y="104775"/>
              <a:ext cx="895350" cy="485775"/>
              <a:chOff x="20" y="17"/>
              <a:chExt cx="94" cy="53"/>
            </a:xfrm>
          </xdr:grpSpPr>
          <xdr:sp macro="" textlink="">
            <xdr:nvSpPr>
              <xdr:cNvPr id="25609" name="CommandButton1" hidden="1">
                <a:extLst>
                  <a:ext uri="{63B3BB69-23CF-44E3-9099-C40C66FF867C}">
                    <a14:compatExt spid="_x0000_s25609"/>
                  </a:ext>
                  <a:ext uri="{FF2B5EF4-FFF2-40B4-BE49-F238E27FC236}">
                    <a16:creationId xmlns:a16="http://schemas.microsoft.com/office/drawing/2014/main" id="{AE6FEC17-BC39-6FB4-45DB-EBA620F6E22E}"/>
                  </a:ext>
                </a:extLst>
              </xdr:cNvPr>
              <xdr:cNvSpPr/>
            </xdr:nvSpPr>
            <xdr:spPr bwMode="auto">
              <a:xfrm>
                <a:off x="20" y="45"/>
                <a:ext cx="94" cy="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5610" name="CheckBox1" hidden="1">
                <a:extLst>
                  <a:ext uri="{63B3BB69-23CF-44E3-9099-C40C66FF867C}">
                    <a14:compatExt spid="_x0000_s25610"/>
                  </a:ext>
                  <a:ext uri="{FF2B5EF4-FFF2-40B4-BE49-F238E27FC236}">
                    <a16:creationId xmlns:a16="http://schemas.microsoft.com/office/drawing/2014/main" id="{5189941D-BB2C-4591-8766-3362F2C9C88D}"/>
                  </a:ext>
                </a:extLst>
              </xdr:cNvPr>
              <xdr:cNvSpPr/>
            </xdr:nvSpPr>
            <xdr:spPr bwMode="auto">
              <a:xfrm>
                <a:off x="21" y="17"/>
                <a:ext cx="93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1123950</xdr:colOff>
          <xdr:row>0</xdr:row>
          <xdr:rowOff>28575</xdr:rowOff>
        </xdr:from>
        <xdr:to>
          <xdr:col>4</xdr:col>
          <xdr:colOff>466725</xdr:colOff>
          <xdr:row>2</xdr:row>
          <xdr:rowOff>219075</xdr:rowOff>
        </xdr:to>
        <xdr:sp macro="" textlink="">
          <xdr:nvSpPr>
            <xdr:cNvPr id="25611" name="Group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F96B2911-B87F-37C5-E32A-D9241D50C2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Close of Business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0</xdr:row>
          <xdr:rowOff>38100</xdr:rowOff>
        </xdr:from>
        <xdr:to>
          <xdr:col>2</xdr:col>
          <xdr:colOff>1057275</xdr:colOff>
          <xdr:row>2</xdr:row>
          <xdr:rowOff>219075</xdr:rowOff>
        </xdr:to>
        <xdr:sp macro="" textlink="">
          <xdr:nvSpPr>
            <xdr:cNvPr id="25612" name="Group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C871D141-E811-2808-33AF-8916765A5D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Intra-Day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0</xdr:row>
          <xdr:rowOff>47625</xdr:rowOff>
        </xdr:from>
        <xdr:to>
          <xdr:col>6</xdr:col>
          <xdr:colOff>695325</xdr:colOff>
          <xdr:row>2</xdr:row>
          <xdr:rowOff>219075</xdr:rowOff>
        </xdr:to>
        <xdr:sp macro="" textlink="">
          <xdr:nvSpPr>
            <xdr:cNvPr id="25613" name="Group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3D724194-5250-8AE7-4768-8DF90B8F92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Admin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1</xdr:row>
          <xdr:rowOff>209550</xdr:rowOff>
        </xdr:from>
        <xdr:to>
          <xdr:col>6</xdr:col>
          <xdr:colOff>104775</xdr:colOff>
          <xdr:row>2</xdr:row>
          <xdr:rowOff>190500</xdr:rowOff>
        </xdr:to>
        <xdr:sp macro="" textlink="">
          <xdr:nvSpPr>
            <xdr:cNvPr id="25614" name="Button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FDA0BCB8-0CC1-17B3-C6DF-1BF7B3BF8E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Load Modules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133350</xdr:colOff>
          <xdr:row>1</xdr:row>
          <xdr:rowOff>209550</xdr:rowOff>
        </xdr:from>
        <xdr:to>
          <xdr:col>6</xdr:col>
          <xdr:colOff>695325</xdr:colOff>
          <xdr:row>2</xdr:row>
          <xdr:rowOff>190500</xdr:rowOff>
        </xdr:to>
        <xdr:sp macro="" textlink="">
          <xdr:nvSpPr>
            <xdr:cNvPr id="25615" name="Button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B7F074A7-703B-74D6-EA36-B2BEF42278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 Init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0</xdr:row>
          <xdr:rowOff>66675</xdr:rowOff>
        </xdr:from>
        <xdr:to>
          <xdr:col>1</xdr:col>
          <xdr:colOff>733425</xdr:colOff>
          <xdr:row>1</xdr:row>
          <xdr:rowOff>133350</xdr:rowOff>
        </xdr:to>
        <xdr:sp macro="" textlink="">
          <xdr:nvSpPr>
            <xdr:cNvPr id="3079" name="CheckBox1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99337F40-4EEA-041D-F1D4-F68925365E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0</xdr:row>
          <xdr:rowOff>0</xdr:rowOff>
        </xdr:from>
        <xdr:to>
          <xdr:col>20</xdr:col>
          <xdr:colOff>76200</xdr:colOff>
          <xdr:row>1</xdr:row>
          <xdr:rowOff>85725</xdr:rowOff>
        </xdr:to>
        <xdr:sp macro="" textlink="">
          <xdr:nvSpPr>
            <xdr:cNvPr id="3080" name="Rvx1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EDB1F4B1-BF5B-A3BD-A220-A476C16EF6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133350</xdr:colOff>
          <xdr:row>0</xdr:row>
          <xdr:rowOff>9525</xdr:rowOff>
        </xdr:from>
        <xdr:to>
          <xdr:col>21</xdr:col>
          <xdr:colOff>57150</xdr:colOff>
          <xdr:row>1</xdr:row>
          <xdr:rowOff>114300</xdr:rowOff>
        </xdr:to>
        <xdr:sp macro="" textlink="">
          <xdr:nvSpPr>
            <xdr:cNvPr id="3081" name="Rvx1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212B1ECD-E610-5EB7-670E-6ED9053C2A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0</xdr:row>
          <xdr:rowOff>28575</xdr:rowOff>
        </xdr:from>
        <xdr:to>
          <xdr:col>3</xdr:col>
          <xdr:colOff>923925</xdr:colOff>
          <xdr:row>1</xdr:row>
          <xdr:rowOff>123825</xdr:rowOff>
        </xdr:to>
        <xdr:sp macro="" textlink="">
          <xdr:nvSpPr>
            <xdr:cNvPr id="3082" name="Button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CA9CD4C8-F73C-5D5B-6544-59EF2854FA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Refresh Curve Value</a:t>
              </a: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0</xdr:row>
          <xdr:rowOff>19050</xdr:rowOff>
        </xdr:from>
        <xdr:to>
          <xdr:col>0</xdr:col>
          <xdr:colOff>1133475</xdr:colOff>
          <xdr:row>1</xdr:row>
          <xdr:rowOff>114300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77BCBFFD-3CBD-FD4D-C224-14C1E0A927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Recalculate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0</xdr:row>
          <xdr:rowOff>47625</xdr:rowOff>
        </xdr:from>
        <xdr:to>
          <xdr:col>3</xdr:col>
          <xdr:colOff>209550</xdr:colOff>
          <xdr:row>1</xdr:row>
          <xdr:rowOff>114300</xdr:rowOff>
        </xdr:to>
        <xdr:sp macro="" textlink="">
          <xdr:nvSpPr>
            <xdr:cNvPr id="8195" name="CheckBox1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A80F8978-B828-790D-8A27-791D48D245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666750</xdr:colOff>
          <xdr:row>0</xdr:row>
          <xdr:rowOff>28575</xdr:rowOff>
        </xdr:from>
        <xdr:to>
          <xdr:col>6</xdr:col>
          <xdr:colOff>76200</xdr:colOff>
          <xdr:row>1</xdr:row>
          <xdr:rowOff>133350</xdr:rowOff>
        </xdr:to>
        <xdr:sp macro="" textlink="">
          <xdr:nvSpPr>
            <xdr:cNvPr id="8196" name="Button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5B75EED5-535C-4911-5AA2-2DA1B75028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Reload Discount Factor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Gasdaily/PHYSICAL/WEST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ds/TDS%20Curve/West/newCurrent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"/>
      <sheetName val="Module1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aday"/>
      <sheetName val="Prompt"/>
      <sheetName val="Curves"/>
      <sheetName val="BasisTransport"/>
      <sheetName val="PhyIndex"/>
      <sheetName val="FinIndex"/>
      <sheetName val="ConsIndex"/>
      <sheetName val="TDS_BasisPos_Dwnld"/>
      <sheetName val="FIdxCuves"/>
      <sheetName val="PIdxCurves"/>
      <sheetName val="NewFin"/>
      <sheetName val="TDS_New_DWNLD"/>
      <sheetName val="TDS_New_DWNLD (2)"/>
      <sheetName val="NewPhy"/>
      <sheetName val="Transport"/>
      <sheetName val="CurveShift"/>
      <sheetName val="FIZBidWeek"/>
      <sheetName val="LiqBasis"/>
      <sheetName val="StartPos"/>
      <sheetName val="StartPrompt"/>
      <sheetName val="TModelPositions"/>
      <sheetName val="PHYSICAL_Pos_Risk"/>
      <sheetName val="RISK_START_POS"/>
      <sheetName val="GasDaily_Pos_Risk"/>
      <sheetName val="Date&amp;CurveCodes"/>
      <sheetName val="Risk_GD"/>
      <sheetName val="ERMS_Pos_Dwnld"/>
      <sheetName val="TP WEST INDEX"/>
    </sheetNames>
    <sheetDataSet>
      <sheetData sheetId="0" refreshError="1"/>
      <sheetData sheetId="1" refreshError="1"/>
      <sheetData sheetId="2">
        <row r="4">
          <cell r="D4">
            <v>2.2599999999999998</v>
          </cell>
        </row>
        <row r="10">
          <cell r="D10">
            <v>2.0199999999999996</v>
          </cell>
        </row>
        <row r="11">
          <cell r="C11">
            <v>-0.25</v>
          </cell>
        </row>
        <row r="13">
          <cell r="C13">
            <v>-0.3</v>
          </cell>
          <cell r="D13">
            <v>1.9599999999999997</v>
          </cell>
        </row>
        <row r="14">
          <cell r="C14">
            <v>-0.25</v>
          </cell>
          <cell r="D14">
            <v>2.0099999999999998</v>
          </cell>
        </row>
        <row r="15">
          <cell r="C15">
            <v>-0.3</v>
          </cell>
          <cell r="D15">
            <v>1.9599999999999997</v>
          </cell>
        </row>
        <row r="16">
          <cell r="C16">
            <v>-0.35</v>
          </cell>
          <cell r="D16">
            <v>1.9099999999999997</v>
          </cell>
        </row>
        <row r="17">
          <cell r="C17">
            <v>-0.35</v>
          </cell>
          <cell r="D17">
            <v>1.9099999999999997</v>
          </cell>
        </row>
        <row r="18">
          <cell r="C18">
            <v>0.03</v>
          </cell>
          <cell r="D18">
            <v>2.2899999999999996</v>
          </cell>
        </row>
        <row r="19">
          <cell r="C19">
            <v>7.9999999999999988E-2</v>
          </cell>
          <cell r="D19">
            <v>2.34</v>
          </cell>
        </row>
        <row r="20">
          <cell r="C20">
            <v>-0.05</v>
          </cell>
          <cell r="D20">
            <v>2.21</v>
          </cell>
        </row>
        <row r="22">
          <cell r="C22">
            <v>-0.25</v>
          </cell>
          <cell r="D22">
            <v>2.0099999999999998</v>
          </cell>
        </row>
        <row r="27">
          <cell r="C27">
            <v>0.15</v>
          </cell>
          <cell r="D27">
            <v>2.4099999999999997</v>
          </cell>
        </row>
        <row r="28">
          <cell r="C28">
            <v>0.3</v>
          </cell>
          <cell r="D28">
            <v>2.5599999999999996</v>
          </cell>
        </row>
        <row r="29">
          <cell r="C29">
            <v>0.35</v>
          </cell>
          <cell r="D29">
            <v>2.61</v>
          </cell>
        </row>
        <row r="30">
          <cell r="C30">
            <v>0.2</v>
          </cell>
          <cell r="D30">
            <v>2.46</v>
          </cell>
        </row>
        <row r="31">
          <cell r="C31">
            <v>0.15</v>
          </cell>
          <cell r="D31">
            <v>2.4099999999999997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.xml"/><Relationship Id="rId13" Type="http://schemas.openxmlformats.org/officeDocument/2006/relationships/image" Target="../media/image10.emf"/><Relationship Id="rId18" Type="http://schemas.openxmlformats.org/officeDocument/2006/relationships/ctrlProp" Target="../ctrlProps/ctrlProp13.xml"/><Relationship Id="rId3" Type="http://schemas.openxmlformats.org/officeDocument/2006/relationships/vmlDrawing" Target="../drawings/vmlDrawing5.vml"/><Relationship Id="rId21" Type="http://schemas.openxmlformats.org/officeDocument/2006/relationships/ctrlProp" Target="../ctrlProps/ctrlProp16.xml"/><Relationship Id="rId7" Type="http://schemas.openxmlformats.org/officeDocument/2006/relationships/image" Target="../media/image8.emf"/><Relationship Id="rId12" Type="http://schemas.openxmlformats.org/officeDocument/2006/relationships/control" Target="../activeX/activeX11.xml"/><Relationship Id="rId17" Type="http://schemas.openxmlformats.org/officeDocument/2006/relationships/ctrlProp" Target="../ctrlProps/ctrlProp12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11.xml"/><Relationship Id="rId20" Type="http://schemas.openxmlformats.org/officeDocument/2006/relationships/ctrlProp" Target="../ctrlProps/ctrlProp15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8.xml"/><Relationship Id="rId11" Type="http://schemas.openxmlformats.org/officeDocument/2006/relationships/image" Target="../media/image4.emf"/><Relationship Id="rId5" Type="http://schemas.openxmlformats.org/officeDocument/2006/relationships/image" Target="../media/image7.emf"/><Relationship Id="rId15" Type="http://schemas.openxmlformats.org/officeDocument/2006/relationships/image" Target="../media/image6.emf"/><Relationship Id="rId23" Type="http://schemas.openxmlformats.org/officeDocument/2006/relationships/ctrlProp" Target="../ctrlProps/ctrlProp18.xml"/><Relationship Id="rId10" Type="http://schemas.openxmlformats.org/officeDocument/2006/relationships/control" Target="../activeX/activeX10.xml"/><Relationship Id="rId19" Type="http://schemas.openxmlformats.org/officeDocument/2006/relationships/ctrlProp" Target="../ctrlProps/ctrlProp14.xml"/><Relationship Id="rId4" Type="http://schemas.openxmlformats.org/officeDocument/2006/relationships/control" Target="../activeX/activeX7.xml"/><Relationship Id="rId9" Type="http://schemas.openxmlformats.org/officeDocument/2006/relationships/image" Target="../media/image9.emf"/><Relationship Id="rId14" Type="http://schemas.openxmlformats.org/officeDocument/2006/relationships/control" Target="../activeX/activeX12.xml"/><Relationship Id="rId22" Type="http://schemas.openxmlformats.org/officeDocument/2006/relationships/ctrlProp" Target="../ctrlProps/ctrlProp17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3" Type="http://schemas.openxmlformats.org/officeDocument/2006/relationships/vmlDrawing" Target="../drawings/vmlDrawing6.vml"/><Relationship Id="rId7" Type="http://schemas.openxmlformats.org/officeDocument/2006/relationships/control" Target="../activeX/activeX1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14.xml"/><Relationship Id="rId5" Type="http://schemas.openxmlformats.org/officeDocument/2006/relationships/image" Target="../media/image6.emf"/><Relationship Id="rId4" Type="http://schemas.openxmlformats.org/officeDocument/2006/relationships/control" Target="../activeX/activeX13.xml"/><Relationship Id="rId9" Type="http://schemas.openxmlformats.org/officeDocument/2006/relationships/ctrlProp" Target="../ctrlProps/ctrlProp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6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21.xml"/><Relationship Id="rId5" Type="http://schemas.openxmlformats.org/officeDocument/2006/relationships/ctrlProp" Target="../ctrlProps/ctrlProp20.xml"/><Relationship Id="rId4" Type="http://schemas.openxmlformats.org/officeDocument/2006/relationships/image" Target="../media/image12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ctrlProp" Target="../ctrlProps/ctrlProp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trlProp" Target="../ctrlProps/ctrlProp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trlProp" Target="../ctrlProps/ctrlProp5.xml"/><Relationship Id="rId3" Type="http://schemas.openxmlformats.org/officeDocument/2006/relationships/vmlDrawing" Target="../drawings/vmlDrawing4.vml"/><Relationship Id="rId21" Type="http://schemas.openxmlformats.org/officeDocument/2006/relationships/ctrlProp" Target="../ctrlProps/ctrlProp8.x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3.xml"/><Relationship Id="rId20" Type="http://schemas.openxmlformats.org/officeDocument/2006/relationships/ctrlProp" Target="../ctrlProps/ctrlProp7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ctrlProp" Target="../ctrlProps/ctrlProp10.xml"/><Relationship Id="rId10" Type="http://schemas.openxmlformats.org/officeDocument/2006/relationships/control" Target="../activeX/activeX4.xml"/><Relationship Id="rId19" Type="http://schemas.openxmlformats.org/officeDocument/2006/relationships/ctrlProp" Target="../ctrlProps/ctrlProp6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trlProp" Target="../ctrlProps/ctrlProp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86"/>
  <sheetViews>
    <sheetView workbookViewId="0">
      <selection activeCell="B5" sqref="B5"/>
    </sheetView>
  </sheetViews>
  <sheetFormatPr defaultRowHeight="12.75" x14ac:dyDescent="0.2"/>
  <cols>
    <col min="1" max="1" width="20.28515625" bestFit="1" customWidth="1"/>
    <col min="4" max="4" width="15.7109375" bestFit="1" customWidth="1"/>
  </cols>
  <sheetData>
    <row r="1" spans="1:4" ht="13.5" thickBot="1" x14ac:dyDescent="0.25"/>
    <row r="2" spans="1:4" ht="21" thickBot="1" x14ac:dyDescent="0.35">
      <c r="A2" s="207" t="s">
        <v>165</v>
      </c>
      <c r="B2" s="208"/>
      <c r="C2" t="s">
        <v>179</v>
      </c>
      <c r="D2" t="s">
        <v>197</v>
      </c>
    </row>
    <row r="3" spans="1:4" ht="13.5" thickBot="1" x14ac:dyDescent="0.25">
      <c r="A3" s="129" t="s">
        <v>30</v>
      </c>
      <c r="B3" s="84">
        <f>[2]Curves!$C$20</f>
        <v>-0.05</v>
      </c>
      <c r="C3">
        <f>HeHub+GDP_ELPO_PERMIAN</f>
        <v>2.21</v>
      </c>
      <c r="D3" t="str">
        <f>IF(C3='from Randy'!C4,"true","false")</f>
        <v>true</v>
      </c>
    </row>
    <row r="4" spans="1:4" ht="13.5" thickBot="1" x14ac:dyDescent="0.25">
      <c r="A4" s="129" t="s">
        <v>31</v>
      </c>
      <c r="B4" s="85">
        <f>[2]Curves!$C$22</f>
        <v>-0.25</v>
      </c>
      <c r="C4">
        <f>HeHub+GDP_ELPO_SJ</f>
        <v>2.0099999999999998</v>
      </c>
      <c r="D4" t="str">
        <f>IF(C4='from Randy'!C5,"true","false")</f>
        <v>true</v>
      </c>
    </row>
    <row r="5" spans="1:4" ht="13.5" thickBot="1" x14ac:dyDescent="0.25">
      <c r="A5" s="129" t="s">
        <v>33</v>
      </c>
      <c r="B5" s="85">
        <f>[2]Curves!$C$31</f>
        <v>0.15</v>
      </c>
      <c r="C5">
        <f>GDP_SOCAL+HeHub</f>
        <v>2.4099999999999997</v>
      </c>
      <c r="D5" t="str">
        <f>IF(C5='from Randy'!C8,"true","false")</f>
        <v>true</v>
      </c>
    </row>
    <row r="6" spans="1:4" ht="13.5" thickBot="1" x14ac:dyDescent="0.25">
      <c r="A6" s="129" t="s">
        <v>34</v>
      </c>
      <c r="B6" s="85">
        <f>[2]Curves!$C$13</f>
        <v>-0.3</v>
      </c>
      <c r="C6">
        <f>GDP_CIG_RKYMTN+HeHub</f>
        <v>1.9599999999999997</v>
      </c>
      <c r="D6" t="str">
        <f>IF(C6='from Randy'!C9,"true","false")</f>
        <v>true</v>
      </c>
    </row>
    <row r="7" spans="1:4" ht="13.5" thickBot="1" x14ac:dyDescent="0.25">
      <c r="A7" s="129" t="s">
        <v>35</v>
      </c>
      <c r="B7" s="85">
        <f>[2]Curves!$C$17</f>
        <v>-0.35</v>
      </c>
      <c r="C7">
        <f>GDP_KERN_OPAL+HeHub</f>
        <v>1.9099999999999997</v>
      </c>
      <c r="D7" t="str">
        <f>IF(C7='from Randy'!C10,"true","false")</f>
        <v>true</v>
      </c>
    </row>
    <row r="8" spans="1:4" ht="13.5" thickBot="1" x14ac:dyDescent="0.25">
      <c r="A8" s="129" t="s">
        <v>36</v>
      </c>
      <c r="B8" s="85">
        <f>[2]Curves!$C$11</f>
        <v>-0.25</v>
      </c>
      <c r="C8">
        <f>GDP_NWPL_CNBR_US+HeHub</f>
        <v>2.0099999999999998</v>
      </c>
      <c r="D8" t="str">
        <f>IF(C8='from Randy'!C12,"true","false")</f>
        <v>false</v>
      </c>
    </row>
    <row r="9" spans="1:4" ht="13.5" thickBot="1" x14ac:dyDescent="0.25">
      <c r="A9" s="129" t="s">
        <v>37</v>
      </c>
      <c r="B9" s="85">
        <f>[2]Curves!$C$16</f>
        <v>-0.35</v>
      </c>
      <c r="C9">
        <f>GDP_WYOMING+HeHub</f>
        <v>1.9099999999999997</v>
      </c>
      <c r="D9" t="str">
        <f>IF(C9='from Randy'!C13,"true","false")</f>
        <v>true</v>
      </c>
    </row>
    <row r="10" spans="1:4" ht="13.5" thickBot="1" x14ac:dyDescent="0.25">
      <c r="A10" s="129" t="s">
        <v>38</v>
      </c>
      <c r="B10" s="85">
        <f>[2]Curves!$C$18</f>
        <v>0.03</v>
      </c>
      <c r="C10">
        <f>GDP_QUESTAR+HeHub</f>
        <v>2.2899999999999996</v>
      </c>
      <c r="D10" t="str">
        <f>IF(C10='from Randy'!C14,"true","false")</f>
        <v>true</v>
      </c>
    </row>
    <row r="11" spans="1:4" ht="13.5" thickBot="1" x14ac:dyDescent="0.25">
      <c r="A11" s="129" t="s">
        <v>40</v>
      </c>
      <c r="B11" s="85">
        <f>[2]Curves!$C$27</f>
        <v>0.15</v>
      </c>
      <c r="C11">
        <f>GDP_MALIN+HeHub</f>
        <v>2.4099999999999997</v>
      </c>
      <c r="D11" t="str">
        <f>IF(C11='from Randy'!C15,"true","false")</f>
        <v>true</v>
      </c>
    </row>
    <row r="12" spans="1:4" ht="13.5" thickBot="1" x14ac:dyDescent="0.25">
      <c r="A12" s="129" t="s">
        <v>42</v>
      </c>
      <c r="B12" s="85">
        <f>[2]Curves!$C$19</f>
        <v>7.9999999999999988E-2</v>
      </c>
      <c r="C12">
        <f>GDP_NW_STANFIELD+HeHub</f>
        <v>2.34</v>
      </c>
      <c r="D12" t="str">
        <f>IF(C12='from Randy'!C16,"true","false")</f>
        <v>true</v>
      </c>
    </row>
    <row r="13" spans="1:4" ht="13.5" thickBot="1" x14ac:dyDescent="0.25">
      <c r="A13" s="129" t="s">
        <v>47</v>
      </c>
      <c r="B13" s="85">
        <f>[2]Curves!$C$28</f>
        <v>0.3</v>
      </c>
      <c r="C13">
        <f>GDP_PGE_CG+HeHub</f>
        <v>2.5599999999999996</v>
      </c>
      <c r="D13" t="str">
        <f>IF(C13='from Randy'!C18,"true","false")</f>
        <v>true</v>
      </c>
    </row>
    <row r="14" spans="1:4" ht="13.5" thickBot="1" x14ac:dyDescent="0.25">
      <c r="A14" s="129" t="s">
        <v>67</v>
      </c>
      <c r="B14" s="168">
        <f>[2]Curves!$C$14</f>
        <v>-0.25</v>
      </c>
      <c r="C14">
        <f>GDP_CIG_CHEYENN+HeHub</f>
        <v>2.0099999999999998</v>
      </c>
      <c r="D14" t="str">
        <f>IF(C14='from Randy'!C20,"true","false")</f>
        <v>true</v>
      </c>
    </row>
    <row r="15" spans="1:4" ht="13.5" thickBot="1" x14ac:dyDescent="0.25">
      <c r="A15" s="129" t="s">
        <v>68</v>
      </c>
      <c r="B15" s="168">
        <f>[2]Curves!$C$15</f>
        <v>-0.3</v>
      </c>
      <c r="C15">
        <f>GDP_CIG_NW_GR+HeHub</f>
        <v>1.9599999999999997</v>
      </c>
      <c r="D15" t="str">
        <f>IF(C15='from Randy'!C21,"true","false")</f>
        <v>true</v>
      </c>
    </row>
    <row r="16" spans="1:4" ht="13.5" thickBot="1" x14ac:dyDescent="0.25">
      <c r="A16" s="129" t="s">
        <v>160</v>
      </c>
      <c r="B16" s="168">
        <f>[2]Curves!$C$29</f>
        <v>0.35</v>
      </c>
      <c r="C16">
        <f>GDP_MOJAVE+HeHub</f>
        <v>2.61</v>
      </c>
      <c r="D16" t="str">
        <f>IF(C16='from Randy'!C22,"true","false")</f>
        <v>true</v>
      </c>
    </row>
    <row r="17" spans="1:4" ht="13.5" thickBot="1" x14ac:dyDescent="0.25">
      <c r="A17" s="130" t="s">
        <v>161</v>
      </c>
      <c r="B17" s="169">
        <f>[2]Curves!$C$30</f>
        <v>0.2</v>
      </c>
      <c r="C17">
        <f>GDP_PGE_TOPOCK+HeHub</f>
        <v>2.46</v>
      </c>
      <c r="D17" t="str">
        <f>IF(C17='from Randy'!C23,"true","false")</f>
        <v>true</v>
      </c>
    </row>
    <row r="18" spans="1:4" ht="13.5" thickBot="1" x14ac:dyDescent="0.25"/>
    <row r="19" spans="1:4" ht="13.5" thickBot="1" x14ac:dyDescent="0.25">
      <c r="A19" s="130" t="s">
        <v>217</v>
      </c>
      <c r="B19" s="189">
        <f>[2]Curves!$D$4</f>
        <v>2.2599999999999998</v>
      </c>
    </row>
    <row r="79" spans="3:4" x14ac:dyDescent="0.2">
      <c r="C79">
        <v>1.06</v>
      </c>
      <c r="D79">
        <v>1</v>
      </c>
    </row>
    <row r="80" spans="3:4" x14ac:dyDescent="0.2">
      <c r="C80">
        <v>1.44</v>
      </c>
      <c r="D80">
        <v>1</v>
      </c>
    </row>
    <row r="81" spans="3:4" x14ac:dyDescent="0.2">
      <c r="C81">
        <v>1.18</v>
      </c>
      <c r="D81">
        <v>1</v>
      </c>
    </row>
    <row r="82" spans="3:4" x14ac:dyDescent="0.2">
      <c r="C82">
        <v>1.94</v>
      </c>
      <c r="D82">
        <v>1</v>
      </c>
    </row>
    <row r="83" spans="3:4" x14ac:dyDescent="0.2">
      <c r="C83">
        <v>1.05</v>
      </c>
      <c r="D83">
        <v>1</v>
      </c>
    </row>
    <row r="84" spans="3:4" x14ac:dyDescent="0.2">
      <c r="C84">
        <v>1.94</v>
      </c>
      <c r="D84">
        <v>0</v>
      </c>
    </row>
    <row r="85" spans="3:4" x14ac:dyDescent="0.2">
      <c r="C85">
        <v>1.84</v>
      </c>
      <c r="D85">
        <v>1</v>
      </c>
    </row>
    <row r="86" spans="3:4" x14ac:dyDescent="0.2">
      <c r="C86">
        <v>1.84</v>
      </c>
      <c r="D86">
        <v>1</v>
      </c>
    </row>
  </sheetData>
  <mergeCells count="1">
    <mergeCell ref="A2:B2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Publish1"/>
  <dimension ref="A1:BG662"/>
  <sheetViews>
    <sheetView showGridLines="0" tabSelected="1" topLeftCell="C1" workbookViewId="0">
      <pane xSplit="1" ySplit="8" topLeftCell="D9" activePane="bottomRight" state="frozen"/>
      <selection activeCell="D11" sqref="D11"/>
      <selection pane="topRight" activeCell="D11" sqref="D11"/>
      <selection pane="bottomLeft" activeCell="D11" sqref="D11"/>
      <selection pane="bottomRight" activeCell="D9" sqref="D9"/>
    </sheetView>
  </sheetViews>
  <sheetFormatPr defaultRowHeight="12.75" x14ac:dyDescent="0.2"/>
  <cols>
    <col min="1" max="1" width="14.28515625" hidden="1" customWidth="1"/>
    <col min="2" max="2" width="15.140625" hidden="1" customWidth="1"/>
    <col min="3" max="3" width="17.42578125" style="6" bestFit="1" customWidth="1"/>
    <col min="4" max="4" width="17.85546875" bestFit="1" customWidth="1"/>
    <col min="5" max="5" width="17.42578125" bestFit="1" customWidth="1"/>
    <col min="6" max="6" width="17.7109375" bestFit="1" customWidth="1"/>
    <col min="7" max="7" width="18.85546875" bestFit="1" customWidth="1"/>
    <col min="8" max="8" width="18.5703125" bestFit="1" customWidth="1"/>
    <col min="9" max="9" width="17.85546875" bestFit="1" customWidth="1"/>
    <col min="10" max="10" width="14.5703125" bestFit="1" customWidth="1"/>
    <col min="11" max="11" width="12.85546875" bestFit="1" customWidth="1"/>
    <col min="12" max="12" width="13.28515625" bestFit="1" customWidth="1"/>
    <col min="13" max="13" width="14.85546875" bestFit="1" customWidth="1"/>
    <col min="14" max="14" width="18.28515625" bestFit="1" customWidth="1"/>
    <col min="15" max="15" width="16.140625" bestFit="1" customWidth="1"/>
    <col min="16" max="16" width="17" bestFit="1" customWidth="1"/>
    <col min="17" max="17" width="21.7109375" bestFit="1" customWidth="1"/>
    <col min="18" max="18" width="13.42578125" customWidth="1"/>
    <col min="19" max="19" width="17.28515625" customWidth="1"/>
    <col min="20" max="20" width="16.85546875" customWidth="1"/>
    <col min="21" max="21" width="17.7109375" customWidth="1"/>
    <col min="22" max="22" width="19.42578125" customWidth="1"/>
    <col min="23" max="24" width="15.85546875" customWidth="1"/>
    <col min="25" max="25" width="13.140625" customWidth="1"/>
    <col min="26" max="26" width="12.28515625" customWidth="1"/>
    <col min="27" max="27" width="13.7109375" customWidth="1"/>
    <col min="28" max="28" width="17.7109375" customWidth="1"/>
    <col min="29" max="29" width="19.140625" customWidth="1"/>
    <col min="30" max="30" width="14.7109375" customWidth="1"/>
    <col min="31" max="31" width="18" customWidth="1"/>
    <col min="32" max="32" width="15.85546875" customWidth="1"/>
    <col min="33" max="33" width="16.7109375" customWidth="1"/>
    <col min="34" max="34" width="16" customWidth="1"/>
    <col min="35" max="35" width="12.28515625" customWidth="1"/>
    <col min="36" max="36" width="17.140625" bestFit="1" customWidth="1"/>
    <col min="37" max="37" width="17.7109375" bestFit="1" customWidth="1"/>
    <col min="38" max="38" width="15.140625" bestFit="1" customWidth="1"/>
    <col min="39" max="39" width="18.42578125" bestFit="1" customWidth="1"/>
    <col min="40" max="40" width="17.140625" bestFit="1" customWidth="1"/>
  </cols>
  <sheetData>
    <row r="1" spans="1:59" x14ac:dyDescent="0.2">
      <c r="C1" s="7"/>
      <c r="H1" t="s">
        <v>24</v>
      </c>
      <c r="I1" s="82"/>
      <c r="J1" s="82"/>
      <c r="K1" s="82"/>
      <c r="L1" s="82"/>
      <c r="M1" s="82"/>
      <c r="N1" s="82"/>
      <c r="O1" s="82"/>
      <c r="P1" s="82" t="s">
        <v>142</v>
      </c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 t="s">
        <v>142</v>
      </c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</row>
    <row r="2" spans="1:59" ht="18.75" customHeight="1" x14ac:dyDescent="0.2">
      <c r="C2" s="7"/>
      <c r="H2" t="s">
        <v>25</v>
      </c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</row>
    <row r="3" spans="1:59" ht="18.75" customHeight="1" x14ac:dyDescent="0.2">
      <c r="C3" s="7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</row>
    <row r="4" spans="1:59" ht="21" customHeight="1" x14ac:dyDescent="0.2">
      <c r="C4" s="7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</row>
    <row r="5" spans="1:59" hidden="1" x14ac:dyDescent="0.2">
      <c r="C5" s="8" t="s">
        <v>1</v>
      </c>
      <c r="D5" s="1" t="s">
        <v>167</v>
      </c>
      <c r="F5" s="3" t="s">
        <v>5</v>
      </c>
      <c r="G5" s="2" t="s">
        <v>4</v>
      </c>
    </row>
    <row r="6" spans="1:59" s="53" customFormat="1" ht="13.5" customHeight="1" x14ac:dyDescent="0.2">
      <c r="C6" s="15" t="s">
        <v>7</v>
      </c>
      <c r="D6" s="54" t="s">
        <v>34</v>
      </c>
      <c r="E6" s="137" t="s">
        <v>78</v>
      </c>
      <c r="F6" s="54" t="s">
        <v>76</v>
      </c>
      <c r="G6" s="137" t="s">
        <v>79</v>
      </c>
      <c r="H6" s="137" t="s">
        <v>168</v>
      </c>
      <c r="I6" s="137" t="s">
        <v>80</v>
      </c>
      <c r="J6" s="79" t="s">
        <v>35</v>
      </c>
      <c r="K6" s="79" t="s">
        <v>38</v>
      </c>
      <c r="L6" s="79" t="s">
        <v>37</v>
      </c>
      <c r="M6" s="79" t="s">
        <v>173</v>
      </c>
      <c r="N6" s="53" t="s">
        <v>67</v>
      </c>
      <c r="O6" s="79" t="s">
        <v>156</v>
      </c>
      <c r="P6" s="79" t="s">
        <v>221</v>
      </c>
      <c r="Q6" s="79" t="s">
        <v>68</v>
      </c>
      <c r="R6" s="79"/>
    </row>
    <row r="7" spans="1:59" s="54" customFormat="1" ht="12.75" customHeight="1" x14ac:dyDescent="0.2">
      <c r="C7" s="16" t="s">
        <v>6</v>
      </c>
      <c r="D7" s="54" t="s">
        <v>23</v>
      </c>
      <c r="E7" s="54" t="s">
        <v>23</v>
      </c>
      <c r="F7" s="54" t="s">
        <v>23</v>
      </c>
      <c r="G7" s="54" t="s">
        <v>23</v>
      </c>
      <c r="H7" s="54" t="s">
        <v>23</v>
      </c>
      <c r="I7" s="54" t="s">
        <v>23</v>
      </c>
      <c r="J7" s="54" t="s">
        <v>23</v>
      </c>
      <c r="K7" s="54" t="s">
        <v>23</v>
      </c>
      <c r="L7" s="54" t="s">
        <v>23</v>
      </c>
      <c r="M7" s="54" t="s">
        <v>23</v>
      </c>
      <c r="N7" s="54" t="s">
        <v>23</v>
      </c>
      <c r="O7" s="54" t="s">
        <v>23</v>
      </c>
      <c r="P7" s="54" t="s">
        <v>23</v>
      </c>
      <c r="Q7" s="54" t="s">
        <v>23</v>
      </c>
    </row>
    <row r="8" spans="1:59" ht="13.5" hidden="1" customHeight="1" x14ac:dyDescent="0.2">
      <c r="A8" s="65">
        <v>36689</v>
      </c>
      <c r="C8" s="4" t="s">
        <v>26</v>
      </c>
    </row>
    <row r="9" spans="1:59" x14ac:dyDescent="0.2">
      <c r="A9">
        <v>0.99652179552253117</v>
      </c>
      <c r="B9" s="78" t="e">
        <f>(D9&amp;E9&amp;F9&amp;G9&amp;H9&amp;#REF!&amp;#REF!&amp;#REF!&amp;I9&amp;#REF!&amp;#REF!&amp;#REF!&amp;#REF!&amp;J9&amp;K9&amp;L9&amp;M9&amp;#REF!&amp;#REF!&amp;#REF!&amp;#REF!&amp;#REF!&amp;N9&amp;#REF!&amp;O9)</f>
        <v>#REF!</v>
      </c>
      <c r="C9" s="80">
        <f>Fin!B10</f>
        <v>37257</v>
      </c>
      <c r="D9" s="111">
        <f>Fin!D10</f>
        <v>2.4824999999999999</v>
      </c>
      <c r="E9" s="111">
        <f>Fin!N10</f>
        <v>2.5649999999999999</v>
      </c>
      <c r="F9" s="111">
        <f>Fin!H10</f>
        <v>2.4</v>
      </c>
      <c r="G9" s="111">
        <f>Fin!P10</f>
        <v>2.4649999999999999</v>
      </c>
      <c r="H9" s="111">
        <f>Fin!AB10</f>
        <v>2.1699999999999995</v>
      </c>
      <c r="I9" s="111">
        <f>Fin!R10</f>
        <v>2.66</v>
      </c>
      <c r="J9" s="111">
        <f>Fin!F10</f>
        <v>2.61</v>
      </c>
      <c r="K9" s="111">
        <f>Fin!L10</f>
        <v>2.2650000000000001</v>
      </c>
      <c r="L9" s="111">
        <f>Fin!J10</f>
        <v>2.38</v>
      </c>
      <c r="M9" s="111">
        <f>Fin!AD10</f>
        <v>2.61</v>
      </c>
      <c r="N9" s="111">
        <f>Fin!V10</f>
        <v>2.395</v>
      </c>
      <c r="O9" s="111">
        <f>Fin!Z10</f>
        <v>2.4900000000000002</v>
      </c>
      <c r="P9" s="111">
        <f>Fin!T10</f>
        <v>2.3738759999999997</v>
      </c>
      <c r="Q9" s="111">
        <f>Fin!X10</f>
        <v>2.2599999999999998</v>
      </c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Q9" s="81"/>
      <c r="AR9" s="10"/>
    </row>
    <row r="10" spans="1:59" x14ac:dyDescent="0.2">
      <c r="A10">
        <v>0.99079285067984701</v>
      </c>
      <c r="B10" s="78" t="e">
        <f>(D10&amp;E10&amp;F10&amp;G10&amp;H10&amp;#REF!&amp;#REF!&amp;#REF!&amp;I10&amp;#REF!&amp;#REF!&amp;#REF!&amp;#REF!&amp;J10&amp;K10&amp;L10&amp;M10&amp;#REF!&amp;#REF!&amp;#REF!&amp;#REF!&amp;#REF!&amp;N10&amp;#REF!&amp;O10)</f>
        <v>#REF!</v>
      </c>
      <c r="C10" s="80">
        <f>Fin!B11</f>
        <v>37258</v>
      </c>
      <c r="D10" s="111">
        <f>Fin!D11</f>
        <v>2.63</v>
      </c>
      <c r="E10" s="111">
        <f>Fin!N11</f>
        <v>2.5649999999999999</v>
      </c>
      <c r="F10" s="111">
        <f>Fin!H11</f>
        <v>2.4</v>
      </c>
      <c r="G10" s="111">
        <f>Fin!P11</f>
        <v>2.4649999999999999</v>
      </c>
      <c r="H10" s="111">
        <f>Fin!AB11</f>
        <v>2.57</v>
      </c>
      <c r="I10" s="111">
        <f>Fin!R11</f>
        <v>2.66</v>
      </c>
      <c r="J10" s="111">
        <f>Fin!F11</f>
        <v>2.61</v>
      </c>
      <c r="K10" s="111">
        <f>Fin!L11</f>
        <v>2.2650000000000001</v>
      </c>
      <c r="L10" s="111">
        <f>Fin!J11</f>
        <v>2.38</v>
      </c>
      <c r="M10" s="111">
        <f>Fin!AD11</f>
        <v>2.61</v>
      </c>
      <c r="N10" s="111">
        <f>Fin!V11</f>
        <v>2.395</v>
      </c>
      <c r="O10" s="111">
        <f>Fin!Z11</f>
        <v>2.4900000000000002</v>
      </c>
      <c r="P10" s="111">
        <f>Fin!T11</f>
        <v>2.3069999999999999</v>
      </c>
      <c r="Q10" s="111">
        <f>Fin!X11</f>
        <v>2.2599999999999998</v>
      </c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10"/>
    </row>
    <row r="11" spans="1:59" x14ac:dyDescent="0.2">
      <c r="A11">
        <v>0.98499086361793597</v>
      </c>
      <c r="B11" s="78" t="e">
        <f>(D11&amp;E11&amp;F11&amp;G11&amp;H11&amp;#REF!&amp;#REF!&amp;#REF!&amp;I11&amp;#REF!&amp;#REF!&amp;#REF!&amp;#REF!&amp;J11&amp;K11&amp;L11&amp;M11&amp;#REF!&amp;#REF!&amp;#REF!&amp;#REF!&amp;#REF!&amp;N11&amp;#REF!&amp;O11)</f>
        <v>#REF!</v>
      </c>
      <c r="C11" s="80">
        <f>Fin!B12</f>
        <v>37259</v>
      </c>
      <c r="D11" s="111">
        <f>Fin!D12</f>
        <v>2.42</v>
      </c>
      <c r="E11" s="111">
        <f>Fin!N12</f>
        <v>2.3149999999999999</v>
      </c>
      <c r="F11" s="111">
        <f>Fin!H12</f>
        <v>2.17</v>
      </c>
      <c r="G11" s="111">
        <f>Fin!P12</f>
        <v>2.2050000000000001</v>
      </c>
      <c r="H11" s="111">
        <f>Fin!AB12</f>
        <v>2.33</v>
      </c>
      <c r="I11" s="111">
        <f>Fin!R12</f>
        <v>2.4249999999999998</v>
      </c>
      <c r="J11" s="111">
        <f>Fin!F12</f>
        <v>2.145</v>
      </c>
      <c r="K11" s="111">
        <f>Fin!L12</f>
        <v>2.08</v>
      </c>
      <c r="L11" s="111">
        <f>Fin!J12</f>
        <v>2.0750000000000002</v>
      </c>
      <c r="M11" s="111">
        <f>Fin!AD12</f>
        <v>2.145</v>
      </c>
      <c r="N11" s="111">
        <f>Fin!V12</f>
        <v>2.105</v>
      </c>
      <c r="O11" s="111">
        <f>Fin!Z12</f>
        <v>2.17</v>
      </c>
      <c r="P11" s="111">
        <f>Fin!T12</f>
        <v>2.0979999999999999</v>
      </c>
      <c r="Q11" s="111">
        <f>Fin!X12</f>
        <v>2.0699999999999998</v>
      </c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10"/>
    </row>
    <row r="12" spans="1:59" x14ac:dyDescent="0.2">
      <c r="A12">
        <v>0.97937525782379675</v>
      </c>
      <c r="B12" s="78" t="e">
        <f>(D12&amp;E12&amp;F12&amp;G12&amp;H12&amp;#REF!&amp;#REF!&amp;#REF!&amp;I12&amp;#REF!&amp;#REF!&amp;#REF!&amp;#REF!&amp;J12&amp;K12&amp;L12&amp;M12&amp;#REF!&amp;#REF!&amp;#REF!&amp;#REF!&amp;#REF!&amp;N12&amp;#REF!&amp;O12)</f>
        <v>#REF!</v>
      </c>
      <c r="C12" s="80">
        <f>Fin!B13</f>
        <v>37260</v>
      </c>
      <c r="D12" s="111">
        <f>Fin!D13</f>
        <v>2.42</v>
      </c>
      <c r="E12" s="111">
        <f>Fin!N13</f>
        <v>2.25</v>
      </c>
      <c r="F12" s="111">
        <f>Fin!H13</f>
        <v>2.1150000000000002</v>
      </c>
      <c r="G12" s="111">
        <f>Fin!P13</f>
        <v>2.15</v>
      </c>
      <c r="H12" s="111">
        <f>Fin!AB13</f>
        <v>2.29</v>
      </c>
      <c r="I12" s="111">
        <f>Fin!R13</f>
        <v>2.37</v>
      </c>
      <c r="J12" s="111">
        <f>Fin!F13</f>
        <v>2.1349999999999998</v>
      </c>
      <c r="K12" s="111">
        <f>Fin!L13</f>
        <v>2.06</v>
      </c>
      <c r="L12" s="111">
        <f>Fin!J13</f>
        <v>2.0699999999999998</v>
      </c>
      <c r="M12" s="111">
        <f>Fin!AD13</f>
        <v>2.1349999999999998</v>
      </c>
      <c r="N12" s="111">
        <f>Fin!V13</f>
        <v>2.145</v>
      </c>
      <c r="O12" s="111">
        <f>Fin!Z13</f>
        <v>2.1</v>
      </c>
      <c r="P12" s="111">
        <f>Fin!T13</f>
        <v>2.0230000000000001</v>
      </c>
      <c r="Q12" s="111">
        <f>Fin!X13</f>
        <v>2.0299999999999998</v>
      </c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10"/>
    </row>
    <row r="13" spans="1:59" x14ac:dyDescent="0.2">
      <c r="A13">
        <v>0.97355317810234776</v>
      </c>
      <c r="B13" s="78" t="e">
        <f>(D13&amp;E13&amp;F13&amp;G13&amp;H13&amp;#REF!&amp;#REF!&amp;#REF!&amp;I13&amp;#REF!&amp;#REF!&amp;#REF!&amp;#REF!&amp;J13&amp;K13&amp;L13&amp;M13&amp;#REF!&amp;#REF!&amp;#REF!&amp;#REF!&amp;#REF!&amp;N13&amp;#REF!&amp;O13)</f>
        <v>#REF!</v>
      </c>
      <c r="C13" s="80">
        <f>Fin!B14</f>
        <v>37261</v>
      </c>
      <c r="D13" s="111">
        <f>Fin!D14</f>
        <v>2.42</v>
      </c>
      <c r="E13" s="111">
        <f>Fin!N14</f>
        <v>2.12</v>
      </c>
      <c r="F13" s="111">
        <f>Fin!H14</f>
        <v>1.9750000000000001</v>
      </c>
      <c r="G13" s="111">
        <f>Fin!P14</f>
        <v>2.0099999999999998</v>
      </c>
      <c r="H13" s="111">
        <f>Fin!AB14</f>
        <v>2.15</v>
      </c>
      <c r="I13" s="111">
        <f>Fin!R14</f>
        <v>2.2149999999999999</v>
      </c>
      <c r="J13" s="111">
        <f>Fin!F14</f>
        <v>1.98</v>
      </c>
      <c r="K13" s="111">
        <f>Fin!L14</f>
        <v>1.9850000000000001</v>
      </c>
      <c r="L13" s="111">
        <f>Fin!J14</f>
        <v>1.9950000000000001</v>
      </c>
      <c r="M13" s="111">
        <f>Fin!AD14</f>
        <v>2.0449999999999999</v>
      </c>
      <c r="N13" s="111">
        <f>Fin!V14</f>
        <v>2.125</v>
      </c>
      <c r="O13" s="111">
        <f>Fin!Z14</f>
        <v>1.88</v>
      </c>
      <c r="P13" s="111">
        <f>Fin!T14</f>
        <v>1.9359999999999999</v>
      </c>
      <c r="Q13" s="111">
        <f>Fin!X14</f>
        <v>1.9350000000000001</v>
      </c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10"/>
    </row>
    <row r="14" spans="1:59" x14ac:dyDescent="0.2">
      <c r="A14">
        <v>0.96789469933159533</v>
      </c>
      <c r="B14" s="78" t="e">
        <f>(D14&amp;E14&amp;F14&amp;G14&amp;H14&amp;#REF!&amp;#REF!&amp;#REF!&amp;I14&amp;#REF!&amp;#REF!&amp;#REF!&amp;#REF!&amp;J14&amp;K14&amp;L14&amp;M14&amp;#REF!&amp;#REF!&amp;#REF!&amp;#REF!&amp;#REF!&amp;N14&amp;#REF!&amp;O14)</f>
        <v>#REF!</v>
      </c>
      <c r="C14" s="80">
        <f>Fin!B15</f>
        <v>37262</v>
      </c>
      <c r="D14" s="111">
        <f>Fin!D15</f>
        <v>2.42</v>
      </c>
      <c r="E14" s="111">
        <f>Fin!N15</f>
        <v>2.12</v>
      </c>
      <c r="F14" s="111">
        <f>Fin!H15</f>
        <v>1.9750000000000001</v>
      </c>
      <c r="G14" s="111">
        <f>Fin!P15</f>
        <v>2.0099999999999998</v>
      </c>
      <c r="H14" s="111">
        <f>Fin!AB15</f>
        <v>2.15</v>
      </c>
      <c r="I14" s="111">
        <f>Fin!R15</f>
        <v>2.2149999999999999</v>
      </c>
      <c r="J14" s="111">
        <f>Fin!F15</f>
        <v>1.98</v>
      </c>
      <c r="K14" s="111">
        <f>Fin!L15</f>
        <v>1.9850000000000001</v>
      </c>
      <c r="L14" s="111">
        <f>Fin!J15</f>
        <v>1.9950000000000001</v>
      </c>
      <c r="M14" s="111">
        <f>Fin!AD15</f>
        <v>2.0449999999999999</v>
      </c>
      <c r="N14" s="111">
        <f>Fin!V15</f>
        <v>2.125</v>
      </c>
      <c r="O14" s="111">
        <f>Fin!Z15</f>
        <v>2.0699999999999998</v>
      </c>
      <c r="P14" s="111">
        <f>Fin!T15</f>
        <v>1.9359999999999999</v>
      </c>
      <c r="Q14" s="111">
        <f>Fin!X15</f>
        <v>1.9350000000000001</v>
      </c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10"/>
    </row>
    <row r="15" spans="1:59" x14ac:dyDescent="0.2">
      <c r="A15">
        <v>0.96202283167619473</v>
      </c>
      <c r="B15" s="78" t="e">
        <f>(D15&amp;E15&amp;F15&amp;G15&amp;H15&amp;#REF!&amp;#REF!&amp;#REF!&amp;I15&amp;#REF!&amp;#REF!&amp;#REF!&amp;#REF!&amp;J15&amp;K15&amp;L15&amp;M15&amp;#REF!&amp;#REF!&amp;#REF!&amp;#REF!&amp;#REF!&amp;N15&amp;#REF!&amp;O15)</f>
        <v>#REF!</v>
      </c>
      <c r="C15" s="80">
        <f>Fin!B16</f>
        <v>37263</v>
      </c>
      <c r="D15" s="111">
        <f>Fin!D16</f>
        <v>2.42</v>
      </c>
      <c r="E15" s="111">
        <f>Fin!N16</f>
        <v>2.12</v>
      </c>
      <c r="F15" s="111">
        <f>Fin!H16</f>
        <v>1.9750000000000001</v>
      </c>
      <c r="G15" s="111">
        <f>Fin!P16</f>
        <v>2.0099999999999998</v>
      </c>
      <c r="H15" s="111">
        <f>Fin!AB16</f>
        <v>2.15</v>
      </c>
      <c r="I15" s="111">
        <f>Fin!R16</f>
        <v>2.2149999999999999</v>
      </c>
      <c r="J15" s="111">
        <f>Fin!F16</f>
        <v>1.98</v>
      </c>
      <c r="K15" s="111">
        <f>Fin!L16</f>
        <v>1.9850000000000001</v>
      </c>
      <c r="L15" s="111">
        <f>Fin!J16</f>
        <v>1.9950000000000001</v>
      </c>
      <c r="M15" s="111">
        <f>Fin!AD16</f>
        <v>2.0449999999999999</v>
      </c>
      <c r="N15" s="111">
        <f>Fin!V16</f>
        <v>2.125</v>
      </c>
      <c r="O15" s="111">
        <f>Fin!Z16</f>
        <v>1.9950000000000001</v>
      </c>
      <c r="P15" s="111">
        <f>Fin!T16</f>
        <v>1.917</v>
      </c>
      <c r="Q15" s="111">
        <f>Fin!X16</f>
        <v>1.9350000000000001</v>
      </c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10"/>
    </row>
    <row r="16" spans="1:59" x14ac:dyDescent="0.2">
      <c r="A16">
        <v>0.95612598501614776</v>
      </c>
      <c r="B16" s="78" t="e">
        <f>(D16&amp;E16&amp;F16&amp;G16&amp;H16&amp;#REF!&amp;#REF!&amp;#REF!&amp;I16&amp;#REF!&amp;#REF!&amp;#REF!&amp;#REF!&amp;J16&amp;K16&amp;L16&amp;M16&amp;#REF!&amp;#REF!&amp;#REF!&amp;#REF!&amp;#REF!&amp;N16&amp;#REF!&amp;O16)</f>
        <v>#REF!</v>
      </c>
      <c r="C16" s="80">
        <f>Fin!B17</f>
        <v>37264</v>
      </c>
      <c r="D16" s="111">
        <f>Fin!D17</f>
        <v>2.42</v>
      </c>
      <c r="E16" s="111">
        <f>Fin!N17</f>
        <v>1.9950000000000001</v>
      </c>
      <c r="F16" s="111">
        <f>Fin!H17</f>
        <v>1.84</v>
      </c>
      <c r="G16" s="111">
        <f>Fin!P17</f>
        <v>1.87</v>
      </c>
      <c r="H16" s="111">
        <f>Fin!AB17</f>
        <v>2.0699999999999998</v>
      </c>
      <c r="I16" s="111">
        <f>Fin!R17</f>
        <v>2.125</v>
      </c>
      <c r="J16" s="111">
        <f>Fin!F17</f>
        <v>1.88</v>
      </c>
      <c r="K16" s="111">
        <f>Fin!L17</f>
        <v>1.86</v>
      </c>
      <c r="L16" s="111">
        <f>Fin!J17</f>
        <v>1.885</v>
      </c>
      <c r="M16" s="111">
        <f>Fin!AD17</f>
        <v>1.98</v>
      </c>
      <c r="N16" s="111">
        <f>Fin!V17</f>
        <v>1.9750000000000001</v>
      </c>
      <c r="O16" s="111">
        <f>Fin!Z17</f>
        <v>1.9650000000000001</v>
      </c>
      <c r="P16" s="111">
        <f>Fin!T17</f>
        <v>1.986</v>
      </c>
      <c r="Q16" s="111">
        <f>Fin!X17</f>
        <v>1.86</v>
      </c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10"/>
    </row>
    <row r="17" spans="1:59" x14ac:dyDescent="0.2">
      <c r="A17">
        <v>0.95077980567612752</v>
      </c>
      <c r="B17" s="78" t="e">
        <f>(D17&amp;E17&amp;F17&amp;G17&amp;H17&amp;#REF!&amp;#REF!&amp;#REF!&amp;I17&amp;#REF!&amp;#REF!&amp;#REF!&amp;#REF!&amp;J17&amp;K17&amp;L17&amp;M17&amp;#REF!&amp;#REF!&amp;#REF!&amp;#REF!&amp;#REF!&amp;N17&amp;#REF!&amp;O17)</f>
        <v>#REF!</v>
      </c>
      <c r="C17" s="80">
        <f>Fin!B18</f>
        <v>37265</v>
      </c>
      <c r="D17" s="111">
        <f>Fin!D18</f>
        <v>2.42</v>
      </c>
      <c r="E17" s="111">
        <f>Fin!N18</f>
        <v>2.1349999999999998</v>
      </c>
      <c r="F17" s="111">
        <f>Fin!H18</f>
        <v>2.0449999999999999</v>
      </c>
      <c r="G17" s="111">
        <f>Fin!P18</f>
        <v>2.0699999999999998</v>
      </c>
      <c r="H17" s="111">
        <f>Fin!AB18</f>
        <v>2.145</v>
      </c>
      <c r="I17" s="111">
        <f>Fin!R18</f>
        <v>2.23</v>
      </c>
      <c r="J17" s="111">
        <f>Fin!F18</f>
        <v>1.97</v>
      </c>
      <c r="K17" s="111">
        <f>Fin!L18</f>
        <v>1.915</v>
      </c>
      <c r="L17" s="111">
        <f>Fin!J18</f>
        <v>1.96</v>
      </c>
      <c r="M17" s="111">
        <f>Fin!AD18</f>
        <v>2.06</v>
      </c>
      <c r="N17" s="111">
        <f>Fin!V18</f>
        <v>2.0750000000000002</v>
      </c>
      <c r="O17" s="111">
        <f>Fin!Z18</f>
        <v>2.23</v>
      </c>
      <c r="P17" s="111">
        <f>Fin!T18</f>
        <v>1.915</v>
      </c>
      <c r="Q17" s="111">
        <f>Fin!X18</f>
        <v>1.9450000000000001</v>
      </c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10"/>
    </row>
    <row r="18" spans="1:59" x14ac:dyDescent="0.2">
      <c r="A18">
        <v>0.94489081246840967</v>
      </c>
      <c r="B18" s="78" t="e">
        <f>(D18&amp;E18&amp;F18&amp;G18&amp;H18&amp;#REF!&amp;#REF!&amp;#REF!&amp;I18&amp;#REF!&amp;#REF!&amp;#REF!&amp;#REF!&amp;J18&amp;K18&amp;L18&amp;M18&amp;#REF!&amp;#REF!&amp;#REF!&amp;#REF!&amp;#REF!&amp;N18&amp;#REF!&amp;O18)</f>
        <v>#REF!</v>
      </c>
      <c r="C18" s="80">
        <f>Fin!B19</f>
        <v>37266</v>
      </c>
      <c r="D18" s="111">
        <f>Fin!D19</f>
        <v>2.42</v>
      </c>
      <c r="E18" s="111">
        <f>Fin!N19</f>
        <v>2.1</v>
      </c>
      <c r="F18" s="111">
        <f>Fin!H19</f>
        <v>2.0049999999999999</v>
      </c>
      <c r="G18" s="111">
        <f>Fin!P19</f>
        <v>2.0299999999999998</v>
      </c>
      <c r="H18" s="111">
        <f>Fin!AB19</f>
        <v>2.0950000000000002</v>
      </c>
      <c r="I18" s="111">
        <f>Fin!R19</f>
        <v>2.1749999999999998</v>
      </c>
      <c r="J18" s="111">
        <f>Fin!F19</f>
        <v>1.97</v>
      </c>
      <c r="K18" s="111">
        <f>Fin!L19</f>
        <v>1.91</v>
      </c>
      <c r="L18" s="111">
        <f>Fin!J19</f>
        <v>1.93</v>
      </c>
      <c r="M18" s="111">
        <f>Fin!AD19</f>
        <v>2.0049999999999999</v>
      </c>
      <c r="N18" s="111">
        <f>Fin!V19</f>
        <v>1.97</v>
      </c>
      <c r="O18" s="111">
        <f>Fin!Z19</f>
        <v>2.1749999999999998</v>
      </c>
      <c r="P18" s="111">
        <f>Fin!T19</f>
        <v>1.915</v>
      </c>
      <c r="Q18" s="111">
        <f>Fin!X19</f>
        <v>1.93</v>
      </c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1"/>
      <c r="BC18" s="81"/>
      <c r="BD18" s="81"/>
      <c r="BE18" s="81"/>
      <c r="BF18" s="81"/>
      <c r="BG18" s="10"/>
    </row>
    <row r="19" spans="1:59" x14ac:dyDescent="0.2">
      <c r="A19">
        <v>0.93927590349261758</v>
      </c>
      <c r="B19" s="78" t="e">
        <f>(D19&amp;E19&amp;F19&amp;G19&amp;H19&amp;#REF!&amp;#REF!&amp;#REF!&amp;I19&amp;#REF!&amp;#REF!&amp;#REF!&amp;#REF!&amp;J19&amp;K19&amp;L19&amp;M19&amp;#REF!&amp;#REF!&amp;#REF!&amp;#REF!&amp;#REF!&amp;N19&amp;#REF!&amp;O19)</f>
        <v>#REF!</v>
      </c>
      <c r="C19" s="80">
        <f>Fin!B20</f>
        <v>37267</v>
      </c>
      <c r="D19" s="111">
        <f>Fin!D20</f>
        <v>2.42</v>
      </c>
      <c r="E19" s="111">
        <f>Fin!N20</f>
        <v>2.06</v>
      </c>
      <c r="F19" s="111">
        <f>Fin!H20</f>
        <v>1.9750000000000001</v>
      </c>
      <c r="G19" s="111">
        <f>Fin!P20</f>
        <v>1.9850000000000001</v>
      </c>
      <c r="H19" s="111">
        <f>Fin!AB20</f>
        <v>2.09</v>
      </c>
      <c r="I19" s="111">
        <f>Fin!R20</f>
        <v>2.1349999999999998</v>
      </c>
      <c r="J19" s="111">
        <f>Fin!F20</f>
        <v>1.97</v>
      </c>
      <c r="K19" s="111">
        <f>Fin!L20</f>
        <v>1.85</v>
      </c>
      <c r="L19" s="111">
        <f>Fin!J20</f>
        <v>1.925</v>
      </c>
      <c r="M19" s="111">
        <f>Fin!AD20</f>
        <v>2.0249999999999999</v>
      </c>
      <c r="N19" s="111">
        <f>Fin!V20</f>
        <v>1.9750000000000001</v>
      </c>
      <c r="O19" s="111">
        <f>Fin!Z20</f>
        <v>2.1349999999999998</v>
      </c>
      <c r="P19" s="111">
        <f>Fin!T20</f>
        <v>1.8979999999999999</v>
      </c>
      <c r="Q19" s="111">
        <f>Fin!X20</f>
        <v>1.92</v>
      </c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  <c r="BA19" s="81"/>
      <c r="BB19" s="81"/>
      <c r="BC19" s="81"/>
      <c r="BD19" s="81"/>
      <c r="BE19" s="81"/>
      <c r="BF19" s="81"/>
      <c r="BG19" s="10"/>
    </row>
    <row r="20" spans="1:59" x14ac:dyDescent="0.2">
      <c r="A20">
        <v>0.933480459556567</v>
      </c>
      <c r="B20" s="78" t="e">
        <f>(D20&amp;E20&amp;F20&amp;G20&amp;H20&amp;#REF!&amp;#REF!&amp;#REF!&amp;I20&amp;#REF!&amp;#REF!&amp;#REF!&amp;#REF!&amp;J20&amp;K20&amp;L20&amp;M20&amp;#REF!&amp;#REF!&amp;#REF!&amp;#REF!&amp;#REF!&amp;N20&amp;#REF!&amp;O20)</f>
        <v>#REF!</v>
      </c>
      <c r="C20" s="80">
        <f>Fin!B21</f>
        <v>37268</v>
      </c>
      <c r="D20" s="111">
        <f>Fin!D21</f>
        <v>2.42</v>
      </c>
      <c r="E20" s="111">
        <f>Fin!N21</f>
        <v>2.1349999999999998</v>
      </c>
      <c r="F20" s="111">
        <f>Fin!H21</f>
        <v>2.0449999999999999</v>
      </c>
      <c r="G20" s="111">
        <f>Fin!P21</f>
        <v>2.0699999999999998</v>
      </c>
      <c r="H20" s="111">
        <f>Fin!AB21</f>
        <v>2.09</v>
      </c>
      <c r="I20" s="111">
        <f>Fin!R21</f>
        <v>2.23</v>
      </c>
      <c r="J20" s="111">
        <f>Fin!F21</f>
        <v>1.97</v>
      </c>
      <c r="K20" s="111">
        <f>Fin!L21</f>
        <v>1.915</v>
      </c>
      <c r="L20" s="111">
        <f>Fin!J21</f>
        <v>1.9630000000000001</v>
      </c>
      <c r="M20" s="111">
        <f>Fin!AD21</f>
        <v>2.0649999999999999</v>
      </c>
      <c r="N20" s="111">
        <f>Fin!V21</f>
        <v>2.0750000000000002</v>
      </c>
      <c r="O20" s="111">
        <f>Fin!Z21</f>
        <v>2.23</v>
      </c>
      <c r="P20" s="111">
        <f>Fin!T21</f>
        <v>1.8979999999999999</v>
      </c>
      <c r="Q20" s="111">
        <f>Fin!X21</f>
        <v>1.9450000000000001</v>
      </c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81"/>
      <c r="BC20" s="81"/>
      <c r="BD20" s="81"/>
      <c r="BE20" s="81"/>
      <c r="BF20" s="81"/>
      <c r="BG20" s="10"/>
    </row>
    <row r="21" spans="1:59" x14ac:dyDescent="0.2">
      <c r="A21">
        <v>0.92789953242204515</v>
      </c>
      <c r="B21" s="78" t="e">
        <f>(D21&amp;E21&amp;F21&amp;G21&amp;H21&amp;#REF!&amp;#REF!&amp;#REF!&amp;I21&amp;#REF!&amp;#REF!&amp;#REF!&amp;#REF!&amp;J21&amp;K21&amp;L21&amp;M21&amp;#REF!&amp;#REF!&amp;#REF!&amp;#REF!&amp;#REF!&amp;N21&amp;#REF!&amp;O21)</f>
        <v>#REF!</v>
      </c>
      <c r="C21" s="80">
        <f>Fin!B22</f>
        <v>37269</v>
      </c>
      <c r="D21" s="111">
        <f>Fin!D22</f>
        <v>2.42</v>
      </c>
      <c r="E21" s="111">
        <f>Fin!N22</f>
        <v>2.1349999999999998</v>
      </c>
      <c r="F21" s="111">
        <f>Fin!H22</f>
        <v>2.0449999999999999</v>
      </c>
      <c r="G21" s="111">
        <f>Fin!P22</f>
        <v>2.0699999999999998</v>
      </c>
      <c r="H21" s="111">
        <f>Fin!AB22</f>
        <v>2.09</v>
      </c>
      <c r="I21" s="111">
        <f>Fin!R22</f>
        <v>2.23</v>
      </c>
      <c r="J21" s="111">
        <f>Fin!F22</f>
        <v>1.97</v>
      </c>
      <c r="K21" s="111">
        <f>Fin!L22</f>
        <v>1.915</v>
      </c>
      <c r="L21" s="111">
        <f>Fin!J22</f>
        <v>1.9630000000000001</v>
      </c>
      <c r="M21" s="111">
        <f>Fin!AD22</f>
        <v>2.0649999999999999</v>
      </c>
      <c r="N21" s="111">
        <f>Fin!V22</f>
        <v>2.0750000000000002</v>
      </c>
      <c r="O21" s="111">
        <f>Fin!Z22</f>
        <v>2.23</v>
      </c>
      <c r="P21" s="111">
        <f>Fin!T22</f>
        <v>1.8979999999999999</v>
      </c>
      <c r="Q21" s="111">
        <f>Fin!X22</f>
        <v>1.9450000000000001</v>
      </c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10"/>
    </row>
    <row r="22" spans="1:59" x14ac:dyDescent="0.2">
      <c r="A22">
        <v>0.92218515583951732</v>
      </c>
      <c r="B22" s="78" t="e">
        <f>(D22&amp;E22&amp;F22&amp;G22&amp;H22&amp;#REF!&amp;#REF!&amp;#REF!&amp;I22&amp;#REF!&amp;#REF!&amp;#REF!&amp;#REF!&amp;J22&amp;K22&amp;L22&amp;M22&amp;#REF!&amp;#REF!&amp;#REF!&amp;#REF!&amp;#REF!&amp;N22&amp;#REF!&amp;O22)</f>
        <v>#REF!</v>
      </c>
      <c r="C22" s="80">
        <f>Fin!B23</f>
        <v>37270</v>
      </c>
      <c r="D22" s="111">
        <f>Fin!D23</f>
        <v>2.42</v>
      </c>
      <c r="E22" s="111">
        <f>Fin!N23</f>
        <v>2.1349999999999998</v>
      </c>
      <c r="F22" s="111">
        <f>Fin!H23</f>
        <v>2.0449999999999999</v>
      </c>
      <c r="G22" s="111">
        <f>Fin!P23</f>
        <v>2.0699999999999998</v>
      </c>
      <c r="H22" s="111">
        <f>Fin!AB23</f>
        <v>2.09</v>
      </c>
      <c r="I22" s="111">
        <f>Fin!R23</f>
        <v>2.23</v>
      </c>
      <c r="J22" s="111">
        <f>Fin!F23</f>
        <v>1.97</v>
      </c>
      <c r="K22" s="111">
        <f>Fin!L23</f>
        <v>1.915</v>
      </c>
      <c r="L22" s="111">
        <f>Fin!J23</f>
        <v>1.9630000000000001</v>
      </c>
      <c r="M22" s="111">
        <f>Fin!AD23</f>
        <v>2.0649999999999999</v>
      </c>
      <c r="N22" s="111">
        <f>Fin!V23</f>
        <v>2.0750000000000002</v>
      </c>
      <c r="O22" s="111">
        <f>Fin!Z23</f>
        <v>2.23</v>
      </c>
      <c r="P22" s="111">
        <f>Fin!T23</f>
        <v>1.8979999999999999</v>
      </c>
      <c r="Q22" s="111">
        <f>Fin!X23</f>
        <v>1.9450000000000001</v>
      </c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10"/>
    </row>
    <row r="23" spans="1:59" x14ac:dyDescent="0.2">
      <c r="A23">
        <v>0.91648731192463107</v>
      </c>
      <c r="B23" s="78" t="e">
        <f>(D23&amp;E23&amp;F23&amp;G23&amp;H23&amp;#REF!&amp;#REF!&amp;#REF!&amp;I23&amp;#REF!&amp;#REF!&amp;#REF!&amp;#REF!&amp;J23&amp;K23&amp;L23&amp;M23&amp;#REF!&amp;#REF!&amp;#REF!&amp;#REF!&amp;#REF!&amp;N23&amp;#REF!&amp;O23)</f>
        <v>#REF!</v>
      </c>
      <c r="C23" s="80">
        <f>Fin!B24</f>
        <v>37271</v>
      </c>
      <c r="D23" s="111">
        <f>Fin!D24</f>
        <v>2.42</v>
      </c>
      <c r="E23" s="111">
        <f>Fin!N24</f>
        <v>2.1349999999999998</v>
      </c>
      <c r="F23" s="111">
        <f>Fin!H24</f>
        <v>2.0449999999999999</v>
      </c>
      <c r="G23" s="111">
        <f>Fin!P24</f>
        <v>2.0699999999999998</v>
      </c>
      <c r="H23" s="111">
        <f>Fin!AB24</f>
        <v>2.09</v>
      </c>
      <c r="I23" s="111">
        <f>Fin!R24</f>
        <v>2.23</v>
      </c>
      <c r="J23" s="111">
        <f>Fin!F24</f>
        <v>1.97</v>
      </c>
      <c r="K23" s="111">
        <f>Fin!L24</f>
        <v>1.915</v>
      </c>
      <c r="L23" s="111">
        <f>Fin!J24</f>
        <v>1.9630000000000001</v>
      </c>
      <c r="M23" s="111">
        <f>Fin!AD24</f>
        <v>2.0099999999999998</v>
      </c>
      <c r="N23" s="111">
        <f>Fin!V24</f>
        <v>2.0099999999999998</v>
      </c>
      <c r="O23" s="111">
        <f>Fin!Z24</f>
        <v>2.23</v>
      </c>
      <c r="P23" s="111">
        <f>Fin!T24</f>
        <v>1.8979999999999999</v>
      </c>
      <c r="Q23" s="111">
        <f>Fin!X24</f>
        <v>1.96</v>
      </c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10"/>
    </row>
    <row r="24" spans="1:59" x14ac:dyDescent="0.2">
      <c r="A24">
        <v>0.91100816916242588</v>
      </c>
      <c r="B24" s="78" t="e">
        <f>(D24&amp;E24&amp;F24&amp;G24&amp;H24&amp;#REF!&amp;#REF!&amp;#REF!&amp;I24&amp;#REF!&amp;#REF!&amp;#REF!&amp;#REF!&amp;J24&amp;K24&amp;L24&amp;M24&amp;#REF!&amp;#REF!&amp;#REF!&amp;#REF!&amp;#REF!&amp;N24&amp;#REF!&amp;O24)</f>
        <v>#REF!</v>
      </c>
      <c r="C24" s="80">
        <f>Fin!B25</f>
        <v>37272</v>
      </c>
      <c r="D24" s="111">
        <f>Fin!D25</f>
        <v>2.42</v>
      </c>
      <c r="E24" s="111">
        <f>Fin!N25</f>
        <v>2.1349999999999998</v>
      </c>
      <c r="F24" s="111">
        <f>Fin!H25</f>
        <v>2.0449999999999999</v>
      </c>
      <c r="G24" s="111">
        <f>Fin!P25</f>
        <v>2.0699999999999998</v>
      </c>
      <c r="H24" s="111">
        <f>Fin!AB25</f>
        <v>2.09</v>
      </c>
      <c r="I24" s="111">
        <f>Fin!R25</f>
        <v>2.23</v>
      </c>
      <c r="J24" s="111">
        <f>Fin!F25</f>
        <v>1.97</v>
      </c>
      <c r="K24" s="111">
        <f>Fin!L25</f>
        <v>1.915</v>
      </c>
      <c r="L24" s="111">
        <f>Fin!J25</f>
        <v>1.9630000000000001</v>
      </c>
      <c r="M24" s="111">
        <f>Fin!AD25</f>
        <v>2.0099999999999998</v>
      </c>
      <c r="N24" s="111">
        <f>Fin!V25</f>
        <v>2.0099999999999998</v>
      </c>
      <c r="O24" s="111">
        <f>Fin!Z25</f>
        <v>2.23</v>
      </c>
      <c r="P24" s="111">
        <f>Fin!T25</f>
        <v>1.8979999999999999</v>
      </c>
      <c r="Q24" s="111">
        <f>Fin!X25</f>
        <v>1.96</v>
      </c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  <c r="BA24" s="81"/>
      <c r="BB24" s="81"/>
      <c r="BC24" s="81"/>
      <c r="BD24" s="81"/>
      <c r="BE24" s="81"/>
      <c r="BF24" s="81"/>
      <c r="BG24" s="10"/>
    </row>
    <row r="25" spans="1:59" x14ac:dyDescent="0.2">
      <c r="A25">
        <v>0.90539820784597114</v>
      </c>
      <c r="B25" s="78" t="e">
        <f>(D25&amp;E25&amp;F25&amp;G25&amp;H25&amp;#REF!&amp;#REF!&amp;#REF!&amp;I25&amp;#REF!&amp;#REF!&amp;#REF!&amp;#REF!&amp;J25&amp;K25&amp;L25&amp;M25&amp;#REF!&amp;#REF!&amp;#REF!&amp;#REF!&amp;#REF!&amp;N25&amp;#REF!&amp;O25)</f>
        <v>#REF!</v>
      </c>
      <c r="C25" s="80">
        <f>Fin!B26</f>
        <v>37273</v>
      </c>
      <c r="D25" s="111">
        <f>Fin!D26</f>
        <v>2.42</v>
      </c>
      <c r="E25" s="111">
        <f>Fin!N26</f>
        <v>2.1349999999999998</v>
      </c>
      <c r="F25" s="111">
        <f>Fin!H26</f>
        <v>2.0449999999999999</v>
      </c>
      <c r="G25" s="111">
        <f>Fin!P26</f>
        <v>2.0699999999999998</v>
      </c>
      <c r="H25" s="111">
        <f>Fin!AB26</f>
        <v>2.09</v>
      </c>
      <c r="I25" s="111">
        <f>Fin!R26</f>
        <v>2.23</v>
      </c>
      <c r="J25" s="111">
        <f>Fin!F26</f>
        <v>1.97</v>
      </c>
      <c r="K25" s="111">
        <f>Fin!L26</f>
        <v>1.915</v>
      </c>
      <c r="L25" s="111">
        <f>Fin!J26</f>
        <v>1.9630000000000001</v>
      </c>
      <c r="M25" s="111">
        <f>Fin!AD26</f>
        <v>2.0099999999999998</v>
      </c>
      <c r="N25" s="111">
        <f>Fin!V26</f>
        <v>2.0099999999999998</v>
      </c>
      <c r="O25" s="111">
        <f>Fin!Z26</f>
        <v>2.23</v>
      </c>
      <c r="P25" s="111">
        <f>Fin!T26</f>
        <v>1.8979999999999999</v>
      </c>
      <c r="Q25" s="111">
        <f>Fin!X26</f>
        <v>1.96</v>
      </c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10"/>
    </row>
    <row r="26" spans="1:59" x14ac:dyDescent="0.2">
      <c r="A26">
        <v>0.89999089468082505</v>
      </c>
      <c r="B26" s="78" t="e">
        <f>(D26&amp;E26&amp;F26&amp;G26&amp;H26&amp;#REF!&amp;#REF!&amp;#REF!&amp;I26&amp;#REF!&amp;#REF!&amp;#REF!&amp;#REF!&amp;J26&amp;K26&amp;L26&amp;M26&amp;#REF!&amp;#REF!&amp;#REF!&amp;#REF!&amp;#REF!&amp;N26&amp;#REF!&amp;O26)</f>
        <v>#REF!</v>
      </c>
      <c r="C26" s="80">
        <f>Fin!B27</f>
        <v>37274</v>
      </c>
      <c r="D26" s="111">
        <f>Fin!D27</f>
        <v>2.42</v>
      </c>
      <c r="E26" s="111">
        <f>Fin!N27</f>
        <v>2.1349999999999998</v>
      </c>
      <c r="F26" s="111">
        <f>Fin!H27</f>
        <v>2.0449999999999999</v>
      </c>
      <c r="G26" s="111">
        <f>Fin!P27</f>
        <v>2.0699999999999998</v>
      </c>
      <c r="H26" s="111">
        <f>Fin!AB27</f>
        <v>2.09</v>
      </c>
      <c r="I26" s="111">
        <f>Fin!R27</f>
        <v>2.23</v>
      </c>
      <c r="J26" s="111">
        <f>Fin!F27</f>
        <v>1.97</v>
      </c>
      <c r="K26" s="111">
        <f>Fin!L27</f>
        <v>1.915</v>
      </c>
      <c r="L26" s="111">
        <f>Fin!J27</f>
        <v>1.9630000000000001</v>
      </c>
      <c r="M26" s="111">
        <f>Fin!AD27</f>
        <v>2.0099999999999998</v>
      </c>
      <c r="N26" s="111">
        <f>Fin!V27</f>
        <v>2.0099999999999998</v>
      </c>
      <c r="O26" s="111">
        <f>Fin!Z27</f>
        <v>2.23</v>
      </c>
      <c r="P26" s="111">
        <f>Fin!T27</f>
        <v>1.8979999999999999</v>
      </c>
      <c r="Q26" s="111">
        <f>Fin!X27</f>
        <v>1.96</v>
      </c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10"/>
    </row>
    <row r="27" spans="1:59" x14ac:dyDescent="0.2">
      <c r="A27">
        <v>0.89443193699709966</v>
      </c>
      <c r="B27" s="78" t="e">
        <f>(D27&amp;E27&amp;F27&amp;G27&amp;H27&amp;#REF!&amp;#REF!&amp;#REF!&amp;I27&amp;#REF!&amp;#REF!&amp;#REF!&amp;#REF!&amp;J27&amp;K27&amp;L27&amp;M27&amp;#REF!&amp;#REF!&amp;#REF!&amp;#REF!&amp;#REF!&amp;N27&amp;#REF!&amp;O27)</f>
        <v>#REF!</v>
      </c>
      <c r="C27" s="80">
        <f>Fin!B28</f>
        <v>37275</v>
      </c>
      <c r="D27" s="111">
        <f>Fin!D28</f>
        <v>2.42</v>
      </c>
      <c r="E27" s="111">
        <f>Fin!N28</f>
        <v>2.1349999999999998</v>
      </c>
      <c r="F27" s="111">
        <f>Fin!H28</f>
        <v>2.0449999999999999</v>
      </c>
      <c r="G27" s="111">
        <f>Fin!P28</f>
        <v>2.0699999999999998</v>
      </c>
      <c r="H27" s="111">
        <f>Fin!AB28</f>
        <v>2.09</v>
      </c>
      <c r="I27" s="111">
        <f>Fin!R28</f>
        <v>2.23</v>
      </c>
      <c r="J27" s="111">
        <f>Fin!F28</f>
        <v>1.97</v>
      </c>
      <c r="K27" s="111">
        <f>Fin!L28</f>
        <v>1.915</v>
      </c>
      <c r="L27" s="111">
        <f>Fin!J28</f>
        <v>1.9630000000000001</v>
      </c>
      <c r="M27" s="111">
        <f>Fin!AD28</f>
        <v>2.0099999999999998</v>
      </c>
      <c r="N27" s="111">
        <f>Fin!V28</f>
        <v>2.0099999999999998</v>
      </c>
      <c r="O27" s="111">
        <f>Fin!Z28</f>
        <v>2.23</v>
      </c>
      <c r="P27" s="111">
        <f>Fin!T28</f>
        <v>1.8979999999999999</v>
      </c>
      <c r="Q27" s="111">
        <f>Fin!X28</f>
        <v>1.96</v>
      </c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10"/>
    </row>
    <row r="28" spans="1:59" x14ac:dyDescent="0.2">
      <c r="A28">
        <v>0.88890533710913555</v>
      </c>
      <c r="B28" s="78" t="e">
        <f>(D28&amp;E28&amp;F28&amp;G28&amp;H28&amp;#REF!&amp;#REF!&amp;#REF!&amp;I28&amp;#REF!&amp;#REF!&amp;#REF!&amp;#REF!&amp;J28&amp;K28&amp;L28&amp;M28&amp;#REF!&amp;#REF!&amp;#REF!&amp;#REF!&amp;#REF!&amp;N28&amp;#REF!&amp;O28)</f>
        <v>#REF!</v>
      </c>
      <c r="C28" s="80">
        <f>Fin!B29</f>
        <v>37276</v>
      </c>
      <c r="D28" s="111">
        <f>Fin!D29</f>
        <v>2.42</v>
      </c>
      <c r="E28" s="111">
        <f>Fin!N29</f>
        <v>2.1349999999999998</v>
      </c>
      <c r="F28" s="111">
        <f>Fin!H29</f>
        <v>2.0449999999999999</v>
      </c>
      <c r="G28" s="111">
        <f>Fin!P29</f>
        <v>2.0699999999999998</v>
      </c>
      <c r="H28" s="111">
        <f>Fin!AB29</f>
        <v>2.09</v>
      </c>
      <c r="I28" s="111">
        <f>Fin!R29</f>
        <v>2.23</v>
      </c>
      <c r="J28" s="111">
        <f>Fin!F29</f>
        <v>1.97</v>
      </c>
      <c r="K28" s="111">
        <f>Fin!L29</f>
        <v>1.915</v>
      </c>
      <c r="L28" s="111">
        <f>Fin!J29</f>
        <v>1.9630000000000001</v>
      </c>
      <c r="M28" s="111">
        <f>Fin!AD29</f>
        <v>2.0099999999999998</v>
      </c>
      <c r="N28" s="111">
        <f>Fin!V29</f>
        <v>2.0099999999999998</v>
      </c>
      <c r="O28" s="111">
        <f>Fin!Z29</f>
        <v>2.23</v>
      </c>
      <c r="P28" s="111">
        <f>Fin!T29</f>
        <v>1.8979999999999999</v>
      </c>
      <c r="Q28" s="111">
        <f>Fin!X29</f>
        <v>1.96</v>
      </c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10"/>
    </row>
    <row r="29" spans="1:59" x14ac:dyDescent="0.2">
      <c r="A29">
        <v>0.88393435391758934</v>
      </c>
      <c r="B29" s="78" t="e">
        <f>(D29&amp;E29&amp;F29&amp;G29&amp;H29&amp;#REF!&amp;#REF!&amp;#REF!&amp;I29&amp;#REF!&amp;#REF!&amp;#REF!&amp;#REF!&amp;J29&amp;K29&amp;L29&amp;M29&amp;#REF!&amp;#REF!&amp;#REF!&amp;#REF!&amp;#REF!&amp;N29&amp;#REF!&amp;O29)</f>
        <v>#REF!</v>
      </c>
      <c r="C29" s="80">
        <f>Fin!B30</f>
        <v>37277</v>
      </c>
      <c r="D29" s="111">
        <f>Fin!D30</f>
        <v>2.42</v>
      </c>
      <c r="E29" s="111">
        <f>Fin!N30</f>
        <v>2.1349999999999998</v>
      </c>
      <c r="F29" s="111">
        <f>Fin!H30</f>
        <v>2.0449999999999999</v>
      </c>
      <c r="G29" s="111">
        <f>Fin!P30</f>
        <v>2.0699999999999998</v>
      </c>
      <c r="H29" s="111">
        <f>Fin!AB30</f>
        <v>2.09</v>
      </c>
      <c r="I29" s="111">
        <f>Fin!R30</f>
        <v>2.23</v>
      </c>
      <c r="J29" s="111">
        <f>Fin!F30</f>
        <v>1.97</v>
      </c>
      <c r="K29" s="111">
        <f>Fin!L30</f>
        <v>1.915</v>
      </c>
      <c r="L29" s="111">
        <f>Fin!J30</f>
        <v>1.9630000000000001</v>
      </c>
      <c r="M29" s="111">
        <f>Fin!AD30</f>
        <v>2.0099999999999998</v>
      </c>
      <c r="N29" s="111">
        <f>Fin!V30</f>
        <v>2.0099999999999998</v>
      </c>
      <c r="O29" s="111">
        <f>Fin!Z30</f>
        <v>2.23</v>
      </c>
      <c r="P29" s="111">
        <f>Fin!T30</f>
        <v>1.8979999999999999</v>
      </c>
      <c r="Q29" s="111">
        <f>Fin!X30</f>
        <v>1.96</v>
      </c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10"/>
    </row>
    <row r="30" spans="1:59" x14ac:dyDescent="0.2">
      <c r="A30">
        <v>0.87848393186541163</v>
      </c>
      <c r="B30" s="78" t="e">
        <f>(D30&amp;E30&amp;F30&amp;G30&amp;H30&amp;#REF!&amp;#REF!&amp;#REF!&amp;I30&amp;#REF!&amp;#REF!&amp;#REF!&amp;#REF!&amp;J30&amp;K30&amp;L30&amp;M30&amp;#REF!&amp;#REF!&amp;#REF!&amp;#REF!&amp;#REF!&amp;N30&amp;#REF!&amp;O30)</f>
        <v>#REF!</v>
      </c>
      <c r="C30" s="80">
        <f>Fin!B31</f>
        <v>37278</v>
      </c>
      <c r="D30" s="111">
        <f>Fin!D31</f>
        <v>2.42</v>
      </c>
      <c r="E30" s="111">
        <f>Fin!N31</f>
        <v>2.1349999999999998</v>
      </c>
      <c r="F30" s="111">
        <f>Fin!H31</f>
        <v>2.0449999999999999</v>
      </c>
      <c r="G30" s="111">
        <f>Fin!P31</f>
        <v>2.0699999999999998</v>
      </c>
      <c r="H30" s="111">
        <f>Fin!AB31</f>
        <v>2.09</v>
      </c>
      <c r="I30" s="111">
        <f>Fin!R31</f>
        <v>2.23</v>
      </c>
      <c r="J30" s="111">
        <f>Fin!F31</f>
        <v>1.97</v>
      </c>
      <c r="K30" s="111">
        <f>Fin!L31</f>
        <v>1.915</v>
      </c>
      <c r="L30" s="111">
        <f>Fin!J31</f>
        <v>1.9630000000000001</v>
      </c>
      <c r="M30" s="111">
        <f>Fin!AD31</f>
        <v>2.0099999999999998</v>
      </c>
      <c r="N30" s="111">
        <f>Fin!V31</f>
        <v>2.0099999999999998</v>
      </c>
      <c r="O30" s="111">
        <f>Fin!Z31</f>
        <v>2.23</v>
      </c>
      <c r="P30" s="111">
        <f>Fin!T31</f>
        <v>1.8979999999999999</v>
      </c>
      <c r="Q30" s="111">
        <f>Fin!X31</f>
        <v>1.96</v>
      </c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10"/>
    </row>
    <row r="31" spans="1:59" x14ac:dyDescent="0.2">
      <c r="A31">
        <v>0.87328080940981256</v>
      </c>
      <c r="B31" s="78" t="e">
        <f>(D31&amp;E31&amp;F31&amp;G31&amp;H31&amp;#REF!&amp;#REF!&amp;#REF!&amp;I31&amp;#REF!&amp;#REF!&amp;#REF!&amp;#REF!&amp;J31&amp;K31&amp;L31&amp;M31&amp;#REF!&amp;#REF!&amp;#REF!&amp;#REF!&amp;#REF!&amp;N31&amp;#REF!&amp;O31)</f>
        <v>#REF!</v>
      </c>
      <c r="C31" s="80">
        <f>Fin!B32</f>
        <v>37279</v>
      </c>
      <c r="D31" s="111">
        <f>Fin!D32</f>
        <v>2.42</v>
      </c>
      <c r="E31" s="111">
        <f>Fin!N32</f>
        <v>2.1349999999999998</v>
      </c>
      <c r="F31" s="111">
        <f>Fin!H32</f>
        <v>2.0449999999999999</v>
      </c>
      <c r="G31" s="111">
        <f>Fin!P32</f>
        <v>2.0699999999999998</v>
      </c>
      <c r="H31" s="111">
        <f>Fin!AB32</f>
        <v>2.09</v>
      </c>
      <c r="I31" s="111">
        <f>Fin!R32</f>
        <v>2.23</v>
      </c>
      <c r="J31" s="111">
        <f>Fin!F32</f>
        <v>1.97</v>
      </c>
      <c r="K31" s="111">
        <f>Fin!L32</f>
        <v>1.915</v>
      </c>
      <c r="L31" s="111">
        <f>Fin!J32</f>
        <v>1.9630000000000001</v>
      </c>
      <c r="M31" s="111">
        <f>Fin!AD32</f>
        <v>2.0099999999999998</v>
      </c>
      <c r="N31" s="111">
        <f>Fin!V32</f>
        <v>2.0099999999999998</v>
      </c>
      <c r="O31" s="111">
        <f>Fin!Z32</f>
        <v>2.23</v>
      </c>
      <c r="P31" s="111">
        <f>Fin!T32</f>
        <v>1.8979999999999999</v>
      </c>
      <c r="Q31" s="111">
        <f>Fin!X32</f>
        <v>1.96</v>
      </c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10"/>
    </row>
    <row r="32" spans="1:59" x14ac:dyDescent="0.2">
      <c r="A32">
        <v>0.86793395363952708</v>
      </c>
      <c r="B32" s="78" t="e">
        <f>(D32&amp;E32&amp;F32&amp;G32&amp;H32&amp;#REF!&amp;#REF!&amp;#REF!&amp;I32&amp;#REF!&amp;#REF!&amp;#REF!&amp;#REF!&amp;J32&amp;K32&amp;L32&amp;M32&amp;#REF!&amp;#REF!&amp;#REF!&amp;#REF!&amp;#REF!&amp;N32&amp;#REF!&amp;O32)</f>
        <v>#REF!</v>
      </c>
      <c r="C32" s="80">
        <f>Fin!B33</f>
        <v>37280</v>
      </c>
      <c r="D32" s="111">
        <f>Fin!D33</f>
        <v>2.42</v>
      </c>
      <c r="E32" s="111">
        <f>Fin!N33</f>
        <v>2.1349999999999998</v>
      </c>
      <c r="F32" s="111">
        <f>Fin!H33</f>
        <v>2.0449999999999999</v>
      </c>
      <c r="G32" s="111">
        <f>Fin!P33</f>
        <v>2.0699999999999998</v>
      </c>
      <c r="H32" s="111">
        <f>Fin!AB33</f>
        <v>2.09</v>
      </c>
      <c r="I32" s="111">
        <f>Fin!R33</f>
        <v>2.23</v>
      </c>
      <c r="J32" s="111">
        <f>Fin!F33</f>
        <v>1.97</v>
      </c>
      <c r="K32" s="111">
        <f>Fin!L33</f>
        <v>1.915</v>
      </c>
      <c r="L32" s="111">
        <f>Fin!J33</f>
        <v>1.9630000000000001</v>
      </c>
      <c r="M32" s="111">
        <f>Fin!AD33</f>
        <v>2.0099999999999998</v>
      </c>
      <c r="N32" s="111">
        <f>Fin!V33</f>
        <v>2.0099999999999998</v>
      </c>
      <c r="O32" s="111">
        <f>Fin!Z33</f>
        <v>2.23</v>
      </c>
      <c r="P32" s="111">
        <f>Fin!T33</f>
        <v>1.8979999999999999</v>
      </c>
      <c r="Q32" s="111">
        <f>Fin!X33</f>
        <v>1.96</v>
      </c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  <c r="BA32" s="81"/>
      <c r="BB32" s="81"/>
      <c r="BC32" s="81"/>
      <c r="BD32" s="81"/>
      <c r="BE32" s="81"/>
      <c r="BF32" s="81"/>
      <c r="BG32" s="10"/>
    </row>
    <row r="33" spans="1:59" x14ac:dyDescent="0.2">
      <c r="A33">
        <v>0.86279432232963138</v>
      </c>
      <c r="B33" s="78" t="e">
        <f>(D33&amp;E33&amp;F33&amp;G33&amp;H33&amp;#REF!&amp;#REF!&amp;#REF!&amp;I33&amp;#REF!&amp;#REF!&amp;#REF!&amp;#REF!&amp;J33&amp;K33&amp;L33&amp;M33&amp;#REF!&amp;#REF!&amp;#REF!&amp;#REF!&amp;#REF!&amp;N33&amp;#REF!&amp;O33)</f>
        <v>#REF!</v>
      </c>
      <c r="C33" s="80">
        <f>Fin!B34</f>
        <v>37281</v>
      </c>
      <c r="D33" s="111">
        <f>Fin!D34</f>
        <v>2.42</v>
      </c>
      <c r="E33" s="111">
        <f>Fin!N34</f>
        <v>2.1349999999999998</v>
      </c>
      <c r="F33" s="111">
        <f>Fin!H34</f>
        <v>2.0449999999999999</v>
      </c>
      <c r="G33" s="111">
        <f>Fin!P34</f>
        <v>2.0699999999999998</v>
      </c>
      <c r="H33" s="111">
        <f>Fin!AB34</f>
        <v>2.09</v>
      </c>
      <c r="I33" s="111">
        <f>Fin!R34</f>
        <v>2.23</v>
      </c>
      <c r="J33" s="111">
        <f>Fin!F34</f>
        <v>1.97</v>
      </c>
      <c r="K33" s="111">
        <f>Fin!L34</f>
        <v>1.915</v>
      </c>
      <c r="L33" s="111">
        <f>Fin!J34</f>
        <v>1.9630000000000001</v>
      </c>
      <c r="M33" s="111">
        <f>Fin!AD34</f>
        <v>2.0099999999999998</v>
      </c>
      <c r="N33" s="111">
        <f>Fin!V34</f>
        <v>2.0099999999999998</v>
      </c>
      <c r="O33" s="111">
        <f>Fin!Z34</f>
        <v>2.23</v>
      </c>
      <c r="P33" s="111">
        <f>Fin!T34</f>
        <v>1.8979999999999999</v>
      </c>
      <c r="Q33" s="111">
        <f>Fin!X34</f>
        <v>1.96</v>
      </c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10"/>
    </row>
    <row r="34" spans="1:59" x14ac:dyDescent="0.2">
      <c r="A34">
        <v>0.85752368687727432</v>
      </c>
      <c r="B34" s="78" t="e">
        <f>(D34&amp;E34&amp;F34&amp;G34&amp;H34&amp;#REF!&amp;#REF!&amp;#REF!&amp;I34&amp;#REF!&amp;#REF!&amp;#REF!&amp;#REF!&amp;J34&amp;K34&amp;L34&amp;M34&amp;#REF!&amp;#REF!&amp;#REF!&amp;#REF!&amp;#REF!&amp;N34&amp;#REF!&amp;O34)</f>
        <v>#REF!</v>
      </c>
      <c r="C34" s="80">
        <f>Fin!B35</f>
        <v>37282</v>
      </c>
      <c r="D34" s="111">
        <f>Fin!D35</f>
        <v>2.42</v>
      </c>
      <c r="E34" s="111">
        <f>Fin!N35</f>
        <v>2.1349999999999998</v>
      </c>
      <c r="F34" s="111">
        <f>Fin!H35</f>
        <v>2.0449999999999999</v>
      </c>
      <c r="G34" s="111">
        <f>Fin!P35</f>
        <v>2.0699999999999998</v>
      </c>
      <c r="H34" s="111">
        <f>Fin!AB35</f>
        <v>2.09</v>
      </c>
      <c r="I34" s="111">
        <f>Fin!R35</f>
        <v>2.23</v>
      </c>
      <c r="J34" s="111">
        <f>Fin!F35</f>
        <v>1.97</v>
      </c>
      <c r="K34" s="111">
        <f>Fin!L35</f>
        <v>1.915</v>
      </c>
      <c r="L34" s="111">
        <f>Fin!J35</f>
        <v>1.9630000000000001</v>
      </c>
      <c r="M34" s="111">
        <f>Fin!AD35</f>
        <v>2.0099999999999998</v>
      </c>
      <c r="N34" s="111">
        <f>Fin!V35</f>
        <v>2.0099999999999998</v>
      </c>
      <c r="O34" s="111">
        <f>Fin!Z35</f>
        <v>2.23</v>
      </c>
      <c r="P34" s="111">
        <f>Fin!T35</f>
        <v>1.8979999999999999</v>
      </c>
      <c r="Q34" s="111">
        <f>Fin!X35</f>
        <v>1.96</v>
      </c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10"/>
    </row>
    <row r="35" spans="1:59" x14ac:dyDescent="0.2">
      <c r="A35">
        <v>0.85228393052907336</v>
      </c>
      <c r="B35" s="78" t="e">
        <f>(D35&amp;E35&amp;F35&amp;G35&amp;H35&amp;#REF!&amp;#REF!&amp;#REF!&amp;I35&amp;#REF!&amp;#REF!&amp;#REF!&amp;#REF!&amp;J35&amp;K35&amp;L35&amp;M35&amp;#REF!&amp;#REF!&amp;#REF!&amp;#REF!&amp;#REF!&amp;N35&amp;#REF!&amp;O35)</f>
        <v>#REF!</v>
      </c>
      <c r="C35" s="80">
        <f>Fin!B36</f>
        <v>37283</v>
      </c>
      <c r="D35" s="111">
        <f>Fin!D36</f>
        <v>2.42</v>
      </c>
      <c r="E35" s="111">
        <f>Fin!N36</f>
        <v>2.1349999999999998</v>
      </c>
      <c r="F35" s="111">
        <f>Fin!H36</f>
        <v>2.0449999999999999</v>
      </c>
      <c r="G35" s="111">
        <f>Fin!P36</f>
        <v>2.0699999999999998</v>
      </c>
      <c r="H35" s="111">
        <f>Fin!AB36</f>
        <v>2.09</v>
      </c>
      <c r="I35" s="111">
        <f>Fin!R36</f>
        <v>2.23</v>
      </c>
      <c r="J35" s="111">
        <f>Fin!F36</f>
        <v>1.97</v>
      </c>
      <c r="K35" s="111">
        <f>Fin!L36</f>
        <v>1.915</v>
      </c>
      <c r="L35" s="111">
        <f>Fin!J36</f>
        <v>1.9630000000000001</v>
      </c>
      <c r="M35" s="111">
        <f>Fin!AD36</f>
        <v>2.0099999999999998</v>
      </c>
      <c r="N35" s="111">
        <f>Fin!V36</f>
        <v>2.0099999999999998</v>
      </c>
      <c r="O35" s="111">
        <f>Fin!Z36</f>
        <v>2.23</v>
      </c>
      <c r="P35" s="111">
        <f>Fin!T36</f>
        <v>1.8979999999999999</v>
      </c>
      <c r="Q35" s="111">
        <f>Fin!X36</f>
        <v>1.96</v>
      </c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10"/>
    </row>
    <row r="36" spans="1:59" x14ac:dyDescent="0.2">
      <c r="A36">
        <v>0.8472490174068471</v>
      </c>
      <c r="B36" s="78" t="e">
        <f>(D36&amp;E36&amp;F36&amp;G36&amp;H36&amp;#REF!&amp;#REF!&amp;#REF!&amp;I36&amp;#REF!&amp;#REF!&amp;#REF!&amp;#REF!&amp;J36&amp;K36&amp;L36&amp;M36&amp;#REF!&amp;#REF!&amp;#REF!&amp;#REF!&amp;#REF!&amp;N36&amp;#REF!&amp;O36)</f>
        <v>#REF!</v>
      </c>
      <c r="C36" s="80">
        <f>Fin!B37</f>
        <v>37284</v>
      </c>
      <c r="D36" s="111">
        <f>Fin!D37</f>
        <v>2.42</v>
      </c>
      <c r="E36" s="111">
        <f>Fin!N37</f>
        <v>2.1349999999999998</v>
      </c>
      <c r="F36" s="111">
        <f>Fin!H37</f>
        <v>2.0449999999999999</v>
      </c>
      <c r="G36" s="111">
        <f>Fin!P37</f>
        <v>2.0699999999999998</v>
      </c>
      <c r="H36" s="111">
        <f>Fin!AB37</f>
        <v>2.09</v>
      </c>
      <c r="I36" s="111">
        <f>Fin!R37</f>
        <v>2.23</v>
      </c>
      <c r="J36" s="111">
        <f>Fin!F37</f>
        <v>1.97</v>
      </c>
      <c r="K36" s="111">
        <f>Fin!L37</f>
        <v>1.915</v>
      </c>
      <c r="L36" s="111">
        <f>Fin!J37</f>
        <v>1.9630000000000001</v>
      </c>
      <c r="M36" s="111">
        <f>Fin!AD37</f>
        <v>2.0099999999999998</v>
      </c>
      <c r="N36" s="111">
        <f>Fin!V37</f>
        <v>2.0099999999999998</v>
      </c>
      <c r="O36" s="111">
        <f>Fin!Z37</f>
        <v>2.23</v>
      </c>
      <c r="P36" s="111">
        <f>Fin!T37</f>
        <v>1.8979999999999999</v>
      </c>
      <c r="Q36" s="111">
        <f>Fin!X37</f>
        <v>1.96</v>
      </c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BA36" s="81"/>
      <c r="BB36" s="81"/>
      <c r="BC36" s="81"/>
      <c r="BD36" s="81"/>
      <c r="BE36" s="81"/>
      <c r="BF36" s="81"/>
      <c r="BG36" s="10"/>
    </row>
    <row r="37" spans="1:59" x14ac:dyDescent="0.2">
      <c r="A37">
        <v>0.84208646542575427</v>
      </c>
      <c r="B37" s="78" t="e">
        <f>(D37&amp;E37&amp;F37&amp;G37&amp;H37&amp;#REF!&amp;#REF!&amp;#REF!&amp;I37&amp;#REF!&amp;#REF!&amp;#REF!&amp;#REF!&amp;J37&amp;K37&amp;L37&amp;M37&amp;#REF!&amp;#REF!&amp;#REF!&amp;#REF!&amp;#REF!&amp;N37&amp;#REF!&amp;O37)</f>
        <v>#REF!</v>
      </c>
      <c r="C37" s="80">
        <f>Fin!B38</f>
        <v>37285</v>
      </c>
      <c r="D37" s="111">
        <f>Fin!D38</f>
        <v>2.42</v>
      </c>
      <c r="E37" s="111">
        <f>Fin!N38</f>
        <v>2.1349999999999998</v>
      </c>
      <c r="F37" s="111">
        <f>Fin!H38</f>
        <v>2.0449999999999999</v>
      </c>
      <c r="G37" s="111">
        <f>Fin!P38</f>
        <v>2.0699999999999998</v>
      </c>
      <c r="H37" s="111">
        <f>Fin!AB38</f>
        <v>2.09</v>
      </c>
      <c r="I37" s="111">
        <f>Fin!R38</f>
        <v>2.23</v>
      </c>
      <c r="J37" s="111">
        <f>Fin!F38</f>
        <v>1.97</v>
      </c>
      <c r="K37" s="111">
        <f>Fin!L38</f>
        <v>1.915</v>
      </c>
      <c r="L37" s="111">
        <f>Fin!J38</f>
        <v>1.9630000000000001</v>
      </c>
      <c r="M37" s="111">
        <f>Fin!AD38</f>
        <v>2.0099999999999998</v>
      </c>
      <c r="N37" s="111">
        <f>Fin!V38</f>
        <v>2.0099999999999998</v>
      </c>
      <c r="O37" s="111">
        <f>Fin!Z38</f>
        <v>2.23</v>
      </c>
      <c r="P37" s="111">
        <f>Fin!T38</f>
        <v>1.8979999999999999</v>
      </c>
      <c r="Q37" s="111">
        <f>Fin!X38</f>
        <v>1.96</v>
      </c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  <c r="BA37" s="81"/>
      <c r="BB37" s="81"/>
      <c r="BC37" s="81"/>
      <c r="BD37" s="81"/>
      <c r="BE37" s="81"/>
      <c r="BF37" s="81"/>
      <c r="BG37" s="10"/>
    </row>
    <row r="38" spans="1:59" x14ac:dyDescent="0.2">
      <c r="A38">
        <v>0.83712029473667748</v>
      </c>
      <c r="B38" s="78" t="e">
        <f>(D38&amp;E38&amp;F38&amp;G38&amp;H38&amp;#REF!&amp;#REF!&amp;#REF!&amp;I38&amp;#REF!&amp;#REF!&amp;#REF!&amp;#REF!&amp;J38&amp;K38&amp;L38&amp;M38&amp;#REF!&amp;#REF!&amp;#REF!&amp;#REF!&amp;#REF!&amp;N38&amp;#REF!&amp;O38)</f>
        <v>#REF!</v>
      </c>
      <c r="C38" s="80">
        <f>Fin!B39</f>
        <v>37286</v>
      </c>
      <c r="D38" s="111">
        <f>Fin!D39</f>
        <v>2.42</v>
      </c>
      <c r="E38" s="111">
        <f>Fin!N39</f>
        <v>2.1349999999999998</v>
      </c>
      <c r="F38" s="111">
        <f>Fin!H39</f>
        <v>2.0449999999999999</v>
      </c>
      <c r="G38" s="111">
        <f>Fin!P39</f>
        <v>2.0699999999999998</v>
      </c>
      <c r="H38" s="111">
        <f>Fin!AB39</f>
        <v>2.09</v>
      </c>
      <c r="I38" s="111">
        <f>Fin!R39</f>
        <v>2.23</v>
      </c>
      <c r="J38" s="111">
        <f>Fin!F39</f>
        <v>1.97</v>
      </c>
      <c r="K38" s="111">
        <f>Fin!L39</f>
        <v>1.915</v>
      </c>
      <c r="L38" s="111">
        <f>Fin!J39</f>
        <v>1.9630000000000001</v>
      </c>
      <c r="M38" s="111">
        <f>Fin!AD39</f>
        <v>2.0099999999999998</v>
      </c>
      <c r="N38" s="111">
        <f>Fin!V39</f>
        <v>2.0099999999999998</v>
      </c>
      <c r="O38" s="111">
        <f>Fin!Z39</f>
        <v>2.23</v>
      </c>
      <c r="P38" s="111">
        <f>Fin!T39</f>
        <v>1.8979999999999999</v>
      </c>
      <c r="Q38" s="111">
        <f>Fin!X39</f>
        <v>1.96</v>
      </c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  <c r="BA38" s="81"/>
      <c r="BB38" s="81"/>
      <c r="BC38" s="81"/>
      <c r="BD38" s="81"/>
      <c r="BE38" s="81"/>
      <c r="BF38" s="81"/>
      <c r="BG38" s="10"/>
    </row>
    <row r="39" spans="1:59" x14ac:dyDescent="0.2">
      <c r="B39" s="78" t="e">
        <f>(D39&amp;E39&amp;F39&amp;G39&amp;H39&amp;#REF!&amp;#REF!&amp;#REF!&amp;I39&amp;#REF!&amp;#REF!&amp;#REF!&amp;#REF!&amp;J39&amp;K39&amp;L39&amp;M39&amp;#REF!&amp;#REF!&amp;#REF!&amp;#REF!&amp;#REF!&amp;N39&amp;#REF!&amp;O39)</f>
        <v>#REF!</v>
      </c>
      <c r="C39" s="80">
        <f>Fin!B40</f>
        <v>37287</v>
      </c>
      <c r="D39" s="111">
        <f>Fin!D40</f>
        <v>2.42</v>
      </c>
      <c r="E39" s="111">
        <f>Fin!N40</f>
        <v>2.1349999999999998</v>
      </c>
      <c r="F39" s="111">
        <f>Fin!H40</f>
        <v>2.0449999999999999</v>
      </c>
      <c r="G39" s="111">
        <f>Fin!P40</f>
        <v>2.0699999999999998</v>
      </c>
      <c r="H39" s="111">
        <f>Fin!AB40</f>
        <v>2.09</v>
      </c>
      <c r="I39" s="111">
        <f>Fin!R40</f>
        <v>2.23</v>
      </c>
      <c r="J39" s="111">
        <f>Fin!F40</f>
        <v>1.97</v>
      </c>
      <c r="K39" s="111">
        <f>Fin!L40</f>
        <v>1.915</v>
      </c>
      <c r="L39" s="111">
        <f>Fin!J40</f>
        <v>1.9630000000000001</v>
      </c>
      <c r="M39" s="111">
        <f>Fin!AD40</f>
        <v>2.0099999999999998</v>
      </c>
      <c r="N39" s="111">
        <f>Fin!V40</f>
        <v>2.0099999999999998</v>
      </c>
      <c r="O39" s="111">
        <f>Fin!Z40</f>
        <v>2.23</v>
      </c>
      <c r="P39" s="111">
        <f>Fin!T40</f>
        <v>1.8979999999999999</v>
      </c>
      <c r="Q39" s="111">
        <f>Fin!X40</f>
        <v>1.96</v>
      </c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</row>
    <row r="40" spans="1:59" x14ac:dyDescent="0.2">
      <c r="B40" s="78" t="e">
        <f>(D40&amp;E40&amp;F40&amp;G40&amp;H40&amp;#REF!&amp;#REF!&amp;#REF!&amp;I40&amp;#REF!&amp;#REF!&amp;#REF!&amp;#REF!&amp;J40&amp;K40&amp;L40&amp;M40&amp;#REF!&amp;#REF!&amp;#REF!&amp;#REF!&amp;#REF!&amp;N40&amp;#REF!&amp;O40)</f>
        <v>#REF!</v>
      </c>
      <c r="C40" s="80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</row>
    <row r="41" spans="1:59" x14ac:dyDescent="0.2">
      <c r="B41" s="78" t="e">
        <f>(D41&amp;E41&amp;F41&amp;G41&amp;H41&amp;#REF!&amp;#REF!&amp;#REF!&amp;I41&amp;#REF!&amp;#REF!&amp;#REF!&amp;#REF!&amp;J41&amp;K41&amp;L41&amp;M41&amp;#REF!&amp;#REF!&amp;#REF!&amp;#REF!&amp;#REF!&amp;N41&amp;#REF!&amp;O41)</f>
        <v>#REF!</v>
      </c>
      <c r="C41" s="80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</row>
    <row r="42" spans="1:59" x14ac:dyDescent="0.2">
      <c r="B42" s="78" t="e">
        <f>(D42&amp;E42&amp;F42&amp;G42&amp;H42&amp;#REF!&amp;#REF!&amp;#REF!&amp;I42&amp;#REF!&amp;#REF!&amp;#REF!&amp;#REF!&amp;J42&amp;K42&amp;L42&amp;M42&amp;#REF!&amp;#REF!&amp;#REF!&amp;#REF!&amp;#REF!&amp;N42&amp;#REF!&amp;O42)</f>
        <v>#REF!</v>
      </c>
      <c r="C42" s="80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</row>
    <row r="43" spans="1:59" x14ac:dyDescent="0.2">
      <c r="B43" s="78" t="e">
        <f>(D43&amp;E43&amp;F43&amp;G43&amp;H43&amp;#REF!&amp;#REF!&amp;#REF!&amp;I43&amp;#REF!&amp;#REF!&amp;#REF!&amp;#REF!&amp;J43&amp;K43&amp;L43&amp;M43&amp;#REF!&amp;#REF!&amp;#REF!&amp;#REF!&amp;#REF!&amp;N43&amp;#REF!&amp;O43)</f>
        <v>#REF!</v>
      </c>
      <c r="C43" s="80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</row>
    <row r="44" spans="1:59" x14ac:dyDescent="0.2">
      <c r="B44" s="78" t="e">
        <f>(D44&amp;E44&amp;F44&amp;G44&amp;H44&amp;#REF!&amp;#REF!&amp;#REF!&amp;I44&amp;#REF!&amp;#REF!&amp;#REF!&amp;#REF!&amp;J44&amp;K44&amp;L44&amp;M44&amp;#REF!&amp;#REF!&amp;#REF!&amp;#REF!&amp;#REF!&amp;N44&amp;#REF!&amp;O44)</f>
        <v>#REF!</v>
      </c>
      <c r="C44" s="80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</row>
    <row r="45" spans="1:59" x14ac:dyDescent="0.2">
      <c r="B45" s="78" t="e">
        <f>(D45&amp;E45&amp;F45&amp;G45&amp;H45&amp;#REF!&amp;#REF!&amp;#REF!&amp;I45&amp;#REF!&amp;#REF!&amp;#REF!&amp;#REF!&amp;J45&amp;K45&amp;L45&amp;M45&amp;#REF!&amp;#REF!&amp;#REF!&amp;#REF!&amp;#REF!&amp;N45&amp;#REF!&amp;O45)</f>
        <v>#REF!</v>
      </c>
      <c r="C45" s="80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</row>
    <row r="46" spans="1:59" x14ac:dyDescent="0.2">
      <c r="B46" s="78" t="e">
        <f>(D46&amp;E46&amp;F46&amp;G46&amp;H46&amp;#REF!&amp;#REF!&amp;#REF!&amp;I46&amp;#REF!&amp;#REF!&amp;#REF!&amp;#REF!&amp;J46&amp;K46&amp;L46&amp;M46&amp;#REF!&amp;#REF!&amp;#REF!&amp;#REF!&amp;#REF!&amp;N46&amp;#REF!&amp;O46)</f>
        <v>#REF!</v>
      </c>
      <c r="C46" s="80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</row>
    <row r="47" spans="1:59" x14ac:dyDescent="0.2">
      <c r="B47" s="78" t="e">
        <f>(D47&amp;E47&amp;F47&amp;G47&amp;H47&amp;#REF!&amp;#REF!&amp;#REF!&amp;I47&amp;#REF!&amp;#REF!&amp;#REF!&amp;#REF!&amp;J47&amp;K47&amp;L47&amp;M47&amp;#REF!&amp;#REF!&amp;#REF!&amp;#REF!&amp;#REF!&amp;N47&amp;#REF!&amp;O47)</f>
        <v>#REF!</v>
      </c>
      <c r="C47" s="80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</row>
    <row r="48" spans="1:59" x14ac:dyDescent="0.2">
      <c r="B48" s="78" t="e">
        <f>(D48&amp;E48&amp;F48&amp;G48&amp;H48&amp;#REF!&amp;#REF!&amp;#REF!&amp;I48&amp;#REF!&amp;#REF!&amp;#REF!&amp;#REF!&amp;J48&amp;K48&amp;L48&amp;M48&amp;#REF!&amp;#REF!&amp;#REF!&amp;#REF!&amp;#REF!&amp;N48&amp;#REF!&amp;O48)</f>
        <v>#REF!</v>
      </c>
      <c r="C48" s="80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</row>
    <row r="49" spans="2:58" x14ac:dyDescent="0.2">
      <c r="B49" s="78" t="e">
        <f>(D49&amp;E49&amp;F49&amp;G49&amp;H49&amp;#REF!&amp;#REF!&amp;#REF!&amp;I49&amp;#REF!&amp;#REF!&amp;#REF!&amp;#REF!&amp;J49&amp;K49&amp;L49&amp;M49&amp;#REF!&amp;#REF!&amp;#REF!&amp;#REF!&amp;#REF!&amp;N49&amp;#REF!&amp;O49)</f>
        <v>#REF!</v>
      </c>
      <c r="C49" s="80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</row>
    <row r="50" spans="2:58" x14ac:dyDescent="0.2">
      <c r="B50" s="78" t="e">
        <f>(D50&amp;E50&amp;F50&amp;G50&amp;H50&amp;#REF!&amp;#REF!&amp;#REF!&amp;I50&amp;#REF!&amp;#REF!&amp;#REF!&amp;#REF!&amp;J50&amp;K50&amp;L50&amp;M50&amp;#REF!&amp;#REF!&amp;#REF!&amp;#REF!&amp;#REF!&amp;N50&amp;#REF!&amp;O50)</f>
        <v>#REF!</v>
      </c>
      <c r="C50" s="80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</row>
    <row r="51" spans="2:58" x14ac:dyDescent="0.2">
      <c r="B51" s="78" t="e">
        <f>(D51&amp;E51&amp;F51&amp;G51&amp;H51&amp;#REF!&amp;#REF!&amp;#REF!&amp;I51&amp;#REF!&amp;#REF!&amp;#REF!&amp;#REF!&amp;J51&amp;K51&amp;L51&amp;M51&amp;#REF!&amp;#REF!&amp;#REF!&amp;#REF!&amp;#REF!&amp;N51&amp;#REF!&amp;O51)</f>
        <v>#REF!</v>
      </c>
      <c r="C51" s="80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</row>
    <row r="52" spans="2:58" x14ac:dyDescent="0.2">
      <c r="B52" s="78" t="e">
        <f>(D52&amp;E52&amp;F52&amp;G52&amp;H52&amp;#REF!&amp;#REF!&amp;#REF!&amp;I52&amp;#REF!&amp;#REF!&amp;#REF!&amp;#REF!&amp;J52&amp;K52&amp;L52&amp;M52&amp;#REF!&amp;#REF!&amp;#REF!&amp;#REF!&amp;#REF!&amp;N52&amp;#REF!&amp;O52)</f>
        <v>#REF!</v>
      </c>
      <c r="C52" s="80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</row>
    <row r="53" spans="2:58" x14ac:dyDescent="0.2">
      <c r="B53" s="78" t="e">
        <f>(D53&amp;E53&amp;F53&amp;G53&amp;H53&amp;#REF!&amp;#REF!&amp;#REF!&amp;I53&amp;#REF!&amp;#REF!&amp;#REF!&amp;#REF!&amp;J53&amp;K53&amp;L53&amp;M53&amp;#REF!&amp;#REF!&amp;#REF!&amp;#REF!&amp;#REF!&amp;N53&amp;#REF!&amp;O53)</f>
        <v>#REF!</v>
      </c>
      <c r="C53" s="80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</row>
    <row r="54" spans="2:58" x14ac:dyDescent="0.2">
      <c r="B54" s="78" t="e">
        <f>(D54&amp;E54&amp;F54&amp;G54&amp;H54&amp;#REF!&amp;#REF!&amp;#REF!&amp;I54&amp;#REF!&amp;#REF!&amp;#REF!&amp;#REF!&amp;J54&amp;K54&amp;L54&amp;M54&amp;#REF!&amp;#REF!&amp;#REF!&amp;#REF!&amp;#REF!&amp;N54&amp;#REF!&amp;O54)</f>
        <v>#REF!</v>
      </c>
      <c r="C54" s="80"/>
      <c r="D54" s="111"/>
      <c r="E54" s="111"/>
      <c r="F54" s="111"/>
      <c r="G54" s="111"/>
      <c r="H54" s="111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</row>
    <row r="55" spans="2:58" x14ac:dyDescent="0.2">
      <c r="B55" s="78" t="e">
        <f>(D55&amp;E55&amp;F55&amp;G55&amp;H55&amp;#REF!&amp;#REF!&amp;#REF!&amp;I55&amp;#REF!&amp;#REF!&amp;#REF!&amp;#REF!&amp;J55&amp;K55&amp;L55&amp;M55&amp;#REF!&amp;#REF!&amp;#REF!&amp;#REF!&amp;#REF!&amp;N55&amp;#REF!&amp;O55)</f>
        <v>#REF!</v>
      </c>
      <c r="C55" s="80"/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</row>
    <row r="56" spans="2:58" x14ac:dyDescent="0.2">
      <c r="B56" s="78" t="e">
        <f>(D56&amp;E56&amp;F56&amp;G56&amp;H56&amp;#REF!&amp;#REF!&amp;#REF!&amp;I56&amp;#REF!&amp;#REF!&amp;#REF!&amp;#REF!&amp;J56&amp;K56&amp;L56&amp;M56&amp;#REF!&amp;#REF!&amp;#REF!&amp;#REF!&amp;#REF!&amp;N56&amp;#REF!&amp;O56)</f>
        <v>#REF!</v>
      </c>
      <c r="C56" s="80"/>
      <c r="D56" s="111"/>
      <c r="E56" s="111"/>
      <c r="F56" s="111"/>
      <c r="G56" s="111"/>
      <c r="H56" s="111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</row>
    <row r="57" spans="2:58" x14ac:dyDescent="0.2">
      <c r="B57" s="78" t="e">
        <f>(D57&amp;E57&amp;F57&amp;G57&amp;H57&amp;#REF!&amp;#REF!&amp;#REF!&amp;I57&amp;#REF!&amp;#REF!&amp;#REF!&amp;#REF!&amp;J57&amp;K57&amp;L57&amp;M57&amp;#REF!&amp;#REF!&amp;#REF!&amp;#REF!&amp;#REF!&amp;N57&amp;#REF!&amp;O57)</f>
        <v>#REF!</v>
      </c>
      <c r="C57" s="80"/>
      <c r="D57" s="111"/>
      <c r="E57" s="111"/>
      <c r="F57" s="111"/>
      <c r="G57" s="111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</row>
    <row r="58" spans="2:58" x14ac:dyDescent="0.2">
      <c r="B58" s="78" t="e">
        <f>(D58&amp;E58&amp;F58&amp;G58&amp;H58&amp;#REF!&amp;#REF!&amp;#REF!&amp;I58&amp;#REF!&amp;#REF!&amp;#REF!&amp;#REF!&amp;J58&amp;K58&amp;L58&amp;M58&amp;#REF!&amp;#REF!&amp;#REF!&amp;#REF!&amp;#REF!&amp;N58&amp;#REF!&amp;O58)</f>
        <v>#REF!</v>
      </c>
      <c r="C58" s="80"/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</row>
    <row r="59" spans="2:58" x14ac:dyDescent="0.2">
      <c r="B59" s="78" t="e">
        <f>(D59&amp;E59&amp;F59&amp;G59&amp;H59&amp;#REF!&amp;#REF!&amp;#REF!&amp;I59&amp;#REF!&amp;#REF!&amp;#REF!&amp;#REF!&amp;J59&amp;K59&amp;L59&amp;M59&amp;#REF!&amp;#REF!&amp;#REF!&amp;#REF!&amp;#REF!&amp;N59&amp;#REF!&amp;O59)</f>
        <v>#REF!</v>
      </c>
      <c r="C59" s="80"/>
      <c r="D59" s="111"/>
      <c r="E59" s="111"/>
      <c r="F59" s="111"/>
      <c r="G59" s="111"/>
      <c r="H59" s="111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</row>
    <row r="60" spans="2:58" x14ac:dyDescent="0.2">
      <c r="B60" s="78" t="e">
        <f>(D60&amp;E60&amp;F60&amp;G60&amp;H60&amp;#REF!&amp;#REF!&amp;#REF!&amp;I60&amp;#REF!&amp;#REF!&amp;#REF!&amp;#REF!&amp;J60&amp;K60&amp;L60&amp;M60&amp;#REF!&amp;#REF!&amp;#REF!&amp;#REF!&amp;#REF!&amp;N60&amp;#REF!&amp;O60)</f>
        <v>#REF!</v>
      </c>
      <c r="C60" s="80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</row>
    <row r="61" spans="2:58" x14ac:dyDescent="0.2">
      <c r="B61" s="78" t="e">
        <f>(D61&amp;E61&amp;F61&amp;G61&amp;H61&amp;#REF!&amp;#REF!&amp;#REF!&amp;I61&amp;#REF!&amp;#REF!&amp;#REF!&amp;#REF!&amp;J61&amp;K61&amp;L61&amp;M61&amp;#REF!&amp;#REF!&amp;#REF!&amp;#REF!&amp;#REF!&amp;N61&amp;#REF!&amp;O61)</f>
        <v>#REF!</v>
      </c>
      <c r="C61" s="80"/>
      <c r="D61" s="111"/>
      <c r="E61" s="111"/>
      <c r="F61" s="111"/>
      <c r="G61" s="111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</row>
    <row r="62" spans="2:58" x14ac:dyDescent="0.2">
      <c r="B62" s="78" t="e">
        <f>(D62&amp;E62&amp;F62&amp;G62&amp;H62&amp;#REF!&amp;#REF!&amp;#REF!&amp;I62&amp;#REF!&amp;#REF!&amp;#REF!&amp;#REF!&amp;J62&amp;K62&amp;L62&amp;M62&amp;#REF!&amp;#REF!&amp;#REF!&amp;#REF!&amp;#REF!&amp;N62&amp;#REF!&amp;O62)</f>
        <v>#REF!</v>
      </c>
      <c r="C62" s="80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</row>
    <row r="63" spans="2:58" x14ac:dyDescent="0.2">
      <c r="B63" s="78" t="e">
        <f>(D63&amp;E63&amp;F63&amp;G63&amp;H63&amp;#REF!&amp;#REF!&amp;#REF!&amp;I63&amp;#REF!&amp;#REF!&amp;#REF!&amp;#REF!&amp;J63&amp;K63&amp;L63&amp;M63&amp;#REF!&amp;#REF!&amp;#REF!&amp;#REF!&amp;#REF!&amp;N63&amp;#REF!&amp;O63)</f>
        <v>#REF!</v>
      </c>
      <c r="C63" s="80"/>
      <c r="D63" s="111"/>
      <c r="E63" s="111"/>
      <c r="F63" s="111"/>
      <c r="G63" s="111"/>
      <c r="H63" s="111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</row>
    <row r="64" spans="2:58" x14ac:dyDescent="0.2">
      <c r="B64" s="78" t="e">
        <f>(D64&amp;E64&amp;F64&amp;G64&amp;H64&amp;#REF!&amp;#REF!&amp;#REF!&amp;I64&amp;#REF!&amp;#REF!&amp;#REF!&amp;#REF!&amp;J64&amp;K64&amp;L64&amp;M64&amp;#REF!&amp;#REF!&amp;#REF!&amp;#REF!&amp;#REF!&amp;N64&amp;#REF!&amp;O64)</f>
        <v>#REF!</v>
      </c>
      <c r="C64" s="80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</row>
    <row r="65" spans="1:58" x14ac:dyDescent="0.2">
      <c r="B65" s="78" t="e">
        <f>(D65&amp;E65&amp;F65&amp;G65&amp;H65&amp;#REF!&amp;#REF!&amp;#REF!&amp;I65&amp;#REF!&amp;#REF!&amp;#REF!&amp;#REF!&amp;J65&amp;K65&amp;L65&amp;M65&amp;#REF!&amp;#REF!&amp;#REF!&amp;#REF!&amp;#REF!&amp;N65&amp;#REF!&amp;O65)</f>
        <v>#REF!</v>
      </c>
      <c r="C65" s="80"/>
      <c r="D65" s="111"/>
      <c r="E65" s="111"/>
      <c r="F65" s="111"/>
      <c r="G65" s="111"/>
      <c r="H65" s="111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</row>
    <row r="66" spans="1:58" x14ac:dyDescent="0.2">
      <c r="B66" s="78" t="e">
        <f>(D66&amp;E66&amp;F66&amp;G66&amp;H66&amp;#REF!&amp;#REF!&amp;#REF!&amp;I66&amp;#REF!&amp;#REF!&amp;#REF!&amp;#REF!&amp;J66&amp;K66&amp;L66&amp;M66&amp;#REF!&amp;#REF!&amp;#REF!&amp;#REF!&amp;#REF!&amp;N66&amp;#REF!&amp;O66)</f>
        <v>#REF!</v>
      </c>
      <c r="C66" s="80"/>
      <c r="D66" s="111"/>
      <c r="E66" s="111"/>
      <c r="F66" s="111"/>
      <c r="G66" s="111"/>
      <c r="H66" s="111"/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</row>
    <row r="67" spans="1:58" x14ac:dyDescent="0.2">
      <c r="B67" s="78" t="e">
        <f>(D67&amp;E67&amp;F67&amp;G67&amp;H67&amp;#REF!&amp;#REF!&amp;#REF!&amp;I67&amp;#REF!&amp;#REF!&amp;#REF!&amp;#REF!&amp;J67&amp;K67&amp;L67&amp;M67&amp;#REF!&amp;#REF!&amp;#REF!&amp;#REF!&amp;#REF!&amp;N67&amp;#REF!&amp;O67)</f>
        <v>#REF!</v>
      </c>
      <c r="C67" s="80"/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</row>
    <row r="68" spans="1:58" x14ac:dyDescent="0.2">
      <c r="B68" s="78" t="e">
        <f>(D68&amp;E68&amp;F68&amp;G68&amp;H68&amp;#REF!&amp;#REF!&amp;#REF!&amp;I68&amp;#REF!&amp;#REF!&amp;#REF!&amp;#REF!&amp;J68&amp;K68&amp;L68&amp;M68&amp;#REF!&amp;#REF!&amp;#REF!&amp;#REF!&amp;#REF!&amp;N68&amp;#REF!&amp;O68)</f>
        <v>#REF!</v>
      </c>
      <c r="C68" s="80"/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</row>
    <row r="69" spans="1:58" x14ac:dyDescent="0.2">
      <c r="B69" s="78" t="e">
        <f>(D69&amp;E69&amp;F69&amp;G69&amp;H69&amp;#REF!&amp;#REF!&amp;#REF!&amp;I69&amp;#REF!&amp;#REF!&amp;#REF!&amp;#REF!&amp;J69&amp;K69&amp;L69&amp;M69&amp;#REF!&amp;#REF!&amp;#REF!&amp;#REF!&amp;#REF!&amp;N69&amp;#REF!&amp;O69)</f>
        <v>#REF!</v>
      </c>
      <c r="C69" s="80"/>
      <c r="D69" s="111"/>
      <c r="E69" s="111"/>
      <c r="F69" s="111"/>
      <c r="G69" s="111"/>
      <c r="H69" s="111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</row>
    <row r="70" spans="1:58" x14ac:dyDescent="0.2">
      <c r="B70" s="78" t="e">
        <f>(D70&amp;E70&amp;F70&amp;G70&amp;H70&amp;#REF!&amp;#REF!&amp;#REF!&amp;I70&amp;#REF!&amp;#REF!&amp;#REF!&amp;#REF!&amp;J70&amp;K70&amp;L70&amp;M70&amp;#REF!&amp;#REF!&amp;#REF!&amp;#REF!&amp;#REF!&amp;N70&amp;#REF!&amp;O70)</f>
        <v>#REF!</v>
      </c>
      <c r="C70" s="80"/>
      <c r="D70" s="111"/>
      <c r="E70" s="111"/>
      <c r="F70" s="111"/>
      <c r="G70" s="111"/>
      <c r="H70" s="111"/>
      <c r="I70" s="111"/>
      <c r="J70" s="111"/>
      <c r="K70" s="111"/>
      <c r="L70" s="111"/>
      <c r="M70" s="111"/>
      <c r="N70" s="111"/>
      <c r="O70" s="111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</row>
    <row r="71" spans="1:58" x14ac:dyDescent="0.2">
      <c r="B71" s="78" t="e">
        <f>(D71&amp;E71&amp;F71&amp;G71&amp;H71&amp;#REF!&amp;#REF!&amp;#REF!&amp;I71&amp;#REF!&amp;#REF!&amp;#REF!&amp;#REF!&amp;J71&amp;K71&amp;L71&amp;M71&amp;#REF!&amp;#REF!&amp;#REF!&amp;#REF!&amp;#REF!&amp;N71&amp;#REF!&amp;O71)</f>
        <v>#REF!</v>
      </c>
      <c r="C71" s="80"/>
      <c r="D71" s="111"/>
      <c r="E71" s="111"/>
      <c r="F71" s="111"/>
      <c r="G71" s="111"/>
      <c r="H71" s="111"/>
      <c r="I71" s="111"/>
      <c r="J71" s="111"/>
      <c r="K71" s="111"/>
      <c r="L71" s="111"/>
      <c r="M71" s="111"/>
      <c r="N71" s="111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</row>
    <row r="72" spans="1:58" x14ac:dyDescent="0.2">
      <c r="B72" s="78"/>
      <c r="C72" s="80"/>
      <c r="D72" s="111"/>
      <c r="E72" s="111"/>
      <c r="F72" s="111"/>
      <c r="G72" s="111"/>
      <c r="H72" s="111"/>
      <c r="I72" s="111"/>
      <c r="J72" s="111"/>
      <c r="K72" s="111"/>
      <c r="L72" s="111"/>
      <c r="M72" s="111"/>
      <c r="N72" s="111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</row>
    <row r="73" spans="1:58" x14ac:dyDescent="0.2">
      <c r="B73" s="78"/>
      <c r="C73" s="8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</row>
    <row r="74" spans="1:58" x14ac:dyDescent="0.2">
      <c r="B74" s="78"/>
      <c r="C74" s="8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</row>
    <row r="75" spans="1:58" x14ac:dyDescent="0.2">
      <c r="A75">
        <v>0.65348075200132882</v>
      </c>
      <c r="B75" s="78" t="e">
        <f>(D75 &amp; E75 &amp; F75 &amp; G75 &amp; H75 &amp;#REF! &amp;#REF! &amp;#REF! &amp;#REF! &amp;#REF! &amp; I75 &amp;#REF! &amp;#REF! &amp;#REF! &amp;#REF! &amp;#REF! &amp;#REF! &amp;#REF! &amp;#REF! &amp;#REF! &amp;#REF! &amp;#REF! &amp;#REF! &amp;#REF! &amp;#REF! &amp;#REF! &amp;#REF! &amp;#REF! &amp;#REF! &amp;#REF! &amp;#REF! &amp; J75 &amp;#REF! &amp;#REF! &amp;#REF! &amp;#REF! &amp;#REF! &amp; K75 &amp;#REF! &amp;#REF! &amp;#REF! &amp;#REF! &amp;#REF! &amp; L75 &amp;#REF! &amp;#REF! &amp;#REF! &amp;#REF! &amp;#REF! &amp; M75 &amp;#REF! &amp;#REF! &amp;#REF! &amp;#REF! &amp;#REF! &amp;#REF! &amp;#REF! &amp;#REF! &amp;#REF! &amp;#REF! &amp;#REF! &amp;#REF! &amp;#REF! &amp;#REF! &amp;#REF! &amp;#REF! &amp; N75 &amp;#REF! &amp;#REF! &amp;#REF! &amp;#REF! &amp;#REF! &amp; O75 &amp;#REF! &amp;#REF! &amp; P75 &amp;#REF! &amp;#REF! &amp;#REF! &amp;#REF!)</f>
        <v>#REF!</v>
      </c>
      <c r="C75" s="8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</row>
    <row r="76" spans="1:58" x14ac:dyDescent="0.2">
      <c r="A76">
        <v>0.64947664208768241</v>
      </c>
      <c r="B76" s="78" t="e">
        <f>(D76 &amp; E76 &amp; F76 &amp; G76 &amp; H76 &amp;#REF! &amp;#REF! &amp;#REF! &amp;#REF! &amp;#REF! &amp; I76 &amp;#REF! &amp;#REF! &amp;#REF! &amp;#REF! &amp;#REF! &amp;#REF! &amp;#REF! &amp;#REF! &amp;#REF! &amp;#REF! &amp;#REF! &amp;#REF! &amp;#REF! &amp;#REF! &amp;#REF! &amp;#REF! &amp;#REF! &amp;#REF! &amp;#REF! &amp;#REF! &amp; J76 &amp;#REF! &amp;#REF! &amp;#REF! &amp;#REF! &amp;#REF! &amp; K76 &amp;#REF! &amp;#REF! &amp;#REF! &amp;#REF! &amp;#REF! &amp; L76 &amp;#REF! &amp;#REF! &amp;#REF! &amp;#REF! &amp;#REF! &amp; M76 &amp;#REF! &amp;#REF! &amp;#REF! &amp;#REF! &amp;#REF! &amp;#REF! &amp;#REF! &amp;#REF! &amp;#REF! &amp;#REF! &amp;#REF! &amp;#REF! &amp;#REF! &amp;#REF! &amp;#REF! &amp;#REF! &amp; N76 &amp;#REF! &amp;#REF! &amp;#REF! &amp;#REF! &amp;#REF! &amp; O76 &amp;#REF! &amp;#REF! &amp; P76 &amp;#REF! &amp;#REF! &amp;#REF! &amp;#REF!)</f>
        <v>#REF!</v>
      </c>
      <c r="C76" s="8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</row>
    <row r="77" spans="1:58" x14ac:dyDescent="0.2">
      <c r="A77">
        <v>0.64562490022116847</v>
      </c>
      <c r="B77" s="78" t="e">
        <f>(D77 &amp; E77 &amp; F77 &amp; G77 &amp; H77 &amp;#REF! &amp;#REF! &amp;#REF! &amp;#REF! &amp;#REF! &amp; I77 &amp;#REF! &amp;#REF! &amp;#REF! &amp;#REF! &amp;#REF! &amp;#REF! &amp;#REF! &amp;#REF! &amp;#REF! &amp;#REF! &amp;#REF! &amp;#REF! &amp;#REF! &amp;#REF! &amp;#REF! &amp;#REF! &amp;#REF! &amp;#REF! &amp;#REF! &amp;#REF! &amp; J77 &amp;#REF! &amp;#REF! &amp;#REF! &amp;#REF! &amp;#REF! &amp; K77 &amp;#REF! &amp;#REF! &amp;#REF! &amp;#REF! &amp;#REF! &amp; L77 &amp;#REF! &amp;#REF! &amp;#REF! &amp;#REF! &amp;#REF! &amp; M77 &amp;#REF! &amp;#REF! &amp;#REF! &amp;#REF! &amp;#REF! &amp;#REF! &amp;#REF! &amp;#REF! &amp;#REF! &amp;#REF! &amp;#REF! &amp;#REF! &amp;#REF! &amp;#REF! &amp;#REF! &amp;#REF! &amp; N77 &amp;#REF! &amp;#REF! &amp;#REF! &amp;#REF! &amp;#REF! &amp; O77 &amp;#REF! &amp;#REF! &amp; P77 &amp;#REF! &amp;#REF! &amp;#REF! &amp;#REF!)</f>
        <v>#REF!</v>
      </c>
      <c r="C77" s="8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</row>
    <row r="78" spans="1:58" x14ac:dyDescent="0.2">
      <c r="A78">
        <v>0.64166860025850125</v>
      </c>
      <c r="B78" s="78" t="e">
        <f>(D78 &amp; E78 &amp; F78 &amp; G78 &amp; H78 &amp;#REF! &amp;#REF! &amp;#REF! &amp;#REF! &amp;#REF! &amp; I78 &amp;#REF! &amp;#REF! &amp;#REF! &amp;#REF! &amp;#REF! &amp;#REF! &amp;#REF! &amp;#REF! &amp;#REF! &amp;#REF! &amp;#REF! &amp;#REF! &amp;#REF! &amp;#REF! &amp;#REF! &amp;#REF! &amp;#REF! &amp;#REF! &amp;#REF! &amp;#REF! &amp; J78 &amp;#REF! &amp;#REF! &amp;#REF! &amp;#REF! &amp;#REF! &amp; K78 &amp;#REF! &amp;#REF! &amp;#REF! &amp;#REF! &amp;#REF! &amp; L78 &amp;#REF! &amp;#REF! &amp;#REF! &amp;#REF! &amp;#REF! &amp; M78 &amp;#REF! &amp;#REF! &amp;#REF! &amp;#REF! &amp;#REF! &amp;#REF! &amp;#REF! &amp;#REF! &amp;#REF! &amp;#REF! &amp;#REF! &amp;#REF! &amp;#REF! &amp;#REF! &amp;#REF! &amp;#REF! &amp; N78 &amp;#REF! &amp;#REF! &amp;#REF! &amp;#REF! &amp;#REF! &amp; O78 &amp;#REF! &amp;#REF! &amp; P78 &amp;#REF! &amp;#REF! &amp;#REF! &amp;#REF!)</f>
        <v>#REF!</v>
      </c>
      <c r="C78" s="8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</row>
    <row r="79" spans="1:58" x14ac:dyDescent="0.2">
      <c r="A79">
        <v>0.63773637947014095</v>
      </c>
      <c r="B79" s="78" t="e">
        <f>(D79 &amp; E79 &amp; F79 &amp; G79 &amp; H79 &amp;#REF! &amp;#REF! &amp;#REF! &amp;#REF! &amp;#REF! &amp; I79 &amp;#REF! &amp;#REF! &amp;#REF! &amp;#REF! &amp;#REF! &amp;#REF! &amp;#REF! &amp;#REF! &amp;#REF! &amp;#REF! &amp;#REF! &amp;#REF! &amp;#REF! &amp;#REF! &amp;#REF! &amp;#REF! &amp;#REF! &amp;#REF! &amp;#REF! &amp;#REF! &amp; J79 &amp;#REF! &amp;#REF! &amp;#REF! &amp;#REF! &amp;#REF! &amp; K79 &amp;#REF! &amp;#REF! &amp;#REF! &amp;#REF! &amp;#REF! &amp; L79 &amp;#REF! &amp;#REF! &amp;#REF! &amp;#REF! &amp;#REF! &amp; M79 &amp;#REF! &amp;#REF! &amp;#REF! &amp;#REF! &amp;#REF! &amp;#REF! &amp;#REF! &amp;#REF! &amp;#REF! &amp;#REF! &amp;#REF! &amp;#REF! &amp;#REF! &amp;#REF! &amp;#REF! &amp;#REF! &amp; N79 &amp;#REF! &amp;#REF! &amp;#REF! &amp;#REF! &amp;#REF! &amp; O79 &amp;#REF! &amp;#REF! &amp; P79 &amp;#REF! &amp;#REF! &amp;#REF! &amp;#REF!)</f>
        <v>#REF!</v>
      </c>
      <c r="C79" s="8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</row>
    <row r="80" spans="1:58" x14ac:dyDescent="0.2">
      <c r="A80">
        <v>0.63395379400695695</v>
      </c>
      <c r="B80" s="78" t="e">
        <f>(D80 &amp; E80 &amp; F80 &amp; G80 &amp; H80 &amp;#REF! &amp;#REF! &amp;#REF! &amp;#REF! &amp;#REF! &amp; I80 &amp;#REF! &amp;#REF! &amp;#REF! &amp;#REF! &amp;#REF! &amp;#REF! &amp;#REF! &amp;#REF! &amp;#REF! &amp;#REF! &amp;#REF! &amp;#REF! &amp;#REF! &amp;#REF! &amp;#REF! &amp;#REF! &amp;#REF! &amp;#REF! &amp;#REF! &amp;#REF! &amp; J80 &amp;#REF! &amp;#REF! &amp;#REF! &amp;#REF! &amp;#REF! &amp; K80 &amp;#REF! &amp;#REF! &amp;#REF! &amp;#REF! &amp;#REF! &amp; L80 &amp;#REF! &amp;#REF! &amp;#REF! &amp;#REF! &amp;#REF! &amp; M80 &amp;#REF! &amp;#REF! &amp;#REF! &amp;#REF! &amp;#REF! &amp;#REF! &amp;#REF! &amp;#REF! &amp;#REF! &amp;#REF! &amp;#REF! &amp;#REF! &amp;#REF! &amp;#REF! &amp;#REF! &amp;#REF! &amp; N80 &amp;#REF! &amp;#REF! &amp;#REF! &amp;#REF! &amp;#REF! &amp; O80 &amp;#REF! &amp;#REF! &amp; P80 &amp;#REF! &amp;#REF! &amp;#REF! &amp;#REF!)</f>
        <v>#REF!</v>
      </c>
      <c r="C80" s="8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</row>
    <row r="81" spans="1:16" x14ac:dyDescent="0.2">
      <c r="A81">
        <v>0.63006853069057567</v>
      </c>
      <c r="B81" s="78" t="e">
        <f>(D81 &amp; E81 &amp; F81 &amp; G81 &amp; H81 &amp;#REF! &amp;#REF! &amp;#REF! &amp;#REF! &amp;#REF! &amp; I81 &amp;#REF! &amp;#REF! &amp;#REF! &amp;#REF! &amp;#REF! &amp;#REF! &amp;#REF! &amp;#REF! &amp;#REF! &amp;#REF! &amp;#REF! &amp;#REF! &amp;#REF! &amp;#REF! &amp;#REF! &amp;#REF! &amp;#REF! &amp;#REF! &amp;#REF! &amp;#REF! &amp; J81 &amp;#REF! &amp;#REF! &amp;#REF! &amp;#REF! &amp;#REF! &amp; K81 &amp;#REF! &amp;#REF! &amp;#REF! &amp;#REF! &amp;#REF! &amp; L81 &amp;#REF! &amp;#REF! &amp;#REF! &amp;#REF! &amp;#REF! &amp; M81 &amp;#REF! &amp;#REF! &amp;#REF! &amp;#REF! &amp;#REF! &amp;#REF! &amp;#REF! &amp;#REF! &amp;#REF! &amp;#REF! &amp;#REF! &amp;#REF! &amp;#REF! &amp;#REF! &amp;#REF! &amp;#REF! &amp; N81 &amp;#REF! &amp;#REF! &amp;#REF! &amp;#REF! &amp;#REF! &amp; O81 &amp;#REF! &amp;#REF! &amp; P81 &amp;#REF! &amp;#REF! &amp;#REF! &amp;#REF!)</f>
        <v>#REF!</v>
      </c>
      <c r="C81" s="8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</row>
    <row r="82" spans="1:16" x14ac:dyDescent="0.2">
      <c r="A82">
        <v>0.62633111767585248</v>
      </c>
      <c r="B82" s="78" t="e">
        <f>(D82 &amp; E82 &amp; F82 &amp; G82 &amp; H82 &amp;#REF! &amp;#REF! &amp;#REF! &amp;#REF! &amp;#REF! &amp; I82 &amp;#REF! &amp;#REF! &amp;#REF! &amp;#REF! &amp;#REF! &amp;#REF! &amp;#REF! &amp;#REF! &amp;#REF! &amp;#REF! &amp;#REF! &amp;#REF! &amp;#REF! &amp;#REF! &amp;#REF! &amp;#REF! &amp;#REF! &amp;#REF! &amp;#REF! &amp;#REF! &amp; J82 &amp;#REF! &amp;#REF! &amp;#REF! &amp;#REF! &amp;#REF! &amp; K82 &amp;#REF! &amp;#REF! &amp;#REF! &amp;#REF! &amp;#REF! &amp; L82 &amp;#REF! &amp;#REF! &amp;#REF! &amp;#REF! &amp;#REF! &amp; M82 &amp;#REF! &amp;#REF! &amp;#REF! &amp;#REF! &amp;#REF! &amp;#REF! &amp;#REF! &amp;#REF! &amp;#REF! &amp;#REF! &amp;#REF! &amp;#REF! &amp;#REF! &amp;#REF! &amp;#REF! &amp;#REF! &amp; N82 &amp;#REF! &amp;#REF! &amp;#REF! &amp;#REF! &amp;#REF! &amp; O82 &amp;#REF! &amp;#REF! &amp; P82 &amp;#REF! &amp;#REF! &amp;#REF! &amp;#REF!)</f>
        <v>#REF!</v>
      </c>
      <c r="C82" s="8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</row>
    <row r="83" spans="1:16" x14ac:dyDescent="0.2">
      <c r="A83">
        <v>0.61895402250090614</v>
      </c>
      <c r="B83" s="78" t="e">
        <f>(D83 &amp; E83 &amp; F83 &amp; G83 &amp; H83 &amp;#REF! &amp;#REF! &amp;#REF! &amp;#REF! &amp;#REF! &amp; I83 &amp;#REF! &amp;#REF! &amp;#REF! &amp;#REF! &amp;#REF! &amp;#REF! &amp;#REF! &amp;#REF! &amp;#REF! &amp;#REF! &amp;#REF! &amp;#REF! &amp;#REF! &amp;#REF! &amp;#REF! &amp;#REF! &amp;#REF! &amp;#REF! &amp;#REF! &amp;#REF! &amp; J83 &amp;#REF! &amp;#REF! &amp;#REF! &amp;#REF! &amp;#REF! &amp; K83 &amp;#REF! &amp;#REF! &amp;#REF! &amp;#REF! &amp;#REF! &amp; L83 &amp;#REF! &amp;#REF! &amp;#REF! &amp;#REF! &amp;#REF! &amp; M83 &amp;#REF! &amp;#REF! &amp;#REF! &amp;#REF! &amp;#REF! &amp;#REF! &amp;#REF! &amp;#REF! &amp;#REF! &amp;#REF! &amp;#REF! &amp;#REF! &amp;#REF! &amp;#REF! &amp;#REF! &amp;#REF! &amp; N83 &amp;#REF! &amp;#REF! &amp;#REF! &amp;#REF! &amp;#REF! &amp; O83 &amp;#REF! &amp;#REF! &amp; P83 &amp;#REF! &amp;#REF! &amp;#REF! &amp;#REF!)</f>
        <v>#REF!</v>
      </c>
      <c r="C83" s="8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</row>
    <row r="84" spans="1:16" x14ac:dyDescent="0.2">
      <c r="A84">
        <v>0.61503581685761533</v>
      </c>
      <c r="B84" t="e">
        <f>(D84 &amp; E84 &amp; F84 &amp; G84 &amp; H84 &amp;#REF! &amp;#REF! &amp;#REF! &amp;#REF! &amp;#REF! &amp; I84 &amp;#REF! &amp;#REF! &amp;#REF! &amp;#REF! &amp;#REF! &amp;#REF! &amp;#REF! &amp;#REF! &amp;#REF! &amp;#REF! &amp;#REF! &amp;#REF! &amp;#REF! &amp;#REF! &amp;#REF! &amp;#REF! &amp;#REF! &amp;#REF! &amp;#REF! &amp;#REF! &amp; J84 &amp;#REF! &amp;#REF! &amp;#REF! &amp;#REF! &amp;#REF! &amp; K84 &amp;#REF! &amp;#REF! &amp;#REF! &amp;#REF! &amp;#REF! &amp; L84 &amp;#REF! &amp;#REF! &amp;#REF! &amp;#REF! &amp;#REF! &amp; M84 &amp;#REF! &amp;#REF! &amp;#REF! &amp;#REF! &amp;#REF! &amp;#REF! &amp;#REF! &amp;#REF! &amp;#REF! &amp;#REF! &amp;#REF! &amp;#REF! &amp;#REF! &amp;#REF! &amp;#REF! &amp;#REF! &amp; N84 &amp;#REF! &amp;#REF! &amp;#REF! &amp;#REF! &amp;#REF! &amp; O84 &amp;#REF! &amp;#REF! &amp; P84 &amp;#REF! &amp;#REF! &amp;#REF! &amp;#REF!)</f>
        <v>#REF!</v>
      </c>
      <c r="C84" s="55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</row>
    <row r="85" spans="1:16" x14ac:dyDescent="0.2">
      <c r="A85">
        <v>0.61151591748683376</v>
      </c>
      <c r="B85" t="e">
        <f>(D85 &amp; E85 &amp; F85 &amp; G85 &amp; H85 &amp;#REF! &amp;#REF! &amp;#REF! &amp;#REF! &amp;#REF! &amp; I85 &amp;#REF! &amp;#REF! &amp;#REF! &amp;#REF! &amp;#REF! &amp;#REF! &amp;#REF! &amp;#REF! &amp;#REF! &amp;#REF! &amp;#REF! &amp;#REF! &amp;#REF! &amp;#REF! &amp;#REF! &amp;#REF! &amp;#REF! &amp;#REF! &amp;#REF! &amp;#REF! &amp; J85 &amp;#REF! &amp;#REF! &amp;#REF! &amp;#REF! &amp;#REF! &amp; K85 &amp;#REF! &amp;#REF! &amp;#REF! &amp;#REF! &amp;#REF! &amp; L85 &amp;#REF! &amp;#REF! &amp;#REF! &amp;#REF! &amp;#REF! &amp; M85 &amp;#REF! &amp;#REF! &amp;#REF! &amp;#REF! &amp;#REF! &amp;#REF! &amp;#REF! &amp;#REF! &amp;#REF! &amp;#REF! &amp;#REF! &amp;#REF! &amp;#REF! &amp;#REF! &amp;#REF! &amp;#REF! &amp; N85 &amp;#REF! &amp;#REF! &amp;#REF! &amp;#REF! &amp;#REF! &amp; O85 &amp;#REF! &amp;#REF! &amp; P85 &amp;#REF! &amp;#REF! &amp;#REF! &amp;#REF!)</f>
        <v>#REF!</v>
      </c>
      <c r="C85" s="55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</row>
    <row r="86" spans="1:16" x14ac:dyDescent="0.2">
      <c r="A86">
        <v>0.60763996040128609</v>
      </c>
      <c r="B86" t="e">
        <f>(D86 &amp; E86 &amp; F86 &amp; G86 &amp; H86 &amp;#REF! &amp;#REF! &amp;#REF! &amp;#REF! &amp;#REF! &amp; I86 &amp;#REF! &amp;#REF! &amp;#REF! &amp;#REF! &amp;#REF! &amp;#REF! &amp;#REF! &amp;#REF! &amp;#REF! &amp;#REF! &amp;#REF! &amp;#REF! &amp;#REF! &amp;#REF! &amp;#REF! &amp;#REF! &amp;#REF! &amp;#REF! &amp;#REF! &amp;#REF! &amp; J86 &amp;#REF! &amp;#REF! &amp;#REF! &amp;#REF! &amp;#REF! &amp; K86 &amp;#REF! &amp;#REF! &amp;#REF! &amp;#REF! &amp;#REF! &amp; L86 &amp;#REF! &amp;#REF! &amp;#REF! &amp;#REF! &amp;#REF! &amp; M86 &amp;#REF! &amp;#REF! &amp;#REF! &amp;#REF! &amp;#REF! &amp;#REF! &amp;#REF! &amp;#REF! &amp;#REF! &amp;#REF! &amp;#REF! &amp;#REF! &amp;#REF! &amp;#REF! &amp;#REF! &amp;#REF! &amp; N86 &amp;#REF! &amp;#REF! &amp;#REF! &amp;#REF! &amp;#REF! &amp; O86 &amp;#REF! &amp;#REF! &amp; P86 &amp;#REF! &amp;#REF! &amp;#REF! &amp;#REF!)</f>
        <v>#REF!</v>
      </c>
      <c r="C86" s="55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</row>
    <row r="87" spans="1:16" x14ac:dyDescent="0.2">
      <c r="A87">
        <v>0.60391002165207541</v>
      </c>
      <c r="B87" t="e">
        <f>(D87 &amp; E87 &amp; F87 &amp; G87 &amp; H87 &amp;#REF! &amp;#REF! &amp;#REF! &amp;#REF! &amp;#REF! &amp; I87 &amp;#REF! &amp;#REF! &amp;#REF! &amp;#REF! &amp;#REF! &amp;#REF! &amp;#REF! &amp;#REF! &amp;#REF! &amp;#REF! &amp;#REF! &amp;#REF! &amp;#REF! &amp;#REF! &amp;#REF! &amp;#REF! &amp;#REF! &amp;#REF! &amp;#REF! &amp;#REF! &amp; J87 &amp;#REF! &amp;#REF! &amp;#REF! &amp;#REF! &amp;#REF! &amp; K87 &amp;#REF! &amp;#REF! &amp;#REF! &amp;#REF! &amp;#REF! &amp; L87 &amp;#REF! &amp;#REF! &amp;#REF! &amp;#REF! &amp;#REF! &amp; M87 &amp;#REF! &amp;#REF! &amp;#REF! &amp;#REF! &amp;#REF! &amp;#REF! &amp;#REF! &amp;#REF! &amp;#REF! &amp;#REF! &amp;#REF! &amp;#REF! &amp;#REF! &amp;#REF! &amp;#REF! &amp;#REF! &amp; N87 &amp;#REF! &amp;#REF! &amp;#REF! &amp;#REF! &amp;#REF! &amp; O87 &amp;#REF! &amp;#REF! &amp; P87 &amp;#REF! &amp;#REF! &amp;#REF! &amp;#REF!)</f>
        <v>#REF!</v>
      </c>
      <c r="C87" s="55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</row>
    <row r="88" spans="1:16" x14ac:dyDescent="0.2">
      <c r="A88">
        <v>0.60007733391129559</v>
      </c>
      <c r="B88" t="e">
        <f>(D88 &amp; E88 &amp; F88 &amp; G88 &amp; H88 &amp;#REF! &amp;#REF! &amp;#REF! &amp;#REF! &amp;#REF! &amp; I88 &amp;#REF! &amp;#REF! &amp;#REF! &amp;#REF! &amp;#REF! &amp;#REF! &amp;#REF! &amp;#REF! &amp;#REF! &amp;#REF! &amp;#REF! &amp;#REF! &amp;#REF! &amp;#REF! &amp;#REF! &amp;#REF! &amp;#REF! &amp;#REF! &amp;#REF! &amp;#REF! &amp; J88 &amp;#REF! &amp;#REF! &amp;#REF! &amp;#REF! &amp;#REF! &amp; K88 &amp;#REF! &amp;#REF! &amp;#REF! &amp;#REF! &amp;#REF! &amp; L88 &amp;#REF! &amp;#REF! &amp;#REF! &amp;#REF! &amp;#REF! &amp; M88 &amp;#REF! &amp;#REF! &amp;#REF! &amp;#REF! &amp;#REF! &amp;#REF! &amp;#REF! &amp;#REF! &amp;#REF! &amp;#REF! &amp;#REF! &amp;#REF! &amp;#REF! &amp;#REF! &amp;#REF! &amp;#REF! &amp; N88 &amp;#REF! &amp;#REF! &amp;#REF! &amp;#REF! &amp;#REF! &amp; O88 &amp;#REF! &amp;#REF! &amp; P88 &amp;#REF! &amp;#REF! &amp;#REF! &amp;#REF!)</f>
        <v>#REF!</v>
      </c>
      <c r="C88" s="55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</row>
    <row r="89" spans="1:16" x14ac:dyDescent="0.2">
      <c r="A89">
        <v>0.59652381655978148</v>
      </c>
      <c r="B89" t="e">
        <f>(D89 &amp; E89 &amp; F89 &amp; G89 &amp; H89 &amp;#REF! &amp;#REF! &amp;#REF! &amp;#REF! &amp;#REF! &amp; I89 &amp;#REF! &amp;#REF! &amp;#REF! &amp;#REF! &amp;#REF! &amp;#REF! &amp;#REF! &amp;#REF! &amp;#REF! &amp;#REF! &amp;#REF! &amp;#REF! &amp;#REF! &amp;#REF! &amp;#REF! &amp;#REF! &amp;#REF! &amp;#REF! &amp;#REF! &amp;#REF! &amp; J89 &amp;#REF! &amp;#REF! &amp;#REF! &amp;#REF! &amp;#REF! &amp; K89 &amp;#REF! &amp;#REF! &amp;#REF! &amp;#REF! &amp;#REF! &amp; L89 &amp;#REF! &amp;#REF! &amp;#REF! &amp;#REF! &amp;#REF! &amp; M89 &amp;#REF! &amp;#REF! &amp;#REF! &amp;#REF! &amp;#REF! &amp;#REF! &amp;#REF! &amp;#REF! &amp;#REF! &amp;#REF! &amp;#REF! &amp;#REF! &amp;#REF! &amp;#REF! &amp;#REF! &amp;#REF! &amp; N89 &amp;#REF! &amp;#REF! &amp;#REF! &amp;#REF! &amp;#REF! &amp; O89 &amp;#REF! &amp;#REF! &amp; P89 &amp;#REF! &amp;#REF! &amp;#REF! &amp;#REF!)</f>
        <v>#REF!</v>
      </c>
      <c r="C89" s="55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</row>
    <row r="90" spans="1:16" x14ac:dyDescent="0.2">
      <c r="A90">
        <v>0.59290279324220263</v>
      </c>
      <c r="B90" t="e">
        <f>(D90 &amp; E90 &amp; F90 &amp; G90 &amp; H90 &amp;#REF! &amp;#REF! &amp;#REF! &amp;#REF! &amp;#REF! &amp; I90 &amp;#REF! &amp;#REF! &amp;#REF! &amp;#REF! &amp;#REF! &amp;#REF! &amp;#REF! &amp;#REF! &amp;#REF! &amp;#REF! &amp;#REF! &amp;#REF! &amp;#REF! &amp;#REF! &amp;#REF! &amp;#REF! &amp;#REF! &amp;#REF! &amp;#REF! &amp;#REF! &amp; J90 &amp;#REF! &amp;#REF! &amp;#REF! &amp;#REF! &amp;#REF! &amp; K90 &amp;#REF! &amp;#REF! &amp;#REF! &amp;#REF! &amp;#REF! &amp; L90 &amp;#REF! &amp;#REF! &amp;#REF! &amp;#REF! &amp;#REF! &amp; M90 &amp;#REF! &amp;#REF! &amp;#REF! &amp;#REF! &amp;#REF! &amp;#REF! &amp;#REF! &amp;#REF! &amp;#REF! &amp;#REF! &amp;#REF! &amp;#REF! &amp;#REF! &amp;#REF! &amp;#REF! &amp;#REF! &amp; N90 &amp;#REF! &amp;#REF! &amp;#REF! &amp;#REF! &amp;#REF! &amp; O90 &amp;#REF! &amp;#REF! &amp; P90 &amp;#REF! &amp;#REF! &amp;#REF! &amp;#REF!)</f>
        <v>#REF!</v>
      </c>
      <c r="C90" s="55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</row>
    <row r="91" spans="1:16" x14ac:dyDescent="0.2">
      <c r="A91">
        <v>0.58930524422311004</v>
      </c>
      <c r="B91" t="e">
        <f>(D91 &amp; E91 &amp; F91 &amp; G91 &amp; H91 &amp;#REF! &amp;#REF! &amp;#REF! &amp;#REF! &amp;#REF! &amp; I91 &amp;#REF! &amp;#REF! &amp;#REF! &amp;#REF! &amp;#REF! &amp;#REF! &amp;#REF! &amp;#REF! &amp;#REF! &amp;#REF! &amp;#REF! &amp;#REF! &amp;#REF! &amp;#REF! &amp;#REF! &amp;#REF! &amp;#REF! &amp;#REF! &amp;#REF! &amp;#REF! &amp; J91 &amp;#REF! &amp;#REF! &amp;#REF! &amp;#REF! &amp;#REF! &amp; K91 &amp;#REF! &amp;#REF! &amp;#REF! &amp;#REF! &amp;#REF! &amp; L91 &amp;#REF! &amp;#REF! &amp;#REF! &amp;#REF! &amp;#REF! &amp; M91 &amp;#REF! &amp;#REF! &amp;#REF! &amp;#REF! &amp;#REF! &amp;#REF! &amp;#REF! &amp;#REF! &amp;#REF! &amp;#REF! &amp;#REF! &amp;#REF! &amp;#REF! &amp;#REF! &amp;#REF! &amp;#REF! &amp; N91 &amp;#REF! &amp;#REF! &amp;#REF! &amp;#REF! &amp;#REF! &amp; O91 &amp;#REF! &amp;#REF! &amp; P91 &amp;#REF! &amp;#REF! &amp;#REF! &amp;#REF!)</f>
        <v>#REF!</v>
      </c>
      <c r="C91" s="55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</row>
    <row r="92" spans="1:16" x14ac:dyDescent="0.2">
      <c r="A92">
        <v>0.58584594455127237</v>
      </c>
      <c r="B92" t="e">
        <f>(D92 &amp; E92 &amp; F92 &amp; G92 &amp; H92 &amp;#REF! &amp;#REF! &amp;#REF! &amp;#REF! &amp;#REF! &amp; I92 &amp;#REF! &amp;#REF! &amp;#REF! &amp;#REF! &amp;#REF! &amp;#REF! &amp;#REF! &amp;#REF! &amp;#REF! &amp;#REF! &amp;#REF! &amp;#REF! &amp;#REF! &amp;#REF! &amp;#REF! &amp;#REF! &amp;#REF! &amp;#REF! &amp;#REF! &amp;#REF! &amp; J92 &amp;#REF! &amp;#REF! &amp;#REF! &amp;#REF! &amp;#REF! &amp; K92 &amp;#REF! &amp;#REF! &amp;#REF! &amp;#REF! &amp;#REF! &amp; L92 &amp;#REF! &amp;#REF! &amp;#REF! &amp;#REF! &amp;#REF! &amp; M92 &amp;#REF! &amp;#REF! &amp;#REF! &amp;#REF! &amp;#REF! &amp;#REF! &amp;#REF! &amp;#REF! &amp;#REF! &amp;#REF! &amp;#REF! &amp;#REF! &amp;#REF! &amp;#REF! &amp;#REF! &amp;#REF! &amp; N92 &amp;#REF! &amp;#REF! &amp;#REF! &amp;#REF! &amp;#REF! &amp; O92 &amp;#REF! &amp;#REF! &amp; P92 &amp;#REF! &amp;#REF! &amp;#REF! &amp;#REF!)</f>
        <v>#REF!</v>
      </c>
      <c r="C92" s="55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</row>
    <row r="93" spans="1:16" x14ac:dyDescent="0.2">
      <c r="A93">
        <v>0.58229411903709982</v>
      </c>
      <c r="B93" t="e">
        <f>(D93 &amp; E93 &amp; F93 &amp; G93 &amp; H93 &amp;#REF! &amp;#REF! &amp;#REF! &amp;#REF! &amp;#REF! &amp; I93 &amp;#REF! &amp;#REF! &amp;#REF! &amp;#REF! &amp;#REF! &amp;#REF! &amp;#REF! &amp;#REF! &amp;#REF! &amp;#REF! &amp;#REF! &amp;#REF! &amp;#REF! &amp;#REF! &amp;#REF! &amp;#REF! &amp;#REF! &amp;#REF! &amp;#REF! &amp;#REF! &amp; J93 &amp;#REF! &amp;#REF! &amp;#REF! &amp;#REF! &amp;#REF! &amp; K93 &amp;#REF! &amp;#REF! &amp;#REF! &amp;#REF! &amp;#REF! &amp; L93 &amp;#REF! &amp;#REF! &amp;#REF! &amp;#REF! &amp;#REF! &amp; M93 &amp;#REF! &amp;#REF! &amp;#REF! &amp;#REF! &amp;#REF! &amp;#REF! &amp;#REF! &amp;#REF! &amp;#REF! &amp;#REF! &amp;#REF! &amp;#REF! &amp;#REF! &amp;#REF! &amp;#REF! &amp;#REF! &amp; N93 &amp;#REF! &amp;#REF! &amp;#REF! &amp;#REF! &amp;#REF! &amp; O93 &amp;#REF! &amp;#REF! &amp; P93 &amp;#REF! &amp;#REF! &amp;#REF! &amp;#REF!)</f>
        <v>#REF!</v>
      </c>
      <c r="C93" s="55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</row>
    <row r="94" spans="1:16" x14ac:dyDescent="0.2">
      <c r="A94">
        <v>0.57887877018886735</v>
      </c>
      <c r="B94" t="e">
        <f>(D94 &amp; E94 &amp; F94 &amp; G94 &amp; H94 &amp;#REF! &amp;#REF! &amp;#REF! &amp;#REF! &amp;#REF! &amp; I94 &amp;#REF! &amp;#REF! &amp;#REF! &amp;#REF! &amp;#REF! &amp;#REF! &amp;#REF! &amp;#REF! &amp;#REF! &amp;#REF! &amp;#REF! &amp;#REF! &amp;#REF! &amp;#REF! &amp;#REF! &amp;#REF! &amp;#REF! &amp;#REF! &amp;#REF! &amp;#REF! &amp; J94 &amp;#REF! &amp;#REF! &amp;#REF! &amp;#REF! &amp;#REF! &amp; K94 &amp;#REF! &amp;#REF! &amp;#REF! &amp;#REF! &amp;#REF! &amp; L94 &amp;#REF! &amp;#REF! &amp;#REF! &amp;#REF! &amp;#REF! &amp; M94 &amp;#REF! &amp;#REF! &amp;#REF! &amp;#REF! &amp;#REF! &amp;#REF! &amp;#REF! &amp;#REF! &amp;#REF! &amp;#REF! &amp;#REF! &amp;#REF! &amp;#REF! &amp;#REF! &amp;#REF! &amp;#REF! &amp; N94 &amp;#REF! &amp;#REF! &amp;#REF! &amp;#REF! &amp;#REF! &amp; O94 &amp;#REF! &amp;#REF! &amp; P94 &amp;#REF! &amp;#REF! &amp;#REF! &amp;#REF!)</f>
        <v>#REF!</v>
      </c>
      <c r="C94" s="55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</row>
    <row r="95" spans="1:16" x14ac:dyDescent="0.2">
      <c r="A95">
        <v>0.57537205505184885</v>
      </c>
      <c r="B95" t="e">
        <f>(D95 &amp; E95 &amp; F95 &amp; G95 &amp; H95 &amp;#REF! &amp;#REF! &amp;#REF! &amp;#REF! &amp;#REF! &amp; I95 &amp;#REF! &amp;#REF! &amp;#REF! &amp;#REF! &amp;#REF! &amp;#REF! &amp;#REF! &amp;#REF! &amp;#REF! &amp;#REF! &amp;#REF! &amp;#REF! &amp;#REF! &amp;#REF! &amp;#REF! &amp;#REF! &amp;#REF! &amp;#REF! &amp;#REF! &amp;#REF! &amp; J95 &amp;#REF! &amp;#REF! &amp;#REF! &amp;#REF! &amp;#REF! &amp; K95 &amp;#REF! &amp;#REF! &amp;#REF! &amp;#REF! &amp;#REF! &amp; L95 &amp;#REF! &amp;#REF! &amp;#REF! &amp;#REF! &amp;#REF! &amp; M95 &amp;#REF! &amp;#REF! &amp;#REF! &amp;#REF! &amp;#REF! &amp;#REF! &amp;#REF! &amp;#REF! &amp;#REF! &amp;#REF! &amp;#REF! &amp;#REF! &amp;#REF! &amp;#REF! &amp;#REF! &amp;#REF! &amp; N95 &amp;#REF! &amp;#REF! &amp;#REF! &amp;#REF! &amp;#REF! &amp; O95 &amp;#REF! &amp;#REF! &amp; P95 &amp;#REF! &amp;#REF! &amp;#REF! &amp;#REF!)</f>
        <v>#REF!</v>
      </c>
      <c r="C95" s="55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</row>
    <row r="96" spans="1:16" x14ac:dyDescent="0.2">
      <c r="A96">
        <v>0.57188803265453148</v>
      </c>
      <c r="B96" t="e">
        <f>(D96 &amp; E96 &amp; F96 &amp; G96 &amp; H96 &amp;#REF! &amp;#REF! &amp;#REF! &amp;#REF! &amp;#REF! &amp; I96 &amp;#REF! &amp;#REF! &amp;#REF! &amp;#REF! &amp;#REF! &amp;#REF! &amp;#REF! &amp;#REF! &amp;#REF! &amp;#REF! &amp;#REF! &amp;#REF! &amp;#REF! &amp;#REF! &amp;#REF! &amp;#REF! &amp;#REF! &amp;#REF! &amp;#REF! &amp;#REF! &amp; J96 &amp;#REF! &amp;#REF! &amp;#REF! &amp;#REF! &amp;#REF! &amp; K96 &amp;#REF! &amp;#REF! &amp;#REF! &amp;#REF! &amp;#REF! &amp; L96 &amp;#REF! &amp;#REF! &amp;#REF! &amp;#REF! &amp;#REF! &amp; M96 &amp;#REF! &amp;#REF! &amp;#REF! &amp;#REF! &amp;#REF! &amp;#REF! &amp;#REF! &amp;#REF! &amp;#REF! &amp;#REF! &amp;#REF! &amp;#REF! &amp;#REF! &amp;#REF! &amp;#REF! &amp;#REF! &amp; N96 &amp;#REF! &amp;#REF! &amp;#REF! &amp;#REF! &amp;#REF! &amp; O96 &amp;#REF! &amp;#REF! &amp; P96 &amp;#REF! &amp;#REF! &amp;#REF! &amp;#REF!)</f>
        <v>#REF!</v>
      </c>
      <c r="C96" s="55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</row>
    <row r="97" spans="1:16" x14ac:dyDescent="0.2">
      <c r="A97">
        <v>0.56864919246499623</v>
      </c>
      <c r="B97" t="e">
        <f>(D97 &amp; E97 &amp; F97 &amp; G97 &amp; H97 &amp;#REF! &amp;#REF! &amp;#REF! &amp;#REF! &amp;#REF! &amp; I97 &amp;#REF! &amp;#REF! &amp;#REF! &amp;#REF! &amp;#REF! &amp;#REF! &amp;#REF! &amp;#REF! &amp;#REF! &amp;#REF! &amp;#REF! &amp;#REF! &amp;#REF! &amp;#REF! &amp;#REF! &amp;#REF! &amp;#REF! &amp;#REF! &amp;#REF! &amp;#REF! &amp; J97 &amp;#REF! &amp;#REF! &amp;#REF! &amp;#REF! &amp;#REF! &amp; K97 &amp;#REF! &amp;#REF! &amp;#REF! &amp;#REF! &amp;#REF! &amp; L97 &amp;#REF! &amp;#REF! &amp;#REF! &amp;#REF! &amp;#REF! &amp; M97 &amp;#REF! &amp;#REF! &amp;#REF! &amp;#REF! &amp;#REF! &amp;#REF! &amp;#REF! &amp;#REF! &amp;#REF! &amp;#REF! &amp;#REF! &amp;#REF! &amp;#REF! &amp;#REF! &amp;#REF! &amp;#REF! &amp; N97 &amp;#REF! &amp;#REF! &amp;#REF! &amp;#REF! &amp;#REF! &amp; O97 &amp;#REF! &amp;#REF! &amp; P97 &amp;#REF! &amp;#REF! &amp;#REF! &amp;#REF!)</f>
        <v>#REF!</v>
      </c>
      <c r="C97" s="55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</row>
    <row r="98" spans="1:16" x14ac:dyDescent="0.2">
      <c r="A98">
        <v>0.56520865214176697</v>
      </c>
      <c r="B98" t="e">
        <f>(D98 &amp; E98 &amp; F98 &amp; G98 &amp; H98 &amp;#REF! &amp;#REF! &amp;#REF! &amp;#REF! &amp;#REF! &amp; I98 &amp;#REF! &amp;#REF! &amp;#REF! &amp;#REF! &amp;#REF! &amp;#REF! &amp;#REF! &amp;#REF! &amp;#REF! &amp;#REF! &amp;#REF! &amp;#REF! &amp;#REF! &amp;#REF! &amp;#REF! &amp;#REF! &amp;#REF! &amp;#REF! &amp;#REF! &amp;#REF! &amp; J98 &amp;#REF! &amp;#REF! &amp;#REF! &amp;#REF! &amp;#REF! &amp; K98 &amp;#REF! &amp;#REF! &amp;#REF! &amp;#REF! &amp;#REF! &amp; L98 &amp;#REF! &amp;#REF! &amp;#REF! &amp;#REF! &amp;#REF! &amp; M98 &amp;#REF! &amp;#REF! &amp;#REF! &amp;#REF! &amp;#REF! &amp;#REF! &amp;#REF! &amp;#REF! &amp;#REF! &amp;#REF! &amp;#REF! &amp;#REF! &amp;#REF! &amp;#REF! &amp;#REF! &amp;#REF! &amp; N98 &amp;#REF! &amp;#REF! &amp;#REF! &amp;#REF! &amp;#REF! &amp; O98 &amp;#REF! &amp;#REF! &amp; P98 &amp;#REF! &amp;#REF! &amp;#REF! &amp;#REF!)</f>
        <v>#REF!</v>
      </c>
      <c r="C98" s="55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</row>
    <row r="99" spans="1:16" x14ac:dyDescent="0.2">
      <c r="A99">
        <v>0.56190027481253624</v>
      </c>
      <c r="B99" t="e">
        <f>(D99 &amp; E99 &amp; F99 &amp; G99 &amp; H99 &amp;#REF! &amp;#REF! &amp;#REF! &amp;#REF! &amp;#REF! &amp; I99 &amp;#REF! &amp;#REF! &amp;#REF! &amp;#REF! &amp;#REF! &amp;#REF! &amp;#REF! &amp;#REF! &amp;#REF! &amp;#REF! &amp;#REF! &amp;#REF! &amp;#REF! &amp;#REF! &amp;#REF! &amp;#REF! &amp;#REF! &amp;#REF! &amp;#REF! &amp;#REF! &amp; J99 &amp;#REF! &amp;#REF! &amp;#REF! &amp;#REF! &amp;#REF! &amp; K99 &amp;#REF! &amp;#REF! &amp;#REF! &amp;#REF! &amp;#REF! &amp; L99 &amp;#REF! &amp;#REF! &amp;#REF! &amp;#REF! &amp;#REF! &amp; M99 &amp;#REF! &amp;#REF! &amp;#REF! &amp;#REF! &amp;#REF! &amp;#REF! &amp;#REF! &amp;#REF! &amp;#REF! &amp;#REF! &amp;#REF! &amp;#REF! &amp;#REF! &amp;#REF! &amp;#REF! &amp;#REF! &amp; N99 &amp;#REF! &amp;#REF! &amp;#REF! &amp;#REF! &amp;#REF! &amp; O99 &amp;#REF! &amp;#REF! &amp; P99 &amp;#REF! &amp;#REF! &amp;#REF! &amp;#REF!)</f>
        <v>#REF!</v>
      </c>
      <c r="C99" s="55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</row>
    <row r="100" spans="1:16" x14ac:dyDescent="0.2">
      <c r="A100">
        <v>0.5585033542511062</v>
      </c>
      <c r="B100" t="e">
        <f>(D100 &amp; E100 &amp; F100 &amp; G100 &amp; H100 &amp;#REF! &amp;#REF! &amp;#REF! &amp;#REF! &amp;#REF! &amp; I100 &amp;#REF! &amp;#REF! &amp;#REF! &amp;#REF! &amp;#REF! &amp;#REF! &amp;#REF! &amp;#REF! &amp;#REF! &amp;#REF! &amp;#REF! &amp;#REF! &amp;#REF! &amp;#REF! &amp;#REF! &amp;#REF! &amp;#REF! &amp;#REF! &amp;#REF! &amp;#REF! &amp; J100 &amp;#REF! &amp;#REF! &amp;#REF! &amp;#REF! &amp;#REF! &amp; K100 &amp;#REF! &amp;#REF! &amp;#REF! &amp;#REF! &amp;#REF! &amp; L100 &amp;#REF! &amp;#REF! &amp;#REF! &amp;#REF! &amp;#REF! &amp; M100 &amp;#REF! &amp;#REF! &amp;#REF! &amp;#REF! &amp;#REF! &amp;#REF! &amp;#REF! &amp;#REF! &amp;#REF! &amp;#REF! &amp;#REF! &amp;#REF! &amp;#REF! &amp;#REF! &amp;#REF! &amp;#REF! &amp; N100 &amp;#REF! &amp;#REF! &amp;#REF! &amp;#REF! &amp;#REF! &amp; O100 &amp;#REF! &amp;#REF! &amp; P100 &amp;#REF! &amp;#REF! &amp;#REF! &amp;#REF!)</f>
        <v>#REF!</v>
      </c>
      <c r="C100" s="55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</row>
    <row r="101" spans="1:16" x14ac:dyDescent="0.2">
      <c r="A101">
        <v>0.55523690619958654</v>
      </c>
      <c r="B101" t="e">
        <f>(D101 &amp; E101 &amp; F101 &amp; G101 &amp; H101 &amp;#REF! &amp;#REF! &amp;#REF! &amp;#REF! &amp;#REF! &amp; I101 &amp;#REF! &amp;#REF! &amp;#REF! &amp;#REF! &amp;#REF! &amp;#REF! &amp;#REF! &amp;#REF! &amp;#REF! &amp;#REF! &amp;#REF! &amp;#REF! &amp;#REF! &amp;#REF! &amp;#REF! &amp;#REF! &amp;#REF! &amp;#REF! &amp;#REF! &amp;#REF! &amp; J101 &amp;#REF! &amp;#REF! &amp;#REF! &amp;#REF! &amp;#REF! &amp; K101 &amp;#REF! &amp;#REF! &amp;#REF! &amp;#REF! &amp;#REF! &amp; L101 &amp;#REF! &amp;#REF! &amp;#REF! &amp;#REF! &amp;#REF! &amp; M101 &amp;#REF! &amp;#REF! &amp;#REF! &amp;#REF! &amp;#REF! &amp;#REF! &amp;#REF! &amp;#REF! &amp;#REF! &amp;#REF! &amp;#REF! &amp;#REF! &amp;#REF! &amp;#REF! &amp;#REF! &amp;#REF! &amp; N101 &amp;#REF! &amp;#REF! &amp;#REF! &amp;#REF! &amp;#REF! &amp; O101 &amp;#REF! &amp;#REF! &amp; P101 &amp;#REF! &amp;#REF! &amp;#REF! &amp;#REF!)</f>
        <v>#REF!</v>
      </c>
      <c r="C101" s="55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</row>
    <row r="102" spans="1:16" x14ac:dyDescent="0.2">
      <c r="A102">
        <v>0.55188302178756898</v>
      </c>
      <c r="B102" t="e">
        <f>(D102 &amp; E102 &amp; F102 &amp; G102 &amp; H102 &amp;#REF! &amp;#REF! &amp;#REF! &amp;#REF! &amp;#REF! &amp; I102 &amp;#REF! &amp;#REF! &amp;#REF! &amp;#REF! &amp;#REF! &amp;#REF! &amp;#REF! &amp;#REF! &amp;#REF! &amp;#REF! &amp;#REF! &amp;#REF! &amp;#REF! &amp;#REF! &amp;#REF! &amp;#REF! &amp;#REF! &amp;#REF! &amp;#REF! &amp;#REF! &amp; J102 &amp;#REF! &amp;#REF! &amp;#REF! &amp;#REF! &amp;#REF! &amp; K102 &amp;#REF! &amp;#REF! &amp;#REF! &amp;#REF! &amp;#REF! &amp; L102 &amp;#REF! &amp;#REF! &amp;#REF! &amp;#REF! &amp;#REF! &amp; M102 &amp;#REF! &amp;#REF! &amp;#REF! &amp;#REF! &amp;#REF! &amp;#REF! &amp;#REF! &amp;#REF! &amp;#REF! &amp;#REF! &amp;#REF! &amp;#REF! &amp;#REF! &amp;#REF! &amp;#REF! &amp;#REF! &amp; N102 &amp;#REF! &amp;#REF! &amp;#REF! &amp;#REF! &amp;#REF! &amp; O102 &amp;#REF! &amp;#REF! &amp; P102 &amp;#REF! &amp;#REF! &amp;#REF! &amp;#REF!)</f>
        <v>#REF!</v>
      </c>
      <c r="C102" s="55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</row>
    <row r="103" spans="1:16" x14ac:dyDescent="0.2">
      <c r="A103">
        <v>0.54855078717235606</v>
      </c>
      <c r="B103" t="e">
        <f>(D103 &amp; E103 &amp; F103 &amp; G103 &amp; H103 &amp;#REF! &amp;#REF! &amp;#REF! &amp;#REF! &amp;#REF! &amp; I103 &amp;#REF! &amp;#REF! &amp;#REF! &amp;#REF! &amp;#REF! &amp;#REF! &amp;#REF! &amp;#REF! &amp;#REF! &amp;#REF! &amp;#REF! &amp;#REF! &amp;#REF! &amp;#REF! &amp;#REF! &amp;#REF! &amp;#REF! &amp;#REF! &amp;#REF! &amp;#REF! &amp; J103 &amp;#REF! &amp;#REF! &amp;#REF! &amp;#REF! &amp;#REF! &amp; K103 &amp;#REF! &amp;#REF! &amp;#REF! &amp;#REF! &amp;#REF! &amp; L103 &amp;#REF! &amp;#REF! &amp;#REF! &amp;#REF! &amp;#REF! &amp; M103 &amp;#REF! &amp;#REF! &amp;#REF! &amp;#REF! &amp;#REF! &amp;#REF! &amp;#REF! &amp;#REF! &amp;#REF! &amp;#REF! &amp;#REF! &amp;#REF! &amp;#REF! &amp;#REF! &amp;#REF! &amp;#REF! &amp; N103 &amp;#REF! &amp;#REF! &amp;#REF! &amp;#REF! &amp;#REF! &amp; O103 &amp;#REF! &amp;#REF! &amp; P103 &amp;#REF! &amp;#REF! &amp;#REF! &amp;#REF!)</f>
        <v>#REF!</v>
      </c>
      <c r="C103" s="55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</row>
    <row r="104" spans="1:16" x14ac:dyDescent="0.2">
      <c r="A104">
        <v>0.54534651850108529</v>
      </c>
      <c r="B104" t="e">
        <f>(D104 &amp; E104 &amp; F104 &amp; G104 &amp; H104 &amp;#REF! &amp;#REF! &amp;#REF! &amp;#REF! &amp;#REF! &amp; I104 &amp;#REF! &amp;#REF! &amp;#REF! &amp;#REF! &amp;#REF! &amp;#REF! &amp;#REF! &amp;#REF! &amp;#REF! &amp;#REF! &amp;#REF! &amp;#REF! &amp;#REF! &amp;#REF! &amp;#REF! &amp;#REF! &amp;#REF! &amp;#REF! &amp;#REF! &amp;#REF! &amp; J104 &amp;#REF! &amp;#REF! &amp;#REF! &amp;#REF! &amp;#REF! &amp; K104 &amp;#REF! &amp;#REF! &amp;#REF! &amp;#REF! &amp;#REF! &amp; L104 &amp;#REF! &amp;#REF! &amp;#REF! &amp;#REF! &amp;#REF! &amp; M104 &amp;#REF! &amp;#REF! &amp;#REF! &amp;#REF! &amp;#REF! &amp;#REF! &amp;#REF! &amp;#REF! &amp;#REF! &amp;#REF! &amp;#REF! &amp;#REF! &amp;#REF! &amp;#REF! &amp;#REF! &amp;#REF! &amp; N104 &amp;#REF! &amp;#REF! &amp;#REF! &amp;#REF! &amp;#REF! &amp; O104 &amp;#REF! &amp;#REF! &amp; P104 &amp;#REF! &amp;#REF! &amp;#REF! &amp;#REF!)</f>
        <v>#REF!</v>
      </c>
      <c r="C104" s="55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</row>
    <row r="105" spans="1:16" x14ac:dyDescent="0.2">
      <c r="A105">
        <v>0.54205645526123303</v>
      </c>
      <c r="B105" t="e">
        <f>(D105 &amp; E105 &amp; F105 &amp; G105 &amp; H105 &amp;#REF! &amp;#REF! &amp;#REF! &amp;#REF! &amp;#REF! &amp; I105 &amp;#REF! &amp;#REF! &amp;#REF! &amp;#REF! &amp;#REF! &amp;#REF! &amp;#REF! &amp;#REF! &amp;#REF! &amp;#REF! &amp;#REF! &amp;#REF! &amp;#REF! &amp;#REF! &amp;#REF! &amp;#REF! &amp;#REF! &amp;#REF! &amp;#REF! &amp;#REF! &amp; J105 &amp;#REF! &amp;#REF! &amp;#REF! &amp;#REF! &amp;#REF! &amp; K105 &amp;#REF! &amp;#REF! &amp;#REF! &amp;#REF! &amp;#REF! &amp; L105 &amp;#REF! &amp;#REF! &amp;#REF! &amp;#REF! &amp;#REF! &amp; M105 &amp;#REF! &amp;#REF! &amp;#REF! &amp;#REF! &amp;#REF! &amp;#REF! &amp;#REF! &amp;#REF! &amp;#REF! &amp;#REF! &amp;#REF! &amp;#REF! &amp;#REF! &amp;#REF! &amp;#REF! &amp;#REF! &amp; N105 &amp;#REF! &amp;#REF! &amp;#REF! &amp;#REF! &amp;#REF! &amp; O105 &amp;#REF! &amp;#REF! &amp; P105 &amp;#REF! &amp;#REF! &amp;#REF! &amp;#REF!)</f>
        <v>#REF!</v>
      </c>
      <c r="C105" s="55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</row>
    <row r="106" spans="1:16" x14ac:dyDescent="0.2">
      <c r="A106">
        <v>0.53889272405489697</v>
      </c>
      <c r="B106" t="e">
        <f>(D106 &amp; E106 &amp; F106 &amp; G106 &amp; H106 &amp;#REF! &amp;#REF! &amp;#REF! &amp;#REF! &amp;#REF! &amp; I106 &amp;#REF! &amp;#REF! &amp;#REF! &amp;#REF! &amp;#REF! &amp;#REF! &amp;#REF! &amp;#REF! &amp;#REF! &amp;#REF! &amp;#REF! &amp;#REF! &amp;#REF! &amp;#REF! &amp;#REF! &amp;#REF! &amp;#REF! &amp;#REF! &amp;#REF! &amp;#REF! &amp; J106 &amp;#REF! &amp;#REF! &amp;#REF! &amp;#REF! &amp;#REF! &amp; K106 &amp;#REF! &amp;#REF! &amp;#REF! &amp;#REF! &amp;#REF! &amp; L106 &amp;#REF! &amp;#REF! &amp;#REF! &amp;#REF! &amp;#REF! &amp; M106 &amp;#REF! &amp;#REF! &amp;#REF! &amp;#REF! &amp;#REF! &amp;#REF! &amp;#REF! &amp;#REF! &amp;#REF! &amp;#REF! &amp;#REF! &amp;#REF! &amp;#REF! &amp;#REF! &amp;#REF! &amp;#REF! &amp; N106 &amp;#REF! &amp;#REF! &amp;#REF! &amp;#REF! &amp;#REF! &amp; O106 &amp;#REF! &amp;#REF! &amp; P106 &amp;#REF! &amp;#REF! &amp;#REF! &amp;#REF!)</f>
        <v>#REF!</v>
      </c>
      <c r="C106" s="55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</row>
    <row r="107" spans="1:16" x14ac:dyDescent="0.2">
      <c r="A107">
        <v>0.53564426886288674</v>
      </c>
      <c r="B107" t="e">
        <f>(D107 &amp; E107 &amp; F107 &amp; G107 &amp; H107 &amp;#REF! &amp;#REF! &amp;#REF! &amp;#REF! &amp;#REF! &amp; I107 &amp;#REF! &amp;#REF! &amp;#REF! &amp;#REF! &amp;#REF! &amp;#REF! &amp;#REF! &amp;#REF! &amp;#REF! &amp;#REF! &amp;#REF! &amp;#REF! &amp;#REF! &amp;#REF! &amp;#REF! &amp;#REF! &amp;#REF! &amp;#REF! &amp;#REF! &amp;#REF! &amp; J107 &amp;#REF! &amp;#REF! &amp;#REF! &amp;#REF! &amp;#REF! &amp; K107 &amp;#REF! &amp;#REF! &amp;#REF! &amp;#REF! &amp;#REF! &amp; L107 &amp;#REF! &amp;#REF! &amp;#REF! &amp;#REF! &amp;#REF! &amp; M107 &amp;#REF! &amp;#REF! &amp;#REF! &amp;#REF! &amp;#REF! &amp;#REF! &amp;#REF! &amp;#REF! &amp;#REF! &amp;#REF! &amp;#REF! &amp;#REF! &amp;#REF! &amp;#REF! &amp;#REF! &amp;#REF! &amp; N107 &amp;#REF! &amp;#REF! &amp;#REF! &amp;#REF! &amp;#REF! &amp; O107 &amp;#REF! &amp;#REF! &amp; P107 &amp;#REF! &amp;#REF! &amp;#REF! &amp;#REF!)</f>
        <v>#REF!</v>
      </c>
      <c r="C107" s="55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</row>
    <row r="108" spans="1:16" x14ac:dyDescent="0.2">
      <c r="A108">
        <v>0.53241674538995054</v>
      </c>
      <c r="B108" t="e">
        <f>(D108 &amp; E108 &amp; F108 &amp; G108 &amp; H108 &amp;#REF! &amp;#REF! &amp;#REF! &amp;#REF! &amp;#REF! &amp; I108 &amp;#REF! &amp;#REF! &amp;#REF! &amp;#REF! &amp;#REF! &amp;#REF! &amp;#REF! &amp;#REF! &amp;#REF! &amp;#REF! &amp;#REF! &amp;#REF! &amp;#REF! &amp;#REF! &amp;#REF! &amp;#REF! &amp;#REF! &amp;#REF! &amp;#REF! &amp;#REF! &amp; J108 &amp;#REF! &amp;#REF! &amp;#REF! &amp;#REF! &amp;#REF! &amp; K108 &amp;#REF! &amp;#REF! &amp;#REF! &amp;#REF! &amp;#REF! &amp; L108 &amp;#REF! &amp;#REF! &amp;#REF! &amp;#REF! &amp;#REF! &amp; M108 &amp;#REF! &amp;#REF! &amp;#REF! &amp;#REF! &amp;#REF! &amp;#REF! &amp;#REF! &amp;#REF! &amp;#REF! &amp;#REF! &amp;#REF! &amp;#REF! &amp;#REF! &amp;#REF! &amp;#REF! &amp;#REF! &amp; N108 &amp;#REF! &amp;#REF! &amp;#REF! &amp;#REF! &amp;#REF! &amp; O108 &amp;#REF! &amp;#REF! &amp; P108 &amp;#REF! &amp;#REF! &amp;#REF! &amp;#REF!)</f>
        <v>#REF!</v>
      </c>
      <c r="C108" s="55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</row>
    <row r="109" spans="1:16" x14ac:dyDescent="0.2">
      <c r="A109">
        <v>0.52951943566692272</v>
      </c>
      <c r="B109" t="e">
        <f>(D109 &amp; E109 &amp; F109 &amp; G109 &amp; H109 &amp;#REF! &amp;#REF! &amp;#REF! &amp;#REF! &amp;#REF! &amp; I109 &amp;#REF! &amp;#REF! &amp;#REF! &amp;#REF! &amp;#REF! &amp;#REF! &amp;#REF! &amp;#REF! &amp;#REF! &amp;#REF! &amp;#REF! &amp;#REF! &amp;#REF! &amp;#REF! &amp;#REF! &amp;#REF! &amp;#REF! &amp;#REF! &amp;#REF! &amp;#REF! &amp; J109 &amp;#REF! &amp;#REF! &amp;#REF! &amp;#REF! &amp;#REF! &amp; K109 &amp;#REF! &amp;#REF! &amp;#REF! &amp;#REF! &amp;#REF! &amp; L109 &amp;#REF! &amp;#REF! &amp;#REF! &amp;#REF! &amp;#REF! &amp; M109 &amp;#REF! &amp;#REF! &amp;#REF! &amp;#REF! &amp;#REF! &amp;#REF! &amp;#REF! &amp;#REF! &amp;#REF! &amp;#REF! &amp;#REF! &amp;#REF! &amp;#REF! &amp;#REF! &amp;#REF! &amp;#REF! &amp; N109 &amp;#REF! &amp;#REF! &amp;#REF! &amp;#REF! &amp;#REF! &amp; O109 &amp;#REF! &amp;#REF! &amp; P109 &amp;#REF! &amp;#REF! &amp;#REF! &amp;#REF!)</f>
        <v>#REF!</v>
      </c>
      <c r="C109" s="55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</row>
    <row r="110" spans="1:16" x14ac:dyDescent="0.2">
      <c r="A110">
        <v>0.52633135733724123</v>
      </c>
      <c r="B110" t="e">
        <f>(D110 &amp; E110 &amp; F110 &amp; G110 &amp; H110 &amp;#REF! &amp;#REF! &amp;#REF! &amp;#REF! &amp;#REF! &amp; I110 &amp;#REF! &amp;#REF! &amp;#REF! &amp;#REF! &amp;#REF! &amp;#REF! &amp;#REF! &amp;#REF! &amp;#REF! &amp;#REF! &amp;#REF! &amp;#REF! &amp;#REF! &amp;#REF! &amp;#REF! &amp;#REF! &amp;#REF! &amp;#REF! &amp;#REF! &amp;#REF! &amp; J110 &amp;#REF! &amp;#REF! &amp;#REF! &amp;#REF! &amp;#REF! &amp; K110 &amp;#REF! &amp;#REF! &amp;#REF! &amp;#REF! &amp;#REF! &amp; L110 &amp;#REF! &amp;#REF! &amp;#REF! &amp;#REF! &amp;#REF! &amp; M110 &amp;#REF! &amp;#REF! &amp;#REF! &amp;#REF! &amp;#REF! &amp;#REF! &amp;#REF! &amp;#REF! &amp;#REF! &amp;#REF! &amp;#REF! &amp;#REF! &amp;#REF! &amp;#REF! &amp;#REF! &amp;#REF! &amp; N110 &amp;#REF! &amp;#REF! &amp;#REF! &amp;#REF! &amp;#REF! &amp; O110 &amp;#REF! &amp;#REF! &amp; P110 &amp;#REF! &amp;#REF! &amp;#REF! &amp;#REF!)</f>
        <v>#REF!</v>
      </c>
      <c r="C110" s="55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</row>
    <row r="111" spans="1:16" x14ac:dyDescent="0.2">
      <c r="A111">
        <v>0.523265660419863</v>
      </c>
      <c r="B111" t="e">
        <f>(D111 &amp; E111 &amp; F111 &amp; G111 &amp; H111 &amp;#REF! &amp;#REF! &amp;#REF! &amp;#REF! &amp;#REF! &amp; I111 &amp;#REF! &amp;#REF! &amp;#REF! &amp;#REF! &amp;#REF! &amp;#REF! &amp;#REF! &amp;#REF! &amp;#REF! &amp;#REF! &amp;#REF! &amp;#REF! &amp;#REF! &amp;#REF! &amp;#REF! &amp;#REF! &amp;#REF! &amp;#REF! &amp;#REF! &amp;#REF! &amp; J111 &amp;#REF! &amp;#REF! &amp;#REF! &amp;#REF! &amp;#REF! &amp; K111 &amp;#REF! &amp;#REF! &amp;#REF! &amp;#REF! &amp;#REF! &amp; L111 &amp;#REF! &amp;#REF! &amp;#REF! &amp;#REF! &amp;#REF! &amp; M111 &amp;#REF! &amp;#REF! &amp;#REF! &amp;#REF! &amp;#REF! &amp;#REF! &amp;#REF! &amp;#REF! &amp;#REF! &amp;#REF! &amp;#REF! &amp;#REF! &amp;#REF! &amp;#REF! &amp;#REF! &amp;#REF! &amp; N111 &amp;#REF! &amp;#REF! &amp;#REF! &amp;#REF! &amp;#REF! &amp; O111 &amp;#REF! &amp;#REF! &amp; P111 &amp;#REF! &amp;#REF! &amp;#REF! &amp;#REF!)</f>
        <v>#REF!</v>
      </c>
      <c r="C111" s="55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</row>
    <row r="112" spans="1:16" x14ac:dyDescent="0.2">
      <c r="A112">
        <v>0.52011782933075656</v>
      </c>
      <c r="B112" t="e">
        <f>(D112 &amp; E112 &amp; F112 &amp; G112 &amp; H112 &amp;#REF! &amp;#REF! &amp;#REF! &amp;#REF! &amp;#REF! &amp; I112 &amp;#REF! &amp;#REF! &amp;#REF! &amp;#REF! &amp;#REF! &amp;#REF! &amp;#REF! &amp;#REF! &amp;#REF! &amp;#REF! &amp;#REF! &amp;#REF! &amp;#REF! &amp;#REF! &amp;#REF! &amp;#REF! &amp;#REF! &amp;#REF! &amp;#REF! &amp;#REF! &amp; J112 &amp;#REF! &amp;#REF! &amp;#REF! &amp;#REF! &amp;#REF! &amp; K112 &amp;#REF! &amp;#REF! &amp;#REF! &amp;#REF! &amp;#REF! &amp; L112 &amp;#REF! &amp;#REF! &amp;#REF! &amp;#REF! &amp;#REF! &amp; M112 &amp;#REF! &amp;#REF! &amp;#REF! &amp;#REF! &amp;#REF! &amp;#REF! &amp;#REF! &amp;#REF! &amp;#REF! &amp;#REF! &amp;#REF! &amp;#REF! &amp;#REF! &amp;#REF! &amp;#REF! &amp;#REF! &amp; N112 &amp;#REF! &amp;#REF! &amp;#REF! &amp;#REF! &amp;#REF! &amp; O112 &amp;#REF! &amp;#REF! &amp; P112 &amp;#REF! &amp;#REF! &amp;#REF! &amp;#REF!)</f>
        <v>#REF!</v>
      </c>
      <c r="C112" s="55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</row>
    <row r="113" spans="1:16" x14ac:dyDescent="0.2">
      <c r="A113">
        <v>0.51709082087675595</v>
      </c>
      <c r="B113" t="e">
        <f>(D113 &amp; E113 &amp; F113 &amp; G113 &amp; H113 &amp;#REF! &amp;#REF! &amp;#REF! &amp;#REF! &amp;#REF! &amp; I113 &amp;#REF! &amp;#REF! &amp;#REF! &amp;#REF! &amp;#REF! &amp;#REF! &amp;#REF! &amp;#REF! &amp;#REF! &amp;#REF! &amp;#REF! &amp;#REF! &amp;#REF! &amp;#REF! &amp;#REF! &amp;#REF! &amp;#REF! &amp;#REF! &amp;#REF! &amp;#REF! &amp; J113 &amp;#REF! &amp;#REF! &amp;#REF! &amp;#REF! &amp;#REF! &amp; K113 &amp;#REF! &amp;#REF! &amp;#REF! &amp;#REF! &amp;#REF! &amp; L113 &amp;#REF! &amp;#REF! &amp;#REF! &amp;#REF! &amp;#REF! &amp; M113 &amp;#REF! &amp;#REF! &amp;#REF! &amp;#REF! &amp;#REF! &amp;#REF! &amp;#REF! &amp;#REF! &amp;#REF! &amp;#REF! &amp;#REF! &amp;#REF! &amp;#REF! &amp;#REF! &amp;#REF! &amp;#REF! &amp; N113 &amp;#REF! &amp;#REF! &amp;#REF! &amp;#REF! &amp;#REF! &amp; O113 &amp;#REF! &amp;#REF! &amp; P113 &amp;#REF! &amp;#REF! &amp;#REF! &amp;#REF!)</f>
        <v>#REF!</v>
      </c>
      <c r="C113" s="55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</row>
    <row r="114" spans="1:16" x14ac:dyDescent="0.2">
      <c r="A114">
        <v>0.51398270060116202</v>
      </c>
      <c r="B114" t="e">
        <f>(D114 &amp; E114 &amp; F114 &amp; G114 &amp; H114 &amp;#REF! &amp;#REF! &amp;#REF! &amp;#REF! &amp;#REF! &amp; I114 &amp;#REF! &amp;#REF! &amp;#REF! &amp;#REF! &amp;#REF! &amp;#REF! &amp;#REF! &amp;#REF! &amp;#REF! &amp;#REF! &amp;#REF! &amp;#REF! &amp;#REF! &amp;#REF! &amp;#REF! &amp;#REF! &amp;#REF! &amp;#REF! &amp;#REF! &amp;#REF! &amp; J114 &amp;#REF! &amp;#REF! &amp;#REF! &amp;#REF! &amp;#REF! &amp; K114 &amp;#REF! &amp;#REF! &amp;#REF! &amp;#REF! &amp;#REF! &amp; L114 &amp;#REF! &amp;#REF! &amp;#REF! &amp;#REF! &amp;#REF! &amp; M114 &amp;#REF! &amp;#REF! &amp;#REF! &amp;#REF! &amp;#REF! &amp;#REF! &amp;#REF! &amp;#REF! &amp;#REF! &amp;#REF! &amp;#REF! &amp;#REF! &amp;#REF! &amp;#REF! &amp;#REF! &amp;#REF! &amp; N114 &amp;#REF! &amp;#REF! &amp;#REF! &amp;#REF! &amp;#REF! &amp; O114 &amp;#REF! &amp;#REF! &amp; P114 &amp;#REF! &amp;#REF! &amp;#REF! &amp;#REF!)</f>
        <v>#REF!</v>
      </c>
      <c r="C114" s="55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</row>
    <row r="115" spans="1:16" x14ac:dyDescent="0.2">
      <c r="A115">
        <v>0.51089455805971129</v>
      </c>
      <c r="B115" t="e">
        <f>(D115 &amp; E115 &amp; F115 &amp; G115 &amp; H115 &amp;#REF! &amp;#REF! &amp;#REF! &amp;#REF! &amp;#REF! &amp; I115 &amp;#REF! &amp;#REF! &amp;#REF! &amp;#REF! &amp;#REF! &amp;#REF! &amp;#REF! &amp;#REF! &amp;#REF! &amp;#REF! &amp;#REF! &amp;#REF! &amp;#REF! &amp;#REF! &amp;#REF! &amp;#REF! &amp;#REF! &amp;#REF! &amp;#REF! &amp;#REF! &amp; J115 &amp;#REF! &amp;#REF! &amp;#REF! &amp;#REF! &amp;#REF! &amp; K115 &amp;#REF! &amp;#REF! &amp;#REF! &amp;#REF! &amp;#REF! &amp; L115 &amp;#REF! &amp;#REF! &amp;#REF! &amp;#REF! &amp;#REF! &amp; M115 &amp;#REF! &amp;#REF! &amp;#REF! &amp;#REF! &amp;#REF! &amp;#REF! &amp;#REF! &amp;#REF! &amp;#REF! &amp;#REF! &amp;#REF! &amp;#REF! &amp;#REF! &amp;#REF! &amp;#REF! &amp;#REF! &amp; N115 &amp;#REF! &amp;#REF! &amp;#REF! &amp;#REF! &amp;#REF! &amp; O115 &amp;#REF! &amp;#REF! &amp; P115 &amp;#REF! &amp;#REF! &amp;#REF! &amp;#REF!)</f>
        <v>#REF!</v>
      </c>
      <c r="C115" s="55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</row>
    <row r="116" spans="1:16" x14ac:dyDescent="0.2">
      <c r="A116">
        <v>0.50792492672538303</v>
      </c>
      <c r="B116" t="e">
        <f>(D116 &amp; E116 &amp; F116 &amp; G116 &amp; H116 &amp;#REF! &amp;#REF! &amp;#REF! &amp;#REF! &amp;#REF! &amp; I116 &amp;#REF! &amp;#REF! &amp;#REF! &amp;#REF! &amp;#REF! &amp;#REF! &amp;#REF! &amp;#REF! &amp;#REF! &amp;#REF! &amp;#REF! &amp;#REF! &amp;#REF! &amp;#REF! &amp;#REF! &amp;#REF! &amp;#REF! &amp;#REF! &amp;#REF! &amp;#REF! &amp; J116 &amp;#REF! &amp;#REF! &amp;#REF! &amp;#REF! &amp;#REF! &amp; K116 &amp;#REF! &amp;#REF! &amp;#REF! &amp;#REF! &amp;#REF! &amp; L116 &amp;#REF! &amp;#REF! &amp;#REF! &amp;#REF! &amp;#REF! &amp; M116 &amp;#REF! &amp;#REF! &amp;#REF! &amp;#REF! &amp;#REF! &amp;#REF! &amp;#REF! &amp;#REF! &amp;#REF! &amp;#REF! &amp;#REF! &amp;#REF! &amp;#REF! &amp;#REF! &amp;#REF! &amp;#REF! &amp; N116 &amp;#REF! &amp;#REF! &amp;#REF! &amp;#REF! &amp;#REF! &amp; O116 &amp;#REF! &amp;#REF! &amp; P116 &amp;#REF! &amp;#REF! &amp;#REF! &amp;#REF!)</f>
        <v>#REF!</v>
      </c>
      <c r="C116" s="55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</row>
    <row r="117" spans="1:16" x14ac:dyDescent="0.2">
      <c r="A117">
        <v>0.50487570009097438</v>
      </c>
      <c r="B117" t="e">
        <f>(D117 &amp; E117 &amp; F117 &amp; G117 &amp; H117 &amp;#REF! &amp;#REF! &amp;#REF! &amp;#REF! &amp;#REF! &amp; I117 &amp;#REF! &amp;#REF! &amp;#REF! &amp;#REF! &amp;#REF! &amp;#REF! &amp;#REF! &amp;#REF! &amp;#REF! &amp;#REF! &amp;#REF! &amp;#REF! &amp;#REF! &amp;#REF! &amp;#REF! &amp;#REF! &amp;#REF! &amp;#REF! &amp;#REF! &amp;#REF! &amp; J117 &amp;#REF! &amp;#REF! &amp;#REF! &amp;#REF! &amp;#REF! &amp; K117 &amp;#REF! &amp;#REF! &amp;#REF! &amp;#REF! &amp;#REF! &amp; L117 &amp;#REF! &amp;#REF! &amp;#REF! &amp;#REF! &amp;#REF! &amp; M117 &amp;#REF! &amp;#REF! &amp;#REF! &amp;#REF! &amp;#REF! &amp;#REF! &amp;#REF! &amp;#REF! &amp;#REF! &amp;#REF! &amp;#REF! &amp;#REF! &amp;#REF! &amp;#REF! &amp;#REF! &amp;#REF! &amp; N117 &amp;#REF! &amp;#REF! &amp;#REF! &amp;#REF! &amp;#REF! &amp; O117 &amp;#REF! &amp;#REF! &amp; P117 &amp;#REF! &amp;#REF! &amp;#REF! &amp;#REF!)</f>
        <v>#REF!</v>
      </c>
      <c r="C117" s="55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</row>
    <row r="118" spans="1:16" x14ac:dyDescent="0.2">
      <c r="A118">
        <v>0.50194347785610238</v>
      </c>
      <c r="B118" t="e">
        <f>(D118 &amp; E118 &amp; F118 &amp; G118 &amp; H118 &amp;#REF! &amp;#REF! &amp;#REF! &amp;#REF! &amp;#REF! &amp; I118 &amp;#REF! &amp;#REF! &amp;#REF! &amp;#REF! &amp;#REF! &amp;#REF! &amp;#REF! &amp;#REF! &amp;#REF! &amp;#REF! &amp;#REF! &amp;#REF! &amp;#REF! &amp;#REF! &amp;#REF! &amp;#REF! &amp;#REF! &amp;#REF! &amp;#REF! &amp;#REF! &amp; J118 &amp;#REF! &amp;#REF! &amp;#REF! &amp;#REF! &amp;#REF! &amp; K118 &amp;#REF! &amp;#REF! &amp;#REF! &amp;#REF! &amp;#REF! &amp; L118 &amp;#REF! &amp;#REF! &amp;#REF! &amp;#REF! &amp;#REF! &amp; M118 &amp;#REF! &amp;#REF! &amp;#REF! &amp;#REF! &amp;#REF! &amp;#REF! &amp;#REF! &amp;#REF! &amp;#REF! &amp;#REF! &amp;#REF! &amp;#REF! &amp;#REF! &amp;#REF! &amp;#REF! &amp;#REF! &amp; N118 &amp;#REF! &amp;#REF! &amp;#REF! &amp;#REF! &amp;#REF! &amp; O118 &amp;#REF! &amp;#REF! &amp; P118 &amp;#REF! &amp;#REF! &amp;#REF! &amp;#REF!)</f>
        <v>#REF!</v>
      </c>
      <c r="C118" s="55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</row>
    <row r="119" spans="1:16" x14ac:dyDescent="0.2">
      <c r="A119">
        <v>0.49893264928155245</v>
      </c>
      <c r="B119" t="e">
        <f>(D119 &amp; E119 &amp; F119 &amp; G119 &amp; H119 &amp;#REF! &amp;#REF! &amp;#REF! &amp;#REF! &amp;#REF! &amp; I119 &amp;#REF! &amp;#REF! &amp;#REF! &amp;#REF! &amp;#REF! &amp;#REF! &amp;#REF! &amp;#REF! &amp;#REF! &amp;#REF! &amp;#REF! &amp;#REF! &amp;#REF! &amp;#REF! &amp;#REF! &amp;#REF! &amp;#REF! &amp;#REF! &amp;#REF! &amp;#REF! &amp; J119 &amp;#REF! &amp;#REF! &amp;#REF! &amp;#REF! &amp;#REF! &amp; K119 &amp;#REF! &amp;#REF! &amp;#REF! &amp;#REF! &amp;#REF! &amp; L119 &amp;#REF! &amp;#REF! &amp;#REF! &amp;#REF! &amp;#REF! &amp; M119 &amp;#REF! &amp;#REF! &amp;#REF! &amp;#REF! &amp;#REF! &amp;#REF! &amp;#REF! &amp;#REF! &amp;#REF! &amp;#REF! &amp;#REF! &amp;#REF! &amp;#REF! &amp;#REF! &amp;#REF! &amp;#REF! &amp; N119 &amp;#REF! &amp;#REF! &amp;#REF! &amp;#REF! &amp;#REF! &amp; O119 &amp;#REF! &amp;#REF! &amp; P119 &amp;#REF! &amp;#REF! &amp;#REF! &amp;#REF!)</f>
        <v>#REF!</v>
      </c>
      <c r="C119" s="55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</row>
    <row r="120" spans="1:16" x14ac:dyDescent="0.2">
      <c r="A120">
        <v>0.49594113833771042</v>
      </c>
      <c r="B120" t="e">
        <f>(D120 &amp; E120 &amp; F120 &amp; G120 &amp; H120 &amp;#REF! &amp;#REF! &amp;#REF! &amp;#REF! &amp;#REF! &amp; I120 &amp;#REF! &amp;#REF! &amp;#REF! &amp;#REF! &amp;#REF! &amp;#REF! &amp;#REF! &amp;#REF! &amp;#REF! &amp;#REF! &amp;#REF! &amp;#REF! &amp;#REF! &amp;#REF! &amp;#REF! &amp;#REF! &amp;#REF! &amp;#REF! &amp;#REF! &amp;#REF! &amp; J120 &amp;#REF! &amp;#REF! &amp;#REF! &amp;#REF! &amp;#REF! &amp; K120 &amp;#REF! &amp;#REF! &amp;#REF! &amp;#REF! &amp;#REF! &amp; L120 &amp;#REF! &amp;#REF! &amp;#REF! &amp;#REF! &amp;#REF! &amp; M120 &amp;#REF! &amp;#REF! &amp;#REF! &amp;#REF! &amp;#REF! &amp;#REF! &amp;#REF! &amp;#REF! &amp;#REF! &amp;#REF! &amp;#REF! &amp;#REF! &amp;#REF! &amp;#REF! &amp;#REF! &amp;#REF! &amp; N120 &amp;#REF! &amp;#REF! &amp;#REF! &amp;#REF! &amp;#REF! &amp; O120 &amp;#REF! &amp;#REF! &amp; P120 &amp;#REF! &amp;#REF! &amp;#REF! &amp;#REF!)</f>
        <v>#REF!</v>
      </c>
      <c r="C120" s="55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</row>
    <row r="121" spans="1:16" x14ac:dyDescent="0.2">
      <c r="A121">
        <v>0.49325562343639606</v>
      </c>
      <c r="B121" t="e">
        <f>(D121 &amp; E121 &amp; F121 &amp; G121 &amp; H121 &amp;#REF! &amp;#REF! &amp;#REF! &amp;#REF! &amp;#REF! &amp; I121 &amp;#REF! &amp;#REF! &amp;#REF! &amp;#REF! &amp;#REF! &amp;#REF! &amp;#REF! &amp;#REF! &amp;#REF! &amp;#REF! &amp;#REF! &amp;#REF! &amp;#REF! &amp;#REF! &amp;#REF! &amp;#REF! &amp;#REF! &amp;#REF! &amp;#REF! &amp;#REF! &amp; J121 &amp;#REF! &amp;#REF! &amp;#REF! &amp;#REF! &amp;#REF! &amp; K121 &amp;#REF! &amp;#REF! &amp;#REF! &amp;#REF! &amp;#REF! &amp; L121 &amp;#REF! &amp;#REF! &amp;#REF! &amp;#REF! &amp;#REF! &amp; M121 &amp;#REF! &amp;#REF! &amp;#REF! &amp;#REF! &amp;#REF! &amp;#REF! &amp;#REF! &amp;#REF! &amp;#REF! &amp;#REF! &amp;#REF! &amp;#REF! &amp;#REF! &amp;#REF! &amp;#REF! &amp;#REF! &amp; N121 &amp;#REF! &amp;#REF! &amp;#REF! &amp;#REF! &amp;#REF! &amp; O121 &amp;#REF! &amp;#REF! &amp; P121 &amp;#REF! &amp;#REF! &amp;#REF! &amp;#REF!)</f>
        <v>#REF!</v>
      </c>
      <c r="C121" s="55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</row>
    <row r="122" spans="1:16" x14ac:dyDescent="0.2">
      <c r="A122">
        <v>0.49030051733138863</v>
      </c>
      <c r="B122" t="e">
        <f>(D122 &amp; E122 &amp; F122 &amp; G122 &amp; H122 &amp;#REF! &amp;#REF! &amp;#REF! &amp;#REF! &amp;#REF! &amp; I122 &amp;#REF! &amp;#REF! &amp;#REF! &amp;#REF! &amp;#REF! &amp;#REF! &amp;#REF! &amp;#REF! &amp;#REF! &amp;#REF! &amp;#REF! &amp;#REF! &amp;#REF! &amp;#REF! &amp;#REF! &amp;#REF! &amp;#REF! &amp;#REF! &amp;#REF! &amp;#REF! &amp; J122 &amp;#REF! &amp;#REF! &amp;#REF! &amp;#REF! &amp;#REF! &amp; K122 &amp;#REF! &amp;#REF! &amp;#REF! &amp;#REF! &amp;#REF! &amp; L122 &amp;#REF! &amp;#REF! &amp;#REF! &amp;#REF! &amp;#REF! &amp; M122 &amp;#REF! &amp;#REF! &amp;#REF! &amp;#REF! &amp;#REF! &amp;#REF! &amp;#REF! &amp;#REF! &amp;#REF! &amp;#REF! &amp;#REF! &amp;#REF! &amp;#REF! &amp;#REF! &amp;#REF! &amp;#REF! &amp; N122 &amp;#REF! &amp;#REF! &amp;#REF! &amp;#REF! &amp;#REF! &amp; O122 &amp;#REF! &amp;#REF! &amp; P122 &amp;#REF! &amp;#REF! &amp;#REF! &amp;#REF!)</f>
        <v>#REF!</v>
      </c>
      <c r="C122" s="55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</row>
    <row r="123" spans="1:16" x14ac:dyDescent="0.2">
      <c r="A123">
        <v>0.48745877199802518</v>
      </c>
      <c r="B123" t="e">
        <f>(D123 &amp; E123 &amp; F123 &amp; G123 &amp; H123 &amp;#REF! &amp;#REF! &amp;#REF! &amp;#REF! &amp;#REF! &amp; I123 &amp;#REF! &amp;#REF! &amp;#REF! &amp;#REF! &amp;#REF! &amp;#REF! &amp;#REF! &amp;#REF! &amp;#REF! &amp;#REF! &amp;#REF! &amp;#REF! &amp;#REF! &amp;#REF! &amp;#REF! &amp;#REF! &amp;#REF! &amp;#REF! &amp;#REF! &amp;#REF! &amp; J123 &amp;#REF! &amp;#REF! &amp;#REF! &amp;#REF! &amp;#REF! &amp; K123 &amp;#REF! &amp;#REF! &amp;#REF! &amp;#REF! &amp;#REF! &amp; L123 &amp;#REF! &amp;#REF! &amp;#REF! &amp;#REF! &amp;#REF! &amp; M123 &amp;#REF! &amp;#REF! &amp;#REF! &amp;#REF! &amp;#REF! &amp;#REF! &amp;#REF! &amp;#REF! &amp;#REF! &amp;#REF! &amp;#REF! &amp;#REF! &amp;#REF! &amp;#REF! &amp;#REF! &amp;#REF! &amp; N123 &amp;#REF! &amp;#REF! &amp;#REF! &amp;#REF! &amp;#REF! &amp; O123 &amp;#REF! &amp;#REF! &amp; P123 &amp;#REF! &amp;#REF! &amp;#REF! &amp;#REF!)</f>
        <v>#REF!</v>
      </c>
      <c r="C123" s="55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</row>
    <row r="124" spans="1:16" x14ac:dyDescent="0.2">
      <c r="A124">
        <v>0.48454081290229367</v>
      </c>
      <c r="B124" t="e">
        <f>(D124 &amp; E124 &amp; F124 &amp; G124 &amp; H124 &amp;#REF! &amp;#REF! &amp;#REF! &amp;#REF! &amp;#REF! &amp; I124 &amp;#REF! &amp;#REF! &amp;#REF! &amp;#REF! &amp;#REF! &amp;#REF! &amp;#REF! &amp;#REF! &amp;#REF! &amp;#REF! &amp;#REF! &amp;#REF! &amp;#REF! &amp;#REF! &amp;#REF! &amp;#REF! &amp;#REF! &amp;#REF! &amp;#REF! &amp;#REF! &amp; J124 &amp;#REF! &amp;#REF! &amp;#REF! &amp;#REF! &amp;#REF! &amp; K124 &amp;#REF! &amp;#REF! &amp;#REF! &amp;#REF! &amp;#REF! &amp; L124 &amp;#REF! &amp;#REF! &amp;#REF! &amp;#REF! &amp;#REF! &amp; M124 &amp;#REF! &amp;#REF! &amp;#REF! &amp;#REF! &amp;#REF! &amp;#REF! &amp;#REF! &amp;#REF! &amp;#REF! &amp;#REF! &amp;#REF! &amp;#REF! &amp;#REF! &amp;#REF! &amp;#REF! &amp;#REF! &amp; N124 &amp;#REF! &amp;#REF! &amp;#REF! &amp;#REF! &amp;#REF! &amp; O124 &amp;#REF! &amp;#REF! &amp; P124 &amp;#REF! &amp;#REF! &amp;#REF! &amp;#REF!)</f>
        <v>#REF!</v>
      </c>
      <c r="C124" s="55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</row>
    <row r="125" spans="1:16" x14ac:dyDescent="0.2">
      <c r="A125">
        <v>0.48166598518981579</v>
      </c>
      <c r="B125" t="e">
        <f>(D125 &amp; E125 &amp; F125 &amp; G125 &amp; H125 &amp;#REF! &amp;#REF! &amp;#REF! &amp;#REF! &amp;#REF! &amp; I125 &amp;#REF! &amp;#REF! &amp;#REF! &amp;#REF! &amp;#REF! &amp;#REF! &amp;#REF! &amp;#REF! &amp;#REF! &amp;#REF! &amp;#REF! &amp;#REF! &amp;#REF! &amp;#REF! &amp;#REF! &amp;#REF! &amp;#REF! &amp;#REF! &amp;#REF! &amp;#REF! &amp; J125 &amp;#REF! &amp;#REF! &amp;#REF! &amp;#REF! &amp;#REF! &amp; K125 &amp;#REF! &amp;#REF! &amp;#REF! &amp;#REF! &amp;#REF! &amp; L125 &amp;#REF! &amp;#REF! &amp;#REF! &amp;#REF! &amp;#REF! &amp; M125 &amp;#REF! &amp;#REF! &amp;#REF! &amp;#REF! &amp;#REF! &amp;#REF! &amp;#REF! &amp;#REF! &amp;#REF! &amp;#REF! &amp;#REF! &amp;#REF! &amp;#REF! &amp;#REF! &amp;#REF! &amp;#REF! &amp; N125 &amp;#REF! &amp;#REF! &amp;#REF! &amp;#REF! &amp;#REF! &amp; O125 &amp;#REF! &amp;#REF! &amp; P125 &amp;#REF! &amp;#REF! &amp;#REF! &amp;#REF!)</f>
        <v>#REF!</v>
      </c>
      <c r="C125" s="55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</row>
    <row r="126" spans="1:16" x14ac:dyDescent="0.2">
      <c r="A126">
        <v>0.47869546160343551</v>
      </c>
      <c r="B126" t="e">
        <f>(D126 &amp; E126 &amp; F126 &amp; G126 &amp; H126 &amp;#REF! &amp;#REF! &amp;#REF! &amp;#REF! &amp;#REF! &amp; I126 &amp;#REF! &amp;#REF! &amp;#REF! &amp;#REF! &amp;#REF! &amp;#REF! &amp;#REF! &amp;#REF! &amp;#REF! &amp;#REF! &amp;#REF! &amp;#REF! &amp;#REF! &amp;#REF! &amp;#REF! &amp;#REF! &amp;#REF! &amp;#REF! &amp;#REF! &amp;#REF! &amp; J126 &amp;#REF! &amp;#REF! &amp;#REF! &amp;#REF! &amp;#REF! &amp; K126 &amp;#REF! &amp;#REF! &amp;#REF! &amp;#REF! &amp;#REF! &amp; L126 &amp;#REF! &amp;#REF! &amp;#REF! &amp;#REF! &amp;#REF! &amp; M126 &amp;#REF! &amp;#REF! &amp;#REF! &amp;#REF! &amp;#REF! &amp;#REF! &amp;#REF! &amp;#REF! &amp;#REF! &amp;#REF! &amp;#REF! &amp;#REF! &amp;#REF! &amp;#REF! &amp;#REF! &amp;#REF! &amp; N126 &amp;#REF! &amp;#REF! &amp;#REF! &amp;#REF! &amp;#REF! &amp; O126 &amp;#REF! &amp;#REF! &amp; P126 &amp;#REF! &amp;#REF! &amp;#REF! &amp;#REF!)</f>
        <v>#REF!</v>
      </c>
      <c r="C126" s="55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</row>
    <row r="127" spans="1:16" x14ac:dyDescent="0.2">
      <c r="A127">
        <v>0.47574298567816675</v>
      </c>
      <c r="B127" t="e">
        <f>(D127 &amp; E127 &amp; F127 &amp; G127 &amp; H127 &amp;#REF! &amp;#REF! &amp;#REF! &amp;#REF! &amp;#REF! &amp; I127 &amp;#REF! &amp;#REF! &amp;#REF! &amp;#REF! &amp;#REF! &amp;#REF! &amp;#REF! &amp;#REF! &amp;#REF! &amp;#REF! &amp;#REF! &amp;#REF! &amp;#REF! &amp;#REF! &amp;#REF! &amp;#REF! &amp;#REF! &amp;#REF! &amp;#REF! &amp;#REF! &amp; J127 &amp;#REF! &amp;#REF! &amp;#REF! &amp;#REF! &amp;#REF! &amp; K127 &amp;#REF! &amp;#REF! &amp;#REF! &amp;#REF! &amp;#REF! &amp; L127 &amp;#REF! &amp;#REF! &amp;#REF! &amp;#REF! &amp;#REF! &amp; M127 &amp;#REF! &amp;#REF! &amp;#REF! &amp;#REF! &amp;#REF! &amp;#REF! &amp;#REF! &amp;#REF! &amp;#REF! &amp;#REF! &amp;#REF! &amp;#REF! &amp;#REF! &amp;#REF! &amp;#REF! &amp;#REF! &amp; N127 &amp;#REF! &amp;#REF! &amp;#REF! &amp;#REF! &amp;#REF! &amp; O127 &amp;#REF! &amp;#REF! &amp; P127 &amp;#REF! &amp;#REF! &amp;#REF! &amp;#REF!)</f>
        <v>#REF!</v>
      </c>
      <c r="C127" s="55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</row>
    <row r="128" spans="1:16" x14ac:dyDescent="0.2">
      <c r="A128">
        <v>0.472902833010521</v>
      </c>
      <c r="B128" t="e">
        <f>(D128 &amp; E128 &amp; F128 &amp; G128 &amp; H128 &amp;#REF! &amp;#REF! &amp;#REF! &amp;#REF! &amp;#REF! &amp; I128 &amp;#REF! &amp;#REF! &amp;#REF! &amp;#REF! &amp;#REF! &amp;#REF! &amp;#REF! &amp;#REF! &amp;#REF! &amp;#REF! &amp;#REF! &amp;#REF! &amp;#REF! &amp;#REF! &amp;#REF! &amp;#REF! &amp;#REF! &amp;#REF! &amp;#REF! &amp;#REF! &amp; J128 &amp;#REF! &amp;#REF! &amp;#REF! &amp;#REF! &amp;#REF! &amp; K128 &amp;#REF! &amp;#REF! &amp;#REF! &amp;#REF! &amp;#REF! &amp; L128 &amp;#REF! &amp;#REF! &amp;#REF! &amp;#REF! &amp;#REF! &amp; M128 &amp;#REF! &amp;#REF! &amp;#REF! &amp;#REF! &amp;#REF! &amp;#REF! &amp;#REF! &amp;#REF! &amp;#REF! &amp;#REF! &amp;#REF! &amp;#REF! &amp;#REF! &amp;#REF! &amp;#REF! &amp;#REF! &amp; N128 &amp;#REF! &amp;#REF! &amp;#REF! &amp;#REF! &amp;#REF! &amp; O128 &amp;#REF! &amp;#REF! &amp; P128 &amp;#REF! &amp;#REF! &amp;#REF! &amp;#REF!)</f>
        <v>#REF!</v>
      </c>
      <c r="C128" s="55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</row>
    <row r="129" spans="1:16" x14ac:dyDescent="0.2">
      <c r="A129">
        <v>0.46998555563476219</v>
      </c>
      <c r="B129" t="e">
        <f>(D129 &amp; E129 &amp; F129 &amp; G129 &amp; H129 &amp;#REF! &amp;#REF! &amp;#REF! &amp;#REF! &amp;#REF! &amp; I129 &amp;#REF! &amp;#REF! &amp;#REF! &amp;#REF! &amp;#REF! &amp;#REF! &amp;#REF! &amp;#REF! &amp;#REF! &amp;#REF! &amp;#REF! &amp;#REF! &amp;#REF! &amp;#REF! &amp;#REF! &amp;#REF! &amp;#REF! &amp;#REF! &amp;#REF! &amp;#REF! &amp; J129 &amp;#REF! &amp;#REF! &amp;#REF! &amp;#REF! &amp;#REF! &amp; K129 &amp;#REF! &amp;#REF! &amp;#REF! &amp;#REF! &amp;#REF! &amp; L129 &amp;#REF! &amp;#REF! &amp;#REF! &amp;#REF! &amp;#REF! &amp; M129 &amp;#REF! &amp;#REF! &amp;#REF! &amp;#REF! &amp;#REF! &amp;#REF! &amp;#REF! &amp;#REF! &amp;#REF! &amp;#REF! &amp;#REF! &amp;#REF! &amp;#REF! &amp;#REF! &amp;#REF! &amp;#REF! &amp; N129 &amp;#REF! &amp;#REF! &amp;#REF! &amp;#REF! &amp;#REF! &amp; O129 &amp;#REF! &amp;#REF! &amp; P129 &amp;#REF! &amp;#REF! &amp;#REF! &amp;#REF!)</f>
        <v>#REF!</v>
      </c>
      <c r="C129" s="55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</row>
    <row r="130" spans="1:16" x14ac:dyDescent="0.2">
      <c r="A130">
        <v>0.46717926558706785</v>
      </c>
      <c r="B130" t="e">
        <f>(D130 &amp; E130 &amp; F130 &amp; G130 &amp; H130 &amp;#REF! &amp;#REF! &amp;#REF! &amp;#REF! &amp;#REF! &amp; I130 &amp;#REF! &amp;#REF! &amp;#REF! &amp;#REF! &amp;#REF! &amp;#REF! &amp;#REF! &amp;#REF! &amp;#REF! &amp;#REF! &amp;#REF! &amp;#REF! &amp;#REF! &amp;#REF! &amp;#REF! &amp;#REF! &amp;#REF! &amp;#REF! &amp;#REF! &amp;#REF! &amp; J130 &amp;#REF! &amp;#REF! &amp;#REF! &amp;#REF! &amp;#REF! &amp; K130 &amp;#REF! &amp;#REF! &amp;#REF! &amp;#REF! &amp;#REF! &amp; L130 &amp;#REF! &amp;#REF! &amp;#REF! &amp;#REF! &amp;#REF! &amp; M130 &amp;#REF! &amp;#REF! &amp;#REF! &amp;#REF! &amp;#REF! &amp;#REF! &amp;#REF! &amp;#REF! &amp;#REF! &amp;#REF! &amp;#REF! &amp;#REF! &amp;#REF! &amp;#REF! &amp;#REF! &amp;#REF! &amp; N130 &amp;#REF! &amp;#REF! &amp;#REF! &amp;#REF! &amp;#REF! &amp; O130 &amp;#REF! &amp;#REF! &amp; P130 &amp;#REF! &amp;#REF! &amp;#REF! &amp;#REF!)</f>
        <v>#REF!</v>
      </c>
      <c r="C130" s="55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</row>
    <row r="131" spans="1:16" x14ac:dyDescent="0.2">
      <c r="A131">
        <v>0.4642967736157349</v>
      </c>
      <c r="B131" t="e">
        <f>(D131 &amp; E131 &amp; F131 &amp; G131 &amp; H131 &amp;#REF! &amp;#REF! &amp;#REF! &amp;#REF! &amp;#REF! &amp; I131 &amp;#REF! &amp;#REF! &amp;#REF! &amp;#REF! &amp;#REF! &amp;#REF! &amp;#REF! &amp;#REF! &amp;#REF! &amp;#REF! &amp;#REF! &amp;#REF! &amp;#REF! &amp;#REF! &amp;#REF! &amp;#REF! &amp;#REF! &amp;#REF! &amp;#REF! &amp;#REF! &amp; J131 &amp;#REF! &amp;#REF! &amp;#REF! &amp;#REF! &amp;#REF! &amp; K131 &amp;#REF! &amp;#REF! &amp;#REF! &amp;#REF! &amp;#REF! &amp; L131 &amp;#REF! &amp;#REF! &amp;#REF! &amp;#REF! &amp;#REF! &amp; M131 &amp;#REF! &amp;#REF! &amp;#REF! &amp;#REF! &amp;#REF! &amp;#REF! &amp;#REF! &amp;#REF! &amp;#REF! &amp;#REF! &amp;#REF! &amp;#REF! &amp;#REF! &amp;#REF! &amp;#REF! &amp;#REF! &amp; N131 &amp;#REF! &amp;#REF! &amp;#REF! &amp;#REF! &amp;#REF! &amp; O131 &amp;#REF! &amp;#REF! &amp; P131 &amp;#REF! &amp;#REF! &amp;#REF! &amp;#REF!)</f>
        <v>#REF!</v>
      </c>
      <c r="C131" s="55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</row>
    <row r="132" spans="1:16" x14ac:dyDescent="0.2">
      <c r="A132">
        <v>0.46143180267388706</v>
      </c>
      <c r="B132" t="e">
        <f>(D132 &amp; E132 &amp; F132 &amp; G132 &amp; H132 &amp;#REF! &amp;#REF! &amp;#REF! &amp;#REF! &amp;#REF! &amp; I132 &amp;#REF! &amp;#REF! &amp;#REF! &amp;#REF! &amp;#REF! &amp;#REF! &amp;#REF! &amp;#REF! &amp;#REF! &amp;#REF! &amp;#REF! &amp;#REF! &amp;#REF! &amp;#REF! &amp;#REF! &amp;#REF! &amp;#REF! &amp;#REF! &amp;#REF! &amp;#REF! &amp; J132 &amp;#REF! &amp;#REF! &amp;#REF! &amp;#REF! &amp;#REF! &amp; K132 &amp;#REF! &amp;#REF! &amp;#REF! &amp;#REF! &amp;#REF! &amp; L132 &amp;#REF! &amp;#REF! &amp;#REF! &amp;#REF! &amp;#REF! &amp; M132 &amp;#REF! &amp;#REF! &amp;#REF! &amp;#REF! &amp;#REF! &amp;#REF! &amp;#REF! &amp;#REF! &amp;#REF! &amp;#REF! &amp;#REF! &amp;#REF! &amp;#REF! &amp;#REF! &amp;#REF! &amp;#REF! &amp; N132 &amp;#REF! &amp;#REF! &amp;#REF! &amp;#REF! &amp;#REF! &amp; O132 &amp;#REF! &amp;#REF! &amp; P132 &amp;#REF! &amp;#REF! &amp;#REF! &amp;#REF!)</f>
        <v>#REF!</v>
      </c>
      <c r="C132" s="55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</row>
    <row r="133" spans="1:16" x14ac:dyDescent="0.2">
      <c r="A133">
        <v>0.45885905945967637</v>
      </c>
      <c r="B133" t="e">
        <f>(D133 &amp; E133 &amp; F133 &amp; G133 &amp; H133 &amp;#REF! &amp;#REF! &amp;#REF! &amp;#REF! &amp;#REF! &amp; I133 &amp;#REF! &amp;#REF! &amp;#REF! &amp;#REF! &amp;#REF! &amp;#REF! &amp;#REF! &amp;#REF! &amp;#REF! &amp;#REF! &amp;#REF! &amp;#REF! &amp;#REF! &amp;#REF! &amp;#REF! &amp;#REF! &amp;#REF! &amp;#REF! &amp;#REF! &amp;#REF! &amp; J133 &amp;#REF! &amp;#REF! &amp;#REF! &amp;#REF! &amp;#REF! &amp; K133 &amp;#REF! &amp;#REF! &amp;#REF! &amp;#REF! &amp;#REF! &amp; L133 &amp;#REF! &amp;#REF! &amp;#REF! &amp;#REF! &amp;#REF! &amp; M133 &amp;#REF! &amp;#REF! &amp;#REF! &amp;#REF! &amp;#REF! &amp;#REF! &amp;#REF! &amp;#REF! &amp;#REF! &amp;#REF! &amp;#REF! &amp;#REF! &amp;#REF! &amp;#REF! &amp;#REF! &amp;#REF! &amp; N133 &amp;#REF! &amp;#REF! &amp;#REF! &amp;#REF! &amp;#REF! &amp; O133 &amp;#REF! &amp;#REF! &amp; P133 &amp;#REF! &amp;#REF! &amp;#REF! &amp;#REF!)</f>
        <v>#REF!</v>
      </c>
      <c r="C133" s="55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</row>
    <row r="134" spans="1:16" x14ac:dyDescent="0.2">
      <c r="A134">
        <v>0.45602714584177795</v>
      </c>
      <c r="B134" t="e">
        <f>(D134 &amp; E134 &amp; F134 &amp; G134 &amp; H134 &amp;#REF! &amp;#REF! &amp;#REF! &amp;#REF! &amp;#REF! &amp; I134 &amp;#REF! &amp;#REF! &amp;#REF! &amp;#REF! &amp;#REF! &amp;#REF! &amp;#REF! &amp;#REF! &amp;#REF! &amp;#REF! &amp;#REF! &amp;#REF! &amp;#REF! &amp;#REF! &amp;#REF! &amp;#REF! &amp;#REF! &amp;#REF! &amp;#REF! &amp;#REF! &amp; J134 &amp;#REF! &amp;#REF! &amp;#REF! &amp;#REF! &amp;#REF! &amp; K134 &amp;#REF! &amp;#REF! &amp;#REF! &amp;#REF! &amp;#REF! &amp; L134 &amp;#REF! &amp;#REF! &amp;#REF! &amp;#REF! &amp;#REF! &amp; M134 &amp;#REF! &amp;#REF! &amp;#REF! &amp;#REF! &amp;#REF! &amp;#REF! &amp;#REF! &amp;#REF! &amp;#REF! &amp;#REF! &amp;#REF! &amp;#REF! &amp;#REF! &amp;#REF! &amp;#REF! &amp;#REF! &amp; N134 &amp;#REF! &amp;#REF! &amp;#REF! &amp;#REF! &amp;#REF! &amp; O134 &amp;#REF! &amp;#REF! &amp; P134 &amp;#REF! &amp;#REF! &amp;#REF! &amp;#REF!)</f>
        <v>#REF!</v>
      </c>
      <c r="C134" s="55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</row>
    <row r="135" spans="1:16" x14ac:dyDescent="0.2">
      <c r="A135">
        <v>0.4533029794839874</v>
      </c>
      <c r="B135" t="e">
        <f>(D135 &amp; E135 &amp; F135 &amp; G135 &amp; H135 &amp;#REF! &amp;#REF! &amp;#REF! &amp;#REF! &amp;#REF! &amp; I135 &amp;#REF! &amp;#REF! &amp;#REF! &amp;#REF! &amp;#REF! &amp;#REF! &amp;#REF! &amp;#REF! &amp;#REF! &amp;#REF! &amp;#REF! &amp;#REF! &amp;#REF! &amp;#REF! &amp;#REF! &amp;#REF! &amp;#REF! &amp;#REF! &amp;#REF! &amp;#REF! &amp; J135 &amp;#REF! &amp;#REF! &amp;#REF! &amp;#REF! &amp;#REF! &amp; K135 &amp;#REF! &amp;#REF! &amp;#REF! &amp;#REF! &amp;#REF! &amp; L135 &amp;#REF! &amp;#REF! &amp;#REF! &amp;#REF! &amp;#REF! &amp; M135 &amp;#REF! &amp;#REF! &amp;#REF! &amp;#REF! &amp;#REF! &amp;#REF! &amp;#REF! &amp;#REF! &amp;#REF! &amp;#REF! &amp;#REF! &amp;#REF! &amp;#REF! &amp;#REF! &amp;#REF! &amp;#REF! &amp; N135 &amp;#REF! &amp;#REF! &amp;#REF! &amp;#REF! &amp;#REF! &amp; O135 &amp;#REF! &amp;#REF! &amp; P135 &amp;#REF! &amp;#REF! &amp;#REF! &amp;#REF!)</f>
        <v>#REF!</v>
      </c>
      <c r="C135" s="55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</row>
    <row r="136" spans="1:16" x14ac:dyDescent="0.2">
      <c r="A136">
        <v>0.45050484897420406</v>
      </c>
      <c r="B136" t="e">
        <f>(D136 &amp; E136 &amp; F136 &amp; G136 &amp; H136 &amp;#REF! &amp;#REF! &amp;#REF! &amp;#REF! &amp;#REF! &amp; I136 &amp;#REF! &amp;#REF! &amp;#REF! &amp;#REF! &amp;#REF! &amp;#REF! &amp;#REF! &amp;#REF! &amp;#REF! &amp;#REF! &amp;#REF! &amp;#REF! &amp;#REF! &amp;#REF! &amp;#REF! &amp;#REF! &amp;#REF! &amp;#REF! &amp;#REF! &amp;#REF! &amp; J136 &amp;#REF! &amp;#REF! &amp;#REF! &amp;#REF! &amp;#REF! &amp; K136 &amp;#REF! &amp;#REF! &amp;#REF! &amp;#REF! &amp;#REF! &amp; L136 &amp;#REF! &amp;#REF! &amp;#REF! &amp;#REF! &amp;#REF! &amp; M136 &amp;#REF! &amp;#REF! &amp;#REF! &amp;#REF! &amp;#REF! &amp;#REF! &amp;#REF! &amp;#REF! &amp;#REF! &amp;#REF! &amp;#REF! &amp;#REF! &amp;#REF! &amp;#REF! &amp;#REF! &amp;#REF! &amp; N136 &amp;#REF! &amp;#REF! &amp;#REF! &amp;#REF! &amp;#REF! &amp; O136 &amp;#REF! &amp;#REF! &amp; P136 &amp;#REF! &amp;#REF! &amp;#REF! &amp;#REF!)</f>
        <v>#REF!</v>
      </c>
      <c r="C136" s="55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</row>
    <row r="137" spans="1:16" x14ac:dyDescent="0.2">
      <c r="A137">
        <v>0.44781318338769199</v>
      </c>
      <c r="B137" t="e">
        <f>(D137 &amp; E137 &amp; F137 &amp; G137 &amp; H137 &amp;#REF! &amp;#REF! &amp;#REF! &amp;#REF! &amp;#REF! &amp; I137 &amp;#REF! &amp;#REF! &amp;#REF! &amp;#REF! &amp;#REF! &amp;#REF! &amp;#REF! &amp;#REF! &amp;#REF! &amp;#REF! &amp;#REF! &amp;#REF! &amp;#REF! &amp;#REF! &amp;#REF! &amp;#REF! &amp;#REF! &amp;#REF! &amp;#REF! &amp;#REF! &amp; J137 &amp;#REF! &amp;#REF! &amp;#REF! &amp;#REF! &amp;#REF! &amp; K137 &amp;#REF! &amp;#REF! &amp;#REF! &amp;#REF! &amp;#REF! &amp; L137 &amp;#REF! &amp;#REF! &amp;#REF! &amp;#REF! &amp;#REF! &amp; M137 &amp;#REF! &amp;#REF! &amp;#REF! &amp;#REF! &amp;#REF! &amp;#REF! &amp;#REF! &amp;#REF! &amp;#REF! &amp;#REF! &amp;#REF! &amp;#REF! &amp;#REF! &amp;#REF! &amp;#REF! &amp;#REF! &amp; N137 &amp;#REF! &amp;#REF! &amp;#REF! &amp;#REF! &amp;#REF! &amp; O137 &amp;#REF! &amp;#REF! &amp; P137 &amp;#REF! &amp;#REF! &amp;#REF! &amp;#REF!)</f>
        <v>#REF!</v>
      </c>
      <c r="C137" s="55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</row>
    <row r="138" spans="1:16" x14ac:dyDescent="0.2">
      <c r="A138">
        <v>0.44504843918956177</v>
      </c>
      <c r="B138" t="e">
        <f>(D138 &amp; E138 &amp; F138 &amp; G138 &amp; H138 &amp;#REF! &amp;#REF! &amp;#REF! &amp;#REF! &amp;#REF! &amp; I138 &amp;#REF! &amp;#REF! &amp;#REF! &amp;#REF! &amp;#REF! &amp;#REF! &amp;#REF! &amp;#REF! &amp;#REF! &amp;#REF! &amp;#REF! &amp;#REF! &amp;#REF! &amp;#REF! &amp;#REF! &amp;#REF! &amp;#REF! &amp;#REF! &amp;#REF! &amp;#REF! &amp; J138 &amp;#REF! &amp;#REF! &amp;#REF! &amp;#REF! &amp;#REF! &amp; K138 &amp;#REF! &amp;#REF! &amp;#REF! &amp;#REF! &amp;#REF! &amp; L138 &amp;#REF! &amp;#REF! &amp;#REF! &amp;#REF! &amp;#REF! &amp; M138 &amp;#REF! &amp;#REF! &amp;#REF! &amp;#REF! &amp;#REF! &amp;#REF! &amp;#REF! &amp;#REF! &amp;#REF! &amp;#REF! &amp;#REF! &amp;#REF! &amp;#REF! &amp;#REF! &amp;#REF! &amp;#REF! &amp; N138 &amp;#REF! &amp;#REF! &amp;#REF! &amp;#REF! &amp;#REF! &amp; O138 &amp;#REF! &amp;#REF! &amp; P138 &amp;#REF! &amp;#REF! &amp;#REF! &amp;#REF!)</f>
        <v>#REF!</v>
      </c>
      <c r="C138" s="55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</row>
    <row r="139" spans="1:16" x14ac:dyDescent="0.2">
      <c r="A139">
        <v>0.44230051121228436</v>
      </c>
      <c r="B139" t="e">
        <f>(D139 &amp; E139 &amp; F139 &amp; G139 &amp; H139 &amp;#REF! &amp;#REF! &amp;#REF! &amp;#REF! &amp;#REF! &amp; I139 &amp;#REF! &amp;#REF! &amp;#REF! &amp;#REF! &amp;#REF! &amp;#REF! &amp;#REF! &amp;#REF! &amp;#REF! &amp;#REF! &amp;#REF! &amp;#REF! &amp;#REF! &amp;#REF! &amp;#REF! &amp;#REF! &amp;#REF! &amp;#REF! &amp;#REF! &amp;#REF! &amp; J139 &amp;#REF! &amp;#REF! &amp;#REF! &amp;#REF! &amp;#REF! &amp; K139 &amp;#REF! &amp;#REF! &amp;#REF! &amp;#REF! &amp;#REF! &amp; L139 &amp;#REF! &amp;#REF! &amp;#REF! &amp;#REF! &amp;#REF! &amp; M139 &amp;#REF! &amp;#REF! &amp;#REF! &amp;#REF! &amp;#REF! &amp;#REF! &amp;#REF! &amp;#REF! &amp;#REF! &amp;#REF! &amp;#REF! &amp;#REF! &amp;#REF! &amp;#REF! &amp;#REF! &amp;#REF! &amp; N139 &amp;#REF! &amp;#REF! &amp;#REF! &amp;#REF! &amp;#REF! &amp; O139 &amp;#REF! &amp;#REF! &amp; P139 &amp;#REF! &amp;#REF! &amp;#REF! &amp;#REF!)</f>
        <v>#REF!</v>
      </c>
      <c r="C139" s="55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</row>
    <row r="140" spans="1:16" x14ac:dyDescent="0.2">
      <c r="A140">
        <v>0.43965714250492288</v>
      </c>
      <c r="B140" t="e">
        <f>(D140 &amp; E140 &amp; F140 &amp; G140 &amp; H140 &amp;#REF! &amp;#REF! &amp;#REF! &amp;#REF! &amp;#REF! &amp; I140 &amp;#REF! &amp;#REF! &amp;#REF! &amp;#REF! &amp;#REF! &amp;#REF! &amp;#REF! &amp;#REF! &amp;#REF! &amp;#REF! &amp;#REF! &amp;#REF! &amp;#REF! &amp;#REF! &amp;#REF! &amp;#REF! &amp;#REF! &amp;#REF! &amp;#REF! &amp;#REF! &amp; J140 &amp;#REF! &amp;#REF! &amp;#REF! &amp;#REF! &amp;#REF! &amp; K140 &amp;#REF! &amp;#REF! &amp;#REF! &amp;#REF! &amp;#REF! &amp; L140 &amp;#REF! &amp;#REF! &amp;#REF! &amp;#REF! &amp;#REF! &amp; M140 &amp;#REF! &amp;#REF! &amp;#REF! &amp;#REF! &amp;#REF! &amp;#REF! &amp;#REF! &amp;#REF! &amp;#REF! &amp;#REF! &amp;#REF! &amp;#REF! &amp;#REF! &amp;#REF! &amp;#REF! &amp;#REF! &amp; N140 &amp;#REF! &amp;#REF! &amp;#REF! &amp;#REF! &amp;#REF! &amp; O140 &amp;#REF! &amp;#REF! &amp; P140 &amp;#REF! &amp;#REF! &amp;#REF! &amp;#REF!)</f>
        <v>#REF!</v>
      </c>
      <c r="C140" s="55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</row>
    <row r="141" spans="1:16" x14ac:dyDescent="0.2">
      <c r="A141">
        <v>0.43694201104789293</v>
      </c>
      <c r="B141" t="e">
        <f>(D141 &amp; E141 &amp; F141 &amp; G141 &amp; H141 &amp;#REF! &amp;#REF! &amp;#REF! &amp;#REF! &amp;#REF! &amp; I141 &amp;#REF! &amp;#REF! &amp;#REF! &amp;#REF! &amp;#REF! &amp;#REF! &amp;#REF! &amp;#REF! &amp;#REF! &amp;#REF! &amp;#REF! &amp;#REF! &amp;#REF! &amp;#REF! &amp;#REF! &amp;#REF! &amp;#REF! &amp;#REF! &amp;#REF! &amp;#REF! &amp; J141 &amp;#REF! &amp;#REF! &amp;#REF! &amp;#REF! &amp;#REF! &amp; K141 &amp;#REF! &amp;#REF! &amp;#REF! &amp;#REF! &amp;#REF! &amp; L141 &amp;#REF! &amp;#REF! &amp;#REF! &amp;#REF! &amp;#REF! &amp; M141 &amp;#REF! &amp;#REF! &amp;#REF! &amp;#REF! &amp;#REF! &amp;#REF! &amp;#REF! &amp;#REF! &amp;#REF! &amp;#REF! &amp;#REF! &amp;#REF! &amp;#REF! &amp;#REF! &amp;#REF! &amp;#REF! &amp; N141 &amp;#REF! &amp;#REF! &amp;#REF! &amp;#REF! &amp;#REF! &amp; O141 &amp;#REF! &amp;#REF! &amp; P141 &amp;#REF! &amp;#REF! &amp;#REF! &amp;#REF!)</f>
        <v>#REF!</v>
      </c>
      <c r="C141" s="55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</row>
    <row r="142" spans="1:16" x14ac:dyDescent="0.2">
      <c r="A142">
        <v>0.43433019388233479</v>
      </c>
      <c r="B142" t="e">
        <f>(D142 &amp; E142 &amp; F142 &amp; G142 &amp; H142 &amp;#REF! &amp;#REF! &amp;#REF! &amp;#REF! &amp;#REF! &amp; I142 &amp;#REF! &amp;#REF! &amp;#REF! &amp;#REF! &amp;#REF! &amp;#REF! &amp;#REF! &amp;#REF! &amp;#REF! &amp;#REF! &amp;#REF! &amp;#REF! &amp;#REF! &amp;#REF! &amp;#REF! &amp;#REF! &amp;#REF! &amp;#REF! &amp;#REF! &amp;#REF! &amp; J142 &amp;#REF! &amp;#REF! &amp;#REF! &amp;#REF! &amp;#REF! &amp; K142 &amp;#REF! &amp;#REF! &amp;#REF! &amp;#REF! &amp;#REF! &amp; L142 &amp;#REF! &amp;#REF! &amp;#REF! &amp;#REF! &amp;#REF! &amp; M142 &amp;#REF! &amp;#REF! &amp;#REF! &amp;#REF! &amp;#REF! &amp;#REF! &amp;#REF! &amp;#REF! &amp;#REF! &amp;#REF! &amp;#REF! &amp;#REF! &amp;#REF! &amp;#REF! &amp;#REF! &amp;#REF! &amp; N142 &amp;#REF! &amp;#REF! &amp;#REF! &amp;#REF! &amp;#REF! &amp; O142 &amp;#REF! &amp;#REF! &amp; P142 &amp;#REF! &amp;#REF! &amp;#REF! &amp;#REF!)</f>
        <v>#REF!</v>
      </c>
      <c r="C142" s="55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</row>
    <row r="143" spans="1:16" x14ac:dyDescent="0.2">
      <c r="A143">
        <v>0.43164747355118072</v>
      </c>
      <c r="B143" t="e">
        <f>(D143 &amp; E143 &amp; F143 &amp; G143 &amp; H143 &amp;#REF! &amp;#REF! &amp;#REF! &amp;#REF! &amp;#REF! &amp; I143 &amp;#REF! &amp;#REF! &amp;#REF! &amp;#REF! &amp;#REF! &amp;#REF! &amp;#REF! &amp;#REF! &amp;#REF! &amp;#REF! &amp;#REF! &amp;#REF! &amp;#REF! &amp;#REF! &amp;#REF! &amp;#REF! &amp;#REF! &amp;#REF! &amp;#REF! &amp;#REF! &amp; J143 &amp;#REF! &amp;#REF! &amp;#REF! &amp;#REF! &amp;#REF! &amp;#REF! &amp; K143 &amp;#REF! &amp;#REF! &amp;#REF! &amp;#REF! &amp;#REF! &amp; L143 &amp;#REF!)</f>
        <v>#REF!</v>
      </c>
      <c r="C143" s="55"/>
      <c r="D143" s="10"/>
      <c r="E143" s="10"/>
      <c r="F143" s="10"/>
      <c r="G143" s="10"/>
      <c r="H143" s="10"/>
      <c r="I143" s="10"/>
      <c r="J143" s="10"/>
      <c r="K143" s="134"/>
      <c r="L143" s="134"/>
    </row>
    <row r="144" spans="1:16" x14ac:dyDescent="0.2">
      <c r="A144">
        <v>0.42898107818271358</v>
      </c>
      <c r="B144" t="e">
        <f>(D144 &amp; E144 &amp; F144 &amp; G144 &amp; H144 &amp;#REF! &amp;#REF! &amp;#REF! &amp;#REF! &amp;#REF! &amp; I144 &amp;#REF! &amp;#REF! &amp;#REF! &amp;#REF! &amp;#REF! &amp;#REF! &amp;#REF! &amp;#REF! &amp;#REF! &amp;#REF! &amp;#REF! &amp;#REF! &amp;#REF! &amp;#REF! &amp;#REF! &amp;#REF! &amp;#REF! &amp;#REF! &amp;#REF! &amp;#REF! &amp; J144 &amp;#REF! &amp;#REF! &amp;#REF! &amp;#REF! &amp;#REF! &amp;#REF! &amp; K144 &amp;#REF! &amp;#REF! &amp;#REF! &amp;#REF! &amp;#REF! &amp; L144 &amp;#REF!)</f>
        <v>#REF!</v>
      </c>
      <c r="C144" s="55"/>
      <c r="D144" s="10"/>
      <c r="E144" s="10"/>
      <c r="F144" s="10"/>
      <c r="G144" s="10"/>
      <c r="H144" s="10"/>
      <c r="I144" s="10"/>
      <c r="J144" s="10"/>
      <c r="K144" s="134"/>
      <c r="L144" s="134"/>
    </row>
    <row r="145" spans="1:12" x14ac:dyDescent="0.2">
      <c r="A145">
        <v>0.4265014007793046</v>
      </c>
      <c r="B145" t="e">
        <f>(D145 &amp; E145 &amp; F145 &amp; G145 &amp; H145 &amp;#REF! &amp;#REF! &amp;#REF! &amp;#REF! &amp;#REF! &amp; I145 &amp;#REF! &amp;#REF! &amp;#REF! &amp;#REF! &amp;#REF! &amp;#REF! &amp;#REF! &amp;#REF! &amp;#REF! &amp;#REF! &amp;#REF! &amp;#REF! &amp;#REF! &amp;#REF! &amp;#REF! &amp;#REF! &amp;#REF! &amp;#REF! &amp;#REF! &amp;#REF! &amp; J145 &amp;#REF! &amp;#REF! &amp;#REF! &amp;#REF! &amp;#REF! &amp;#REF! &amp; K145 &amp;#REF! &amp;#REF! &amp;#REF! &amp;#REF! &amp;#REF! &amp; L145 &amp;#REF!)</f>
        <v>#REF!</v>
      </c>
      <c r="C145" s="55"/>
      <c r="D145" s="10"/>
      <c r="E145" s="10"/>
      <c r="F145" s="10"/>
      <c r="G145" s="10"/>
      <c r="H145" s="10"/>
      <c r="I145" s="10"/>
      <c r="J145" s="10"/>
      <c r="K145" s="134"/>
      <c r="L145" s="134"/>
    </row>
    <row r="146" spans="1:12" x14ac:dyDescent="0.2">
      <c r="A146">
        <v>0.42386632478797076</v>
      </c>
      <c r="B146" t="e">
        <f>(D146 &amp; E146 &amp; F146 &amp; G146 &amp; H146 &amp;#REF! &amp;#REF! &amp;#REF! &amp;#REF! &amp;#REF! &amp; I146 &amp;#REF! &amp;#REF! &amp;#REF! &amp;#REF! &amp;#REF! &amp;#REF! &amp;#REF! &amp;#REF! &amp;#REF! &amp;#REF! &amp;#REF! &amp;#REF! &amp;#REF! &amp;#REF! &amp;#REF! &amp;#REF! &amp;#REF! &amp;#REF! &amp;#REF! &amp;#REF! &amp; J146 &amp;#REF! &amp;#REF! &amp;#REF! &amp;#REF! &amp;#REF! &amp;#REF! &amp; K146 &amp;#REF! &amp;#REF! &amp;#REF! &amp;#REF! &amp;#REF! &amp; L146 &amp;#REF!)</f>
        <v>#REF!</v>
      </c>
      <c r="C146" s="55"/>
      <c r="D146" s="10"/>
      <c r="E146" s="10"/>
      <c r="F146" s="10"/>
      <c r="G146" s="10"/>
      <c r="H146" s="10"/>
      <c r="I146" s="10"/>
      <c r="J146" s="10"/>
      <c r="K146" s="134"/>
      <c r="L146" s="134"/>
    </row>
    <row r="147" spans="1:12" x14ac:dyDescent="0.2">
      <c r="A147">
        <v>0.42133152397439516</v>
      </c>
      <c r="B147" t="e">
        <f>(D147 &amp; E147 &amp; F147 &amp; G147 &amp; H147 &amp;#REF! &amp;#REF! &amp;#REF! &amp;#REF! &amp;#REF! &amp; I147 &amp;#REF! &amp;#REF! &amp;#REF! &amp;#REF! &amp;#REF! &amp;#REF! &amp;#REF! &amp;#REF! &amp;#REF! &amp;#REF! &amp;#REF! &amp;#REF! &amp;#REF! &amp;#REF! &amp;#REF! &amp;#REF! &amp;#REF! &amp;#REF! &amp;#REF! &amp;#REF! &amp; J147 &amp;#REF! &amp;#REF! &amp;#REF! &amp;#REF! &amp;#REF! &amp;#REF! &amp; K147 &amp;#REF! &amp;#REF! &amp;#REF! &amp;#REF! &amp;#REF! &amp; L147 &amp;#REF!)</f>
        <v>#REF!</v>
      </c>
      <c r="C147" s="55"/>
      <c r="D147" s="10"/>
      <c r="E147" s="10"/>
      <c r="F147" s="10"/>
      <c r="G147" s="10"/>
      <c r="H147" s="10"/>
      <c r="I147" s="10"/>
      <c r="J147" s="10"/>
      <c r="K147" s="134"/>
      <c r="L147" s="134"/>
    </row>
    <row r="148" spans="1:12" x14ac:dyDescent="0.2">
      <c r="A148">
        <v>0.4187279180563564</v>
      </c>
      <c r="B148" t="e">
        <f>(D148 &amp; E148 &amp; F148 &amp; G148 &amp; H148 &amp;#REF! &amp;#REF! &amp;#REF! &amp;#REF! &amp;#REF! &amp; I148 &amp;#REF! &amp;#REF! &amp;#REF! &amp;#REF! &amp;#REF! &amp;#REF! &amp;#REF! &amp;#REF! &amp;#REF! &amp;#REF! &amp;#REF! &amp;#REF! &amp;#REF! &amp;#REF! &amp;#REF! &amp;#REF! &amp;#REF! &amp;#REF! &amp;#REF! &amp;#REF! &amp; J148 &amp;#REF! &amp;#REF! &amp;#REF! &amp;#REF! &amp;#REF! &amp;#REF! &amp; K148 &amp;#REF! &amp;#REF! &amp;#REF! &amp;#REF! &amp;#REF! &amp; L148 &amp;#REF!)</f>
        <v>#REF!</v>
      </c>
      <c r="C148" s="55"/>
      <c r="D148" s="10"/>
      <c r="E148" s="10"/>
      <c r="F148" s="10"/>
      <c r="G148" s="10"/>
      <c r="H148" s="10"/>
      <c r="I148" s="10"/>
      <c r="J148" s="10"/>
      <c r="K148" s="134"/>
      <c r="L148" s="134"/>
    </row>
    <row r="149" spans="1:12" x14ac:dyDescent="0.2">
      <c r="A149">
        <v>0.41622339256965507</v>
      </c>
      <c r="B149" t="e">
        <f>(D149 &amp; E149 &amp; F149 &amp; G149 &amp; H149 &amp;#REF! &amp;#REF! &amp;#REF! &amp;#REF! &amp;#REF! &amp; I149 &amp;#REF! &amp;#REF! &amp;#REF! &amp;#REF! &amp;#REF! &amp;#REF! &amp;#REF! &amp;#REF! &amp;#REF! &amp;#REF! &amp;#REF! &amp;#REF! &amp;#REF! &amp;#REF! &amp;#REF! &amp;#REF! &amp;#REF! &amp;#REF! &amp;#REF! &amp;#REF! &amp; J149 &amp;#REF! &amp;#REF! &amp;#REF! &amp;#REF! &amp;#REF! &amp;#REF! &amp; K149 &amp;#REF! &amp;#REF! &amp;#REF! &amp;#REF! &amp;#REF! &amp; L149 &amp;#REF!)</f>
        <v>#REF!</v>
      </c>
      <c r="C149" s="55"/>
      <c r="D149" s="10"/>
      <c r="E149" s="10"/>
      <c r="F149" s="10"/>
      <c r="G149" s="10"/>
      <c r="H149" s="10"/>
      <c r="I149" s="10"/>
      <c r="J149" s="10"/>
      <c r="K149" s="134"/>
      <c r="L149" s="134"/>
    </row>
    <row r="150" spans="1:12" x14ac:dyDescent="0.2">
      <c r="A150">
        <v>0.41365088666952021</v>
      </c>
      <c r="B150" t="e">
        <f>(D150 &amp; E150 &amp; F150 &amp; G150 &amp; H150 &amp;#REF! &amp;#REF! &amp;#REF! &amp;#REF! &amp;#REF! &amp; I150 &amp;#REF! &amp;#REF! &amp;#REF! &amp;#REF! &amp;#REF! &amp;#REF! &amp;#REF! &amp;#REF! &amp;#REF! &amp;#REF! &amp;#REF! &amp;#REF! &amp;#REF! &amp;#REF! &amp;#REF! &amp;#REF! &amp;#REF! &amp;#REF! &amp;#REF! &amp;#REF! &amp; J150 &amp;#REF! &amp;#REF! &amp;#REF! &amp;#REF! &amp;#REF! &amp;#REF! &amp; K150 &amp;#REF! &amp;#REF! &amp;#REF! &amp;#REF! &amp;#REF! &amp; L150 &amp;#REF!)</f>
        <v>#REF!</v>
      </c>
      <c r="C150" s="55"/>
      <c r="D150" s="10"/>
      <c r="E150" s="10"/>
      <c r="F150" s="10"/>
      <c r="G150" s="10"/>
      <c r="H150" s="10"/>
      <c r="I150" s="10"/>
      <c r="J150" s="10"/>
      <c r="K150" s="134"/>
      <c r="L150" s="134"/>
    </row>
    <row r="151" spans="1:12" x14ac:dyDescent="0.2">
      <c r="A151">
        <v>0.41109404525371951</v>
      </c>
      <c r="B151" t="e">
        <f>(D151 &amp; E151 &amp; F151 &amp; G151 &amp; H151 &amp;#REF! &amp;#REF! &amp;#REF! &amp;#REF! &amp;#REF! &amp; I151 &amp;#REF! &amp;#REF! &amp;#REF! &amp;#REF! &amp;#REF! &amp;#REF! &amp;#REF! &amp;#REF! &amp;#REF! &amp;#REF! &amp;#REF! &amp;#REF! &amp;#REF! &amp;#REF! &amp;#REF! &amp;#REF! &amp;#REF! &amp;#REF! &amp;#REF! &amp;#REF! &amp; J151 &amp;#REF! &amp;#REF! &amp;#REF! &amp;#REF! &amp;#REF! &amp;#REF! &amp; K151 &amp;#REF! &amp;#REF! &amp;#REF! &amp;#REF! &amp;#REF! &amp; L151 &amp;#REF!)</f>
        <v>#REF!</v>
      </c>
      <c r="C151" s="55"/>
      <c r="D151" s="10"/>
      <c r="E151" s="10"/>
      <c r="F151" s="10"/>
      <c r="G151" s="10"/>
      <c r="H151" s="10"/>
      <c r="I151" s="10"/>
      <c r="J151" s="10"/>
      <c r="K151" s="134"/>
      <c r="L151" s="134"/>
    </row>
    <row r="152" spans="1:12" x14ac:dyDescent="0.2">
      <c r="A152">
        <v>0.40863450881267982</v>
      </c>
      <c r="B152" t="e">
        <f>(D152 &amp; E152 &amp; F152 &amp; G152 &amp; H152 &amp;#REF! &amp;#REF! &amp;#REF! &amp;#REF! &amp;#REF! &amp; I152 &amp;#REF! &amp;#REF! &amp;#REF! &amp;#REF! &amp;#REF! &amp;#REF! &amp;#REF! &amp;#REF! &amp;#REF! &amp;#REF! &amp;#REF! &amp;#REF! &amp;#REF! &amp;#REF! &amp;#REF! &amp;#REF! &amp;#REF! &amp;#REF! &amp;#REF! &amp;#REF! &amp; J152 &amp;#REF! &amp;#REF! &amp;#REF! &amp;#REF! &amp;#REF! &amp;#REF! &amp; K152 &amp;#REF! &amp;#REF! &amp;#REF! &amp;#REF! &amp;#REF! &amp; L152 &amp;#REF!)</f>
        <v>#REF!</v>
      </c>
      <c r="C152" s="55"/>
      <c r="D152" s="10"/>
      <c r="E152" s="10"/>
      <c r="F152" s="10"/>
      <c r="G152" s="10"/>
      <c r="H152" s="10"/>
      <c r="I152" s="10"/>
      <c r="J152" s="10"/>
      <c r="K152" s="134"/>
      <c r="L152" s="134"/>
    </row>
    <row r="153" spans="1:12" x14ac:dyDescent="0.2">
      <c r="A153">
        <v>0.40610821738045205</v>
      </c>
      <c r="B153" t="e">
        <f>(D153 &amp; E153 &amp; F153 &amp; G153 &amp; H153 &amp;#REF! &amp;#REF! &amp;#REF! &amp;#REF! &amp;#REF! &amp; I153 &amp;#REF! &amp;#REF! &amp;#REF! &amp;#REF! &amp;#REF! &amp;#REF! &amp;#REF! &amp;#REF! &amp;#REF! &amp;#REF! &amp;#REF! &amp;#REF! &amp;#REF! &amp;#REF! &amp;#REF! &amp;#REF! &amp;#REF! &amp;#REF! &amp;#REF! &amp;#REF! &amp; J153 &amp;#REF! &amp;#REF! &amp;#REF! &amp;#REF! &amp;#REF! &amp;#REF! &amp; K153 &amp;#REF! &amp;#REF! &amp;#REF! &amp;#REF! &amp;#REF! &amp; L153 &amp;#REF!)</f>
        <v>#REF!</v>
      </c>
      <c r="C153" s="55"/>
      <c r="D153" s="10"/>
      <c r="E153" s="10"/>
      <c r="F153" s="10"/>
      <c r="G153" s="10"/>
      <c r="H153" s="10"/>
      <c r="I153" s="10"/>
      <c r="J153" s="10"/>
      <c r="K153" s="134"/>
      <c r="L153" s="134"/>
    </row>
    <row r="154" spans="1:12" x14ac:dyDescent="0.2">
      <c r="A154">
        <v>0.40367807102310749</v>
      </c>
      <c r="B154" t="e">
        <f>(D154 &amp; E154 &amp; F154 &amp; G154 &amp; H154 &amp;#REF! &amp;#REF! &amp;#REF! &amp;#REF! &amp;#REF! &amp; I154 &amp;#REF! &amp;#REF! &amp;#REF! &amp;#REF! &amp;#REF! &amp;#REF! &amp;#REF! &amp;#REF! &amp;#REF! &amp;#REF! &amp;#REF! &amp;#REF! &amp;#REF! &amp;#REF! &amp;#REF! &amp;#REF! &amp;#REF! &amp;#REF! &amp;#REF! &amp;#REF! &amp; J154 &amp;#REF! &amp;#REF! &amp;#REF! &amp;#REF! &amp;#REF! &amp;#REF! &amp; K154 &amp;#REF! &amp;#REF! &amp;#REF! &amp;#REF! &amp;#REF! &amp; L154 &amp;#REF!)</f>
        <v>#REF!</v>
      </c>
      <c r="C154" s="55"/>
      <c r="D154" s="10"/>
      <c r="E154" s="10"/>
      <c r="F154" s="10"/>
      <c r="G154" s="10"/>
      <c r="H154" s="10"/>
      <c r="I154" s="10"/>
      <c r="J154" s="10"/>
      <c r="K154" s="134"/>
      <c r="L154" s="134"/>
    </row>
    <row r="155" spans="1:12" x14ac:dyDescent="0.2">
      <c r="A155">
        <v>0.40118197016530482</v>
      </c>
      <c r="B155" t="e">
        <f>(D155 &amp; E155 &amp; F155 &amp; G155 &amp; H155 &amp;#REF! &amp;#REF! &amp;#REF! &amp;#REF! &amp;#REF! &amp; I155 &amp;#REF! &amp;#REF! &amp;#REF! &amp;#REF! &amp;#REF! &amp;#REF! &amp;#REF! &amp;#REF! &amp;#REF! &amp;#REF! &amp;#REF! &amp;#REF! &amp;#REF! &amp;#REF! &amp;#REF! &amp;#REF! &amp;#REF! &amp;#REF! &amp;#REF! &amp;#REF! &amp; J155 &amp;#REF! &amp;#REF! &amp;#REF! &amp;#REF! &amp;#REF! &amp;#REF! &amp; K155 &amp;#REF! &amp;#REF! &amp;#REF! &amp;#REF! &amp;#REF! &amp; L155 &amp;#REF!)</f>
        <v>#REF!</v>
      </c>
      <c r="C155" s="55"/>
      <c r="D155" s="10"/>
      <c r="E155" s="10"/>
      <c r="F155" s="10"/>
      <c r="G155" s="10"/>
      <c r="H155" s="10"/>
      <c r="I155" s="10"/>
      <c r="J155" s="10"/>
      <c r="K155" s="134"/>
      <c r="L155" s="134"/>
    </row>
    <row r="156" spans="1:12" x14ac:dyDescent="0.2">
      <c r="A156">
        <v>0.39870107565676594</v>
      </c>
      <c r="B156" t="e">
        <f>(D156 &amp; E156 &amp; F156 &amp; G156 &amp; H156 &amp;#REF! &amp;#REF! &amp;#REF! &amp;#REF! &amp;#REF! &amp; I156 &amp;#REF! &amp;#REF! &amp;#REF! &amp;#REF! &amp;#REF! &amp;#REF! &amp;#REF! &amp;#REF! &amp;#REF! &amp;#REF! &amp;#REF! &amp;#REF! &amp;#REF! &amp;#REF! &amp;#REF! &amp;#REF! &amp;#REF! &amp;#REF! &amp;#REF! &amp;#REF! &amp; J156 &amp;#REF! &amp;#REF! &amp;#REF! &amp;#REF! &amp;#REF! &amp;#REF! &amp; K156 &amp;#REF! &amp;#REF! &amp;#REF! &amp;#REF! &amp;#REF! &amp; L156 &amp;#REF!)</f>
        <v>#REF!</v>
      </c>
      <c r="C156" s="55"/>
      <c r="D156" s="10"/>
      <c r="E156" s="10"/>
      <c r="F156" s="10"/>
      <c r="G156" s="10"/>
      <c r="H156" s="10"/>
      <c r="I156" s="10"/>
      <c r="J156" s="10"/>
      <c r="K156" s="134"/>
      <c r="L156" s="134"/>
    </row>
    <row r="157" spans="1:12" x14ac:dyDescent="0.2">
      <c r="A157">
        <v>0.39647326201966704</v>
      </c>
      <c r="B157" t="e">
        <f>(D157 &amp; E157 &amp; F157 &amp; G157 &amp; H157 &amp;#REF! &amp;#REF! &amp;#REF! &amp;#REF! &amp;#REF! &amp; I157 &amp;#REF! &amp;#REF! &amp;#REF! &amp;#REF! &amp;#REF! &amp;#REF! &amp;#REF! &amp;#REF! &amp;#REF! &amp;#REF! &amp;#REF! &amp;#REF! &amp;#REF! &amp;#REF! &amp;#REF! &amp;#REF! &amp;#REF! &amp;#REF! &amp;#REF! &amp;#REF! &amp; J157 &amp;#REF! &amp;#REF! &amp;#REF! &amp;#REF! &amp;#REF! &amp;#REF! &amp; K157 &amp;#REF! &amp;#REF! &amp;#REF! &amp;#REF! &amp;#REF! &amp; L157 &amp;#REF!)</f>
        <v>#REF!</v>
      </c>
      <c r="C157" s="55"/>
      <c r="D157" s="10"/>
      <c r="E157" s="10"/>
      <c r="F157" s="10"/>
      <c r="G157" s="10"/>
      <c r="H157" s="10"/>
      <c r="I157" s="10"/>
      <c r="J157" s="10"/>
      <c r="K157" s="134"/>
      <c r="L157" s="134"/>
    </row>
    <row r="158" spans="1:12" x14ac:dyDescent="0.2">
      <c r="A158">
        <v>0.39402105709624985</v>
      </c>
      <c r="B158" t="e">
        <f>(D158 &amp; E158 &amp; F158 &amp; G158 &amp; H158 &amp;#REF! &amp;#REF! &amp;#REF! &amp;#REF! &amp;#REF! &amp; I158 &amp;#REF! &amp;#REF! &amp;#REF! &amp;#REF! &amp;#REF! &amp;#REF! &amp;#REF! &amp;#REF! &amp;#REF! &amp;#REF! &amp;#REF! &amp;#REF! &amp;#REF! &amp;#REF! &amp;#REF! &amp;#REF! &amp;#REF! &amp;#REF! &amp;#REF! &amp;#REF! &amp; J158 &amp;#REF! &amp;#REF! &amp;#REF! &amp;#REF! &amp;#REF! &amp;#REF! &amp; K158 &amp;#REF! &amp;#REF! &amp;#REF! &amp;#REF! &amp;#REF! &amp; L158 &amp;#REF!)</f>
        <v>#REF!</v>
      </c>
      <c r="C158" s="55"/>
      <c r="D158" s="10"/>
      <c r="E158" s="10"/>
      <c r="F158" s="10"/>
      <c r="G158" s="10"/>
      <c r="H158" s="10"/>
      <c r="I158" s="10"/>
      <c r="J158" s="10"/>
      <c r="K158" s="134"/>
      <c r="L158" s="134"/>
    </row>
    <row r="159" spans="1:12" x14ac:dyDescent="0.2">
      <c r="A159">
        <v>0.39166218424312266</v>
      </c>
      <c r="B159" t="e">
        <f>(D159 &amp; E159 &amp; F159 &amp; G159 &amp; H159 &amp;#REF! &amp;#REF! &amp;#REF! &amp;#REF! &amp;#REF! &amp; I159 &amp;#REF! &amp;#REF! &amp;#REF! &amp;#REF! &amp;#REF! &amp;#REF! &amp;#REF! &amp;#REF! &amp;#REF! &amp;#REF! &amp;#REF! &amp;#REF! &amp;#REF! &amp;#REF! &amp;#REF! &amp;#REF! &amp;#REF! &amp;#REF! &amp;#REF! &amp;#REF! &amp; J159 &amp;#REF! &amp;#REF! &amp;#REF! &amp;#REF! &amp;#REF! &amp;#REF! &amp; K159 &amp;#REF! &amp;#REF! &amp;#REF! &amp;#REF! &amp;#REF! &amp; L159 &amp;#REF!)</f>
        <v>#REF!</v>
      </c>
      <c r="C159" s="55"/>
      <c r="D159" s="10"/>
      <c r="E159" s="10"/>
      <c r="F159" s="10"/>
      <c r="G159" s="10"/>
      <c r="H159" s="10"/>
      <c r="I159" s="10"/>
      <c r="J159" s="10"/>
      <c r="K159" s="134"/>
      <c r="L159" s="134"/>
    </row>
    <row r="160" spans="1:12" x14ac:dyDescent="0.2">
      <c r="A160">
        <v>0.38923929800411522</v>
      </c>
      <c r="B160" t="e">
        <f>(D160 &amp; E160 &amp; F160 &amp; G160 &amp; H160 &amp;#REF! &amp;#REF! &amp;#REF! &amp;#REF! &amp;#REF! &amp; I160 &amp;#REF! &amp;#REF! &amp;#REF! &amp;#REF! &amp;#REF! &amp;#REF! &amp;#REF! &amp;#REF! &amp;#REF! &amp;#REF! &amp;#REF! &amp;#REF! &amp;#REF! &amp;#REF! &amp;#REF! &amp;#REF! &amp;#REF! &amp;#REF! &amp;#REF! &amp;#REF! &amp; J160 &amp;#REF! &amp;#REF! &amp;#REF! &amp;#REF! &amp;#REF! &amp;#REF! &amp; K160 &amp;#REF! &amp;#REF! &amp;#REF! &amp;#REF! &amp;#REF! &amp; L160 &amp;#REF!)</f>
        <v>#REF!</v>
      </c>
      <c r="C160" s="55"/>
      <c r="D160" s="10"/>
      <c r="E160" s="10"/>
      <c r="F160" s="10"/>
      <c r="G160" s="10"/>
      <c r="H160" s="10"/>
      <c r="I160" s="10"/>
      <c r="J160" s="10"/>
      <c r="K160" s="134"/>
      <c r="L160" s="134"/>
    </row>
    <row r="161" spans="1:12" x14ac:dyDescent="0.2">
      <c r="A161">
        <v>0.38690863057259756</v>
      </c>
      <c r="B161" t="e">
        <f>(D161 &amp; E161 &amp; F161 &amp; G161 &amp; H161 &amp;#REF! &amp;#REF! &amp;#REF! &amp;#REF! &amp;#REF! &amp; I161 &amp;#REF! &amp;#REF! &amp;#REF! &amp;#REF! &amp;#REF! &amp;#REF! &amp;#REF! &amp;#REF! &amp;#REF! &amp;#REF! &amp;#REF! &amp;#REF! &amp;#REF! &amp;#REF! &amp;#REF! &amp;#REF! &amp;#REF! &amp;#REF! &amp;#REF! &amp;#REF! &amp; J161 &amp;#REF! &amp;#REF! &amp;#REF! &amp;#REF! &amp;#REF! &amp;#REF! &amp; K161 &amp;#REF! &amp;#REF! &amp;#REF! &amp;#REF! &amp;#REF! &amp; L161 &amp;#REF!)</f>
        <v>#REF!</v>
      </c>
      <c r="C161" s="55"/>
      <c r="D161" s="10"/>
      <c r="E161" s="10"/>
      <c r="F161" s="10"/>
      <c r="G161" s="10"/>
      <c r="H161" s="10"/>
      <c r="I161" s="10"/>
      <c r="J161" s="10"/>
      <c r="K161" s="134"/>
      <c r="L161" s="134"/>
    </row>
    <row r="162" spans="1:12" x14ac:dyDescent="0.2">
      <c r="A162">
        <v>0.38451471786452296</v>
      </c>
      <c r="B162" t="e">
        <f>(D162 &amp; E162 &amp; F162 &amp; G162 &amp; H162 &amp;#REF! &amp;#REF! &amp;#REF! &amp;#REF! &amp;#REF! &amp; I162 &amp;#REF! &amp;#REF! &amp;#REF! &amp;#REF! &amp;#REF! &amp;#REF! &amp;#REF! &amp;#REF! &amp;#REF! &amp;#REF! &amp;#REF! &amp;#REF! &amp;#REF! &amp;#REF! &amp;#REF! &amp;#REF! &amp;#REF! &amp;#REF! &amp;#REF! &amp;#REF! &amp; J162 &amp;#REF! &amp;#REF! &amp;#REF! &amp;#REF! &amp;#REF! &amp;#REF! &amp; K162 &amp;#REF! &amp;#REF! &amp;#REF! &amp;#REF! &amp;#REF! &amp; L162 &amp;#REF!)</f>
        <v>#REF!</v>
      </c>
      <c r="C162" s="55"/>
      <c r="D162" s="10"/>
      <c r="E162" s="10"/>
      <c r="F162" s="10"/>
      <c r="G162" s="10"/>
      <c r="H162" s="10"/>
      <c r="I162" s="10"/>
      <c r="J162" s="10"/>
      <c r="K162" s="134"/>
      <c r="L162" s="134"/>
    </row>
    <row r="163" spans="1:12" x14ac:dyDescent="0.2">
      <c r="A163">
        <v>0.38213539841933486</v>
      </c>
      <c r="B163" t="e">
        <f>(D163 &amp; E163 &amp; F163 &amp; G163 &amp; H163 &amp;#REF! &amp;#REF! &amp;#REF! &amp;#REF! &amp;#REF! &amp; I163 &amp;#REF! &amp;#REF! &amp;#REF! &amp;#REF! &amp;#REF! &amp;#REF! &amp;#REF! &amp;#REF! &amp;#REF! &amp;#REF! &amp;#REF! &amp;#REF! &amp;#REF! &amp;#REF! &amp;#REF! &amp;#REF! &amp;#REF! &amp;#REF! &amp;#REF! &amp;#REF! &amp; J163 &amp;#REF! &amp;#REF! &amp;#REF! &amp;#REF! &amp;#REF! &amp;#REF! &amp; K163 &amp;#REF! &amp;#REF! &amp;#REF! &amp;#REF! &amp;#REF! &amp; L163 &amp;#REF!)</f>
        <v>#REF!</v>
      </c>
      <c r="C163" s="55"/>
      <c r="D163" s="10"/>
      <c r="E163" s="10"/>
      <c r="F163" s="10"/>
      <c r="G163" s="10"/>
      <c r="H163" s="10"/>
      <c r="I163" s="10"/>
      <c r="J163" s="10"/>
      <c r="K163" s="134"/>
      <c r="L163" s="134"/>
    </row>
    <row r="164" spans="1:12" x14ac:dyDescent="0.2">
      <c r="A164">
        <v>0.37984664344238994</v>
      </c>
      <c r="B164" t="e">
        <f>(D164 &amp; E164 &amp; F164 &amp; G164 &amp; H164 &amp;#REF! &amp;#REF! &amp;#REF! &amp;#REF! &amp;#REF! &amp; I164 &amp;#REF! &amp;#REF! &amp;#REF! &amp;#REF! &amp;#REF! &amp;#REF! &amp;#REF! &amp;#REF! &amp;#REF! &amp;#REF! &amp;#REF! &amp;#REF! &amp;#REF! &amp;#REF! &amp;#REF! &amp;#REF! &amp;#REF! &amp;#REF! &amp;#REF! &amp;#REF! &amp; J164 &amp;#REF! &amp;#REF! &amp;#REF! &amp;#REF! &amp;#REF! &amp;#REF! &amp; K164 &amp;#REF! &amp;#REF! &amp;#REF! &amp;#REF! &amp;#REF! &amp; L164 &amp;#REF!)</f>
        <v>#REF!</v>
      </c>
      <c r="C164" s="55"/>
      <c r="D164" s="10"/>
      <c r="E164" s="10"/>
      <c r="F164" s="10"/>
      <c r="G164" s="10"/>
      <c r="H164" s="10"/>
      <c r="I164" s="10"/>
      <c r="J164" s="10"/>
      <c r="K164" s="134"/>
      <c r="L164" s="134"/>
    </row>
    <row r="165" spans="1:12" x14ac:dyDescent="0.2">
      <c r="A165">
        <v>0.37749578451588017</v>
      </c>
      <c r="B165" t="e">
        <f>(D165 &amp; E165 &amp; F165 &amp; G165 &amp; H165 &amp;#REF! &amp;#REF! &amp;#REF! &amp;#REF! &amp;#REF! &amp; I165 &amp;#REF! &amp;#REF! &amp;#REF! &amp;#REF! &amp;#REF! &amp;#REF! &amp;#REF! &amp;#REF! &amp;#REF! &amp;#REF! &amp;#REF! &amp;#REF! &amp;#REF! &amp;#REF! &amp;#REF! &amp;#REF! &amp;#REF! &amp;#REF! &amp;#REF! &amp;#REF! &amp; J165 &amp;#REF! &amp;#REF! &amp;#REF! &amp;#REF! &amp;#REF! &amp;#REF! &amp; K165 &amp;#REF! &amp;#REF! &amp;#REF! &amp;#REF! &amp;#REF! &amp; L165 &amp;#REF!)</f>
        <v>#REF!</v>
      </c>
      <c r="C165" s="55"/>
      <c r="D165" s="10"/>
      <c r="E165" s="10"/>
      <c r="F165" s="10"/>
      <c r="G165" s="10"/>
      <c r="H165" s="10"/>
      <c r="I165" s="10"/>
      <c r="J165" s="10"/>
      <c r="K165" s="134"/>
      <c r="L165" s="134"/>
    </row>
    <row r="166" spans="1:12" x14ac:dyDescent="0.2">
      <c r="A166">
        <v>0.37523440930182134</v>
      </c>
      <c r="B166" t="e">
        <f>(D166 &amp; E166 &amp; F166 &amp; G166 &amp; H166 &amp;#REF! &amp;#REF! &amp;#REF! &amp;#REF! &amp;#REF! &amp; I166 &amp;#REF! &amp;#REF! &amp;#REF! &amp;#REF! &amp;#REF! &amp;#REF! &amp;#REF! &amp;#REF! &amp;#REF! &amp;#REF! &amp;#REF! &amp;#REF! &amp;#REF! &amp;#REF! &amp;#REF! &amp;#REF! &amp;#REF! &amp;#REF! &amp;#REF! &amp;#REF! &amp; J166 &amp;#REF! &amp;#REF! &amp;#REF! &amp;#REF! &amp;#REF! &amp;#REF! &amp; K166 &amp;#REF! &amp;#REF! &amp;#REF! &amp;#REF! &amp;#REF! &amp; L166 &amp;#REF!)</f>
        <v>#REF!</v>
      </c>
      <c r="C166" s="55"/>
      <c r="D166" s="10"/>
      <c r="E166" s="10"/>
      <c r="F166" s="10"/>
      <c r="G166" s="10"/>
      <c r="H166" s="10"/>
      <c r="I166" s="10"/>
      <c r="J166" s="10"/>
      <c r="K166" s="134"/>
      <c r="L166" s="134"/>
    </row>
    <row r="167" spans="1:12" x14ac:dyDescent="0.2">
      <c r="A167">
        <v>0.37291167568203026</v>
      </c>
      <c r="B167" t="e">
        <f>(D167 &amp; E167 &amp; F167 &amp; G167 &amp; H167 &amp;#REF! &amp;#REF! &amp;#REF! &amp;#REF! &amp;#REF! &amp; I167 &amp;#REF! &amp;#REF! &amp;#REF! &amp;#REF! &amp;#REF! &amp;#REF! &amp;#REF! &amp;#REF! &amp;#REF! &amp;#REF! &amp;#REF! &amp;#REF! &amp;#REF! &amp;#REF! &amp;#REF! &amp;#REF! &amp;#REF! &amp;#REF! &amp;#REF! &amp;#REF! &amp; J167 &amp;#REF! &amp;#REF! &amp;#REF! &amp;#REF! &amp;#REF! &amp;#REF! &amp; K167 &amp;#REF! &amp;#REF! &amp;#REF! &amp;#REF! &amp;#REF! &amp; L167 &amp;#REF!)</f>
        <v>#REF!</v>
      </c>
      <c r="C167" s="55"/>
      <c r="D167" s="10"/>
      <c r="E167" s="10"/>
      <c r="F167" s="10"/>
      <c r="G167" s="10"/>
      <c r="H167" s="10"/>
      <c r="I167" s="10"/>
      <c r="J167" s="10"/>
      <c r="K167" s="134"/>
      <c r="L167" s="134"/>
    </row>
    <row r="168" spans="1:12" x14ac:dyDescent="0.2">
      <c r="A168">
        <v>0.37060310803393909</v>
      </c>
      <c r="B168" t="e">
        <f>(D168 &amp; E168 &amp; F168 &amp; G168 &amp; H168 &amp;#REF! &amp;#REF! &amp;#REF! &amp;#REF! &amp;#REF! &amp; I168 &amp;#REF! &amp;#REF! &amp;#REF! &amp;#REF! &amp;#REF! &amp;#REF! &amp;#REF! &amp;#REF! &amp;#REF! &amp;#REF! &amp;#REF! &amp;#REF! &amp;#REF! &amp;#REF! &amp;#REF! &amp;#REF! &amp;#REF! &amp;#REF! &amp;#REF! &amp;#REF! &amp; J168 &amp;#REF! &amp;#REF! &amp;#REF! &amp;#REF! &amp;#REF! &amp;#REF! &amp; K168 &amp;#REF! &amp;#REF! &amp;#REF! &amp;#REF! &amp;#REF! &amp; L168 &amp;#REF!)</f>
        <v>#REF!</v>
      </c>
      <c r="C168" s="55"/>
      <c r="D168" s="10"/>
      <c r="E168" s="10"/>
      <c r="F168" s="10"/>
      <c r="G168" s="10"/>
      <c r="H168" s="10"/>
      <c r="I168" s="10"/>
      <c r="J168" s="10"/>
      <c r="K168" s="134"/>
      <c r="L168" s="134"/>
    </row>
    <row r="169" spans="1:12" x14ac:dyDescent="0.2">
      <c r="A169">
        <v>0.36853005534742228</v>
      </c>
      <c r="B169" t="e">
        <f>(D169 &amp; E169 &amp; F169 &amp; G169 &amp; H169 &amp;#REF! &amp;#REF! &amp;#REF! &amp;#REF! &amp;#REF! &amp; I169 &amp;#REF! &amp;#REF! &amp;#REF! &amp;#REF! &amp;#REF! &amp;#REF! &amp;#REF! &amp;#REF! &amp;#REF! &amp;#REF! &amp;#REF! &amp;#REF! &amp;#REF! &amp;#REF! &amp;#REF! &amp;#REF! &amp;#REF! &amp;#REF! &amp;#REF! &amp;#REF! &amp; J169 &amp;#REF! &amp;#REF! &amp;#REF! &amp;#REF! &amp;#REF! &amp;#REF! &amp; K169 &amp;#REF! &amp;#REF! &amp;#REF! &amp;#REF! &amp;#REF! &amp; L169 &amp;#REF!)</f>
        <v>#REF!</v>
      </c>
      <c r="C169" s="55"/>
      <c r="D169" s="10"/>
      <c r="E169" s="10"/>
      <c r="F169" s="10"/>
      <c r="G169" s="10"/>
      <c r="H169" s="10"/>
      <c r="I169" s="10"/>
      <c r="J169" s="10"/>
      <c r="K169" s="134"/>
      <c r="L169" s="134"/>
    </row>
    <row r="170" spans="1:12" x14ac:dyDescent="0.2">
      <c r="A170">
        <v>0.3662482141507859</v>
      </c>
      <c r="B170" t="e">
        <f>(D170 &amp; E170 &amp; F170 &amp; G170 &amp; H170 &amp;#REF! &amp;#REF! &amp;#REF! &amp;#REF! &amp;#REF! &amp; I170 &amp;#REF! &amp;#REF! &amp;#REF! &amp;#REF! &amp;#REF! &amp;#REF! &amp;#REF! &amp;#REF! &amp;#REF! &amp;#REF! &amp;#REF! &amp;#REF! &amp;#REF! &amp;#REF! &amp;#REF! &amp;#REF! &amp;#REF! &amp;#REF! &amp;#REF! &amp;#REF! &amp; J170 &amp;#REF! &amp;#REF! &amp;#REF! &amp;#REF! &amp;#REF! &amp;#REF! &amp; K170 &amp;#REF! &amp;#REF! &amp;#REF! &amp;#REF! &amp;#REF! &amp; L170 &amp;#REF!)</f>
        <v>#REF!</v>
      </c>
      <c r="C170" s="55"/>
      <c r="D170" s="10"/>
      <c r="E170" s="10"/>
      <c r="F170" s="10"/>
      <c r="G170" s="10"/>
      <c r="H170" s="10"/>
      <c r="I170" s="10"/>
      <c r="J170" s="10"/>
      <c r="K170" s="134"/>
      <c r="L170" s="134"/>
    </row>
    <row r="171" spans="1:12" x14ac:dyDescent="0.2">
      <c r="A171">
        <v>0.36405323566549092</v>
      </c>
      <c r="B171" t="e">
        <f>(D171 &amp; E171 &amp; F171 &amp; G171 &amp; H171 &amp;#REF! &amp;#REF! &amp;#REF! &amp;#REF! &amp;#REF! &amp; I171 &amp;#REF! &amp;#REF! &amp;#REF! &amp;#REF! &amp;#REF! &amp;#REF! &amp;#REF! &amp;#REF! &amp;#REF! &amp;#REF! &amp;#REF! &amp;#REF! &amp;#REF! &amp;#REF! &amp;#REF! &amp;#REF! &amp;#REF! &amp;#REF! &amp;#REF! &amp;#REF! &amp; J171 &amp;#REF! &amp;#REF! &amp;#REF! &amp;#REF! &amp;#REF! &amp;#REF! &amp; K171 &amp;#REF! &amp;#REF! &amp;#REF! &amp;#REF! &amp;#REF! &amp; L171 &amp;#REF!)</f>
        <v>#REF!</v>
      </c>
      <c r="C171" s="55"/>
      <c r="D171" s="10"/>
      <c r="E171" s="10"/>
      <c r="F171" s="10"/>
      <c r="G171" s="10"/>
      <c r="H171" s="10"/>
      <c r="I171" s="10"/>
      <c r="J171" s="10"/>
      <c r="K171" s="134"/>
      <c r="L171" s="134"/>
    </row>
    <row r="172" spans="1:12" x14ac:dyDescent="0.2">
      <c r="A172">
        <v>0.36179870660511088</v>
      </c>
      <c r="B172" t="e">
        <f>(D172 &amp; E172 &amp; F172 &amp; G172 &amp; H172 &amp;#REF! &amp;#REF! &amp;#REF! &amp;#REF! &amp;#REF! &amp; I172 &amp;#REF! &amp;#REF! &amp;#REF! &amp;#REF! &amp;#REF! &amp;#REF! &amp;#REF! &amp;#REF! &amp;#REF! &amp;#REF! &amp;#REF! &amp;#REF! &amp;#REF! &amp;#REF! &amp;#REF! &amp;#REF! &amp;#REF! &amp;#REF! &amp;#REF! &amp;#REF! &amp; J172 &amp;#REF! &amp;#REF! &amp;#REF! &amp;#REF! &amp;#REF! &amp;#REF! &amp; K172 &amp;#REF! &amp;#REF! &amp;#REF! &amp;#REF! &amp;#REF! &amp; L172 &amp;#REF!)</f>
        <v>#REF!</v>
      </c>
      <c r="C172" s="55"/>
      <c r="D172" s="10"/>
      <c r="E172" s="10"/>
      <c r="F172" s="10"/>
      <c r="G172" s="10"/>
      <c r="H172" s="10"/>
      <c r="I172" s="10"/>
      <c r="J172" s="10"/>
      <c r="K172" s="134"/>
      <c r="L172" s="134"/>
    </row>
    <row r="173" spans="1:12" x14ac:dyDescent="0.2">
      <c r="A173">
        <v>0.35963000300448156</v>
      </c>
      <c r="B173" t="e">
        <f>(D173 &amp; E173 &amp; F173 &amp; G173 &amp; H173 &amp;#REF! &amp;#REF! &amp;#REF! &amp;#REF! &amp;#REF! &amp; I173 &amp;#REF! &amp;#REF! &amp;#REF! &amp;#REF! &amp;#REF! &amp;#REF! &amp;#REF! &amp;#REF! &amp;#REF! &amp;#REF! &amp;#REF! &amp;#REF! &amp;#REF! &amp;#REF! &amp;#REF! &amp;#REF! &amp;#REF! &amp;#REF! &amp;#REF! &amp;#REF! &amp; J173 &amp;#REF! &amp;#REF! &amp;#REF! &amp;#REF! &amp;#REF! &amp;#REF! &amp; K173 &amp;#REF! &amp;#REF! &amp;#REF! &amp;#REF! &amp;#REF! &amp; L173 &amp;#REF!)</f>
        <v>#REF!</v>
      </c>
      <c r="C173" s="55"/>
      <c r="D173" s="10"/>
      <c r="E173" s="10"/>
      <c r="F173" s="10"/>
      <c r="G173" s="10"/>
      <c r="H173" s="10"/>
      <c r="I173" s="10"/>
      <c r="J173" s="10"/>
      <c r="K173" s="134"/>
      <c r="L173" s="134"/>
    </row>
    <row r="174" spans="1:12" x14ac:dyDescent="0.2">
      <c r="A174">
        <v>0.3574024641798797</v>
      </c>
      <c r="B174" t="e">
        <f>(D174 &amp; E174 &amp; F174 &amp; G174 &amp; H174 &amp;#REF! &amp;#REF! &amp;#REF! &amp;#REF! &amp;#REF! &amp; I174 &amp;#REF! &amp;#REF! &amp;#REF! &amp;#REF! &amp;#REF! &amp;#REF! &amp;#REF! &amp;#REF! &amp;#REF! &amp;#REF! &amp;#REF! &amp;#REF! &amp;#REF! &amp;#REF! &amp;#REF! &amp;#REF! &amp;#REF! &amp;#REF! &amp;#REF! &amp;#REF! &amp; J174 &amp;#REF! &amp;#REF! &amp;#REF! &amp;#REF! &amp;#REF! &amp;#REF! &amp; K174 &amp;#REF! &amp;#REF! &amp;#REF! &amp;#REF! &amp;#REF! &amp; L174 &amp;#REF!)</f>
        <v>#REF!</v>
      </c>
      <c r="C174" s="55"/>
      <c r="D174" s="10"/>
      <c r="E174" s="10"/>
      <c r="F174" s="10"/>
      <c r="G174" s="10"/>
      <c r="H174" s="10"/>
      <c r="I174" s="10"/>
      <c r="J174" s="10"/>
      <c r="K174" s="134"/>
      <c r="L174" s="134"/>
    </row>
    <row r="175" spans="1:12" x14ac:dyDescent="0.2">
      <c r="A175">
        <v>0.3551885195403407</v>
      </c>
      <c r="B175" t="e">
        <f>(D175 &amp; E175 &amp; F175 &amp; G175 &amp; H175 &amp;#REF! &amp;#REF! &amp;#REF! &amp;#REF! &amp;#REF! &amp; I175 &amp;#REF! &amp;#REF! &amp;#REF! &amp;#REF! &amp;#REF! &amp;#REF! &amp;#REF! &amp;#REF! &amp;#REF! &amp;#REF! &amp;#REF! &amp;#REF! &amp;#REF! &amp;#REF! &amp;#REF! &amp;#REF! &amp;#REF! &amp;#REF! &amp;#REF! &amp;#REF! &amp; J175 &amp;#REF! &amp;#REF! &amp;#REF! &amp;#REF! &amp;#REF! &amp;#REF! &amp; K175 &amp;#REF! &amp;#REF! &amp;#REF! &amp;#REF! &amp;#REF! &amp; L175 &amp;#REF!)</f>
        <v>#REF!</v>
      </c>
      <c r="C175" s="55"/>
      <c r="D175" s="10"/>
      <c r="E175" s="10"/>
      <c r="F175" s="10"/>
      <c r="G175" s="10"/>
      <c r="H175" s="10"/>
      <c r="I175" s="10"/>
      <c r="J175" s="10"/>
      <c r="K175" s="134"/>
      <c r="L175" s="134"/>
    </row>
    <row r="176" spans="1:12" x14ac:dyDescent="0.2">
      <c r="A176">
        <v>0.35305885900248024</v>
      </c>
      <c r="B176" t="e">
        <f>(D176 &amp; E176 &amp; F176 &amp; G176 &amp; H176 &amp;#REF! &amp;#REF! &amp;#REF! &amp;#REF! &amp;#REF! &amp; I176 &amp;#REF! &amp;#REF! &amp;#REF! &amp;#REF! &amp;#REF! &amp;#REF! &amp;#REF! &amp;#REF! &amp;#REF! &amp;#REF! &amp;#REF! &amp;#REF! &amp;#REF! &amp;#REF! &amp;#REF! &amp;#REF! &amp;#REF! &amp;#REF! &amp;#REF! &amp;#REF! &amp; J176 &amp;#REF! &amp;#REF! &amp;#REF! &amp;#REF! &amp;#REF! &amp;#REF! &amp; K176 &amp;#REF! &amp;#REF! &amp;#REF! &amp;#REF! &amp;#REF! &amp; L176 &amp;#REF!)</f>
        <v>#REF!</v>
      </c>
      <c r="C176" s="55"/>
      <c r="D176" s="10"/>
      <c r="E176" s="10"/>
      <c r="F176" s="10"/>
      <c r="G176" s="10"/>
      <c r="H176" s="10"/>
      <c r="I176" s="10"/>
      <c r="J176" s="10"/>
      <c r="K176" s="134"/>
      <c r="L176" s="134"/>
    </row>
    <row r="177" spans="1:12" x14ac:dyDescent="0.2">
      <c r="A177">
        <v>0.350871426156461</v>
      </c>
      <c r="B177" t="e">
        <f>(D177 &amp; E177 &amp; F177 &amp; G177 &amp; H177 &amp;#REF! &amp;#REF! &amp;#REF! &amp;#REF! &amp;#REF! &amp; I177 &amp;#REF! &amp;#REF! &amp;#REF! &amp;#REF! &amp;#REF! &amp;#REF! &amp;#REF! &amp;#REF! &amp;#REF! &amp;#REF! &amp;#REF! &amp;#REF! &amp;#REF! &amp;#REF! &amp;#REF! &amp;#REF! &amp;#REF! &amp;#REF! &amp;#REF! &amp;#REF! &amp; J177 &amp;#REF! &amp;#REF! &amp;#REF! &amp;#REF! &amp;#REF! &amp;#REF! &amp; K177 &amp;#REF! &amp;#REF! &amp;#REF! &amp;#REF! &amp;#REF! &amp; L177 &amp;#REF!)</f>
        <v>#REF!</v>
      </c>
      <c r="C177" s="55"/>
      <c r="D177" s="10"/>
      <c r="E177" s="10"/>
      <c r="F177" s="10"/>
      <c r="G177" s="10"/>
      <c r="H177" s="10"/>
      <c r="I177" s="10"/>
      <c r="J177" s="10"/>
      <c r="K177" s="134"/>
      <c r="L177" s="134"/>
    </row>
    <row r="178" spans="1:12" x14ac:dyDescent="0.2">
      <c r="A178">
        <v>0.34876727048260708</v>
      </c>
      <c r="B178" t="e">
        <f>(D178 &amp; E178 &amp; F178 &amp; G178 &amp; H178 &amp;#REF! &amp;#REF! &amp;#REF! &amp;#REF! &amp;#REF! &amp; I178 &amp;#REF! &amp;#REF! &amp;#REF! &amp;#REF! &amp;#REF! &amp;#REF! &amp;#REF! &amp;#REF! &amp;#REF! &amp;#REF! &amp;#REF! &amp;#REF! &amp;#REF! &amp;#REF! &amp;#REF! &amp;#REF! &amp;#REF! &amp;#REF! &amp;#REF! &amp;#REF! &amp; J178 &amp;#REF! &amp;#REF! &amp;#REF! &amp;#REF! &amp;#REF! &amp;#REF! &amp; K178 &amp;#REF! &amp;#REF! &amp;#REF! &amp;#REF! &amp;#REF! &amp; L178 &amp;#REF!)</f>
        <v>#REF!</v>
      </c>
      <c r="C178" s="55"/>
      <c r="D178" s="10"/>
      <c r="E178" s="10"/>
      <c r="F178" s="10"/>
      <c r="G178" s="10"/>
      <c r="H178" s="10"/>
      <c r="I178" s="10"/>
      <c r="J178" s="10"/>
      <c r="K178" s="134"/>
      <c r="L178" s="134"/>
    </row>
    <row r="179" spans="1:12" x14ac:dyDescent="0.2">
      <c r="A179">
        <v>0.34660603681230401</v>
      </c>
      <c r="B179" t="e">
        <f>(D179 &amp; E179 &amp; F179 &amp; G179 &amp; H179 &amp;#REF! &amp;#REF! &amp;#REF! &amp;#REF! &amp;#REF! &amp; I179 &amp;#REF! &amp;#REF! &amp;#REF! &amp;#REF! &amp;#REF! &amp;#REF! &amp;#REF! &amp;#REF! &amp;#REF! &amp;#REF! &amp;#REF! &amp;#REF! &amp;#REF! &amp;#REF! &amp;#REF! &amp;#REF! &amp;#REF! &amp;#REF! &amp;#REF! &amp;#REF! &amp; J179 &amp;#REF! &amp;#REF! &amp;#REF! &amp;#REF! &amp;#REF! &amp;#REF! &amp; K179 &amp;#REF! &amp;#REF! &amp;#REF! &amp;#REF! &amp;#REF! &amp; L179 &amp;#REF!)</f>
        <v>#REF!</v>
      </c>
      <c r="C179" s="55"/>
      <c r="D179" s="10"/>
      <c r="E179" s="10"/>
      <c r="F179" s="10"/>
      <c r="G179" s="10"/>
      <c r="H179" s="10"/>
      <c r="I179" s="10"/>
      <c r="J179" s="10"/>
      <c r="K179" s="134"/>
      <c r="L179" s="134"/>
    </row>
    <row r="180" spans="1:12" x14ac:dyDescent="0.2">
      <c r="A180">
        <v>0.3444579988363769</v>
      </c>
      <c r="B180" t="e">
        <f>(D180 &amp; E180 &amp; F180 &amp; G180 &amp; H180 &amp;#REF! &amp;#REF! &amp;#REF! &amp;#REF! &amp;#REF! &amp; I180 &amp;#REF! &amp;#REF! &amp;#REF! &amp;#REF! &amp;#REF! &amp;#REF! &amp;#REF! &amp;#REF! &amp;#REF! &amp;#REF! &amp;#REF! &amp;#REF! &amp;#REF! &amp;#REF! &amp;#REF! &amp;#REF! &amp;#REF! &amp;#REF! &amp;#REF! &amp;#REF! &amp; J180 &amp;#REF! &amp;#REF! &amp;#REF! &amp;#REF! &amp;#REF! &amp;#REF! &amp; K180 &amp;#REF! &amp;#REF! &amp;#REF! &amp;#REF! &amp;#REF! &amp; L180 &amp;#REF!)</f>
        <v>#REF!</v>
      </c>
      <c r="C180" s="55"/>
      <c r="D180" s="10"/>
      <c r="E180" s="10"/>
      <c r="F180" s="10"/>
      <c r="G180" s="10"/>
      <c r="H180" s="10"/>
      <c r="I180" s="10"/>
      <c r="J180" s="10"/>
      <c r="K180" s="134"/>
      <c r="L180" s="134"/>
    </row>
    <row r="181" spans="1:12" x14ac:dyDescent="0.2">
      <c r="A181">
        <v>0.34252911148957288</v>
      </c>
      <c r="B181" t="e">
        <f>(D181 &amp; E181 &amp; F181 &amp; G181 &amp; H181 &amp;#REF! &amp;#REF! &amp;#REF! &amp;#REF! &amp;#REF! &amp; I181 &amp;#REF! &amp;#REF! &amp;#REF! &amp;#REF! &amp;#REF! &amp;#REF! &amp;#REF! &amp;#REF! &amp;#REF! &amp;#REF! &amp;#REF! &amp;#REF! &amp;#REF! &amp;#REF! &amp;#REF! &amp;#REF! &amp;#REF! &amp;#REF! &amp;#REF! &amp;#REF! &amp; J181 &amp;#REF! &amp;#REF! &amp;#REF! &amp;#REF! &amp;#REF! &amp;#REF! &amp; K181 &amp;#REF! &amp;#REF! &amp;#REF! &amp;#REF! &amp;#REF! &amp; L181 &amp;#REF!)</f>
        <v>#REF!</v>
      </c>
      <c r="C181" s="55"/>
      <c r="D181" s="10"/>
      <c r="E181" s="10"/>
      <c r="F181" s="10"/>
      <c r="G181" s="10"/>
      <c r="H181" s="10"/>
      <c r="I181" s="10"/>
      <c r="J181" s="10"/>
      <c r="K181" s="134"/>
      <c r="L181" s="134"/>
    </row>
    <row r="182" spans="1:12" x14ac:dyDescent="0.2">
      <c r="A182">
        <v>0.34040596912538978</v>
      </c>
      <c r="B182" t="e">
        <f>(D182 &amp; E182 &amp; F182 &amp; G182 &amp; H182 &amp;#REF! &amp;#REF! &amp;#REF! &amp;#REF! &amp;#REF! &amp; I182 &amp;#REF! &amp;#REF! &amp;#REF! &amp;#REF! &amp;#REF! &amp;#REF! &amp;#REF! &amp;#REF! &amp;#REF! &amp;#REF! &amp;#REF! &amp;#REF! &amp;#REF! &amp;#REF! &amp;#REF! &amp;#REF! &amp;#REF! &amp;#REF! &amp;#REF! &amp;#REF! &amp; J182 &amp;#REF! &amp;#REF! &amp;#REF! &amp;#REF! &amp;#REF! &amp;#REF! &amp; K182 &amp;#REF! &amp;#REF! &amp;#REF! &amp;#REF! &amp;#REF! &amp; L182 &amp;#REF!)</f>
        <v>#REF!</v>
      </c>
      <c r="C182" s="55"/>
      <c r="D182" s="10"/>
      <c r="E182" s="10"/>
      <c r="F182" s="10"/>
      <c r="G182" s="10"/>
      <c r="H182" s="10"/>
      <c r="I182" s="10"/>
      <c r="J182" s="10"/>
      <c r="K182" s="134"/>
      <c r="L182" s="134"/>
    </row>
    <row r="183" spans="1:12" x14ac:dyDescent="0.2">
      <c r="A183">
        <v>0.33836366203031709</v>
      </c>
      <c r="B183" t="e">
        <f>(D183 &amp; E183 &amp; F183 &amp; G183 &amp; H183 &amp;#REF! &amp;#REF! &amp;#REF! &amp;#REF! &amp;#REF! &amp; I183 &amp;#REF! &amp;#REF! &amp;#REF! &amp;#REF! &amp;#REF! &amp;#REF! &amp;#REF! &amp;#REF! &amp;#REF! &amp;#REF! &amp;#REF! &amp;#REF! &amp;#REF! &amp;#REF! &amp;#REF! &amp;#REF! &amp;#REF! &amp;#REF! &amp;#REF! &amp;#REF! &amp; J183 &amp;#REF! &amp;#REF! &amp;#REF! &amp;#REF! &amp;#REF! &amp;#REF! &amp; K183 &amp;#REF! &amp;#REF! &amp;#REF! &amp;#REF! &amp;#REF! &amp; L183 &amp;#REF!)</f>
        <v>#REF!</v>
      </c>
      <c r="C183" s="55"/>
      <c r="D183" s="10"/>
      <c r="E183" s="10"/>
      <c r="F183" s="10"/>
      <c r="G183" s="10"/>
      <c r="H183" s="10"/>
      <c r="I183" s="10"/>
      <c r="J183" s="10"/>
      <c r="K183" s="134"/>
      <c r="L183" s="134"/>
    </row>
    <row r="184" spans="1:12" x14ac:dyDescent="0.2">
      <c r="A184">
        <v>0.33626596049946761</v>
      </c>
      <c r="B184" t="e">
        <f>(D184 &amp; E184 &amp; F184 &amp; G184 &amp; H184 &amp;#REF! &amp;#REF! &amp;#REF! &amp;#REF! &amp;#REF! &amp; I184 &amp;#REF! &amp;#REF! &amp;#REF! &amp;#REF! &amp;#REF! &amp;#REF! &amp;#REF! &amp;#REF! &amp;#REF! &amp;#REF! &amp;#REF! &amp;#REF! &amp;#REF! &amp;#REF! &amp;#REF! &amp;#REF! &amp;#REF! &amp;#REF! &amp;#REF! &amp;#REF! &amp; J184 &amp;#REF! &amp;#REF! &amp;#REF! &amp;#REF! &amp;#REF! &amp;#REF! &amp; K184 &amp;#REF! &amp;#REF! &amp;#REF! &amp;#REF! &amp;#REF! &amp; L184 &amp;#REF!)</f>
        <v>#REF!</v>
      </c>
      <c r="C184" s="55"/>
      <c r="D184" s="10"/>
      <c r="E184" s="10"/>
      <c r="F184" s="10"/>
      <c r="G184" s="10"/>
      <c r="H184" s="10"/>
      <c r="I184" s="10"/>
      <c r="J184" s="10"/>
      <c r="K184" s="134"/>
      <c r="L184" s="134"/>
    </row>
    <row r="185" spans="1:12" x14ac:dyDescent="0.2">
      <c r="A185">
        <v>0.33424812788658292</v>
      </c>
      <c r="B185" t="e">
        <f>(D185 &amp; E185 &amp; F185 &amp; G185 &amp; H185 &amp;#REF! &amp;#REF! &amp;#REF! &amp;#REF! &amp;#REF! &amp; I185 &amp;#REF! &amp;#REF! &amp;#REF! &amp;#REF! &amp;#REF! &amp;#REF! &amp;#REF! &amp;#REF! &amp;#REF! &amp;#REF! &amp;#REF! &amp;#REF! &amp;#REF! &amp;#REF! &amp;#REF! &amp;#REF! &amp;#REF! &amp;#REF! &amp;#REF! &amp;#REF! &amp; J185 &amp;#REF! &amp;#REF! &amp;#REF! &amp;#REF! &amp;#REF! &amp;#REF! &amp; K185 &amp;#REF! &amp;#REF! &amp;#REF! &amp;#REF! &amp;#REF! &amp; L185 &amp;#REF!)</f>
        <v>#REF!</v>
      </c>
      <c r="C185" s="55"/>
      <c r="D185" s="10"/>
      <c r="E185" s="10"/>
      <c r="F185" s="10"/>
      <c r="G185" s="10"/>
      <c r="H185" s="10"/>
      <c r="I185" s="10"/>
      <c r="J185" s="10"/>
      <c r="K185" s="134"/>
      <c r="L185" s="134"/>
    </row>
    <row r="186" spans="1:12" x14ac:dyDescent="0.2">
      <c r="A186">
        <v>0.33217556700004147</v>
      </c>
      <c r="B186" t="e">
        <f>(D186 &amp; E186 &amp; F186 &amp; G186 &amp; H186 &amp;#REF! &amp;#REF! &amp;#REF! &amp;#REF! &amp;#REF! &amp; I186 &amp;#REF! &amp;#REF! &amp;#REF! &amp;#REF! &amp;#REF! &amp;#REF! &amp;#REF! &amp;#REF! &amp;#REF! &amp;#REF! &amp;#REF! &amp;#REF! &amp;#REF! &amp;#REF! &amp;#REF! &amp;#REF! &amp;#REF! &amp;#REF! &amp;#REF! &amp;#REF! &amp; J186 &amp;#REF! &amp;#REF! &amp;#REF! &amp;#REF! &amp;#REF! &amp;#REF! &amp; K186 &amp;#REF! &amp;#REF! &amp;#REF! &amp;#REF! &amp;#REF! &amp; L186 &amp;#REF!)</f>
        <v>#REF!</v>
      </c>
      <c r="C186" s="55"/>
      <c r="D186" s="10"/>
      <c r="E186" s="10"/>
      <c r="F186" s="10"/>
      <c r="G186" s="10"/>
      <c r="H186" s="10"/>
      <c r="I186" s="10"/>
      <c r="J186" s="10"/>
      <c r="K186" s="134"/>
      <c r="L186" s="134"/>
    </row>
    <row r="187" spans="1:12" x14ac:dyDescent="0.2">
      <c r="A187">
        <v>0.33011566858324848</v>
      </c>
      <c r="B187" t="e">
        <f>(D187 &amp; E187 &amp; F187 &amp; G187 &amp; H187 &amp;#REF! &amp;#REF! &amp;#REF! &amp;#REF! &amp;#REF! &amp; I187 &amp;#REF! &amp;#REF! &amp;#REF! &amp;#REF! &amp;#REF! &amp;#REF! &amp;#REF! &amp;#REF! &amp;#REF! &amp;#REF! &amp;#REF! &amp;#REF! &amp;#REF! &amp;#REF! &amp;#REF! &amp;#REF! &amp;#REF! &amp;#REF! &amp;#REF! &amp;#REF! &amp; J187 &amp;#REF! &amp;#REF! &amp;#REF! &amp;#REF! &amp;#REF! &amp;#REF! &amp; K187 &amp;#REF! &amp;#REF! &amp;#REF! &amp;#REF! &amp;#REF! &amp; L187 &amp;#REF!)</f>
        <v>#REF!</v>
      </c>
      <c r="C187" s="55"/>
      <c r="D187" s="10"/>
      <c r="E187" s="10"/>
      <c r="F187" s="10"/>
      <c r="G187" s="10"/>
      <c r="H187" s="10"/>
      <c r="I187" s="10"/>
      <c r="J187" s="10"/>
      <c r="K187" s="134"/>
      <c r="L187" s="134"/>
    </row>
    <row r="188" spans="1:12" x14ac:dyDescent="0.2">
      <c r="A188">
        <v>0.32813420310917046</v>
      </c>
      <c r="B188" t="e">
        <f>(D188 &amp; E188 &amp; F188 &amp; G188 &amp; H188 &amp;#REF! &amp;#REF! &amp;#REF! &amp;#REF! &amp;#REF! &amp; I188 &amp;#REF! &amp;#REF! &amp;#REF! &amp;#REF! &amp;#REF! &amp;#REF! &amp;#REF! &amp;#REF! &amp;#REF! &amp;#REF! &amp;#REF! &amp;#REF! &amp;#REF! &amp;#REF! &amp;#REF! &amp;#REF! &amp;#REF! &amp;#REF! &amp;#REF! &amp;#REF! &amp; J188 &amp;#REF! &amp;#REF! &amp;#REF! &amp;#REF! &amp;#REF! &amp;#REF! &amp; K188 &amp;#REF! &amp;#REF! &amp;#REF! &amp;#REF! &amp;#REF! &amp; L188 &amp;#REF!)</f>
        <v>#REF!</v>
      </c>
      <c r="C188" s="55"/>
      <c r="D188" s="10"/>
      <c r="E188" s="10"/>
      <c r="F188" s="10"/>
      <c r="G188" s="10"/>
      <c r="H188" s="10"/>
      <c r="I188" s="10"/>
      <c r="J188" s="10"/>
      <c r="K188" s="134"/>
      <c r="L188" s="134"/>
    </row>
    <row r="189" spans="1:12" x14ac:dyDescent="0.2">
      <c r="A189">
        <v>0.32609899917201762</v>
      </c>
      <c r="B189" t="e">
        <f>(D189 &amp; E189 &amp; F189 &amp; G189 &amp; H189 &amp;#REF! &amp;#REF! &amp;#REF! &amp;#REF! &amp;#REF! &amp; I189 &amp;#REF! &amp;#REF! &amp;#REF! &amp;#REF! &amp;#REF! &amp;#REF! &amp;#REF! &amp;#REF! &amp;#REF! &amp;#REF! &amp;#REF! &amp;#REF! &amp;#REF! &amp;#REF! &amp;#REF! &amp;#REF! &amp;#REF! &amp;#REF! &amp;#REF! &amp;#REF! &amp; J189 &amp;#REF! &amp;#REF! &amp;#REF! &amp;#REF! &amp;#REF! &amp;#REF! &amp; K189 &amp;#REF! &amp;#REF! &amp;#REF! &amp;#REF! &amp;#REF! &amp; L189 &amp;#REF!)</f>
        <v>#REF!</v>
      </c>
      <c r="C189" s="55"/>
      <c r="D189" s="10"/>
      <c r="E189" s="10"/>
      <c r="F189" s="10"/>
      <c r="G189" s="10"/>
      <c r="H189" s="10"/>
      <c r="I189" s="10"/>
      <c r="J189" s="10"/>
      <c r="K189" s="134"/>
      <c r="L189" s="134"/>
    </row>
    <row r="190" spans="1:12" x14ac:dyDescent="0.2">
      <c r="A190">
        <v>0.32414129010804288</v>
      </c>
      <c r="B190" t="e">
        <f>(D190 &amp; E190 &amp; F190 &amp; G190 &amp; H190 &amp;#REF! &amp;#REF! &amp;#REF! &amp;#REF! &amp;#REF! &amp; I190 &amp;#REF! &amp;#REF! &amp;#REF! &amp;#REF! &amp;#REF! &amp;#REF! &amp;#REF! &amp;#REF! &amp;#REF! &amp;#REF! &amp;#REF! &amp;#REF! &amp;#REF! &amp;#REF! &amp;#REF! &amp;#REF! &amp;#REF! &amp;#REF! &amp;#REF! &amp;#REF! &amp; J190 &amp;#REF! &amp;#REF! &amp;#REF! &amp;#REF! &amp;#REF! &amp;#REF! &amp; K190 &amp;#REF! &amp;#REF! &amp;#REF! &amp;#REF! &amp;#REF! &amp; L190 &amp;#REF!)</f>
        <v>#REF!</v>
      </c>
      <c r="C190" s="55"/>
      <c r="D190" s="10"/>
      <c r="E190" s="10"/>
      <c r="F190" s="10"/>
      <c r="G190" s="10"/>
      <c r="H190" s="10"/>
      <c r="I190" s="10"/>
      <c r="J190" s="10"/>
      <c r="K190" s="134"/>
      <c r="L190" s="134"/>
    </row>
    <row r="191" spans="1:12" x14ac:dyDescent="0.2">
      <c r="A191">
        <v>0.32213048912825859</v>
      </c>
      <c r="B191" t="e">
        <f>(D191 &amp; E191 &amp; F191 &amp; G191 &amp; H191 &amp;#REF! &amp;#REF! &amp;#REF! &amp;#REF! &amp;#REF! &amp; I191 &amp;#REF! &amp;#REF! &amp;#REF! &amp;#REF! &amp;#REF! &amp;#REF! &amp;#REF! &amp;#REF! &amp;#REF! &amp;#REF! &amp;#REF! &amp;#REF! &amp;#REF! &amp;#REF! &amp;#REF! &amp;#REF! &amp;#REF! &amp;#REF! &amp;#REF! &amp;#REF! &amp; J191 &amp;#REF! &amp;#REF! &amp;#REF! &amp;#REF! &amp;#REF! &amp;#REF! &amp; K191 &amp;#REF! &amp;#REF! &amp;#REF! &amp;#REF! &amp;#REF! &amp; L191 &amp;#REF!)</f>
        <v>#REF!</v>
      </c>
      <c r="C191" s="55"/>
      <c r="D191" s="10"/>
      <c r="E191" s="10"/>
      <c r="F191" s="10"/>
      <c r="G191" s="10"/>
      <c r="H191" s="10"/>
      <c r="I191" s="10"/>
      <c r="J191" s="10"/>
      <c r="K191" s="134"/>
      <c r="L191" s="134"/>
    </row>
    <row r="192" spans="1:12" x14ac:dyDescent="0.2">
      <c r="A192">
        <v>0.3201319790177149</v>
      </c>
      <c r="B192" t="e">
        <f>(D192 &amp; E192 &amp; F192 &amp; G192 &amp; H192 &amp;#REF! &amp;#REF! &amp;#REF! &amp;#REF! &amp;#REF! &amp; I192 &amp;#REF! &amp;#REF! &amp;#REF! &amp;#REF! &amp;#REF! &amp;#REF! &amp;#REF! &amp;#REF! &amp;#REF! &amp;#REF! &amp;#REF! &amp;#REF! &amp;#REF! &amp;#REF! &amp;#REF! &amp;#REF! &amp;#REF! &amp;#REF! &amp;#REF! &amp;#REF! &amp; J192 &amp;#REF! &amp;#REF! &amp;#REF! &amp;#REF! &amp;#REF! &amp;#REF! &amp; K192 &amp;#REF! &amp;#REF! &amp;#REF! &amp;#REF! &amp;#REF! &amp; L192 &amp;#REF!)</f>
        <v>#REF!</v>
      </c>
      <c r="C192" s="55"/>
      <c r="D192" s="10"/>
      <c r="E192" s="10"/>
      <c r="F192" s="10"/>
      <c r="G192" s="10"/>
      <c r="H192" s="10"/>
      <c r="I192" s="10"/>
      <c r="J192" s="10"/>
      <c r="K192" s="134"/>
      <c r="L192" s="134"/>
    </row>
    <row r="193" spans="1:12" x14ac:dyDescent="0.2">
      <c r="A193">
        <v>0.31827346651795507</v>
      </c>
      <c r="B193" t="e">
        <f>(D193 &amp; E193 &amp; F193 &amp; G193 &amp; H193 &amp;#REF! &amp;#REF! &amp;#REF! &amp;#REF! &amp;#REF! &amp; I193 &amp;#REF! &amp;#REF! &amp;#REF! &amp;#REF! &amp;#REF! &amp;#REF! &amp;#REF! &amp;#REF! &amp;#REF! &amp;#REF! &amp;#REF! &amp;#REF! &amp;#REF! &amp;#REF! &amp;#REF! &amp;#REF! &amp;#REF! &amp;#REF! &amp;#REF! &amp;#REF! &amp; J193 &amp;#REF! &amp;#REF! &amp;#REF! &amp;#REF! &amp;#REF! &amp;#REF! &amp; K193 &amp;#REF! &amp;#REF! &amp;#REF! &amp;#REF! &amp;#REF! &amp; L193 &amp;#REF!)</f>
        <v>#REF!</v>
      </c>
      <c r="C193" s="55"/>
      <c r="D193" s="10"/>
      <c r="E193" s="10"/>
      <c r="F193" s="10"/>
      <c r="G193" s="10"/>
      <c r="H193" s="10"/>
      <c r="I193" s="10"/>
      <c r="J193" s="10"/>
      <c r="K193" s="134"/>
      <c r="L193" s="134"/>
    </row>
    <row r="194" spans="1:12" x14ac:dyDescent="0.2">
      <c r="A194">
        <v>0.31629853543052516</v>
      </c>
      <c r="B194" t="e">
        <f>(D194 &amp; E194 &amp; F194 &amp; G194 &amp; H194 &amp;#REF! &amp;#REF! &amp;#REF! &amp;#REF! &amp;#REF! &amp; I194 &amp;#REF! &amp;#REF! &amp;#REF! &amp;#REF! &amp;#REF! &amp;#REF! &amp;#REF! &amp;#REF! &amp;#REF! &amp;#REF! &amp;#REF! &amp;#REF! &amp;#REF! &amp;#REF! &amp;#REF! &amp;#REF! &amp;#REF! &amp;#REF! &amp;#REF! &amp;#REF! &amp; J194 &amp;#REF! &amp;#REF! &amp;#REF! &amp;#REF! &amp;#REF! &amp;#REF! &amp; K194 &amp;#REF! &amp;#REF! &amp;#REF! &amp;#REF! &amp;#REF! &amp; L194 &amp;#REF!)</f>
        <v>#REF!</v>
      </c>
      <c r="C194" s="55"/>
      <c r="D194" s="10"/>
      <c r="E194" s="10"/>
      <c r="F194" s="10"/>
      <c r="G194" s="10"/>
      <c r="H194" s="10"/>
      <c r="I194" s="10"/>
      <c r="J194" s="10"/>
      <c r="K194" s="134"/>
      <c r="L194" s="134"/>
    </row>
    <row r="195" spans="1:12" x14ac:dyDescent="0.2">
      <c r="A195">
        <v>0.31439880951540627</v>
      </c>
      <c r="B195" t="e">
        <f>(D195 &amp; E195 &amp; F195 &amp; G195 &amp; H195 &amp;#REF! &amp;#REF! &amp;#REF! &amp;#REF! &amp;#REF! &amp; I195 &amp;#REF! &amp;#REF! &amp;#REF! &amp;#REF! &amp;#REF! &amp;#REF! &amp;#REF! &amp;#REF! &amp;#REF! &amp;#REF! &amp;#REF! &amp;#REF! &amp;#REF! &amp;#REF! &amp;#REF! &amp;#REF! &amp;#REF! &amp;#REF! &amp;#REF! &amp;#REF! &amp; J195 &amp;#REF! &amp;#REF! &amp;#REF! &amp;#REF! &amp;#REF! &amp;#REF! &amp; K195 &amp;#REF! &amp;#REF! &amp;#REF! &amp;#REF! &amp;#REF! &amp; L195 &amp;#REF!)</f>
        <v>#REF!</v>
      </c>
      <c r="C195" s="55"/>
      <c r="D195" s="10"/>
      <c r="E195" s="10"/>
      <c r="F195" s="10"/>
      <c r="G195" s="10"/>
      <c r="H195" s="10"/>
      <c r="I195" s="10"/>
      <c r="J195" s="10"/>
      <c r="K195" s="134"/>
      <c r="L195" s="134"/>
    </row>
    <row r="196" spans="1:12" x14ac:dyDescent="0.2">
      <c r="A196">
        <v>0.31244756961785347</v>
      </c>
      <c r="B196" t="e">
        <f>(D196 &amp; E196 &amp; F196 &amp; G196 &amp; H196 &amp;#REF! &amp;#REF! &amp;#REF! &amp;#REF! &amp;#REF! &amp; I196 &amp;#REF! &amp;#REF! &amp;#REF! &amp;#REF! &amp;#REF! &amp;#REF! &amp;#REF! &amp;#REF! &amp;#REF! &amp;#REF! &amp;#REF! &amp;#REF! &amp;#REF! &amp;#REF! &amp;#REF! &amp;#REF! &amp;#REF! &amp;#REF! &amp;#REF! &amp;#REF! &amp; J196 &amp;#REF! &amp;#REF! &amp;#REF! &amp;#REF! &amp;#REF! &amp;#REF! &amp; K196 &amp;#REF! &amp;#REF! &amp;#REF! &amp;#REF! &amp;#REF! &amp; L196 &amp;#REF!)</f>
        <v>#REF!</v>
      </c>
      <c r="C196" s="55"/>
      <c r="D196" s="10"/>
      <c r="E196" s="10"/>
      <c r="F196" s="10"/>
      <c r="G196" s="10"/>
      <c r="H196" s="10"/>
      <c r="I196" s="10"/>
      <c r="J196" s="10"/>
      <c r="K196" s="134"/>
      <c r="L196" s="134"/>
    </row>
    <row r="197" spans="1:12" x14ac:dyDescent="0.2">
      <c r="A197">
        <v>0.31057063484415343</v>
      </c>
      <c r="B197" t="e">
        <f>(D197 &amp; E197 &amp; F197 &amp; G197 &amp; H197 &amp;#REF! &amp;#REF! &amp;#REF! &amp;#REF! &amp;#REF! &amp; I197 &amp;#REF! &amp;#REF! &amp;#REF! &amp;#REF! &amp;#REF! &amp;#REF! &amp;#REF! &amp;#REF! &amp;#REF! &amp;#REF! &amp;#REF! &amp;#REF! &amp;#REF! &amp;#REF! &amp;#REF! &amp;#REF! &amp;#REF! &amp;#REF! &amp;#REF! &amp;#REF! &amp; J197 &amp;#REF! &amp;#REF! &amp;#REF! &amp;#REF! &amp;#REF! &amp;#REF! &amp; K197 &amp;#REF! &amp;#REF! &amp;#REF! &amp;#REF! &amp;#REF! &amp; L197 &amp;#REF!)</f>
        <v>#REF!</v>
      </c>
      <c r="C197" s="55"/>
      <c r="D197" s="10"/>
      <c r="E197" s="10"/>
      <c r="F197" s="10"/>
      <c r="G197" s="10"/>
      <c r="H197" s="10"/>
      <c r="I197" s="10"/>
      <c r="J197" s="10"/>
      <c r="K197" s="134"/>
      <c r="L197" s="134"/>
    </row>
    <row r="198" spans="1:12" x14ac:dyDescent="0.2">
      <c r="A198">
        <v>0.30864280627143736</v>
      </c>
      <c r="B198" t="e">
        <f>(D198 &amp; E198 &amp; F198 &amp; G198 &amp; H198 &amp;#REF! &amp;#REF! &amp;#REF! &amp;#REF! &amp;#REF! &amp; I198 &amp;#REF! &amp;#REF! &amp;#REF! &amp;#REF! &amp;#REF! &amp;#REF! &amp;#REF! &amp;#REF! &amp;#REF! &amp;#REF! &amp;#REF! &amp;#REF! &amp;#REF! &amp;#REF! &amp;#REF! &amp;#REF! &amp;#REF! &amp;#REF! &amp;#REF! &amp;#REF! &amp; J198 &amp;#REF! &amp;#REF! &amp;#REF! &amp;#REF! &amp;#REF! &amp;#REF! &amp; K198 &amp;#REF! &amp;#REF! &amp;#REF! &amp;#REF! &amp;#REF! &amp; L198 &amp;#REF!)</f>
        <v>#REF!</v>
      </c>
      <c r="C198" s="55"/>
      <c r="D198" s="10"/>
      <c r="E198" s="10"/>
      <c r="F198" s="10"/>
      <c r="G198" s="10"/>
      <c r="H198" s="10"/>
      <c r="I198" s="10"/>
      <c r="J198" s="10"/>
      <c r="K198" s="134"/>
      <c r="L198" s="134"/>
    </row>
    <row r="199" spans="1:12" x14ac:dyDescent="0.2">
      <c r="A199">
        <v>0.30672676904829443</v>
      </c>
      <c r="B199" t="e">
        <f>(D199 &amp; E199 &amp; F199 &amp; G199 &amp; H199 &amp;#REF! &amp;#REF! &amp;#REF! &amp;#REF! &amp;#REF! &amp; I199 &amp;#REF! &amp;#REF! &amp;#REF! &amp;#REF! &amp;#REF! &amp;#REF! &amp;#REF! &amp;#REF! &amp;#REF! &amp;#REF! &amp;#REF! &amp;#REF! &amp;#REF! &amp;#REF! &amp;#REF! &amp;#REF! &amp;#REF! &amp;#REF! &amp;#REF! &amp;#REF! &amp; J199 &amp;#REF! &amp;#REF! &amp;#REF! &amp;#REF! &amp;#REF! &amp;#REF! &amp; K199 &amp;#REF! &amp;#REF! &amp;#REF! &amp;#REF! &amp;#REF! &amp; L199 &amp;#REF!)</f>
        <v>#REF!</v>
      </c>
      <c r="C199" s="55"/>
      <c r="D199" s="10"/>
      <c r="E199" s="10"/>
      <c r="F199" s="10"/>
      <c r="G199" s="10"/>
      <c r="H199" s="10"/>
      <c r="I199" s="10"/>
      <c r="J199" s="10"/>
      <c r="K199" s="134"/>
      <c r="L199" s="134"/>
    </row>
    <row r="200" spans="1:12" x14ac:dyDescent="0.2">
      <c r="A200">
        <v>0.30488369952098893</v>
      </c>
      <c r="B200" t="e">
        <f>(D200 &amp; E200 &amp; F200 &amp; G200 &amp; H200 &amp;#REF! &amp;#REF! &amp;#REF! &amp;#REF! &amp;#REF! &amp; I200 &amp;#REF! &amp;#REF! &amp;#REF! &amp;#REF! &amp;#REF! &amp;#REF! &amp;#REF! &amp;#REF! &amp;#REF! &amp;#REF! &amp;#REF! &amp;#REF! &amp;#REF! &amp;#REF! &amp;#REF! &amp;#REF! &amp;#REF! &amp;#REF! &amp;#REF! &amp;#REF! &amp; J200 &amp;#REF! &amp;#REF! &amp;#REF! &amp;#REF! &amp;#REF! &amp;#REF! &amp; K200 &amp;#REF! &amp;#REF! &amp;#REF! &amp;#REF! &amp;#REF! &amp; L200 &amp;#REF!)</f>
        <v>#REF!</v>
      </c>
      <c r="C200" s="55"/>
      <c r="D200" s="10"/>
      <c r="E200" s="10"/>
      <c r="F200" s="10"/>
      <c r="G200" s="10"/>
      <c r="H200" s="10"/>
      <c r="I200" s="10"/>
      <c r="J200" s="10"/>
      <c r="K200" s="134"/>
      <c r="L200" s="134"/>
    </row>
    <row r="201" spans="1:12" x14ac:dyDescent="0.2">
      <c r="A201">
        <v>0.30299065767242517</v>
      </c>
      <c r="B201" t="e">
        <f>(D201 &amp; E201 &amp; F201 &amp; G201 &amp; H201 &amp;#REF! &amp;#REF! &amp;#REF! &amp;#REF! &amp;#REF! &amp; I201 &amp;#REF! &amp;#REF! &amp;#REF! &amp;#REF! &amp;#REF! &amp;#REF! &amp;#REF! &amp;#REF! &amp;#REF! &amp;#REF! &amp;#REF! &amp;#REF! &amp;#REF! &amp;#REF! &amp;#REF! &amp;#REF! &amp;#REF! &amp;#REF! &amp;#REF! &amp;#REF! &amp; J201 &amp;#REF! &amp;#REF! &amp;#REF! &amp;#REF! &amp;#REF! &amp;#REF! &amp; K201 &amp;#REF! &amp;#REF! &amp;#REF! &amp;#REF! &amp;#REF! &amp; L201 &amp;#REF!)</f>
        <v>#REF!</v>
      </c>
      <c r="C201" s="55"/>
      <c r="D201" s="10"/>
      <c r="E201" s="10"/>
      <c r="F201" s="10"/>
      <c r="G201" s="10"/>
      <c r="H201" s="10"/>
      <c r="I201" s="10"/>
      <c r="J201" s="10"/>
      <c r="K201" s="134"/>
      <c r="L201" s="134"/>
    </row>
    <row r="202" spans="1:12" x14ac:dyDescent="0.2">
      <c r="A202">
        <v>0.30116970984247937</v>
      </c>
      <c r="B202" t="e">
        <f>(D202 &amp; E202 &amp; F202 &amp; G202 &amp; H202 &amp;#REF! &amp;#REF! &amp;#REF! &amp;#REF! &amp;#REF! &amp; I202 &amp;#REF! &amp;#REF! &amp;#REF! &amp;#REF! &amp;#REF! &amp;#REF! &amp;#REF! &amp;#REF! &amp;#REF! &amp;#REF! &amp;#REF! &amp;#REF! &amp;#REF! &amp;#REF! &amp;#REF! &amp;#REF! &amp;#REF! &amp;#REF! &amp;#REF! &amp;#REF! &amp; J202 &amp;#REF! &amp;#REF! &amp;#REF! &amp;#REF! &amp;#REF! &amp;#REF! &amp; K202 &amp;#REF! &amp;#REF! &amp;#REF! &amp;#REF! &amp;#REF! &amp; L202 &amp;#REF!)</f>
        <v>#REF!</v>
      </c>
      <c r="C202" s="55"/>
      <c r="D202" s="10"/>
      <c r="E202" s="10"/>
      <c r="F202" s="10"/>
      <c r="G202" s="10"/>
      <c r="H202" s="10"/>
      <c r="I202" s="10"/>
      <c r="J202" s="10"/>
      <c r="K202" s="134"/>
      <c r="L202" s="134"/>
    </row>
    <row r="203" spans="1:12" x14ac:dyDescent="0.2">
      <c r="A203">
        <v>0.29929939159295099</v>
      </c>
      <c r="B203" t="e">
        <f>(D203 &amp; E203 &amp; F203 &amp; G203 &amp; H203 &amp;#REF! &amp;#REF! &amp;#REF! &amp;#REF! &amp;#REF! &amp; I203 &amp;#REF! &amp;#REF! &amp;#REF! &amp;#REF! &amp;#REF! &amp;#REF! &amp;#REF! &amp;#REF! &amp;#REF! &amp;#REF! &amp;#REF! &amp;#REF! &amp;#REF! &amp;#REF! &amp;#REF! &amp;#REF! &amp;#REF! &amp;#REF! &amp;#REF! &amp;#REF! &amp; J203 &amp;#REF! &amp;#REF! &amp;#REF! &amp;#REF! &amp;#REF! &amp;#REF! &amp; K203 &amp;#REF! &amp;#REF! &amp;#REF! &amp;#REF! &amp;#REF! &amp; L203 &amp;#REF!)</f>
        <v>#REF!</v>
      </c>
      <c r="C203" s="55"/>
      <c r="D203" s="10"/>
      <c r="E203" s="10"/>
      <c r="F203" s="10"/>
      <c r="G203" s="10"/>
      <c r="H203" s="10"/>
      <c r="I203" s="10"/>
      <c r="J203" s="10"/>
      <c r="K203" s="134"/>
      <c r="L203" s="134"/>
    </row>
    <row r="204" spans="1:12" x14ac:dyDescent="0.2">
      <c r="A204">
        <v>0.29744051826346946</v>
      </c>
      <c r="B204" t="e">
        <f>(D204 &amp; E204 &amp; F204 &amp; G204 &amp; H204 &amp;#REF! &amp;#REF! &amp;#REF! &amp;#REF! &amp;#REF! &amp; I204 &amp;#REF! &amp;#REF! &amp;#REF! &amp;#REF! &amp;#REF! &amp;#REF! &amp;#REF! &amp;#REF! &amp;#REF! &amp;#REF! &amp;#REF! &amp;#REF! &amp;#REF! &amp;#REF! &amp;#REF! &amp;#REF! &amp;#REF! &amp;#REF! &amp;#REF! &amp;#REF! &amp; J204 &amp;#REF! &amp;#REF! &amp;#REF! &amp;#REF! &amp;#REF! &amp;#REF! &amp; K204 &amp;#REF! &amp;#REF! &amp;#REF! &amp;#REF! &amp;#REF! &amp; L204 &amp;#REF!)</f>
        <v>#REF!</v>
      </c>
      <c r="C204" s="55"/>
      <c r="D204" s="10"/>
      <c r="E204" s="10"/>
      <c r="F204" s="10"/>
      <c r="G204" s="10"/>
      <c r="H204" s="10"/>
      <c r="I204" s="10"/>
      <c r="J204" s="10"/>
      <c r="K204" s="134"/>
      <c r="L204" s="134"/>
    </row>
    <row r="205" spans="1:12" x14ac:dyDescent="0.2">
      <c r="A205">
        <v>0.29577131568407572</v>
      </c>
      <c r="B205" t="e">
        <f>(D205 &amp; E205 &amp; F205 &amp; G205 &amp; H205 &amp;#REF! &amp;#REF! &amp;#REF! &amp;#REF! &amp;#REF! &amp; I205 &amp;#REF! &amp;#REF! &amp;#REF! &amp;#REF! &amp;#REF! &amp;#REF! &amp;#REF! &amp;#REF! &amp;#REF! &amp;#REF! &amp;#REF! &amp;#REF! &amp;#REF! &amp;#REF! &amp;#REF! &amp;#REF! &amp;#REF! &amp;#REF! &amp;#REF! &amp;#REF! &amp; J205 &amp;#REF! &amp;#REF! &amp;#REF! &amp;#REF! &amp;#REF! &amp;#REF! &amp; K205 &amp;#REF! &amp;#REF! &amp;#REF! &amp;#REF! &amp;#REF! &amp; L205 &amp;#REF!)</f>
        <v>#REF!</v>
      </c>
      <c r="C205" s="55"/>
      <c r="D205" s="10"/>
      <c r="E205" s="10"/>
      <c r="F205" s="10"/>
      <c r="G205" s="10"/>
      <c r="H205" s="10"/>
      <c r="I205" s="10"/>
      <c r="J205" s="10"/>
      <c r="K205" s="134"/>
      <c r="L205" s="134"/>
    </row>
    <row r="206" spans="1:12" x14ac:dyDescent="0.2">
      <c r="A206">
        <v>0.29393403443824229</v>
      </c>
      <c r="B206" t="e">
        <f>(D206 &amp; E206 &amp; F206 &amp; G206 &amp; H206 &amp;#REF! &amp;#REF! &amp;#REF! &amp;#REF! &amp;#REF! &amp; I206 &amp;#REF! &amp;#REF! &amp;#REF! &amp;#REF! &amp;#REF! &amp;#REF! &amp;#REF! &amp;#REF! &amp;#REF! &amp;#REF! &amp;#REF! &amp;#REF! &amp;#REF! &amp;#REF! &amp;#REF! &amp;#REF! &amp;#REF! &amp;#REF! &amp;#REF! &amp;#REF! &amp; J206 &amp;#REF! &amp;#REF! &amp;#REF! &amp;#REF! &amp;#REF! &amp;#REF! &amp; K206 &amp;#REF! &amp;#REF! &amp;#REF! &amp;#REF! &amp;#REF! &amp; L206 &amp;#REF!)</f>
        <v>#REF!</v>
      </c>
      <c r="C206" s="55"/>
      <c r="D206" s="10"/>
      <c r="E206" s="10"/>
      <c r="F206" s="10"/>
      <c r="G206" s="10"/>
      <c r="H206" s="10"/>
      <c r="I206" s="10"/>
      <c r="J206" s="10"/>
      <c r="K206" s="134"/>
      <c r="L206" s="134"/>
    </row>
    <row r="207" spans="1:12" x14ac:dyDescent="0.2">
      <c r="A207">
        <v>0.29216672855845022</v>
      </c>
      <c r="B207" t="e">
        <f>(D207 &amp; E207 &amp; F207 &amp; G207 &amp; H207 &amp;#REF! &amp;#REF! &amp;#REF! &amp;#REF! &amp;#REF! &amp; I207 &amp;#REF! &amp;#REF! &amp;#REF! &amp;#REF! &amp;#REF! &amp;#REF! &amp;#REF! &amp;#REF! &amp;#REF! &amp;#REF! &amp;#REF! &amp;#REF! &amp;#REF! &amp;#REF! &amp;#REF! &amp;#REF! &amp;#REF! &amp;#REF! &amp;#REF! &amp;#REF! &amp; J207 &amp;#REF! &amp;#REF! &amp;#REF! &amp;#REF! &amp;#REF! &amp;#REF! &amp; K207 &amp;#REF! &amp;#REF! &amp;#REF! &amp;#REF! &amp;#REF! &amp; L207 &amp;#REF!)</f>
        <v>#REF!</v>
      </c>
      <c r="C207" s="55"/>
      <c r="D207" s="10"/>
      <c r="E207" s="10"/>
      <c r="F207" s="10"/>
      <c r="G207" s="10"/>
      <c r="H207" s="10"/>
      <c r="I207" s="10"/>
      <c r="J207" s="10"/>
      <c r="K207" s="134"/>
      <c r="L207" s="134"/>
    </row>
    <row r="208" spans="1:12" x14ac:dyDescent="0.2">
      <c r="A208">
        <v>0.29035151167546164</v>
      </c>
      <c r="B208" t="e">
        <f>(D208 &amp; E208 &amp; F208 &amp; G208 &amp; H208 &amp;#REF! &amp;#REF! &amp;#REF! &amp;#REF! &amp;#REF! &amp; I208 &amp;#REF! &amp;#REF! &amp;#REF! &amp;#REF! &amp;#REF! &amp;#REF! &amp;#REF! &amp;#REF! &amp;#REF! &amp;#REF! &amp;#REF! &amp;#REF! &amp;#REF! &amp;#REF! &amp;#REF! &amp;#REF! &amp;#REF! &amp;#REF! &amp;#REF! &amp;#REF! &amp; J208 &amp;#REF! &amp;#REF! &amp;#REF! &amp;#REF! &amp;#REF! &amp;#REF! &amp; K208 &amp;#REF! &amp;#REF! &amp;#REF! &amp;#REF! &amp;#REF! &amp; L208 &amp;#REF!)</f>
        <v>#REF!</v>
      </c>
      <c r="C208" s="55"/>
      <c r="D208" s="10"/>
      <c r="E208" s="10"/>
      <c r="F208" s="10"/>
      <c r="G208" s="10"/>
      <c r="H208" s="10"/>
      <c r="I208" s="10"/>
      <c r="J208" s="10"/>
      <c r="K208" s="134"/>
      <c r="L208" s="134"/>
    </row>
    <row r="209" spans="1:12" x14ac:dyDescent="0.2">
      <c r="A209">
        <v>0.28860543176952802</v>
      </c>
      <c r="B209" t="e">
        <f>(D209 &amp; E209 &amp; F209 &amp; G209 &amp; H209 &amp;#REF! &amp;#REF! &amp;#REF! &amp;#REF! &amp;#REF! &amp; I209 &amp;#REF! &amp;#REF! &amp;#REF! &amp;#REF! &amp;#REF! &amp;#REF! &amp;#REF! &amp;#REF! &amp;#REF! &amp;#REF! &amp;#REF! &amp;#REF! &amp;#REF! &amp;#REF! &amp;#REF! &amp;#REF! &amp;#REF! &amp;#REF! &amp;#REF! &amp;#REF! &amp; J209 &amp;#REF! &amp;#REF! &amp;#REF! &amp;#REF! &amp;#REF! &amp;#REF! &amp; K209 &amp;#REF! &amp;#REF! &amp;#REF! &amp;#REF! &amp;#REF! &amp; L209 &amp;#REF!)</f>
        <v>#REF!</v>
      </c>
      <c r="C209" s="55"/>
      <c r="D209" s="10"/>
      <c r="E209" s="10"/>
      <c r="F209" s="10"/>
      <c r="G209" s="10"/>
      <c r="H209" s="10"/>
      <c r="I209" s="10"/>
      <c r="J209" s="10"/>
      <c r="K209" s="134"/>
      <c r="L209" s="134"/>
    </row>
    <row r="210" spans="1:12" x14ac:dyDescent="0.2">
      <c r="A210">
        <v>0.28681201830410602</v>
      </c>
      <c r="B210" t="e">
        <f>(D210 &amp; E210 &amp; F210 &amp; G210 &amp; H210 &amp;#REF! &amp;#REF! &amp;#REF! &amp;#REF! &amp;#REF! &amp; I210 &amp;#REF! &amp;#REF! &amp;#REF! &amp;#REF! &amp;#REF! &amp;#REF! &amp;#REF! &amp;#REF! &amp;#REF! &amp;#REF! &amp;#REF! &amp;#REF! &amp;#REF! &amp;#REF! &amp;#REF! &amp;#REF! &amp;#REF! &amp;#REF! &amp;#REF! &amp;#REF! &amp; J210 &amp;#REF! &amp;#REF! &amp;#REF! &amp;#REF! &amp;#REF! &amp;#REF! &amp; K210 &amp;#REF! &amp;#REF! &amp;#REF! &amp;#REF! &amp;#REF! &amp; L210 &amp;#REF!)</f>
        <v>#REF!</v>
      </c>
      <c r="C210" s="55"/>
      <c r="D210" s="10"/>
      <c r="E210" s="10"/>
      <c r="F210" s="10"/>
      <c r="G210" s="10"/>
      <c r="H210" s="10"/>
      <c r="I210" s="10"/>
      <c r="J210" s="10"/>
      <c r="K210" s="134"/>
      <c r="L210" s="134"/>
    </row>
    <row r="211" spans="1:12" x14ac:dyDescent="0.2">
      <c r="A211">
        <v>0.28502958623625457</v>
      </c>
      <c r="B211" t="e">
        <f>(D211 &amp; E211 &amp; F211 &amp; G211 &amp; H211 &amp;#REF! &amp;#REF! &amp;#REF! &amp;#REF! &amp;#REF! &amp; I211 &amp;#REF! &amp;#REF! &amp;#REF! &amp;#REF! &amp;#REF! &amp;#REF! &amp;#REF! &amp;#REF! &amp;#REF! &amp;#REF! &amp;#REF! &amp;#REF! &amp;#REF! &amp;#REF! &amp;#REF! &amp;#REF! &amp;#REF! &amp;#REF! &amp;#REF! &amp;#REF! &amp; J211 &amp;#REF! &amp;#REF! &amp;#REF! &amp;#REF! &amp;#REF! &amp;#REF! &amp; K211 &amp;#REF! &amp;#REF! &amp;#REF! &amp;#REF! &amp;#REF! &amp; L211 &amp;#REF!)</f>
        <v>#REF!</v>
      </c>
      <c r="C211" s="55"/>
      <c r="D211" s="10"/>
      <c r="E211" s="10"/>
      <c r="F211" s="10"/>
      <c r="G211" s="10"/>
      <c r="H211" s="10"/>
      <c r="I211" s="10"/>
      <c r="J211" s="10"/>
      <c r="K211" s="134"/>
      <c r="L211" s="134"/>
    </row>
    <row r="212" spans="1:12" x14ac:dyDescent="0.2">
      <c r="A212">
        <v>0.28331504536175373</v>
      </c>
      <c r="B212" t="e">
        <f>(D212 &amp; E212 &amp; F212 &amp; G212 &amp; H212 &amp;#REF! &amp;#REF! &amp;#REF! &amp;#REF! &amp;#REF! &amp; I212 &amp;#REF! &amp;#REF! &amp;#REF! &amp;#REF! &amp;#REF! &amp;#REF! &amp;#REF! &amp;#REF! &amp;#REF! &amp;#REF! &amp;#REF! &amp;#REF! &amp;#REF! &amp;#REF! &amp;#REF! &amp;#REF! &amp;#REF! &amp;#REF! &amp;#REF! &amp;#REF! &amp; J212 &amp;#REF! &amp;#REF! &amp;#REF! &amp;#REF! &amp;#REF! &amp;#REF! &amp; K212 &amp;#REF! &amp;#REF! &amp;#REF! &amp;#REF! &amp;#REF! &amp; L212 &amp;#REF!)</f>
        <v>#REF!</v>
      </c>
      <c r="C212" s="55"/>
      <c r="D212" s="10"/>
      <c r="E212" s="10"/>
      <c r="F212" s="10"/>
      <c r="G212" s="10"/>
      <c r="H212" s="10"/>
      <c r="I212" s="10"/>
      <c r="J212" s="10"/>
      <c r="K212" s="134"/>
      <c r="L212" s="134"/>
    </row>
    <row r="213" spans="1:12" x14ac:dyDescent="0.2">
      <c r="A213">
        <v>0.28155402888750264</v>
      </c>
      <c r="B213" t="e">
        <f>(D213 &amp; E213 &amp; F213 &amp; G213 &amp; H213 &amp;#REF! &amp;#REF! &amp;#REF! &amp;#REF! &amp;#REF! &amp; I213 &amp;#REF! &amp;#REF! &amp;#REF! &amp;#REF! &amp;#REF! &amp;#REF! &amp;#REF! &amp;#REF! &amp;#REF! &amp;#REF! &amp;#REF! &amp;#REF! &amp;#REF! &amp;#REF! &amp;#REF! &amp;#REF! &amp;#REF! &amp;#REF! &amp;#REF! &amp;#REF! &amp; J213 &amp;#REF! &amp;#REF! &amp;#REF! &amp;#REF! &amp;#REF! &amp;#REF! &amp; K213 &amp;#REF! &amp;#REF! &amp;#REF! &amp;#REF! &amp;#REF! &amp; L213 &amp;#REF!)</f>
        <v>#REF!</v>
      </c>
      <c r="C213" s="55"/>
      <c r="D213" s="10"/>
      <c r="E213" s="10"/>
      <c r="F213" s="10"/>
      <c r="G213" s="10"/>
      <c r="H213" s="10"/>
      <c r="I213" s="10"/>
      <c r="J213" s="10"/>
      <c r="K213" s="134"/>
      <c r="L213" s="134"/>
    </row>
    <row r="214" spans="1:12" x14ac:dyDescent="0.2">
      <c r="A214">
        <v>0.27986008981015459</v>
      </c>
      <c r="B214" t="e">
        <f>(D214 &amp; E214 &amp; F214 &amp; G214 &amp; H214 &amp;#REF! &amp;#REF! &amp;#REF! &amp;#REF! &amp;#REF! &amp; I214 &amp;#REF! &amp;#REF! &amp;#REF! &amp;#REF! &amp;#REF! &amp;#REF! &amp;#REF! &amp;#REF! &amp;#REF! &amp;#REF! &amp;#REF! &amp;#REF! &amp;#REF! &amp;#REF! &amp;#REF! &amp;#REF! &amp;#REF! &amp;#REF! &amp;#REF! &amp;#REF! &amp; J214 &amp;#REF! &amp;#REF! &amp;#REF! &amp;#REF! &amp;#REF! &amp;#REF! &amp; K214 &amp;#REF! &amp;#REF! &amp;#REF! &amp;#REF! &amp;#REF! &amp; L214 &amp;#REF!)</f>
        <v>#REF!</v>
      </c>
      <c r="C214" s="55"/>
      <c r="D214" s="10"/>
      <c r="E214" s="10"/>
      <c r="F214" s="10"/>
      <c r="G214" s="10"/>
      <c r="H214" s="10"/>
      <c r="I214" s="10"/>
      <c r="J214" s="10"/>
      <c r="K214" s="134"/>
      <c r="L214" s="134"/>
    </row>
    <row r="215" spans="1:12" x14ac:dyDescent="0.2">
      <c r="A215">
        <v>0.27812023553567805</v>
      </c>
      <c r="B215" t="e">
        <f>(D215 &amp; E215 &amp; F215 &amp; G215 &amp; H215 &amp;#REF! &amp;#REF! &amp;#REF! &amp;#REF! &amp;#REF! &amp; I215 &amp;#REF! &amp;#REF! &amp;#REF! &amp;#REF! &amp;#REF! &amp;#REF! &amp;#REF! &amp;#REF! &amp;#REF! &amp;#REF! &amp;#REF! &amp;#REF! &amp;#REF! &amp;#REF! &amp;#REF! &amp;#REF! &amp;#REF! &amp;#REF! &amp;#REF! &amp;#REF! &amp; J215 &amp;#REF! &amp;#REF! &amp;#REF! &amp;#REF! &amp;#REF! &amp;#REF! &amp; K215 &amp;#REF! &amp;#REF! &amp;#REF! &amp;#REF! &amp;#REF! &amp; L215 &amp;#REF!)</f>
        <v>#REF!</v>
      </c>
      <c r="C215" s="55"/>
      <c r="D215" s="10"/>
      <c r="E215" s="10"/>
      <c r="F215" s="10"/>
      <c r="G215" s="10"/>
      <c r="H215" s="10"/>
      <c r="I215" s="10"/>
      <c r="J215" s="10"/>
      <c r="K215" s="134"/>
      <c r="L215" s="134"/>
    </row>
    <row r="216" spans="1:12" x14ac:dyDescent="0.2">
      <c r="A216">
        <v>0.27639103966021261</v>
      </c>
      <c r="B216" t="e">
        <f>(D216 &amp; E216 &amp; F216 &amp; G216 &amp; H216 &amp;#REF! &amp;#REF! &amp;#REF! &amp;#REF! &amp;#REF! &amp; I216 &amp;#REF! &amp;#REF! &amp;#REF! &amp;#REF! &amp;#REF! &amp;#REF! &amp;#REF! &amp;#REF! &amp;#REF! &amp;#REF! &amp;#REF! &amp;#REF! &amp;#REF! &amp;#REF! &amp;#REF! &amp;#REF! &amp;#REF! &amp;#REF! &amp;#REF! &amp;#REF! &amp; J216 &amp;#REF! &amp;#REF! &amp;#REF! &amp;#REF! &amp;#REF! &amp;#REF! &amp; K216 &amp;#REF! &amp;#REF! &amp;#REF! &amp;#REF! &amp;#REF! &amp; L216 &amp;#REF!)</f>
        <v>#REF!</v>
      </c>
      <c r="C216" s="55"/>
      <c r="D216" s="10"/>
      <c r="E216" s="10"/>
      <c r="F216" s="10"/>
      <c r="G216" s="10"/>
      <c r="H216" s="10"/>
      <c r="I216" s="10"/>
      <c r="J216" s="10"/>
      <c r="K216" s="134"/>
      <c r="L216" s="134"/>
    </row>
    <row r="217" spans="1:12" x14ac:dyDescent="0.2">
      <c r="A217">
        <v>0.27483829295358819</v>
      </c>
      <c r="B217" t="e">
        <f>(D217 &amp; E217 &amp; F217 &amp; G217 &amp; H217 &amp;#REF! &amp;#REF! &amp;#REF! &amp;#REF! &amp;#REF! &amp; I217 &amp;#REF! &amp;#REF! &amp;#REF! &amp;#REF! &amp;#REF! &amp;#REF! &amp;#REF! &amp;#REF! &amp;#REF! &amp;#REF! &amp;#REF! &amp;#REF! &amp;#REF! &amp;#REF! &amp;#REF! &amp;#REF! &amp;#REF! &amp;#REF! &amp;#REF! &amp;#REF! &amp; J217 &amp;#REF! &amp;#REF! &amp;#REF! &amp;#REF! &amp;#REF! &amp;#REF! &amp; K217 &amp;#REF! &amp;#REF! &amp;#REF! &amp;#REF! &amp;#REF! &amp; L217 &amp;#REF!)</f>
        <v>#REF!</v>
      </c>
      <c r="C217" s="55"/>
      <c r="D217" s="10"/>
      <c r="E217" s="10"/>
      <c r="F217" s="10"/>
      <c r="G217" s="10"/>
      <c r="H217" s="10"/>
      <c r="I217" s="10"/>
      <c r="J217" s="10"/>
      <c r="K217" s="134"/>
      <c r="L217" s="134"/>
    </row>
    <row r="218" spans="1:12" x14ac:dyDescent="0.2">
      <c r="A218">
        <v>0.27312920510194211</v>
      </c>
      <c r="B218" t="e">
        <f>(D218 &amp; E218 &amp; F218 &amp; G218 &amp; H218 &amp;#REF! &amp;#REF! &amp;#REF! &amp;#REF! &amp;#REF! &amp; I218 &amp;#REF! &amp;#REF! &amp;#REF! &amp;#REF! &amp;#REF! &amp;#REF! &amp;#REF! &amp;#REF! &amp;#REF! &amp;#REF! &amp;#REF! &amp;#REF! &amp;#REF! &amp;#REF! &amp;#REF! &amp;#REF! &amp;#REF! &amp;#REF! &amp;#REF! &amp;#REF! &amp; J218 &amp;#REF! &amp;#REF! &amp;#REF! &amp;#REF! &amp;#REF! &amp;#REF! &amp; K218 &amp;#REF! &amp;#REF! &amp;#REF! &amp;#REF! &amp;#REF! &amp; L218 &amp;#REF!)</f>
        <v>#REF!</v>
      </c>
      <c r="C218" s="55"/>
      <c r="D218" s="10"/>
      <c r="E218" s="10"/>
      <c r="F218" s="10"/>
      <c r="G218" s="10"/>
      <c r="H218" s="10"/>
      <c r="I218" s="10"/>
      <c r="J218" s="10"/>
      <c r="K218" s="134"/>
      <c r="L218" s="134"/>
    </row>
    <row r="219" spans="1:12" x14ac:dyDescent="0.2">
      <c r="A219">
        <v>0.27148522125125835</v>
      </c>
      <c r="B219" t="e">
        <f>(D219 &amp; E219 &amp; F219 &amp; G219 &amp; H219 &amp;#REF! &amp;#REF! &amp;#REF! &amp;#REF! &amp;#REF! &amp; I219 &amp;#REF! &amp;#REF! &amp;#REF! &amp;#REF! &amp;#REF! &amp;#REF! &amp;#REF! &amp;#REF! &amp;#REF! &amp;#REF! &amp;#REF! &amp;#REF! &amp;#REF! &amp;#REF! &amp;#REF! &amp;#REF! &amp;#REF! &amp;#REF! &amp;#REF! &amp;#REF! &amp; J219 &amp;#REF! &amp;#REF! &amp;#REF! &amp;#REF! &amp;#REF! &amp;#REF! &amp; K219 &amp;#REF! &amp;#REF! &amp;#REF! &amp;#REF! &amp;#REF! &amp; L219 &amp;#REF!)</f>
        <v>#REF!</v>
      </c>
      <c r="C219" s="55"/>
      <c r="D219" s="10"/>
      <c r="E219" s="10"/>
      <c r="F219" s="10"/>
      <c r="G219" s="10"/>
      <c r="H219" s="10"/>
      <c r="I219" s="10"/>
      <c r="J219" s="10"/>
      <c r="K219" s="134"/>
      <c r="L219" s="134"/>
    </row>
    <row r="220" spans="1:12" x14ac:dyDescent="0.2">
      <c r="A220">
        <v>0.26979668096587467</v>
      </c>
      <c r="B220" t="e">
        <f>(D220 &amp; E220 &amp; F220 &amp; G220 &amp; H220 &amp;#REF! &amp;#REF! &amp;#REF! &amp;#REF! &amp;#REF! &amp; I220 &amp;#REF! &amp;#REF! &amp;#REF! &amp;#REF! &amp;#REF! &amp;#REF! &amp;#REF! &amp;#REF! &amp;#REF! &amp;#REF! &amp;#REF! &amp;#REF! &amp;#REF! &amp;#REF! &amp;#REF! &amp;#REF! &amp;#REF! &amp;#REF! &amp;#REF! &amp;#REF! &amp; J220 &amp;#REF! &amp;#REF! &amp;#REF! &amp;#REF! &amp;#REF! &amp;#REF! &amp; K220 &amp;#REF! &amp;#REF! &amp;#REF! &amp;#REF! &amp;#REF! &amp; L220 &amp;#REF!)</f>
        <v>#REF!</v>
      </c>
      <c r="C220" s="55"/>
      <c r="D220" s="10"/>
      <c r="E220" s="10"/>
      <c r="F220" s="10"/>
      <c r="G220" s="10"/>
      <c r="H220" s="10"/>
      <c r="I220" s="10"/>
      <c r="J220" s="10"/>
      <c r="K220" s="134"/>
      <c r="L220" s="134"/>
    </row>
    <row r="221" spans="1:12" x14ac:dyDescent="0.2">
      <c r="A221">
        <v>0.26817246379174603</v>
      </c>
      <c r="B221" t="e">
        <f>(D221 &amp; E221 &amp; F221 &amp; G221 &amp; H221 &amp;#REF! &amp;#REF! &amp;#REF! &amp;#REF! &amp;#REF! &amp; I221 &amp;#REF! &amp;#REF! &amp;#REF! &amp;#REF! &amp;#REF! &amp;#REF! &amp;#REF! &amp;#REF! &amp;#REF! &amp;#REF! &amp;#REF! &amp;#REF! &amp;#REF! &amp;#REF! &amp;#REF! &amp;#REF! &amp;#REF! &amp;#REF! &amp;#REF! &amp;#REF! &amp; J221 &amp;#REF! &amp;#REF! &amp;#REF! &amp;#REF! &amp;#REF! &amp;#REF! &amp; K221 &amp;#REF! &amp;#REF! &amp;#REF! &amp;#REF! &amp;#REF! &amp; L221 &amp;#REF!)</f>
        <v>#REF!</v>
      </c>
      <c r="C221" s="55"/>
      <c r="D221" s="10"/>
      <c r="E221" s="10"/>
      <c r="F221" s="10"/>
      <c r="G221" s="10"/>
      <c r="H221" s="10"/>
      <c r="I221" s="10"/>
      <c r="J221" s="10"/>
      <c r="K221" s="134"/>
      <c r="L221" s="134"/>
    </row>
    <row r="222" spans="1:12" x14ac:dyDescent="0.2">
      <c r="A222">
        <v>0.26650422778830141</v>
      </c>
      <c r="B222" t="e">
        <f>(D222 &amp; E222 &amp; F222 &amp; G222 &amp; H222 &amp;#REF! &amp;#REF! &amp;#REF! &amp;#REF! &amp;#REF! &amp; I222 &amp;#REF! &amp;#REF! &amp;#REF! &amp;#REF! &amp;#REF! &amp;#REF! &amp;#REF! &amp;#REF! &amp;#REF! &amp;#REF! &amp;#REF! &amp;#REF! &amp;#REF! &amp;#REF! &amp;#REF! &amp;#REF! &amp;#REF! &amp;#REF! &amp;#REF! &amp;#REF! &amp; J222 &amp;#REF! &amp;#REF! &amp;#REF! &amp;#REF! &amp;#REF! &amp;#REF! &amp; K222 &amp;#REF! &amp;#REF! &amp;#REF! &amp;#REF! &amp;#REF! &amp; L222 &amp;#REF!)</f>
        <v>#REF!</v>
      </c>
      <c r="C222" s="55"/>
      <c r="D222" s="10"/>
      <c r="E222" s="10"/>
      <c r="F222" s="10"/>
      <c r="G222" s="10"/>
      <c r="H222" s="10"/>
      <c r="I222" s="10"/>
      <c r="J222" s="10"/>
      <c r="K222" s="134"/>
      <c r="L222" s="134"/>
    </row>
    <row r="223" spans="1:12" x14ac:dyDescent="0.2">
      <c r="A223">
        <v>0.26484621802996861</v>
      </c>
      <c r="B223" t="e">
        <f>(D223 &amp; E223 &amp; F223 &amp; G223 &amp; H223 &amp;#REF! &amp;#REF! &amp;#REF! &amp;#REF! &amp;#REF! &amp; I223 &amp;#REF! &amp;#REF! &amp;#REF! &amp;#REF! &amp;#REF! &amp;#REF! &amp;#REF! &amp;#REF! &amp;#REF! &amp;#REF! &amp;#REF! &amp;#REF! &amp;#REF! &amp;#REF! &amp;#REF! &amp;#REF! &amp;#REF! &amp;#REF! &amp;#REF! &amp;#REF! &amp; J223 &amp;#REF! &amp;#REF! &amp;#REF! &amp;#REF! &amp;#REF! &amp;#REF! &amp; K223 &amp;#REF! &amp;#REF! &amp;#REF! &amp;#REF! &amp;#REF! &amp; L223 &amp;#REF!)</f>
        <v>#REF!</v>
      </c>
      <c r="C223" s="55"/>
      <c r="D223" s="10"/>
      <c r="E223" s="10"/>
      <c r="F223" s="10"/>
      <c r="G223" s="10"/>
      <c r="H223" s="10"/>
      <c r="I223" s="10"/>
      <c r="J223" s="10"/>
      <c r="K223" s="134"/>
      <c r="L223" s="134"/>
    </row>
    <row r="224" spans="1:12" x14ac:dyDescent="0.2">
      <c r="A224">
        <v>0.26325137105872004</v>
      </c>
      <c r="B224" t="e">
        <f>(D224 &amp; E224 &amp; F224 &amp; G224 &amp; H224 &amp;#REF! &amp;#REF! &amp;#REF! &amp;#REF! &amp;#REF! &amp; I224 &amp;#REF! &amp;#REF! &amp;#REF! &amp;#REF! &amp;#REF! &amp;#REF! &amp;#REF! &amp;#REF! &amp;#REF! &amp;#REF! &amp;#REF! &amp;#REF! &amp;#REF! &amp;#REF! &amp;#REF! &amp;#REF! &amp;#REF! &amp;#REF! &amp;#REF! &amp;#REF! &amp; J224 &amp;#REF! &amp;#REF! &amp;#REF! &amp;#REF! &amp;#REF! &amp;#REF! &amp; K224 &amp;#REF! &amp;#REF! &amp;#REF! &amp;#REF! &amp;#REF! &amp; L224 &amp;#REF!)</f>
        <v>#REF!</v>
      </c>
      <c r="C224" s="55"/>
      <c r="D224" s="10"/>
      <c r="E224" s="10"/>
      <c r="F224" s="10"/>
      <c r="G224" s="10"/>
      <c r="H224" s="10"/>
      <c r="I224" s="10"/>
      <c r="J224" s="10"/>
      <c r="K224" s="134"/>
      <c r="L224" s="134"/>
    </row>
    <row r="225" spans="1:12" x14ac:dyDescent="0.2">
      <c r="A225">
        <v>0.26161330401287097</v>
      </c>
      <c r="B225" t="e">
        <f>(D225 &amp; E225 &amp; F225 &amp; G225 &amp; H225 &amp;#REF! &amp;#REF! &amp;#REF! &amp;#REF! &amp;#REF! &amp; I225 &amp;#REF! &amp;#REF! &amp;#REF! &amp;#REF! &amp;#REF! &amp;#REF! &amp;#REF! &amp;#REF! &amp;#REF! &amp;#REF! &amp;#REF! &amp;#REF! &amp;#REF! &amp;#REF! &amp;#REF! &amp;#REF! &amp;#REF! &amp;#REF! &amp;#REF! &amp;#REF! &amp; J225 &amp;#REF! &amp;#REF! &amp;#REF! &amp;#REF! &amp;#REF! &amp;#REF! &amp; K225 &amp;#REF! &amp;#REF! &amp;#REF! &amp;#REF! &amp;#REF! &amp; L225 &amp;#REF!)</f>
        <v>#REF!</v>
      </c>
      <c r="C225" s="55"/>
      <c r="D225" s="10"/>
      <c r="E225" s="10"/>
      <c r="F225" s="10"/>
      <c r="G225" s="10"/>
      <c r="H225" s="10"/>
      <c r="I225" s="10"/>
      <c r="J225" s="10"/>
      <c r="K225" s="134"/>
      <c r="L225" s="134"/>
    </row>
    <row r="226" spans="1:12" x14ac:dyDescent="0.2">
      <c r="A226">
        <v>0.26003764179630429</v>
      </c>
      <c r="B226" t="e">
        <f>(D226 &amp; E226 &amp; F226 &amp; G226 &amp; H226 &amp;#REF! &amp;#REF! &amp;#REF! &amp;#REF! &amp;#REF! &amp; I226 &amp;#REF! &amp;#REF! &amp;#REF! &amp;#REF! &amp;#REF! &amp;#REF! &amp;#REF! &amp;#REF! &amp;#REF! &amp;#REF! &amp;#REF! &amp;#REF! &amp;#REF! &amp;#REF! &amp;#REF! &amp;#REF! &amp;#REF! &amp;#REF! &amp;#REF! &amp;#REF! &amp; J226 &amp;#REF! &amp;#REF! &amp;#REF! &amp;#REF! &amp;#REF! &amp;#REF! &amp; K226 &amp;#REF! &amp;#REF! &amp;#REF! &amp;#REF! &amp;#REF! &amp; L226 &amp;#REF!)</f>
        <v>#REF!</v>
      </c>
      <c r="C226" s="55"/>
      <c r="D226" s="10"/>
      <c r="E226" s="10"/>
      <c r="F226" s="10"/>
      <c r="G226" s="10"/>
      <c r="H226" s="10"/>
      <c r="I226" s="10"/>
      <c r="J226" s="10"/>
      <c r="K226" s="134"/>
      <c r="L226" s="134"/>
    </row>
    <row r="227" spans="1:12" x14ac:dyDescent="0.2">
      <c r="A227">
        <v>0.25841928122721569</v>
      </c>
      <c r="B227" t="e">
        <f>(D227 &amp; E227 &amp; F227 &amp; G227 &amp; H227 &amp;#REF! &amp;#REF! &amp;#REF! &amp;#REF! &amp;#REF! &amp; I227 &amp;#REF! &amp;#REF! &amp;#REF! &amp;#REF! &amp;#REF! &amp;#REF! &amp;#REF! &amp;#REF! &amp;#REF! &amp;#REF! &amp;#REF! &amp;#REF! &amp;#REF! &amp;#REF! &amp;#REF! &amp;#REF! &amp;#REF! &amp;#REF! &amp;#REF! &amp;#REF! &amp; J227 &amp;#REF! &amp;#REF! &amp;#REF! &amp;#REF! &amp;#REF! &amp;#REF! &amp; K227 &amp;#REF! &amp;#REF! &amp;#REF! &amp;#REF! &amp;#REF! &amp; L227 &amp;#REF!)</f>
        <v>#REF!</v>
      </c>
      <c r="C227" s="55"/>
      <c r="D227" s="10"/>
      <c r="E227" s="10"/>
      <c r="F227" s="10"/>
      <c r="G227" s="10"/>
      <c r="H227" s="10"/>
      <c r="I227" s="10"/>
      <c r="J227" s="10"/>
      <c r="K227" s="134"/>
      <c r="L227" s="134"/>
    </row>
    <row r="228" spans="1:12" x14ac:dyDescent="0.2">
      <c r="A228">
        <v>0.25681084577594382</v>
      </c>
      <c r="B228" t="e">
        <f>(D228 &amp; E228 &amp; F228 &amp; G228 &amp; H228 &amp;#REF! &amp;#REF! &amp;#REF! &amp;#REF! &amp;#REF! &amp; I228 &amp;#REF! &amp;#REF! &amp;#REF! &amp;#REF! &amp;#REF! &amp;#REF! &amp;#REF! &amp;#REF! &amp;#REF! &amp;#REF! &amp;#REF! &amp;#REF! &amp;#REF! &amp;#REF! &amp;#REF! &amp;#REF! &amp;#REF! &amp;#REF! &amp;#REF! &amp;#REF! &amp; J228 &amp;#REF! &amp;#REF! &amp;#REF! &amp;#REF! &amp;#REF! &amp;#REF! &amp; K228 &amp;#REF! &amp;#REF! &amp;#REF! &amp;#REF! &amp;#REF! &amp; L228 &amp;#REF!)</f>
        <v>#REF!</v>
      </c>
      <c r="C228" s="55"/>
      <c r="D228" s="10"/>
      <c r="E228" s="10"/>
      <c r="F228" s="10"/>
      <c r="G228" s="10"/>
      <c r="H228" s="10"/>
      <c r="I228" s="10"/>
      <c r="J228" s="10"/>
      <c r="K228" s="134"/>
      <c r="L228" s="134"/>
    </row>
    <row r="229" spans="1:12" x14ac:dyDescent="0.2">
      <c r="A229">
        <v>0.25536654635294254</v>
      </c>
      <c r="B229" t="e">
        <f>(D229 &amp; E229 &amp; F229 &amp; G229 &amp; H229 &amp;#REF! &amp;#REF! &amp;#REF! &amp;#REF! &amp;#REF! &amp; I229 &amp;#REF! &amp;#REF! &amp;#REF! &amp;#REF! &amp;#REF! &amp;#REF! &amp;#REF! &amp;#REF! &amp;#REF! &amp;#REF! &amp;#REF! &amp;#REF! &amp;#REF! &amp;#REF! &amp;#REF! &amp;#REF! &amp;#REF! &amp;#REF! &amp;#REF! &amp;#REF! &amp; J229 &amp;#REF! &amp;#REF! &amp;#REF! &amp;#REF! &amp;#REF! &amp;#REF! &amp; K229 &amp;#REF! &amp;#REF! &amp;#REF! &amp;#REF! &amp;#REF! &amp; L229 &amp;#REF!)</f>
        <v>#REF!</v>
      </c>
      <c r="C229" s="55"/>
      <c r="D229" s="10"/>
      <c r="E229" s="10"/>
      <c r="F229" s="10"/>
      <c r="G229" s="10"/>
      <c r="H229" s="10"/>
      <c r="I229" s="10"/>
      <c r="J229" s="10"/>
      <c r="K229" s="134"/>
      <c r="L229" s="134"/>
    </row>
    <row r="230" spans="1:12" x14ac:dyDescent="0.2">
      <c r="A230">
        <v>0.25377683533624262</v>
      </c>
      <c r="B230" t="e">
        <f>(D230 &amp; E230 &amp; F230 &amp; G230 &amp; H230 &amp;#REF! &amp;#REF! &amp;#REF! &amp;#REF! &amp;#REF! &amp; I230 &amp;#REF! &amp;#REF! &amp;#REF! &amp;#REF! &amp;#REF! &amp;#REF! &amp;#REF! &amp;#REF! &amp;#REF! &amp;#REF! &amp;#REF! &amp;#REF! &amp;#REF! &amp;#REF! &amp;#REF! &amp;#REF! &amp;#REF! &amp;#REF! &amp;#REF! &amp;#REF! &amp; J230 &amp;#REF! &amp;#REF! &amp;#REF! &amp;#REF! &amp;#REF! &amp;#REF! &amp; K230 &amp;#REF! &amp;#REF! &amp;#REF! &amp;#REF! &amp;#REF! &amp; L230 &amp;#REF!)</f>
        <v>#REF!</v>
      </c>
      <c r="C230" s="55"/>
      <c r="D230" s="10"/>
      <c r="E230" s="10"/>
      <c r="F230" s="10"/>
      <c r="G230" s="10"/>
      <c r="H230" s="10"/>
      <c r="I230" s="10"/>
      <c r="J230" s="10"/>
      <c r="K230" s="134"/>
      <c r="L230" s="134"/>
    </row>
    <row r="231" spans="1:12" x14ac:dyDescent="0.2">
      <c r="A231">
        <v>0.2522476912010142</v>
      </c>
      <c r="B231" t="e">
        <f>(D231 &amp; E231 &amp; F231 &amp; G231 &amp; H231 &amp;#REF! &amp;#REF! &amp;#REF! &amp;#REF! &amp;#REF! &amp; I231 &amp;#REF! &amp;#REF! &amp;#REF! &amp;#REF! &amp;#REF! &amp;#REF! &amp;#REF! &amp;#REF! &amp;#REF! &amp;#REF! &amp;#REF! &amp;#REF! &amp;#REF! &amp;#REF! &amp;#REF! &amp;#REF! &amp;#REF! &amp;#REF! &amp;#REF! &amp;#REF! &amp; J231 &amp;#REF! &amp;#REF! &amp;#REF! &amp;#REF! &amp;#REF! &amp;#REF! &amp; K231 &amp;#REF! &amp;#REF! &amp;#REF! &amp;#REF! &amp;#REF! &amp; L231 &amp;#REF!)</f>
        <v>#REF!</v>
      </c>
      <c r="C231" s="55"/>
      <c r="D231" s="10"/>
      <c r="E231" s="10"/>
      <c r="F231" s="10"/>
      <c r="G231" s="10"/>
      <c r="H231" s="10"/>
      <c r="I231" s="10"/>
      <c r="J231" s="10"/>
      <c r="K231" s="134"/>
      <c r="L231" s="134"/>
    </row>
    <row r="232" spans="1:12" x14ac:dyDescent="0.2">
      <c r="A232">
        <v>0.25067711366020273</v>
      </c>
      <c r="B232" t="e">
        <f>(D232 &amp; E232 &amp; F232 &amp; G232 &amp; H232 &amp;#REF! &amp;#REF! &amp;#REF! &amp;#REF! &amp;#REF! &amp; I232 &amp;#REF! &amp;#REF! &amp;#REF! &amp;#REF! &amp;#REF! &amp;#REF! &amp;#REF! &amp;#REF! &amp;#REF! &amp;#REF! &amp;#REF! &amp;#REF! &amp;#REF! &amp;#REF! &amp;#REF! &amp;#REF! &amp;#REF! &amp;#REF! &amp;#REF! &amp;#REF! &amp; J232 &amp;#REF! &amp;#REF! &amp;#REF! &amp;#REF! &amp;#REF! &amp;#REF! &amp; K232 &amp;#REF! &amp;#REF! &amp;#REF! &amp;#REF! &amp;#REF! &amp; L232 &amp;#REF!)</f>
        <v>#REF!</v>
      </c>
      <c r="C232" s="55"/>
      <c r="D232" s="10"/>
      <c r="E232" s="10"/>
      <c r="F232" s="10"/>
      <c r="G232" s="10"/>
      <c r="H232" s="10"/>
      <c r="I232" s="10"/>
      <c r="J232" s="10"/>
      <c r="K232" s="134"/>
      <c r="L232" s="134"/>
    </row>
    <row r="233" spans="1:12" x14ac:dyDescent="0.2">
      <c r="A233">
        <v>0.24916637572647174</v>
      </c>
      <c r="B233" t="e">
        <f>(D233 &amp; E233 &amp; F233 &amp; G233 &amp; H233 &amp;#REF! &amp;#REF! &amp;#REF! &amp;#REF! &amp;#REF! &amp; I233 &amp;#REF! &amp;#REF! &amp;#REF! &amp;#REF! &amp;#REF! &amp;#REF! &amp;#REF! &amp;#REF! &amp;#REF! &amp;#REF! &amp;#REF! &amp;#REF! &amp;#REF! &amp;#REF! &amp;#REF! &amp;#REF! &amp;#REF! &amp;#REF! &amp;#REF! &amp;#REF! &amp; J233 &amp;#REF! &amp;#REF! &amp;#REF! &amp;#REF! &amp;#REF! &amp;#REF! &amp; K233 &amp;#REF! &amp;#REF! &amp;#REF! &amp;#REF! &amp;#REF! &amp; L233 &amp;#REF!)</f>
        <v>#REF!</v>
      </c>
      <c r="C233" s="55"/>
      <c r="D233" s="10"/>
      <c r="E233" s="10"/>
      <c r="F233" s="10"/>
      <c r="G233" s="10"/>
      <c r="H233" s="10"/>
      <c r="I233" s="10"/>
      <c r="J233" s="10"/>
      <c r="K233" s="134"/>
      <c r="L233" s="134"/>
    </row>
    <row r="234" spans="1:12" x14ac:dyDescent="0.2">
      <c r="A234">
        <v>0.24761470486175186</v>
      </c>
      <c r="B234" t="e">
        <f>(D234 &amp; E234 &amp; F234 &amp; G234 &amp; H234 &amp;#REF! &amp;#REF! &amp;#REF! &amp;#REF! &amp;#REF! &amp; I234 &amp;#REF! &amp;#REF! &amp;#REF! &amp;#REF! &amp;#REF! &amp;#REF! &amp;#REF! &amp;#REF! &amp;#REF! &amp;#REF! &amp;#REF! &amp;#REF! &amp;#REF! &amp;#REF! &amp;#REF! &amp;#REF! &amp;#REF! &amp;#REF! &amp;#REF! &amp;#REF! &amp; J234 &amp;#REF! &amp;#REF! &amp;#REF! &amp;#REF! &amp;#REF! &amp;#REF! &amp; K234 &amp;#REF! &amp;#REF! &amp;#REF! &amp;#REF! &amp;#REF! &amp; L234 &amp;#REF!)</f>
        <v>#REF!</v>
      </c>
      <c r="C234" s="55"/>
      <c r="D234" s="10"/>
      <c r="E234" s="10"/>
      <c r="F234" s="10"/>
      <c r="G234" s="10"/>
      <c r="H234" s="10"/>
      <c r="I234" s="10"/>
      <c r="J234" s="10"/>
      <c r="K234" s="134"/>
      <c r="L234" s="134"/>
    </row>
    <row r="235" spans="1:12" x14ac:dyDescent="0.2">
      <c r="A235">
        <v>0.24607255624017513</v>
      </c>
      <c r="B235" t="e">
        <f>(D235 &amp; E235 &amp; F235 &amp; G235 &amp; H235 &amp;#REF! &amp;#REF! &amp;#REF! &amp;#REF! &amp;#REF! &amp; I235 &amp;#REF! &amp;#REF! &amp;#REF! &amp;#REF! &amp;#REF! &amp;#REF! &amp;#REF! &amp;#REF! &amp;#REF! &amp;#REF! &amp;#REF! &amp;#REF! &amp;#REF! &amp;#REF! &amp;#REF! &amp;#REF! &amp;#REF! &amp;#REF! &amp;#REF! &amp;#REF! &amp; J235 &amp;#REF! &amp;#REF! &amp;#REF! &amp;#REF! &amp;#REF! &amp;#REF! &amp; K235 &amp;#REF! &amp;#REF! &amp;#REF! &amp;#REF! &amp;#REF! &amp; L235 &amp;#REF!)</f>
        <v>#REF!</v>
      </c>
      <c r="C235" s="55"/>
      <c r="D235" s="10"/>
      <c r="E235" s="10"/>
      <c r="F235" s="10"/>
      <c r="G235" s="10"/>
      <c r="H235" s="10"/>
      <c r="I235" s="10"/>
      <c r="J235" s="10"/>
      <c r="K235" s="134"/>
      <c r="L235" s="134"/>
    </row>
    <row r="236" spans="1:12" x14ac:dyDescent="0.2">
      <c r="A236">
        <v>0.24458916658703986</v>
      </c>
      <c r="B236" t="e">
        <f>(D236 &amp; E236 &amp; F236 &amp; G236 &amp; H236 &amp;#REF! &amp;#REF! &amp;#REF! &amp;#REF! &amp;#REF! &amp; I236 &amp;#REF! &amp;#REF! &amp;#REF! &amp;#REF! &amp;#REF! &amp;#REF! &amp;#REF! &amp;#REF! &amp;#REF! &amp;#REF! &amp;#REF! &amp;#REF! &amp;#REF! &amp;#REF! &amp;#REF! &amp;#REF! &amp;#REF! &amp;#REF! &amp;#REF! &amp;#REF! &amp; J236 &amp;#REF! &amp;#REF! &amp;#REF! &amp;#REF! &amp;#REF! &amp;#REF! &amp; K236 &amp;#REF! &amp;#REF! &amp;#REF! &amp;#REF! &amp;#REF! &amp; L236 &amp;#REF!)</f>
        <v>#REF!</v>
      </c>
      <c r="C236" s="55"/>
      <c r="D236" s="10"/>
      <c r="E236" s="10"/>
      <c r="F236" s="10"/>
      <c r="G236" s="10"/>
      <c r="H236" s="10"/>
      <c r="I236" s="10"/>
      <c r="J236" s="10"/>
      <c r="K236" s="134"/>
      <c r="L236" s="134"/>
    </row>
    <row r="237" spans="1:12" x14ac:dyDescent="0.2">
      <c r="A237">
        <v>0.24306558757729155</v>
      </c>
      <c r="B237" t="e">
        <f>(D237 &amp; E237 &amp; F237 &amp; G237 &amp; H237 &amp;#REF! &amp;#REF! &amp;#REF! &amp;#REF! &amp;#REF! &amp; I237 &amp;#REF! &amp;#REF! &amp;#REF! &amp;#REF! &amp;#REF! &amp;#REF! &amp;#REF! &amp;#REF! &amp;#REF! &amp;#REF! &amp;#REF! &amp;#REF! &amp;#REF! &amp;#REF! &amp;#REF! &amp;#REF! &amp;#REF! &amp;#REF! &amp;#REF! &amp;#REF! &amp; J237 &amp;#REF! &amp;#REF! &amp;#REF! &amp;#REF! &amp;#REF! &amp;#REF! &amp; K237 &amp;#REF! &amp;#REF! &amp;#REF! &amp;#REF! &amp;#REF! &amp; L237 &amp;#REF!)</f>
        <v>#REF!</v>
      </c>
      <c r="C237" s="55"/>
      <c r="D237" s="10"/>
      <c r="E237" s="10"/>
      <c r="F237" s="10"/>
      <c r="G237" s="10"/>
      <c r="H237" s="10"/>
      <c r="I237" s="10"/>
      <c r="J237" s="10"/>
      <c r="K237" s="134"/>
      <c r="L237" s="134"/>
    </row>
    <row r="238" spans="1:12" x14ac:dyDescent="0.2">
      <c r="A238">
        <v>0.24160006164322742</v>
      </c>
      <c r="B238" t="e">
        <f>(D238 &amp; E238 &amp; F238 &amp; G238 &amp; H238 &amp;#REF! &amp;#REF! &amp;#REF! &amp;#REF! &amp;#REF! &amp; I238 &amp;#REF! &amp;#REF! &amp;#REF! &amp;#REF! &amp;#REF! &amp;#REF! &amp;#REF! &amp;#REF! &amp;#REF! &amp;#REF! &amp;#REF! &amp;#REF! &amp;#REF! &amp;#REF! &amp;#REF! &amp;#REF! &amp;#REF! &amp;#REF! &amp;#REF! &amp;#REF! &amp; J238 &amp;#REF! &amp;#REF! &amp;#REF! &amp;#REF! &amp;#REF! &amp;#REF! &amp; K238 &amp;#REF! &amp;#REF! &amp;#REF! &amp;#REF! &amp;#REF! &amp; L238 &amp;#REF!)</f>
        <v>#REF!</v>
      </c>
      <c r="C238" s="55"/>
      <c r="D238" s="10"/>
      <c r="E238" s="10"/>
      <c r="F238" s="10"/>
      <c r="G238" s="10"/>
      <c r="H238" s="10"/>
      <c r="I238" s="10"/>
      <c r="J238" s="10"/>
      <c r="K238" s="134"/>
      <c r="L238" s="134"/>
    </row>
    <row r="239" spans="1:12" x14ac:dyDescent="0.2">
      <c r="A239">
        <v>0.24009483202421006</v>
      </c>
      <c r="B239" t="e">
        <f>(D239 &amp; E239 &amp; F239 &amp; G239 &amp; H239 &amp;#REF! &amp;#REF! &amp;#REF! &amp;#REF! &amp;#REF! &amp; I239 &amp;#REF! &amp;#REF! &amp;#REF! &amp;#REF! &amp;#REF! &amp;#REF! &amp;#REF! &amp;#REF! &amp;#REF! &amp;#REF! &amp;#REF! &amp;#REF! &amp;#REF! &amp;#REF! &amp;#REF! &amp;#REF! &amp;#REF! &amp;#REF! &amp;#REF! &amp;#REF! &amp; J239 &amp;#REF! &amp;#REF! &amp;#REF! &amp;#REF! &amp;#REF! &amp;#REF! &amp; K239 &amp;#REF! &amp;#REF! &amp;#REF! &amp;#REF! &amp;#REF! &amp; L239 &amp;#REF!)</f>
        <v>#REF!</v>
      </c>
      <c r="C239" s="55"/>
      <c r="D239" s="10"/>
      <c r="E239" s="10"/>
      <c r="F239" s="10"/>
      <c r="G239" s="10"/>
      <c r="H239" s="10"/>
      <c r="I239" s="10"/>
      <c r="J239" s="10"/>
      <c r="K239" s="134"/>
      <c r="L239" s="134"/>
    </row>
    <row r="240" spans="1:12" x14ac:dyDescent="0.2">
      <c r="A240">
        <v>0.23859884393468056</v>
      </c>
      <c r="B240" t="e">
        <f>(D240 &amp; E240 &amp; F240 &amp; G240 &amp; H240 &amp;#REF! &amp;#REF! &amp;#REF! &amp;#REF! &amp;#REF! &amp; I240 &amp;#REF! &amp;#REF! &amp;#REF! &amp;#REF! &amp;#REF! &amp;#REF! &amp;#REF! &amp;#REF! &amp;#REF! &amp;#REF! &amp;#REF! &amp;#REF! &amp;#REF! &amp;#REF! &amp;#REF! &amp;#REF! &amp;#REF! &amp;#REF! &amp;#REF! &amp;#REF! &amp; J240 &amp;#REF! &amp;#REF! &amp;#REF! &amp;#REF! &amp;#REF! &amp;#REF! &amp; K240 &amp;#REF! &amp;#REF! &amp;#REF! &amp;#REF! &amp;#REF! &amp; L240 &amp;#REF!)</f>
        <v>#REF!</v>
      </c>
      <c r="C240" s="55"/>
      <c r="D240" s="10"/>
      <c r="E240" s="10"/>
      <c r="F240" s="10"/>
      <c r="G240" s="10"/>
      <c r="H240" s="10"/>
      <c r="I240" s="10"/>
      <c r="J240" s="10"/>
      <c r="K240" s="134"/>
      <c r="L240" s="134"/>
    </row>
    <row r="241" spans="1:12" x14ac:dyDescent="0.2">
      <c r="A241">
        <v>0.23720768812457682</v>
      </c>
      <c r="B241" t="e">
        <f>(D241 &amp; E241 &amp; F241 &amp; G241 &amp; H241 &amp;#REF! &amp;#REF! &amp;#REF! &amp;#REF! &amp;#REF! &amp; I241 &amp;#REF! &amp;#REF! &amp;#REF! &amp;#REF! &amp;#REF! &amp;#REF! &amp;#REF! &amp;#REF! &amp;#REF! &amp;#REF! &amp;#REF! &amp;#REF! &amp;#REF! &amp;#REF! &amp;#REF! &amp;#REF! &amp;#REF! &amp;#REF! &amp;#REF! &amp;#REF! &amp; J241 &amp;#REF! &amp;#REF! &amp;#REF! &amp;#REF! &amp;#REF! &amp;#REF! &amp; K241 &amp;#REF! &amp;#REF! &amp;#REF! &amp;#REF! &amp;#REF! &amp; L241 &amp;#REF!)</f>
        <v>#REF!</v>
      </c>
      <c r="C241" s="55"/>
      <c r="D241" s="10"/>
      <c r="E241" s="10"/>
      <c r="F241" s="10"/>
      <c r="G241" s="10"/>
      <c r="H241" s="10"/>
      <c r="I241" s="10"/>
      <c r="J241" s="10"/>
      <c r="K241" s="134"/>
      <c r="L241" s="134"/>
    </row>
    <row r="242" spans="1:12" x14ac:dyDescent="0.2">
      <c r="A242">
        <v>0.23572942842745898</v>
      </c>
      <c r="B242" t="e">
        <f>(D242 &amp; E242 &amp; F242 &amp; G242 &amp; H242 &amp;#REF! &amp;#REF! &amp;#REF! &amp;#REF! &amp;#REF! &amp; I242 &amp;#REF! &amp;#REF! &amp;#REF! &amp;#REF! &amp;#REF! &amp;#REF! &amp;#REF! &amp;#REF! &amp;#REF! &amp;#REF! &amp;#REF! &amp;#REF! &amp;#REF! &amp;#REF! &amp;#REF! &amp;#REF! &amp;#REF! &amp;#REF! &amp;#REF! &amp;#REF! &amp; J242 &amp;#REF! &amp;#REF! &amp;#REF! &amp;#REF! &amp;#REF! &amp;#REF! &amp; K242 &amp;#REF! &amp;#REF! &amp;#REF! &amp;#REF! &amp;#REF! &amp; L242 &amp;#REF!)</f>
        <v>#REF!</v>
      </c>
      <c r="C242" s="55"/>
      <c r="D242" s="10"/>
      <c r="E242" s="10"/>
      <c r="F242" s="10"/>
      <c r="G242" s="10"/>
      <c r="H242" s="10"/>
      <c r="I242" s="10"/>
      <c r="J242" s="10"/>
      <c r="K242" s="134"/>
      <c r="L242" s="134"/>
    </row>
    <row r="243" spans="1:12" x14ac:dyDescent="0.2">
      <c r="A243">
        <v>0.23430749898143377</v>
      </c>
      <c r="B243" t="e">
        <f>(D243 &amp; E243 &amp; F243 &amp; G243 &amp; H243 &amp;#REF! &amp;#REF! &amp;#REF! &amp;#REF! &amp;#REF! &amp; I243 &amp;#REF! &amp;#REF! &amp;#REF! &amp;#REF! &amp;#REF! &amp;#REF! &amp;#REF! &amp;#REF! &amp;#REF! &amp;#REF! &amp;#REF! &amp;#REF! &amp;#REF! &amp;#REF! &amp;#REF! &amp;#REF! &amp;#REF! &amp;#REF! &amp;#REF! &amp;#REF! &amp; J243 &amp;#REF! &amp;#REF! &amp;#REF! &amp;#REF! &amp;#REF! &amp;#REF! &amp; K243 &amp;#REF! &amp;#REF! &amp;#REF! &amp;#REF! &amp;#REF! &amp; L243 &amp;#REF!)</f>
        <v>#REF!</v>
      </c>
      <c r="C243" s="55"/>
      <c r="D243" s="10"/>
      <c r="E243" s="10"/>
      <c r="F243" s="10"/>
      <c r="G243" s="10"/>
      <c r="H243" s="10"/>
      <c r="I243" s="10"/>
      <c r="J243" s="10"/>
      <c r="K243" s="134"/>
      <c r="L243" s="134"/>
    </row>
    <row r="244" spans="1:12" x14ac:dyDescent="0.2">
      <c r="A244">
        <v>0.23284705104534492</v>
      </c>
      <c r="B244" t="e">
        <f>(D244 &amp; E244 &amp; F244 &amp; G244 &amp; H244 &amp;#REF! &amp;#REF! &amp;#REF! &amp;#REF! &amp;#REF! &amp; I244 &amp;#REF! &amp;#REF! &amp;#REF! &amp;#REF! &amp;#REF! &amp;#REF! &amp;#REF! &amp;#REF! &amp;#REF! &amp;#REF! &amp;#REF! &amp;#REF! &amp;#REF! &amp;#REF! &amp;#REF! &amp;#REF! &amp;#REF! &amp;#REF! &amp;#REF! &amp;#REF! &amp; J244 &amp;#REF! &amp;#REF! &amp;#REF! &amp;#REF! &amp;#REF! &amp;#REF! &amp; K244 &amp;#REF! &amp;#REF! &amp;#REF! &amp;#REF! &amp;#REF! &amp; L244 &amp;#REF!)</f>
        <v>#REF!</v>
      </c>
      <c r="C244" s="55"/>
      <c r="D244" s="10"/>
      <c r="E244" s="10"/>
      <c r="F244" s="10"/>
      <c r="G244" s="10"/>
      <c r="H244" s="10"/>
      <c r="I244" s="10"/>
      <c r="J244" s="10"/>
      <c r="K244" s="134"/>
      <c r="L244" s="134"/>
    </row>
    <row r="245" spans="1:12" x14ac:dyDescent="0.2">
      <c r="A245">
        <v>0.23144792645179244</v>
      </c>
      <c r="B245" t="e">
        <f>(D245 &amp; E245 &amp; F245 &amp; G245 &amp; H245 &amp;#REF! &amp;#REF! &amp;#REF! &amp;#REF! &amp;#REF! &amp; I245 &amp;#REF! &amp;#REF! &amp;#REF! &amp;#REF! &amp;#REF! &amp;#REF! &amp;#REF! &amp;#REF! &amp;#REF! &amp;#REF! &amp;#REF! &amp;#REF! &amp;#REF! &amp;#REF! &amp;#REF! &amp;#REF! &amp;#REF! &amp;#REF! &amp;#REF! &amp;#REF! &amp; J245 &amp;#REF! &amp;#REF! &amp;#REF! &amp;#REF! &amp;#REF! &amp;#REF! &amp; K245 &amp;#REF! &amp;#REF! &amp;#REF! &amp;#REF! &amp;#REF! &amp; L245 &amp;#REF!)</f>
        <v>#REF!</v>
      </c>
      <c r="C245" s="55"/>
      <c r="D245" s="10"/>
      <c r="E245" s="10"/>
      <c r="F245" s="10"/>
      <c r="G245" s="10"/>
      <c r="H245" s="10"/>
      <c r="I245" s="10"/>
      <c r="J245" s="10"/>
      <c r="K245" s="134"/>
      <c r="L245" s="134"/>
    </row>
    <row r="246" spans="1:12" x14ac:dyDescent="0.2">
      <c r="A246">
        <v>0.23001269453668113</v>
      </c>
      <c r="B246" t="e">
        <f>(D246 &amp; E246 &amp; F246 &amp; G246 &amp; H246 &amp;#REF! &amp;#REF! &amp;#REF! &amp;#REF! &amp;#REF! &amp; I246 &amp;#REF! &amp;#REF! &amp;#REF! &amp;#REF! &amp;#REF! &amp;#REF! &amp;#REF! &amp;#REF! &amp;#REF! &amp;#REF! &amp;#REF! &amp;#REF! &amp;#REF! &amp;#REF! &amp;#REF! &amp;#REF! &amp;#REF! &amp;#REF! &amp;#REF! &amp;#REF! &amp; J246 &amp;#REF! &amp;#REF! &amp;#REF! &amp;#REF! &amp;#REF! &amp;#REF! &amp; K246 &amp;#REF! &amp;#REF! &amp;#REF! &amp;#REF! &amp;#REF! &amp; L246 &amp;#REF!)</f>
        <v>#REF!</v>
      </c>
      <c r="C246" s="55"/>
      <c r="D246" s="10"/>
      <c r="E246" s="10"/>
      <c r="F246" s="10"/>
      <c r="G246" s="10"/>
      <c r="H246" s="10"/>
      <c r="I246" s="10"/>
      <c r="J246" s="10"/>
      <c r="K246" s="134"/>
      <c r="L246" s="134"/>
    </row>
    <row r="247" spans="1:12" x14ac:dyDescent="0.2">
      <c r="A247">
        <v>0.22858629572476935</v>
      </c>
      <c r="B247" t="e">
        <f>(D247 &amp; E247 &amp; F247 &amp; G247 &amp; H247 &amp;#REF! &amp;#REF! &amp;#REF! &amp;#REF! &amp;#REF! &amp; I247 &amp;#REF! &amp;#REF! &amp;#REF! &amp;#REF! &amp;#REF! &amp;#REF! &amp;#REF! &amp;#REF! &amp;#REF! &amp;#REF! &amp;#REF! &amp;#REF! &amp;#REF! &amp;#REF! &amp;#REF! &amp;#REF! &amp;#REF! &amp;#REF! &amp;#REF! &amp;#REF! &amp; J247 &amp;#REF! &amp;#REF! &amp;#REF! &amp;#REF! &amp;#REF! &amp;#REF! &amp; K247 &amp;#REF! &amp;#REF! &amp;#REF! &amp;#REF! &amp;#REF! &amp; L247 &amp;#REF!)</f>
        <v>#REF!</v>
      </c>
      <c r="C247" s="55"/>
      <c r="D247" s="10"/>
      <c r="E247" s="10"/>
      <c r="F247" s="10"/>
      <c r="G247" s="10"/>
      <c r="H247" s="10"/>
      <c r="I247" s="10"/>
      <c r="J247" s="10"/>
      <c r="K247" s="134"/>
      <c r="L247" s="134"/>
    </row>
    <row r="248" spans="1:12" x14ac:dyDescent="0.2">
      <c r="A248">
        <v>0.2272142692555611</v>
      </c>
      <c r="B248" t="e">
        <f>(D248 &amp; E248 &amp; F248 &amp; G248 &amp; H248 &amp;#REF! &amp;#REF! &amp;#REF! &amp;#REF! &amp;#REF! &amp; I248 &amp;#REF! &amp;#REF! &amp;#REF! &amp;#REF! &amp;#REF! &amp;#REF! &amp;#REF! &amp;#REF! &amp;#REF! &amp;#REF! &amp;#REF! &amp;#REF! &amp;#REF! &amp;#REF! &amp;#REF! &amp;#REF! &amp;#REF! &amp;#REF! &amp;#REF! &amp;#REF! &amp; J248 &amp;#REF! &amp;#REF! &amp;#REF! &amp;#REF! &amp;#REF! &amp;#REF! &amp; K248 &amp;#REF! &amp;#REF! &amp;#REF! &amp;#REF! &amp;#REF! &amp; L248 &amp;#REF!)</f>
        <v>#REF!</v>
      </c>
      <c r="C248" s="55"/>
      <c r="D248" s="10"/>
      <c r="E248" s="10"/>
      <c r="F248" s="10"/>
      <c r="G248" s="10"/>
      <c r="H248" s="10"/>
      <c r="I248" s="10"/>
      <c r="J248" s="10"/>
      <c r="K248" s="134"/>
      <c r="L248" s="134"/>
    </row>
    <row r="249" spans="1:12" x14ac:dyDescent="0.2">
      <c r="A249">
        <v>0.22580509450663611</v>
      </c>
      <c r="B249" t="e">
        <f>(D249 &amp; E249 &amp; F249 &amp; G249 &amp; H249 &amp;#REF! &amp;#REF! &amp;#REF! &amp;#REF! &amp;#REF! &amp; I249 &amp;#REF! &amp;#REF! &amp;#REF! &amp;#REF! &amp;#REF! &amp;#REF! &amp;#REF! &amp;#REF! &amp;#REF! &amp;#REF! &amp;#REF! &amp;#REF! &amp;#REF! &amp;#REF! &amp;#REF! &amp;#REF! &amp;#REF! &amp;#REF! &amp;#REF! &amp;#REF! &amp; J249 &amp;#REF! &amp;#REF! &amp;#REF! &amp;#REF! &amp;#REF! &amp;#REF! &amp; K249 &amp;#REF! &amp;#REF! &amp;#REF! &amp;#REF! &amp;#REF! &amp; L249 &amp;#REF!)</f>
        <v>#REF!</v>
      </c>
      <c r="C249" s="55"/>
      <c r="D249" s="10"/>
      <c r="E249" s="10"/>
      <c r="F249" s="10"/>
      <c r="G249" s="10"/>
      <c r="H249" s="10"/>
      <c r="I249" s="10"/>
      <c r="J249" s="10"/>
      <c r="K249" s="134"/>
      <c r="L249" s="134"/>
    </row>
    <row r="250" spans="1:12" x14ac:dyDescent="0.2">
      <c r="A250">
        <v>0.22444963631722314</v>
      </c>
      <c r="B250" t="e">
        <f>(D250 &amp; E250 &amp; F250 &amp; G250 &amp; H250 &amp;#REF! &amp;#REF! &amp;#REF! &amp;#REF! &amp;#REF! &amp; I250 &amp;#REF! &amp;#REF! &amp;#REF! &amp;#REF! &amp;#REF! &amp;#REF! &amp;#REF! &amp;#REF! &amp;#REF! &amp;#REF! &amp;#REF! &amp;#REF! &amp;#REF! &amp;#REF! &amp;#REF! &amp;#REF! &amp;#REF! &amp;#REF! &amp;#REF! &amp;#REF! &amp; J250 &amp;#REF! &amp;#REF! &amp;#REF! &amp;#REF! &amp;#REF! &amp;#REF! &amp; K250 &amp;#REF! &amp;#REF! &amp;#REF! &amp;#REF! &amp;#REF! &amp; L250 &amp;#REF!)</f>
        <v>#REF!</v>
      </c>
      <c r="C250" s="55"/>
      <c r="D250" s="10"/>
      <c r="E250" s="10"/>
      <c r="F250" s="10"/>
      <c r="G250" s="10"/>
      <c r="H250" s="10"/>
      <c r="I250" s="10"/>
      <c r="J250" s="10"/>
      <c r="K250" s="134"/>
      <c r="L250" s="134"/>
    </row>
    <row r="251" spans="1:12" x14ac:dyDescent="0.2">
      <c r="A251">
        <v>0.22305747923735342</v>
      </c>
      <c r="B251" t="e">
        <f>(D251 &amp; E251 &amp; F251 &amp; G251 &amp; H251 &amp;#REF! &amp;#REF! &amp;#REF! &amp;#REF! &amp;#REF! &amp; I251 &amp;#REF! &amp;#REF! &amp;#REF! &amp;#REF! &amp;#REF! &amp;#REF! &amp;#REF! &amp;#REF! &amp;#REF! &amp;#REF! &amp;#REF! &amp;#REF! &amp;#REF! &amp;#REF! &amp;#REF! &amp;#REF! &amp;#REF! &amp;#REF! &amp;#REF! &amp;#REF! &amp; J251 &amp;#REF! &amp;#REF! &amp;#REF! &amp;#REF! &amp;#REF! &amp;#REF! &amp; K251 &amp;#REF! &amp;#REF! &amp;#REF! &amp;#REF! &amp;#REF! &amp; L251 &amp;#REF!)</f>
        <v>#REF!</v>
      </c>
      <c r="C251" s="55"/>
      <c r="D251" s="10"/>
      <c r="E251" s="10"/>
      <c r="F251" s="10"/>
      <c r="G251" s="10"/>
      <c r="H251" s="10"/>
      <c r="I251" s="10"/>
      <c r="J251" s="10"/>
      <c r="K251" s="134"/>
      <c r="L251" s="134"/>
    </row>
    <row r="252" spans="1:12" x14ac:dyDescent="0.2">
      <c r="A252">
        <v>0.22167389217205485</v>
      </c>
      <c r="B252" t="e">
        <f>(D252 &amp; E252 &amp; F252 &amp; G252 &amp; H252 &amp;#REF! &amp;#REF! &amp;#REF! &amp;#REF! &amp;#REF! &amp; I252 &amp;#REF! &amp;#REF! &amp;#REF! &amp;#REF! &amp;#REF! &amp;#REF! &amp;#REF! &amp;#REF! &amp;#REF! &amp;#REF! &amp;#REF! &amp;#REF! &amp;#REF! &amp;#REF! &amp;#REF! &amp;#REF! &amp;#REF! &amp;#REF! &amp;#REF! &amp;#REF! &amp; J252 &amp;#REF! &amp;#REF! &amp;#REF! &amp;#REF! &amp;#REF! &amp;#REF! &amp; K252 &amp;#REF! &amp;#REF! &amp;#REF! &amp;#REF! &amp;#REF! &amp; L252 &amp;#REF!)</f>
        <v>#REF!</v>
      </c>
      <c r="C252" s="55"/>
      <c r="D252" s="10"/>
      <c r="E252" s="10"/>
      <c r="F252" s="10"/>
      <c r="G252" s="10"/>
      <c r="H252" s="10"/>
      <c r="I252" s="10"/>
      <c r="J252" s="10"/>
      <c r="K252" s="134"/>
      <c r="L252" s="134"/>
    </row>
    <row r="253" spans="1:12" x14ac:dyDescent="0.2">
      <c r="A253">
        <v>0.22043152318809661</v>
      </c>
      <c r="B253" t="e">
        <f>(D253 &amp; E253 &amp; F253 &amp; G253 &amp; H253 &amp;#REF! &amp;#REF! &amp;#REF! &amp;#REF! &amp;#REF! &amp; I253 &amp;#REF! &amp;#REF! &amp;#REF! &amp;#REF! &amp;#REF! &amp;#REF! &amp;#REF! &amp;#REF! &amp;#REF! &amp;#REF! &amp;#REF! &amp;#REF! &amp;#REF! &amp;#REF! &amp;#REF! &amp;#REF! &amp;#REF! &amp;#REF! &amp;#REF! &amp;#REF! &amp; J253 &amp;#REF! &amp;#REF! &amp;#REF! &amp;#REF! &amp;#REF! &amp;#REF! &amp; K253 &amp;#REF! &amp;#REF! &amp;#REF! &amp;#REF! &amp;#REF! &amp; L253 &amp;#REF!)</f>
        <v>#REF!</v>
      </c>
      <c r="C253" s="55"/>
      <c r="D253" s="10"/>
      <c r="E253" s="10"/>
      <c r="F253" s="10"/>
      <c r="G253" s="10"/>
      <c r="H253" s="10"/>
      <c r="I253" s="10"/>
      <c r="J253" s="10"/>
      <c r="K253" s="134"/>
      <c r="L253" s="134"/>
    </row>
    <row r="254" spans="1:12" x14ac:dyDescent="0.2">
      <c r="A254">
        <v>0.21906410242784466</v>
      </c>
      <c r="B254" t="e">
        <f>(D254 &amp; E254 &amp; F254 &amp; G254 &amp; H254 &amp;#REF! &amp;#REF! &amp;#REF! &amp;#REF! &amp;#REF! &amp; I254 &amp;#REF! &amp;#REF! &amp;#REF! &amp;#REF! &amp;#REF! &amp;#REF! &amp;#REF! &amp;#REF! &amp;#REF! &amp;#REF! &amp;#REF! &amp;#REF! &amp;#REF! &amp;#REF! &amp;#REF! &amp;#REF! &amp;#REF! &amp;#REF! &amp;#REF! &amp;#REF! &amp; J254 &amp;#REF! &amp;#REF! &amp;#REF! &amp;#REF! &amp;#REF! &amp;#REF! &amp; K254 &amp;#REF! &amp;#REF! &amp;#REF! &amp;#REF! &amp;#REF! &amp; L254 &amp;#REF!)</f>
        <v>#REF!</v>
      </c>
      <c r="C254" s="55"/>
      <c r="D254" s="10"/>
      <c r="E254" s="10"/>
      <c r="F254" s="10"/>
      <c r="G254" s="10"/>
      <c r="H254" s="10"/>
      <c r="I254" s="10"/>
      <c r="J254" s="10"/>
      <c r="K254" s="134"/>
      <c r="L254" s="134"/>
    </row>
    <row r="255" spans="1:12" x14ac:dyDescent="0.2">
      <c r="A255">
        <v>0.21774880845966682</v>
      </c>
      <c r="B255" t="e">
        <f>(D255 &amp; E255 &amp; F255 &amp; G255 &amp; H255 &amp;#REF! &amp;#REF! &amp;#REF! &amp;#REF! &amp;#REF! &amp; I255 &amp;#REF! &amp;#REF! &amp;#REF! &amp;#REF! &amp;#REF! &amp;#REF! &amp;#REF! &amp;#REF! &amp;#REF! &amp;#REF! &amp;#REF! &amp;#REF! &amp;#REF! &amp;#REF! &amp;#REF! &amp;#REF! &amp;#REF! &amp;#REF! &amp;#REF! &amp;#REF! &amp; J255 &amp;#REF! &amp;#REF! &amp;#REF! &amp;#REF! &amp;#REF! &amp;#REF! &amp; K255 &amp;#REF! &amp;#REF! &amp;#REF! &amp;#REF! &amp;#REF! &amp; L255 &amp;#REF!)</f>
        <v>#REF!</v>
      </c>
      <c r="C255" s="55"/>
      <c r="D255" s="10"/>
      <c r="E255" s="10"/>
      <c r="F255" s="10"/>
      <c r="G255" s="10"/>
      <c r="H255" s="10"/>
      <c r="I255" s="10"/>
      <c r="J255" s="10"/>
      <c r="K255" s="134"/>
      <c r="L255" s="134"/>
    </row>
    <row r="256" spans="1:12" x14ac:dyDescent="0.2">
      <c r="A256">
        <v>0.21639790495299302</v>
      </c>
      <c r="B256" t="e">
        <f>(D256 &amp; E256 &amp; F256 &amp; G256 &amp; H256 &amp;#REF! &amp;#REF! &amp;#REF! &amp;#REF! &amp;#REF! &amp; I256 &amp;#REF! &amp;#REF! &amp;#REF! &amp;#REF! &amp;#REF! &amp;#REF! &amp;#REF! &amp;#REF! &amp;#REF! &amp;#REF! &amp;#REF! &amp;#REF! &amp;#REF! &amp;#REF! &amp;#REF! &amp;#REF! &amp;#REF! &amp;#REF! &amp;#REF! &amp;#REF! &amp; J256 &amp;#REF! &amp;#REF! &amp;#REF! &amp;#REF! &amp;#REF! &amp;#REF! &amp; K256 &amp;#REF! &amp;#REF! &amp;#REF! &amp;#REF! &amp;#REF! &amp; L256 &amp;#REF!)</f>
        <v>#REF!</v>
      </c>
      <c r="C256" s="55"/>
      <c r="D256" s="10"/>
      <c r="E256" s="10"/>
      <c r="F256" s="10"/>
      <c r="G256" s="10"/>
      <c r="H256" s="10"/>
      <c r="I256" s="10"/>
      <c r="J256" s="10"/>
      <c r="K256" s="134"/>
      <c r="L256" s="134"/>
    </row>
    <row r="257" spans="1:12" x14ac:dyDescent="0.2">
      <c r="A257">
        <v>0.21509849933423203</v>
      </c>
      <c r="B257" t="e">
        <f>(D257 &amp; E257 &amp; F257 &amp; G257 &amp; H257 &amp;#REF! &amp;#REF! &amp;#REF! &amp;#REF! &amp;#REF! &amp; I257 &amp;#REF! &amp;#REF! &amp;#REF! &amp;#REF! &amp;#REF! &amp;#REF! &amp;#REF! &amp;#REF! &amp;#REF! &amp;#REF! &amp;#REF! &amp;#REF! &amp;#REF! &amp;#REF! &amp;#REF! &amp;#REF! &amp;#REF! &amp;#REF! &amp;#REF! &amp;#REF! &amp; J257 &amp;#REF! &amp;#REF! &amp;#REF! &amp;#REF! &amp;#REF! &amp;#REF! &amp; K257 &amp;#REF! &amp;#REF! &amp;#REF! &amp;#REF! &amp;#REF! &amp; L257 &amp;#REF!)</f>
        <v>#REF!</v>
      </c>
      <c r="C257" s="55"/>
      <c r="D257" s="10"/>
      <c r="E257" s="10"/>
      <c r="F257" s="10"/>
      <c r="G257" s="10"/>
      <c r="H257" s="10"/>
      <c r="I257" s="10"/>
      <c r="J257" s="10"/>
      <c r="K257" s="134"/>
      <c r="L257" s="134"/>
    </row>
    <row r="258" spans="1:12" x14ac:dyDescent="0.2">
      <c r="A258">
        <v>0.21376391509150688</v>
      </c>
      <c r="B258" t="e">
        <f>(D258 &amp; E258 &amp; F258 &amp; G258 &amp; H258 &amp;#REF! &amp;#REF! &amp;#REF! &amp;#REF! &amp;#REF! &amp; I258 &amp;#REF! &amp;#REF! &amp;#REF! &amp;#REF! &amp;#REF! &amp;#REF! &amp;#REF! &amp;#REF! &amp;#REF! &amp;#REF! &amp;#REF! &amp;#REF! &amp;#REF! &amp;#REF! &amp;#REF! &amp;#REF! &amp;#REF! &amp;#REF! &amp;#REF! &amp;#REF! &amp; J258 &amp;#REF! &amp;#REF! &amp;#REF! &amp;#REF! &amp;#REF! &amp;#REF! &amp; K258 &amp;#REF! &amp;#REF! &amp;#REF! &amp;#REF! &amp;#REF! &amp; L258 &amp;#REF!)</f>
        <v>#REF!</v>
      </c>
      <c r="C258" s="55"/>
      <c r="D258" s="10"/>
      <c r="E258" s="10"/>
      <c r="F258" s="10"/>
      <c r="G258" s="10"/>
      <c r="H258" s="10"/>
      <c r="I258" s="10"/>
      <c r="J258" s="10"/>
      <c r="K258" s="134"/>
      <c r="L258" s="134"/>
    </row>
    <row r="259" spans="1:12" x14ac:dyDescent="0.2">
      <c r="A259">
        <v>0.21243754912514648</v>
      </c>
      <c r="B259" t="e">
        <f>(D259 &amp; E259 &amp; F259 &amp; G259 &amp; H259 &amp;#REF! &amp;#REF! &amp;#REF! &amp;#REF! &amp;#REF! &amp; I259 &amp;#REF! &amp;#REF! &amp;#REF! &amp;#REF! &amp;#REF! &amp;#REF! &amp;#REF! &amp;#REF! &amp;#REF! &amp;#REF! &amp;#REF! &amp;#REF! &amp;#REF! &amp;#REF! &amp;#REF! &amp;#REF! &amp;#REF! &amp;#REF! &amp;#REF! &amp;#REF! &amp; J259 &amp;#REF! &amp;#REF! &amp;#REF! &amp;#REF! &amp;#REF! &amp;#REF! &amp; K259 &amp;#REF! &amp;#REF! &amp;#REF! &amp;#REF! &amp;#REF! &amp; L259 &amp;#REF!)</f>
        <v>#REF!</v>
      </c>
      <c r="C259" s="55"/>
      <c r="D259" s="10"/>
      <c r="E259" s="10"/>
      <c r="F259" s="10"/>
      <c r="G259" s="10"/>
      <c r="H259" s="10"/>
      <c r="I259" s="10"/>
      <c r="J259" s="10"/>
      <c r="K259" s="134"/>
      <c r="L259" s="134"/>
    </row>
    <row r="260" spans="1:12" x14ac:dyDescent="0.2">
      <c r="A260">
        <v>0.2111617467483593</v>
      </c>
      <c r="B260" t="e">
        <f>(D260 &amp; E260 &amp; F260 &amp; G260 &amp; H260 &amp;#REF! &amp;#REF! &amp;#REF! &amp;#REF! &amp;#REF! &amp; I260 &amp;#REF! &amp;#REF! &amp;#REF! &amp;#REF! &amp;#REF! &amp;#REF! &amp;#REF! &amp;#REF! &amp;#REF! &amp;#REF! &amp;#REF! &amp;#REF! &amp;#REF! &amp;#REF! &amp;#REF! &amp;#REF! &amp;#REF! &amp;#REF! &amp;#REF! &amp;#REF! &amp; J260 &amp;#REF! &amp;#REF! &amp;#REF! &amp;#REF! &amp;#REF! &amp;#REF! &amp; K260 &amp;#REF! &amp;#REF! &amp;#REF! &amp;#REF! &amp;#REF! &amp; L260 &amp;#REF!)</f>
        <v>#REF!</v>
      </c>
      <c r="C260" s="55"/>
      <c r="D260" s="10"/>
      <c r="E260" s="10"/>
      <c r="F260" s="10"/>
      <c r="G260" s="10"/>
      <c r="H260" s="10"/>
      <c r="I260" s="10"/>
      <c r="J260" s="10"/>
      <c r="K260" s="134"/>
      <c r="L260" s="134"/>
    </row>
    <row r="261" spans="1:12" x14ac:dyDescent="0.2">
      <c r="A261">
        <v>0.2098514058834742</v>
      </c>
      <c r="B261" t="e">
        <f>(D261 &amp; E261 &amp; F261 &amp; G261 &amp; H261 &amp;#REF! &amp;#REF! &amp;#REF! &amp;#REF! &amp;#REF! &amp; I261 &amp;#REF! &amp;#REF! &amp;#REF! &amp;#REF! &amp;#REF! &amp;#REF! &amp;#REF! &amp;#REF! &amp;#REF! &amp;#REF! &amp;#REF! &amp;#REF! &amp;#REF! &amp;#REF! &amp;#REF! &amp;#REF! &amp;#REF! &amp;#REF! &amp;#REF! &amp;#REF! &amp; J261 &amp;#REF! &amp;#REF! &amp;#REF! &amp;#REF! &amp;#REF! &amp;#REF! &amp; K261 &amp;#REF! &amp;#REF! &amp;#REF! &amp;#REF! &amp;#REF! &amp; L261 &amp;#REF!)</f>
        <v>#REF!</v>
      </c>
      <c r="C261" s="55"/>
      <c r="D261" s="10"/>
      <c r="E261" s="10"/>
      <c r="F261" s="10"/>
      <c r="G261" s="10"/>
      <c r="H261" s="10"/>
      <c r="I261" s="10"/>
      <c r="J261" s="10"/>
      <c r="K261" s="134"/>
      <c r="L261" s="134"/>
    </row>
    <row r="262" spans="1:12" x14ac:dyDescent="0.2">
      <c r="A262">
        <v>0.2085910184207164</v>
      </c>
      <c r="B262" t="e">
        <f>(D262 &amp; E262 &amp; F262 &amp; G262 &amp; H262 &amp;#REF! &amp;#REF! &amp;#REF! &amp;#REF! &amp;#REF! &amp; I262 &amp;#REF! &amp;#REF! &amp;#REF! &amp;#REF! &amp;#REF! &amp;#REF! &amp;#REF! &amp;#REF! &amp;#REF! &amp;#REF! &amp;#REF! &amp;#REF! &amp;#REF! &amp;#REF! &amp;#REF! &amp;#REF! &amp;#REF! &amp;#REF! &amp;#REF! &amp;#REF! &amp; J262 &amp;#REF! &amp;#REF! &amp;#REF! &amp;#REF! &amp;#REF! &amp;#REF! &amp; K262 &amp;#REF! &amp;#REF! &amp;#REF! &amp;#REF! &amp;#REF! &amp; L262 &amp;#REF!)</f>
        <v>#REF!</v>
      </c>
      <c r="C262" s="55"/>
      <c r="D262" s="10"/>
      <c r="E262" s="10"/>
      <c r="F262" s="10"/>
      <c r="G262" s="10"/>
      <c r="H262" s="10"/>
      <c r="I262" s="10"/>
      <c r="J262" s="10"/>
      <c r="K262" s="134"/>
      <c r="L262" s="134"/>
    </row>
    <row r="263" spans="1:12" x14ac:dyDescent="0.2">
      <c r="A263">
        <v>0.20729651052129958</v>
      </c>
      <c r="B263" t="e">
        <f>(D263 &amp; E263 &amp; F263 &amp; G263 &amp; H263 &amp;#REF! &amp;#REF! &amp;#REF! &amp;#REF! &amp;#REF! &amp; I263 &amp;#REF! &amp;#REF! &amp;#REF! &amp;#REF! &amp;#REF! &amp;#REF! &amp;#REF! &amp;#REF! &amp;#REF! &amp;#REF! &amp;#REF! &amp;#REF! &amp;#REF! &amp;#REF! &amp;#REF! &amp;#REF! &amp;#REF! &amp;#REF! &amp;#REF! &amp;#REF! &amp; J263 &amp;#REF! &amp;#REF! &amp;#REF! &amp;#REF! &amp;#REF! &amp;#REF! &amp; K263 &amp;#REF! &amp;#REF! &amp;#REF! &amp;#REF! &amp;#REF! &amp; L263 &amp;#REF!)</f>
        <v>#REF!</v>
      </c>
      <c r="C263" s="55"/>
      <c r="D263" s="10"/>
      <c r="E263" s="10"/>
      <c r="F263" s="10"/>
      <c r="G263" s="10"/>
      <c r="H263" s="10"/>
      <c r="I263" s="10"/>
      <c r="J263" s="10"/>
      <c r="K263" s="134"/>
      <c r="L263" s="134"/>
    </row>
    <row r="264" spans="1:12" x14ac:dyDescent="0.2">
      <c r="A264">
        <v>0.20600997598407744</v>
      </c>
      <c r="B264" t="e">
        <f>(D264 &amp; E264 &amp; F264 &amp; G264 &amp; H264 &amp;#REF! &amp;#REF! &amp;#REF! &amp;#REF! &amp;#REF! &amp; I264 &amp;#REF! &amp;#REF! &amp;#REF! &amp;#REF! &amp;#REF! &amp;#REF! &amp;#REF! &amp;#REF! &amp;#REF! &amp;#REF! &amp;#REF! &amp;#REF! &amp;#REF! &amp;#REF! &amp;#REF! &amp;#REF! &amp;#REF! &amp;#REF! &amp;#REF! &amp;#REF! &amp; J264 &amp;#REF! &amp;#REF! &amp;#REF! &amp;#REF! &amp;#REF! &amp;#REF! &amp; K264 &amp;#REF! &amp;#REF! &amp;#REF! &amp;#REF! &amp;#REF! &amp; L264 &amp;#REF!)</f>
        <v>#REF!</v>
      </c>
      <c r="C264" s="55"/>
      <c r="D264" s="10"/>
      <c r="E264" s="10"/>
      <c r="F264" s="10"/>
      <c r="G264" s="10"/>
      <c r="H264" s="10"/>
      <c r="I264" s="10"/>
      <c r="J264" s="10"/>
      <c r="K264" s="134"/>
      <c r="L264" s="134"/>
    </row>
    <row r="265" spans="1:12" x14ac:dyDescent="0.2">
      <c r="A265">
        <v>0.20485475752161428</v>
      </c>
      <c r="B265" t="e">
        <f>(D265 &amp; E265 &amp; F265 &amp; G265 &amp; H265 &amp;#REF! &amp;#REF! &amp;#REF! &amp;#REF! &amp;#REF! &amp; I265 &amp;#REF! &amp;#REF! &amp;#REF! &amp;#REF! &amp;#REF! &amp;#REF! &amp;#REF! &amp;#REF! &amp;#REF! &amp;#REF! &amp;#REF! &amp;#REF! &amp;#REF! &amp;#REF! &amp;#REF! &amp;#REF! &amp;#REF! &amp;#REF! &amp;#REF! &amp;#REF! &amp; J265 &amp;#REF! &amp;#REF! &amp;#REF! &amp;#REF! &amp;#REF! &amp;#REF! &amp; K265 &amp;#REF! &amp;#REF! &amp;#REF! &amp;#REF! &amp;#REF! &amp; L265 &amp;#REF!)</f>
        <v>#REF!</v>
      </c>
      <c r="C265" s="55"/>
      <c r="D265" s="10"/>
      <c r="E265" s="10"/>
      <c r="F265" s="10"/>
      <c r="G265" s="10"/>
      <c r="H265" s="10"/>
      <c r="I265" s="10"/>
      <c r="J265" s="10"/>
      <c r="K265" s="134"/>
      <c r="L265" s="134"/>
    </row>
    <row r="266" spans="1:12" x14ac:dyDescent="0.2">
      <c r="A266">
        <v>0.20358326369988344</v>
      </c>
      <c r="B266" t="e">
        <f>(D266 &amp; E266 &amp; F266 &amp; G266 &amp; H266 &amp;#REF! &amp;#REF! &amp;#REF! &amp;#REF! &amp;#REF! &amp; I266 &amp;#REF! &amp;#REF! &amp;#REF! &amp;#REF! &amp;#REF! &amp;#REF! &amp;#REF! &amp;#REF! &amp;#REF! &amp;#REF! &amp;#REF! &amp;#REF! &amp;#REF! &amp;#REF! &amp;#REF! &amp;#REF! &amp;#REF! &amp;#REF! &amp;#REF! &amp;#REF! &amp; J266 &amp;#REF! &amp;#REF! &amp;#REF! &amp;#REF! &amp;#REF! &amp;#REF! &amp; K266 &amp;#REF! &amp;#REF! &amp;#REF! &amp;#REF! &amp;#REF! &amp; L266 &amp;#REF!)</f>
        <v>#REF!</v>
      </c>
      <c r="C266" s="55"/>
      <c r="D266" s="10"/>
      <c r="E266" s="10"/>
      <c r="F266" s="10"/>
      <c r="G266" s="10"/>
      <c r="H266" s="10"/>
      <c r="I266" s="10"/>
      <c r="J266" s="10"/>
      <c r="K266" s="134"/>
      <c r="L266" s="134"/>
    </row>
    <row r="267" spans="1:12" x14ac:dyDescent="0.2">
      <c r="A267">
        <v>0.20236024406497458</v>
      </c>
      <c r="B267" t="e">
        <f>(D267 &amp; E267 &amp; F267 &amp; G267 &amp; H267 &amp;#REF! &amp;#REF! &amp;#REF! &amp;#REF! &amp;#REF! &amp; I267 &amp;#REF! &amp;#REF! &amp;#REF! &amp;#REF! &amp;#REF! &amp;#REF! &amp;#REF! &amp;#REF! &amp;#REF! &amp;#REF! &amp;#REF! &amp;#REF! &amp;#REF! &amp;#REF! &amp;#REF! &amp;#REF! &amp;#REF! &amp;#REF! &amp;#REF! &amp;#REF! &amp; J267 &amp;#REF! &amp;#REF! &amp;#REF! &amp;#REF! &amp;#REF! &amp;#REF! &amp; K267 &amp;#REF! &amp;#REF! &amp;#REF! &amp;#REF! &amp;#REF! &amp; L267 &amp;#REF!)</f>
        <v>#REF!</v>
      </c>
      <c r="C267" s="55"/>
      <c r="D267" s="10"/>
      <c r="E267" s="10"/>
      <c r="F267" s="10"/>
      <c r="G267" s="10"/>
      <c r="H267" s="10"/>
      <c r="I267" s="10"/>
      <c r="J267" s="10"/>
      <c r="K267" s="134"/>
      <c r="L267" s="134"/>
    </row>
    <row r="268" spans="1:12" x14ac:dyDescent="0.2">
      <c r="A268">
        <v>0.20110411736811548</v>
      </c>
      <c r="B268" t="e">
        <f>(D268 &amp; E268 &amp; F268 &amp; G268 &amp; H268 &amp;#REF! &amp;#REF! &amp;#REF! &amp;#REF! &amp;#REF! &amp; I268 &amp;#REF! &amp;#REF! &amp;#REF! &amp;#REF! &amp;#REF! &amp;#REF! &amp;#REF! &amp;#REF! &amp;#REF! &amp;#REF! &amp;#REF! &amp;#REF! &amp;#REF! &amp;#REF! &amp;#REF! &amp;#REF! &amp;#REF! &amp;#REF! &amp;#REF! &amp;#REF! &amp; J268 &amp;#REF! &amp;#REF! &amp;#REF! &amp;#REF! &amp;#REF! &amp;#REF! &amp; K268 &amp;#REF! &amp;#REF! &amp;#REF! &amp;#REF! &amp;#REF! &amp; L268 &amp;#REF!)</f>
        <v>#REF!</v>
      </c>
      <c r="C268" s="55"/>
      <c r="D268" s="10"/>
      <c r="E268" s="10"/>
      <c r="F268" s="10"/>
      <c r="G268" s="10"/>
      <c r="H268" s="10"/>
      <c r="I268" s="10"/>
      <c r="J268" s="10"/>
      <c r="K268" s="134"/>
      <c r="L268" s="134"/>
    </row>
    <row r="269" spans="1:12" x14ac:dyDescent="0.2">
      <c r="A269">
        <v>0.19989587969481423</v>
      </c>
      <c r="B269" t="e">
        <f>(D269 &amp; E269 &amp; F269 &amp; G269 &amp; H269 &amp;#REF! &amp;#REF! &amp;#REF! &amp;#REF! &amp;#REF! &amp; I269 &amp;#REF! &amp;#REF! &amp;#REF! &amp;#REF! &amp;#REF! &amp;#REF! &amp;#REF! &amp;#REF! &amp;#REF! &amp;#REF! &amp;#REF! &amp;#REF! &amp;#REF! &amp;#REF! &amp;#REF! &amp;#REF! &amp;#REF! &amp;#REF! &amp;#REF! &amp;#REF! &amp; J269 &amp;#REF! &amp;#REF! &amp;#REF! &amp;#REF! &amp;#REF! &amp;#REF! &amp; K269 &amp;#REF! &amp;#REF! &amp;#REF! &amp;#REF! &amp;#REF! &amp; L269 &amp;#REF!)</f>
        <v>#REF!</v>
      </c>
      <c r="C269" s="55"/>
      <c r="D269" s="10"/>
      <c r="E269" s="10"/>
      <c r="F269" s="10"/>
      <c r="G269" s="10"/>
      <c r="H269" s="10"/>
      <c r="I269" s="10"/>
      <c r="J269" s="10"/>
      <c r="K269" s="134"/>
      <c r="L269" s="134"/>
    </row>
    <row r="270" spans="1:12" x14ac:dyDescent="0.2">
      <c r="A270">
        <v>0.19865493581499485</v>
      </c>
      <c r="B270" t="e">
        <f>(D270 &amp; E270 &amp; F270 &amp; G270 &amp; H270 &amp;#REF! &amp;#REF! &amp;#REF! &amp;#REF! &amp;#REF! &amp; I270 &amp;#REF! &amp;#REF! &amp;#REF! &amp;#REF! &amp;#REF! &amp;#REF! &amp;#REF! &amp;#REF! &amp;#REF! &amp;#REF! &amp;#REF! &amp;#REF! &amp;#REF! &amp;#REF! &amp;#REF! &amp;#REF! &amp;#REF! &amp;#REF! &amp;#REF! &amp;#REF! &amp; J270 &amp;#REF! &amp;#REF! &amp;#REF! &amp;#REF! &amp;#REF! &amp;#REF! &amp; K270 &amp;#REF! &amp;#REF! &amp;#REF! &amp;#REF! &amp;#REF! &amp; L270 &amp;#REF!)</f>
        <v>#REF!</v>
      </c>
      <c r="C270" s="55"/>
      <c r="D270" s="10"/>
      <c r="E270" s="10"/>
      <c r="F270" s="10"/>
      <c r="G270" s="10"/>
      <c r="H270" s="10"/>
      <c r="I270" s="10"/>
      <c r="J270" s="10"/>
      <c r="K270" s="134"/>
      <c r="L270" s="134"/>
    </row>
    <row r="271" spans="1:12" x14ac:dyDescent="0.2">
      <c r="A271">
        <v>0.19742163786442227</v>
      </c>
      <c r="B271" t="e">
        <f>(D271 &amp; E271 &amp; F271 &amp; G271 &amp; H271 &amp;#REF! &amp;#REF! &amp;#REF! &amp;#REF! &amp;#REF! &amp; I271 &amp;#REF! &amp;#REF! &amp;#REF! &amp;#REF! &amp;#REF! &amp;#REF! &amp;#REF! &amp;#REF! &amp;#REF! &amp;#REF! &amp;#REF! &amp;#REF! &amp;#REF! &amp;#REF! &amp;#REF! &amp;#REF! &amp;#REF! &amp;#REF! &amp;#REF! &amp;#REF! &amp; J271 &amp;#REF! &amp;#REF! &amp;#REF! &amp;#REF! &amp;#REF! &amp;#REF! &amp; K271 &amp;#REF! &amp;#REF! &amp;#REF! &amp;#REF! &amp;#REF! &amp; L271 &amp;#REF!)</f>
        <v>#REF!</v>
      </c>
      <c r="C271" s="55"/>
      <c r="D271" s="10"/>
      <c r="E271" s="10"/>
      <c r="F271" s="10"/>
      <c r="G271" s="10"/>
      <c r="H271" s="10"/>
      <c r="I271" s="10"/>
      <c r="J271" s="10"/>
      <c r="K271" s="134"/>
      <c r="L271" s="134"/>
    </row>
    <row r="272" spans="1:12" x14ac:dyDescent="0.2">
      <c r="A272">
        <v>0.19623535962794561</v>
      </c>
      <c r="B272" t="e">
        <f>(D272 &amp; E272 &amp; F272 &amp; G272 &amp; H272 &amp;#REF! &amp;#REF! &amp;#REF! &amp;#REF! &amp;#REF! &amp; I272 &amp;#REF! &amp;#REF! &amp;#REF! &amp;#REF! &amp;#REF! &amp;#REF! &amp;#REF! &amp;#REF! &amp;#REF! &amp;#REF! &amp;#REF! &amp;#REF! &amp;#REF! &amp;#REF! &amp;#REF! &amp;#REF! &amp;#REF! &amp;#REF! &amp;#REF! &amp;#REF! &amp; J272 &amp;#REF! &amp;#REF! &amp;#REF! &amp;#REF! &amp;#REF! &amp;#REF! &amp; K272 &amp;#REF! &amp;#REF! &amp;#REF! &amp;#REF! &amp;#REF! &amp; L272 &amp;#REF!)</f>
        <v>#REF!</v>
      </c>
      <c r="C272" s="55"/>
      <c r="D272" s="10"/>
      <c r="E272" s="10"/>
      <c r="F272" s="10"/>
      <c r="G272" s="10"/>
      <c r="H272" s="10"/>
      <c r="I272" s="10"/>
      <c r="J272" s="10"/>
      <c r="K272" s="134"/>
      <c r="L272" s="134"/>
    </row>
    <row r="273" spans="1:12" x14ac:dyDescent="0.2">
      <c r="A273">
        <v>0.19501697066199872</v>
      </c>
      <c r="B273" t="e">
        <f>(D273 &amp; E273 &amp; F273 &amp; G273 &amp; H273 &amp;#REF! &amp;#REF! &amp;#REF! &amp;#REF! &amp;#REF! &amp; I273 &amp;#REF! &amp;#REF! &amp;#REF! &amp;#REF! &amp;#REF! &amp;#REF! &amp;#REF! &amp;#REF! &amp;#REF! &amp;#REF! &amp;#REF! &amp;#REF! &amp;#REF! &amp;#REF! &amp;#REF! &amp;#REF! &amp;#REF! &amp;#REF! &amp;#REF! &amp;#REF! &amp; J273 &amp;#REF! &amp;#REF! &amp;#REF! &amp;#REF! &amp;#REF! &amp;#REF! &amp; K273 &amp;#REF! &amp;#REF! &amp;#REF! &amp;#REF! &amp;#REF! &amp; L273 &amp;#REF!)</f>
        <v>#REF!</v>
      </c>
      <c r="C273" s="55"/>
      <c r="D273" s="10"/>
      <c r="E273" s="10"/>
      <c r="F273" s="10"/>
      <c r="G273" s="10"/>
      <c r="H273" s="10"/>
      <c r="I273" s="10"/>
      <c r="J273" s="10"/>
      <c r="K273" s="134"/>
      <c r="L273" s="134"/>
    </row>
    <row r="274" spans="1:12" x14ac:dyDescent="0.2">
      <c r="A274">
        <v>0.19384503367168182</v>
      </c>
      <c r="B274" t="e">
        <f>(D274 &amp; E274 &amp; F274 &amp; G274 &amp; H274 &amp;#REF! &amp;#REF! &amp;#REF! &amp;#REF! &amp;#REF! &amp; I274 &amp;#REF! &amp;#REF! &amp;#REF! &amp;#REF! &amp;#REF! &amp;#REF! &amp;#REF! &amp;#REF! &amp;#REF! &amp;#REF! &amp;#REF! &amp;#REF! &amp;#REF! &amp;#REF! &amp;#REF! &amp;#REF! &amp;#REF! &amp;#REF! &amp;#REF! &amp;#REF! &amp; J274 &amp;#REF! &amp;#REF! &amp;#REF! &amp;#REF! &amp;#REF! &amp;#REF! &amp; K274 &amp;#REF! &amp;#REF! &amp;#REF! &amp;#REF! &amp;#REF! &amp; L274 &amp;#REF!)</f>
        <v>#REF!</v>
      </c>
      <c r="C274" s="55"/>
      <c r="D274" s="10"/>
      <c r="E274" s="10"/>
      <c r="F274" s="10"/>
      <c r="G274" s="10"/>
      <c r="H274" s="10"/>
      <c r="I274" s="10"/>
      <c r="J274" s="10"/>
      <c r="K274" s="134"/>
      <c r="L274" s="134"/>
    </row>
    <row r="275" spans="1:12" x14ac:dyDescent="0.2">
      <c r="A275">
        <v>0.1926413748347931</v>
      </c>
      <c r="B275" t="e">
        <f>(D275 &amp; E275 &amp; F275 &amp; G275 &amp; H275 &amp;#REF! &amp;#REF! &amp;#REF! &amp;#REF! &amp;#REF! &amp; I275 &amp;#REF! &amp;#REF! &amp;#REF! &amp;#REF! &amp;#REF! &amp;#REF! &amp;#REF! &amp;#REF! &amp;#REF! &amp;#REF! &amp;#REF! &amp;#REF! &amp;#REF! &amp;#REF! &amp;#REF! &amp;#REF! &amp;#REF! &amp;#REF! &amp;#REF! &amp;#REF! &amp; J275 &amp;#REF! &amp;#REF! &amp;#REF! &amp;#REF! &amp;#REF! &amp;#REF! &amp; K275 &amp;#REF! &amp;#REF! &amp;#REF! &amp;#REF! &amp;#REF! &amp; L275 &amp;#REF!)</f>
        <v>#REF!</v>
      </c>
      <c r="C275" s="55"/>
      <c r="D275" s="10"/>
      <c r="E275" s="10"/>
      <c r="F275" s="10"/>
      <c r="G275" s="10"/>
      <c r="H275" s="10"/>
      <c r="I275" s="10"/>
      <c r="J275" s="10"/>
      <c r="K275" s="134"/>
      <c r="L275" s="134"/>
    </row>
    <row r="276" spans="1:12" x14ac:dyDescent="0.2">
      <c r="A276">
        <v>0.19144513394139778</v>
      </c>
      <c r="B276" t="e">
        <f>(D276 &amp; E276 &amp; F276 &amp; G276 &amp; H276 &amp;#REF! &amp;#REF! &amp;#REF! &amp;#REF! &amp;#REF! &amp; I276 &amp;#REF! &amp;#REF! &amp;#REF! &amp;#REF! &amp;#REF! &amp;#REF! &amp;#REF! &amp;#REF! &amp;#REF! &amp;#REF! &amp;#REF! &amp;#REF! &amp;#REF! &amp;#REF! &amp;#REF! &amp;#REF! &amp;#REF! &amp;#REF! &amp;#REF! &amp;#REF! &amp; J276 &amp;#REF! &amp;#REF! &amp;#REF! &amp;#REF! &amp;#REF! &amp;#REF! &amp; K276 &amp;#REF! &amp;#REF! &amp;#REF! &amp;#REF! &amp;#REF! &amp; L276 &amp;#REF!)</f>
        <v>#REF!</v>
      </c>
      <c r="C276" s="55"/>
      <c r="D276" s="10"/>
      <c r="E276" s="10"/>
      <c r="F276" s="10"/>
      <c r="G276" s="10"/>
      <c r="H276" s="10"/>
      <c r="I276" s="10"/>
      <c r="J276" s="10"/>
      <c r="K276" s="134"/>
      <c r="L276" s="134"/>
    </row>
    <row r="277" spans="1:12" x14ac:dyDescent="0.2">
      <c r="A277">
        <v>0.19037099643666083</v>
      </c>
      <c r="B277" t="e">
        <f>(D277 &amp; E277 &amp; F277 &amp; G277 &amp; H277 &amp;#REF! &amp;#REF! &amp;#REF! &amp;#REF! &amp;#REF! &amp; I277 &amp;#REF! &amp;#REF! &amp;#REF! &amp;#REF! &amp;#REF! &amp;#REF! &amp;#REF! &amp;#REF! &amp;#REF! &amp;#REF! &amp;#REF! &amp;#REF! &amp;#REF! &amp;#REF! &amp;#REF! &amp;#REF! &amp;#REF! &amp;#REF! &amp;#REF! &amp;#REF! &amp; J277 &amp;#REF! &amp;#REF! &amp;#REF! &amp;#REF! &amp;#REF! &amp;#REF! &amp; K277 &amp;#REF! &amp;#REF! &amp;#REF! &amp;#REF! &amp;#REF! &amp; L277 &amp;#REF!)</f>
        <v>#REF!</v>
      </c>
      <c r="C277" s="55"/>
      <c r="D277" s="10"/>
      <c r="E277" s="10"/>
      <c r="F277" s="10"/>
      <c r="G277" s="10"/>
      <c r="H277" s="10"/>
      <c r="I277" s="10"/>
      <c r="J277" s="10"/>
      <c r="K277" s="134"/>
      <c r="L277" s="134"/>
    </row>
    <row r="278" spans="1:12" x14ac:dyDescent="0.2">
      <c r="A278">
        <v>0.18918874846223885</v>
      </c>
      <c r="B278" t="e">
        <f>(D278 &amp; E278 &amp; F278 &amp; G278 &amp; H278 &amp;#REF! &amp;#REF! &amp;#REF! &amp;#REF! &amp;#REF! &amp; I278 &amp;#REF! &amp;#REF! &amp;#REF! &amp;#REF! &amp;#REF! &amp;#REF! &amp;#REF! &amp;#REF! &amp;#REF! &amp;#REF! &amp;#REF! &amp;#REF! &amp;#REF! &amp;#REF! &amp;#REF! &amp;#REF! &amp;#REF! &amp;#REF! &amp;#REF! &amp;#REF! &amp; J278 &amp;#REF! &amp;#REF! &amp;#REF! &amp;#REF! &amp;#REF! &amp;#REF! &amp; K278 &amp;#REF! &amp;#REF! &amp;#REF! &amp;#REF! &amp;#REF! &amp; L278 &amp;#REF!)</f>
        <v>#REF!</v>
      </c>
      <c r="C278" s="55"/>
      <c r="D278" s="10"/>
      <c r="E278" s="10"/>
      <c r="F278" s="10"/>
      <c r="G278" s="10"/>
      <c r="H278" s="10"/>
      <c r="I278" s="10"/>
      <c r="J278" s="10"/>
      <c r="K278" s="134"/>
      <c r="L278" s="134"/>
    </row>
    <row r="279" spans="1:12" x14ac:dyDescent="0.2">
      <c r="A279">
        <v>0.18805157616922843</v>
      </c>
      <c r="B279" t="e">
        <f>(D279 &amp; E279 &amp; F279 &amp; G279 &amp; H279 &amp;#REF! &amp;#REF! &amp;#REF! &amp;#REF! &amp;#REF! &amp; I279 &amp;#REF! &amp;#REF! &amp;#REF! &amp;#REF! &amp;#REF! &amp;#REF! &amp;#REF! &amp;#REF! &amp;#REF! &amp;#REF! &amp;#REF! &amp;#REF! &amp;#REF! &amp;#REF! &amp;#REF! &amp;#REF! &amp;#REF! &amp;#REF! &amp;#REF! &amp;#REF! &amp; J279 &amp;#REF! &amp;#REF! &amp;#REF! &amp;#REF! &amp;#REF! &amp;#REF! &amp; K279 &amp;#REF! &amp;#REF! &amp;#REF! &amp;#REF! &amp;#REF! &amp; L279 &amp;#REF!)</f>
        <v>#REF!</v>
      </c>
      <c r="C279" s="55"/>
      <c r="D279" s="10"/>
      <c r="E279" s="10"/>
      <c r="F279" s="10"/>
      <c r="G279" s="10"/>
      <c r="H279" s="10"/>
      <c r="I279" s="10"/>
      <c r="J279" s="10"/>
      <c r="K279" s="134"/>
      <c r="L279" s="134"/>
    </row>
    <row r="280" spans="1:12" x14ac:dyDescent="0.2">
      <c r="A280">
        <v>0.18688362468729744</v>
      </c>
      <c r="B280" t="e">
        <f>(D280 &amp; E280 &amp; F280 &amp; G280 &amp; H280 &amp;#REF! &amp;#REF! &amp;#REF! &amp;#REF! &amp;#REF! &amp; I280 &amp;#REF! &amp;#REF! &amp;#REF! &amp;#REF! &amp;#REF! &amp;#REF! &amp;#REF! &amp;#REF! &amp;#REF! &amp;#REF! &amp;#REF! &amp;#REF! &amp;#REF! &amp;#REF! &amp;#REF! &amp;#REF! &amp;#REF! &amp;#REF! &amp;#REF! &amp;#REF! &amp; J280 &amp;#REF! &amp;#REF! &amp;#REF! &amp;#REF! &amp;#REF! &amp;#REF! &amp; K280 &amp;#REF! &amp;#REF! &amp;#REF! &amp;#REF! &amp;#REF! &amp; L280 &amp;#REF!)</f>
        <v>#REF!</v>
      </c>
      <c r="C280" s="55"/>
      <c r="D280" s="10"/>
      <c r="E280" s="10"/>
      <c r="F280" s="10"/>
      <c r="G280" s="10"/>
      <c r="H280" s="10"/>
      <c r="I280" s="10"/>
      <c r="J280" s="10"/>
      <c r="K280" s="134"/>
      <c r="L280" s="134"/>
    </row>
    <row r="281" spans="1:12" x14ac:dyDescent="0.2">
      <c r="A281">
        <v>0.18576020444464447</v>
      </c>
      <c r="B281" t="e">
        <f>(D281 &amp; E281 &amp; F281 &amp; G281 &amp; H281 &amp;#REF! &amp;#REF! &amp;#REF! &amp;#REF! &amp;#REF! &amp; I281 &amp;#REF! &amp;#REF! &amp;#REF! &amp;#REF! &amp;#REF! &amp;#REF! &amp;#REF! &amp;#REF! &amp;#REF! &amp;#REF! &amp;#REF! &amp;#REF! &amp;#REF! &amp;#REF! &amp;#REF! &amp;#REF! &amp;#REF! &amp;#REF! &amp;#REF! &amp;#REF! &amp; J281 &amp;#REF! &amp;#REF! &amp;#REF! &amp;#REF! &amp;#REF! &amp;#REF! &amp; K281 &amp;#REF! &amp;#REF! &amp;#REF! &amp;#REF! &amp;#REF! &amp; L281 &amp;#REF!)</f>
        <v>#REF!</v>
      </c>
      <c r="C281" s="55"/>
      <c r="D281" s="10"/>
      <c r="E281" s="10"/>
      <c r="F281" s="10"/>
      <c r="G281" s="10"/>
      <c r="H281" s="10"/>
      <c r="I281" s="10"/>
      <c r="J281" s="10"/>
      <c r="K281" s="134"/>
      <c r="L281" s="134"/>
    </row>
    <row r="282" spans="1:12" x14ac:dyDescent="0.2">
      <c r="A282">
        <v>0.18460637789085119</v>
      </c>
      <c r="B282" t="e">
        <f>(D282 &amp; E282 &amp; F282 &amp; G282 &amp; H282 &amp;#REF! &amp;#REF! &amp;#REF! &amp;#REF! &amp;#REF! &amp; I282 &amp;#REF! &amp;#REF! &amp;#REF! &amp;#REF! &amp;#REF! &amp;#REF! &amp;#REF! &amp;#REF! &amp;#REF! &amp;#REF! &amp;#REF! &amp;#REF! &amp;#REF! &amp;#REF! &amp;#REF! &amp;#REF! &amp;#REF! &amp;#REF! &amp;#REF! &amp;#REF! &amp; J282 &amp;#REF! &amp;#REF! &amp;#REF! &amp;#REF! &amp;#REF! &amp;#REF! &amp; K282 &amp;#REF! &amp;#REF! &amp;#REF! &amp;#REF! &amp;#REF! &amp; L282 &amp;#REF!)</f>
        <v>#REF!</v>
      </c>
      <c r="C282" s="55"/>
      <c r="D282" s="10"/>
      <c r="E282" s="10"/>
      <c r="F282" s="10"/>
      <c r="G282" s="10"/>
      <c r="H282" s="10"/>
      <c r="I282" s="10"/>
      <c r="J282" s="10"/>
      <c r="K282" s="134"/>
      <c r="L282" s="134"/>
    </row>
    <row r="283" spans="1:12" x14ac:dyDescent="0.2">
      <c r="A283">
        <v>0.18345966448602524</v>
      </c>
      <c r="B283" t="e">
        <f>(D283 &amp; E283 &amp; F283 &amp; G283 &amp; H283 &amp;#REF! &amp;#REF! &amp;#REF! &amp;#REF! &amp;#REF! &amp; I283 &amp;#REF! &amp;#REF! &amp;#REF! &amp;#REF! &amp;#REF! &amp;#REF! &amp;#REF! &amp;#REF! &amp;#REF! &amp;#REF! &amp;#REF! &amp;#REF! &amp;#REF! &amp;#REF! &amp;#REF! &amp;#REF! &amp;#REF! &amp;#REF! &amp;#REF! &amp;#REF! &amp; J283 &amp;#REF! &amp;#REF! &amp;#REF! &amp;#REF! &amp;#REF! &amp;#REF! &amp; K283 &amp;#REF! &amp;#REF! &amp;#REF! &amp;#REF! &amp;#REF! &amp; L283 &amp;#REF!)</f>
        <v>#REF!</v>
      </c>
      <c r="C283" s="55"/>
      <c r="D283" s="10"/>
      <c r="E283" s="10"/>
      <c r="F283" s="10"/>
      <c r="G283" s="10"/>
      <c r="H283" s="10"/>
      <c r="I283" s="10"/>
      <c r="J283" s="10"/>
      <c r="K283" s="134"/>
      <c r="L283" s="134"/>
    </row>
    <row r="284" spans="1:12" x14ac:dyDescent="0.2">
      <c r="A284">
        <v>0.18235667351268103</v>
      </c>
      <c r="B284" t="e">
        <f>(D284 &amp; E284 &amp; F284 &amp; G284 &amp; H284 &amp;#REF! &amp;#REF! &amp;#REF! &amp;#REF! &amp;#REF! &amp; I284 &amp;#REF! &amp;#REF! &amp;#REF! &amp;#REF! &amp;#REF! &amp;#REF! &amp;#REF! &amp;#REF! &amp;#REF! &amp;#REF! &amp;#REF! &amp;#REF! &amp;#REF! &amp;#REF! &amp;#REF! &amp;#REF! &amp;#REF! &amp;#REF! &amp;#REF! &amp;#REF! &amp; J284 &amp;#REF! &amp;#REF! &amp;#REF! &amp;#REF! &amp;#REF! &amp;#REF! &amp; K284 &amp;#REF! &amp;#REF! &amp;#REF! &amp;#REF! &amp;#REF! &amp; L284 &amp;#REF!)</f>
        <v>#REF!</v>
      </c>
      <c r="C284" s="55"/>
      <c r="D284" s="10"/>
      <c r="E284" s="10"/>
      <c r="F284" s="10"/>
      <c r="G284" s="10"/>
      <c r="H284" s="10"/>
      <c r="I284" s="10"/>
      <c r="J284" s="10"/>
      <c r="K284" s="134"/>
      <c r="L284" s="134"/>
    </row>
    <row r="285" spans="1:12" x14ac:dyDescent="0.2">
      <c r="A285">
        <v>0.18122383013921387</v>
      </c>
      <c r="B285" t="e">
        <f>(D285 &amp; E285 &amp; F285 &amp; G285 &amp; H285 &amp;#REF! &amp;#REF! &amp;#REF! &amp;#REF! &amp;#REF! &amp; I285 &amp;#REF! &amp;#REF! &amp;#REF! &amp;#REF! &amp;#REF! &amp;#REF! &amp;#REF! &amp;#REF! &amp;#REF! &amp;#REF! &amp;#REF! &amp;#REF! &amp;#REF! &amp;#REF! &amp;#REF! &amp;#REF! &amp;#REF! &amp;#REF! &amp;#REF! &amp;#REF! &amp; J285 &amp;#REF! &amp;#REF! &amp;#REF! &amp;#REF! &amp;#REF! &amp;#REF! &amp; K285 &amp;#REF! &amp;#REF! &amp;#REF! &amp;#REF! &amp;#REF! &amp; L285 &amp;#REF!)</f>
        <v>#REF!</v>
      </c>
      <c r="C285" s="55"/>
      <c r="D285" s="10"/>
      <c r="E285" s="10"/>
      <c r="F285" s="10"/>
      <c r="G285" s="10"/>
      <c r="H285" s="10"/>
      <c r="I285" s="10"/>
      <c r="J285" s="10"/>
      <c r="K285" s="134"/>
      <c r="L285" s="134"/>
    </row>
    <row r="286" spans="1:12" x14ac:dyDescent="0.2">
      <c r="A286">
        <v>0.18013418097641526</v>
      </c>
      <c r="B286" t="e">
        <f>(D286 &amp; E286 &amp; F286 &amp; G286 &amp; H286 &amp;#REF! &amp;#REF! &amp;#REF! &amp;#REF! &amp;#REF! &amp; I286 &amp;#REF! &amp;#REF! &amp;#REF! &amp;#REF! &amp;#REF! &amp;#REF! &amp;#REF! &amp;#REF! &amp;#REF! &amp;#REF! &amp;#REF! &amp;#REF! &amp;#REF! &amp;#REF! &amp;#REF! &amp;#REF! &amp;#REF! &amp;#REF! &amp;#REF! &amp;#REF! &amp; J286 &amp;#REF! &amp;#REF! &amp;#REF! &amp;#REF! &amp;#REF! &amp;#REF! &amp; K286 &amp;#REF! &amp;#REF! &amp;#REF! &amp;#REF! &amp;#REF! &amp; L286 &amp;#REF!)</f>
        <v>#REF!</v>
      </c>
      <c r="C286" s="55"/>
      <c r="D286" s="10"/>
      <c r="E286" s="10"/>
      <c r="F286" s="10"/>
      <c r="G286" s="10"/>
      <c r="H286" s="10"/>
      <c r="I286" s="10"/>
      <c r="J286" s="10"/>
      <c r="K286" s="134"/>
      <c r="L286" s="134"/>
    </row>
    <row r="287" spans="1:12" x14ac:dyDescent="0.2">
      <c r="A287">
        <v>0.17901504114809483</v>
      </c>
      <c r="B287" t="e">
        <f>(D287 &amp; E287 &amp; F287 &amp; G287 &amp; H287 &amp;#REF! &amp;#REF! &amp;#REF! &amp;#REF! &amp;#REF! &amp; I287 &amp;#REF! &amp;#REF! &amp;#REF! &amp;#REF! &amp;#REF! &amp;#REF! &amp;#REF! &amp;#REF! &amp;#REF! &amp;#REF! &amp;#REF! &amp;#REF! &amp;#REF! &amp;#REF! &amp;#REF! &amp;#REF! &amp;#REF! &amp;#REF! &amp;#REF! &amp;#REF! &amp; J287 &amp;#REF! &amp;#REF! &amp;#REF! &amp;#REF! &amp;#REF! &amp;#REF! &amp; K287 &amp;#REF! &amp;#REF! &amp;#REF! &amp;#REF! &amp;#REF! &amp; L287 &amp;#REF!)</f>
        <v>#REF!</v>
      </c>
      <c r="C287" s="55"/>
      <c r="D287" s="134"/>
      <c r="E287" s="134"/>
      <c r="F287" s="10"/>
      <c r="G287" s="10"/>
      <c r="H287" s="10"/>
      <c r="I287" s="10"/>
    </row>
    <row r="288" spans="1:12" x14ac:dyDescent="0.2">
      <c r="A288">
        <v>0.17790280225015251</v>
      </c>
      <c r="B288" t="e">
        <f>(D288 &amp; E288 &amp; F288 &amp; G288 &amp; H288 &amp;#REF! &amp;#REF! &amp;#REF! &amp;#REF! &amp;#REF! &amp; I288 &amp;#REF! &amp;#REF! &amp;#REF! &amp;#REF! &amp;#REF! &amp;#REF! &amp;#REF! &amp;#REF! &amp;#REF! &amp;#REF! &amp;#REF! &amp;#REF! &amp;#REF! &amp;#REF! &amp;#REF! &amp;#REF! &amp;#REF! &amp;#REF! &amp;#REF! &amp;#REF! &amp;#REF! &amp; J288 &amp;#REF! &amp;#REF! &amp;#REF! &amp;#REF! &amp;#REF! &amp;#REF! &amp; K288 &amp;#REF! &amp;#REF! &amp;#REF! &amp;#REF! &amp;#REF! &amp; L288 &amp;#REF! &amp;#REF! &amp;#REF! &amp;#REF! &amp;#REF! &amp; M288 &amp;#REF! &amp;#REF! &amp;#REF! &amp;#REF! &amp;#REF! &amp;#REF! &amp;#REF! &amp;#REF!)</f>
        <v>#REF!</v>
      </c>
      <c r="C288" s="55"/>
      <c r="D288" s="134"/>
      <c r="E288" s="134"/>
      <c r="F288" s="10"/>
      <c r="G288" s="10"/>
      <c r="H288" s="10"/>
      <c r="I288" s="10"/>
    </row>
    <row r="289" spans="1:9" x14ac:dyDescent="0.2">
      <c r="A289">
        <v>0.17686853075089479</v>
      </c>
      <c r="B289" t="e">
        <f>(D289 &amp; E289 &amp; F289 &amp; G289 &amp; H289 &amp;#REF! &amp;#REF! &amp;#REF! &amp;#REF! &amp;#REF! &amp; I289 &amp;#REF! &amp;#REF! &amp;#REF! &amp;#REF! &amp;#REF! &amp;#REF! &amp;#REF! &amp;#REF! &amp;#REF! &amp;#REF! &amp;#REF! &amp;#REF! &amp;#REF! &amp;#REF! &amp;#REF! &amp;#REF! &amp;#REF! &amp;#REF! &amp;#REF! &amp;#REF! &amp;#REF! &amp; J289 &amp;#REF! &amp;#REF! &amp;#REF! &amp;#REF! &amp;#REF! &amp;#REF! &amp; K289 &amp;#REF! &amp;#REF! &amp;#REF! &amp;#REF! &amp;#REF! &amp; L289 &amp;#REF! &amp;#REF! &amp;#REF! &amp;#REF! &amp;#REF! &amp; M289 &amp;#REF! &amp;#REF! &amp;#REF! &amp;#REF! &amp;#REF! &amp;#REF! &amp;#REF! &amp;#REF!)</f>
        <v>#REF!</v>
      </c>
      <c r="C289" s="55"/>
      <c r="D289" s="134"/>
      <c r="E289" s="134"/>
      <c r="F289" s="10"/>
      <c r="G289" s="10"/>
      <c r="H289" s="10"/>
      <c r="I289" s="10"/>
    </row>
    <row r="290" spans="1:9" x14ac:dyDescent="0.2">
      <c r="A290">
        <v>0.17576952876141264</v>
      </c>
      <c r="B290" t="e">
        <f>(D290 &amp; E290 &amp; F290 &amp; G290 &amp; H290 &amp;#REF! &amp;#REF! &amp;#REF! &amp;#REF! &amp;#REF! &amp; I290 &amp;#REF! &amp;#REF! &amp;#REF! &amp;#REF! &amp;#REF! &amp;#REF! &amp;#REF! &amp;#REF! &amp;#REF! &amp;#REF! &amp;#REF! &amp;#REF! &amp;#REF! &amp;#REF! &amp;#REF! &amp;#REF! &amp;#REF! &amp;#REF! &amp;#REF! &amp;#REF! &amp;#REF! &amp; J290 &amp;#REF! &amp;#REF! &amp;#REF! &amp;#REF! &amp;#REF! &amp;#REF! &amp; K290 &amp;#REF! &amp;#REF! &amp;#REF! &amp;#REF! &amp;#REF! &amp; L290 &amp;#REF! &amp;#REF! &amp;#REF! &amp;#REF! &amp;#REF! &amp; M290 &amp;#REF! &amp;#REF! &amp;#REF! &amp;#REF! &amp;#REF! &amp;#REF! &amp;#REF! &amp;#REF!)</f>
        <v>#REF!</v>
      </c>
      <c r="C290" s="55"/>
      <c r="D290" s="134"/>
      <c r="E290" s="134"/>
      <c r="F290" s="10"/>
      <c r="G290" s="10"/>
      <c r="H290" s="10"/>
      <c r="I290" s="10"/>
    </row>
    <row r="291" spans="1:9" x14ac:dyDescent="0.2">
      <c r="A291">
        <v>0.17471243214805585</v>
      </c>
      <c r="B291" t="e">
        <f>(D291 &amp; E291 &amp; F291 &amp; G291 &amp; H291 &amp;#REF! &amp;#REF! &amp;#REF! &amp;#REF! &amp;#REF! &amp; I291 &amp;#REF! &amp;#REF! &amp;#REF! &amp;#REF! &amp;#REF! &amp;#REF! &amp;#REF! &amp;#REF! &amp;#REF! &amp;#REF! &amp;#REF! &amp;#REF! &amp;#REF! &amp;#REF! &amp;#REF! &amp;#REF! &amp;#REF! &amp;#REF! &amp;#REF! &amp;#REF! &amp;#REF! &amp; J291 &amp;#REF! &amp;#REF! &amp;#REF! &amp;#REF! &amp;#REF! &amp;#REF! &amp; K291 &amp;#REF! &amp;#REF! &amp;#REF! &amp;#REF! &amp;#REF! &amp; L291 &amp;#REF! &amp;#REF! &amp;#REF! &amp;#REF! &amp;#REF! &amp; M291 &amp;#REF! &amp;#REF! &amp;#REF! &amp;#REF! &amp;#REF! &amp;#REF! &amp;#REF! &amp;#REF!)</f>
        <v>#REF!</v>
      </c>
      <c r="C291" s="55"/>
      <c r="D291" s="134"/>
      <c r="E291" s="134"/>
      <c r="F291" s="10"/>
      <c r="G291" s="10"/>
      <c r="H291" s="10"/>
      <c r="I291" s="10"/>
    </row>
    <row r="292" spans="1:9" x14ac:dyDescent="0.2">
      <c r="B292" t="e">
        <f>(D292 &amp; E292 &amp; F292 &amp; G292 &amp; H292 &amp;#REF! &amp;#REF! &amp;#REF! &amp;#REF! &amp;#REF! &amp; I292 &amp;#REF! &amp;#REF! &amp;#REF! &amp;#REF! &amp;#REF! &amp;#REF! &amp;#REF! &amp;#REF! &amp;#REF! &amp;#REF! &amp;#REF! &amp;#REF! &amp;#REF! &amp;#REF! &amp;#REF! &amp;#REF! &amp;#REF! &amp;#REF! &amp;#REF! &amp;#REF! &amp;#REF! &amp; J292 &amp;#REF! &amp;#REF! &amp;#REF! &amp;#REF! &amp;#REF! &amp;#REF! &amp; K292 &amp;#REF! &amp;#REF! &amp;#REF! &amp;#REF! &amp;#REF! &amp; L292 &amp;#REF! &amp;#REF! &amp;#REF! &amp;#REF! &amp;#REF! &amp; M292 &amp;#REF! &amp;#REF! &amp;#REF! &amp;#REF! &amp;#REF! &amp;#REF! &amp;#REF! &amp;#REF!)</f>
        <v>#REF!</v>
      </c>
      <c r="C292" s="55"/>
      <c r="D292" s="134"/>
      <c r="E292" s="134"/>
    </row>
    <row r="293" spans="1:9" x14ac:dyDescent="0.2">
      <c r="C293" s="55"/>
      <c r="D293" s="134"/>
      <c r="E293" s="134"/>
    </row>
    <row r="294" spans="1:9" x14ac:dyDescent="0.2">
      <c r="C294" s="55"/>
      <c r="D294" s="134"/>
      <c r="E294" s="134"/>
    </row>
    <row r="295" spans="1:9" x14ac:dyDescent="0.2">
      <c r="C295" s="55"/>
      <c r="D295" s="134"/>
      <c r="E295" s="134"/>
    </row>
    <row r="296" spans="1:9" x14ac:dyDescent="0.2">
      <c r="C296" s="55"/>
      <c r="D296" s="134"/>
      <c r="E296" s="134"/>
    </row>
    <row r="297" spans="1:9" x14ac:dyDescent="0.2">
      <c r="C297" s="55"/>
      <c r="D297" s="134"/>
      <c r="E297" s="134"/>
    </row>
    <row r="298" spans="1:9" x14ac:dyDescent="0.2">
      <c r="C298" s="55"/>
      <c r="D298" s="134"/>
      <c r="E298" s="134"/>
    </row>
    <row r="299" spans="1:9" x14ac:dyDescent="0.2">
      <c r="C299" s="55"/>
      <c r="D299" s="134"/>
      <c r="E299" s="134"/>
    </row>
    <row r="300" spans="1:9" x14ac:dyDescent="0.2">
      <c r="C300" s="55"/>
      <c r="D300" s="134"/>
      <c r="E300" s="134"/>
    </row>
    <row r="301" spans="1:9" x14ac:dyDescent="0.2">
      <c r="C301" s="55"/>
      <c r="D301" s="134"/>
      <c r="E301" s="134"/>
    </row>
    <row r="302" spans="1:9" x14ac:dyDescent="0.2">
      <c r="C302" s="55"/>
      <c r="D302" s="134"/>
      <c r="E302" s="134"/>
    </row>
    <row r="303" spans="1:9" x14ac:dyDescent="0.2">
      <c r="C303" s="55"/>
      <c r="D303" s="134"/>
      <c r="E303" s="134"/>
    </row>
    <row r="304" spans="1:9" x14ac:dyDescent="0.2">
      <c r="C304" s="55"/>
      <c r="D304" s="134"/>
      <c r="E304" s="134"/>
    </row>
    <row r="305" spans="3:5" x14ac:dyDescent="0.2">
      <c r="C305" s="55"/>
      <c r="D305" s="134"/>
      <c r="E305" s="134"/>
    </row>
    <row r="306" spans="3:5" x14ac:dyDescent="0.2">
      <c r="C306" s="55"/>
      <c r="D306" s="134"/>
      <c r="E306" s="134"/>
    </row>
    <row r="307" spans="3:5" x14ac:dyDescent="0.2">
      <c r="C307" s="55"/>
      <c r="D307" s="134"/>
      <c r="E307" s="134"/>
    </row>
    <row r="308" spans="3:5" x14ac:dyDescent="0.2">
      <c r="C308" s="55"/>
      <c r="D308" s="134"/>
      <c r="E308" s="134"/>
    </row>
    <row r="309" spans="3:5" x14ac:dyDescent="0.2">
      <c r="C309" s="55"/>
      <c r="D309" s="134"/>
      <c r="E309" s="134"/>
    </row>
    <row r="310" spans="3:5" x14ac:dyDescent="0.2">
      <c r="C310" s="55"/>
      <c r="D310" s="134"/>
      <c r="E310" s="134"/>
    </row>
    <row r="311" spans="3:5" x14ac:dyDescent="0.2">
      <c r="C311" s="55"/>
      <c r="D311" s="134"/>
      <c r="E311" s="134"/>
    </row>
    <row r="312" spans="3:5" x14ac:dyDescent="0.2">
      <c r="C312" s="55"/>
      <c r="D312" s="134"/>
      <c r="E312" s="134"/>
    </row>
    <row r="313" spans="3:5" x14ac:dyDescent="0.2">
      <c r="C313" s="55"/>
      <c r="D313" s="134"/>
      <c r="E313" s="134"/>
    </row>
    <row r="314" spans="3:5" x14ac:dyDescent="0.2">
      <c r="C314" s="55"/>
      <c r="D314" s="134"/>
      <c r="E314" s="134"/>
    </row>
    <row r="315" spans="3:5" x14ac:dyDescent="0.2">
      <c r="C315" s="55"/>
      <c r="D315" s="134"/>
      <c r="E315" s="134"/>
    </row>
    <row r="316" spans="3:5" x14ac:dyDescent="0.2">
      <c r="C316" s="55"/>
      <c r="D316" s="134"/>
      <c r="E316" s="134"/>
    </row>
    <row r="317" spans="3:5" x14ac:dyDescent="0.2">
      <c r="C317" s="55"/>
      <c r="D317" s="134"/>
      <c r="E317" s="134"/>
    </row>
    <row r="318" spans="3:5" x14ac:dyDescent="0.2">
      <c r="C318" s="55"/>
      <c r="D318" s="134"/>
      <c r="E318" s="134"/>
    </row>
    <row r="319" spans="3:5" x14ac:dyDescent="0.2">
      <c r="C319" s="55"/>
      <c r="D319" s="134"/>
      <c r="E319" s="134"/>
    </row>
    <row r="320" spans="3:5" x14ac:dyDescent="0.2">
      <c r="C320" s="55"/>
      <c r="D320" s="134"/>
      <c r="E320" s="134"/>
    </row>
    <row r="321" spans="3:5" x14ac:dyDescent="0.2">
      <c r="C321" s="55"/>
      <c r="D321" s="134"/>
      <c r="E321" s="134"/>
    </row>
    <row r="322" spans="3:5" x14ac:dyDescent="0.2">
      <c r="C322" s="55"/>
      <c r="D322" s="134"/>
      <c r="E322" s="134"/>
    </row>
    <row r="323" spans="3:5" x14ac:dyDescent="0.2">
      <c r="C323" s="55"/>
      <c r="D323" s="134"/>
      <c r="E323" s="134"/>
    </row>
    <row r="324" spans="3:5" x14ac:dyDescent="0.2">
      <c r="C324" s="55"/>
      <c r="D324" s="134"/>
      <c r="E324" s="134"/>
    </row>
    <row r="325" spans="3:5" x14ac:dyDescent="0.2">
      <c r="C325" s="55"/>
      <c r="D325" s="134"/>
      <c r="E325" s="134"/>
    </row>
    <row r="326" spans="3:5" x14ac:dyDescent="0.2">
      <c r="C326" s="55"/>
      <c r="D326" s="134"/>
      <c r="E326" s="134"/>
    </row>
    <row r="327" spans="3:5" x14ac:dyDescent="0.2">
      <c r="C327" s="55"/>
      <c r="D327" s="134"/>
      <c r="E327" s="134"/>
    </row>
    <row r="328" spans="3:5" x14ac:dyDescent="0.2">
      <c r="C328" s="55"/>
      <c r="D328" s="134"/>
      <c r="E328" s="134"/>
    </row>
    <row r="329" spans="3:5" x14ac:dyDescent="0.2">
      <c r="C329" s="55"/>
      <c r="D329" s="134"/>
      <c r="E329" s="134"/>
    </row>
    <row r="330" spans="3:5" x14ac:dyDescent="0.2">
      <c r="C330" s="55"/>
      <c r="D330" s="134"/>
      <c r="E330" s="134"/>
    </row>
    <row r="331" spans="3:5" x14ac:dyDescent="0.2">
      <c r="C331" s="55"/>
      <c r="D331" s="134"/>
      <c r="E331" s="134"/>
    </row>
    <row r="332" spans="3:5" x14ac:dyDescent="0.2">
      <c r="C332" s="55"/>
      <c r="D332" s="134"/>
      <c r="E332" s="134"/>
    </row>
    <row r="333" spans="3:5" x14ac:dyDescent="0.2">
      <c r="C333" s="55"/>
      <c r="D333" s="134"/>
      <c r="E333" s="134"/>
    </row>
    <row r="334" spans="3:5" x14ac:dyDescent="0.2">
      <c r="C334" s="55"/>
      <c r="D334" s="134"/>
      <c r="E334" s="134"/>
    </row>
    <row r="335" spans="3:5" x14ac:dyDescent="0.2">
      <c r="C335" s="55"/>
      <c r="D335" s="134"/>
      <c r="E335" s="134"/>
    </row>
    <row r="336" spans="3:5" x14ac:dyDescent="0.2">
      <c r="C336" s="55"/>
      <c r="D336" s="134"/>
      <c r="E336" s="134"/>
    </row>
    <row r="337" spans="3:5" x14ac:dyDescent="0.2">
      <c r="C337" s="55"/>
      <c r="D337" s="134"/>
      <c r="E337" s="134"/>
    </row>
    <row r="338" spans="3:5" x14ac:dyDescent="0.2">
      <c r="C338" s="55"/>
      <c r="D338" s="134"/>
      <c r="E338" s="134"/>
    </row>
    <row r="339" spans="3:5" x14ac:dyDescent="0.2">
      <c r="C339" s="55"/>
      <c r="D339" s="134"/>
      <c r="E339" s="134"/>
    </row>
    <row r="340" spans="3:5" x14ac:dyDescent="0.2">
      <c r="C340" s="55"/>
      <c r="D340" s="134"/>
      <c r="E340" s="134"/>
    </row>
    <row r="341" spans="3:5" x14ac:dyDescent="0.2">
      <c r="C341" s="55"/>
      <c r="D341" s="134"/>
      <c r="E341" s="134"/>
    </row>
    <row r="342" spans="3:5" x14ac:dyDescent="0.2">
      <c r="C342" s="55"/>
      <c r="D342" s="134"/>
      <c r="E342" s="134"/>
    </row>
    <row r="343" spans="3:5" x14ac:dyDescent="0.2">
      <c r="C343" s="55"/>
      <c r="D343" s="134"/>
      <c r="E343" s="134"/>
    </row>
    <row r="344" spans="3:5" x14ac:dyDescent="0.2">
      <c r="C344" s="55"/>
      <c r="D344" s="134"/>
      <c r="E344" s="134"/>
    </row>
    <row r="345" spans="3:5" x14ac:dyDescent="0.2">
      <c r="C345" s="55"/>
      <c r="D345" s="134"/>
      <c r="E345" s="134"/>
    </row>
    <row r="346" spans="3:5" x14ac:dyDescent="0.2">
      <c r="C346" s="55"/>
      <c r="D346" s="134"/>
      <c r="E346" s="134"/>
    </row>
    <row r="347" spans="3:5" x14ac:dyDescent="0.2">
      <c r="C347" s="55"/>
      <c r="D347" s="134"/>
      <c r="E347" s="134"/>
    </row>
    <row r="348" spans="3:5" x14ac:dyDescent="0.2">
      <c r="C348" s="55"/>
      <c r="D348" s="134"/>
      <c r="E348" s="134"/>
    </row>
    <row r="349" spans="3:5" x14ac:dyDescent="0.2">
      <c r="C349" s="55"/>
      <c r="D349" s="134"/>
      <c r="E349" s="134"/>
    </row>
    <row r="350" spans="3:5" x14ac:dyDescent="0.2">
      <c r="C350" s="55"/>
      <c r="D350" s="134"/>
      <c r="E350" s="134"/>
    </row>
    <row r="351" spans="3:5" x14ac:dyDescent="0.2">
      <c r="C351" s="55"/>
      <c r="D351" s="134"/>
      <c r="E351" s="134"/>
    </row>
    <row r="352" spans="3:5" x14ac:dyDescent="0.2">
      <c r="C352" s="55"/>
      <c r="D352" s="134"/>
      <c r="E352" s="134"/>
    </row>
    <row r="353" spans="3:5" x14ac:dyDescent="0.2">
      <c r="C353" s="55"/>
      <c r="D353" s="134"/>
      <c r="E353" s="134"/>
    </row>
    <row r="354" spans="3:5" x14ac:dyDescent="0.2">
      <c r="C354" s="55"/>
      <c r="D354" s="134"/>
      <c r="E354" s="134"/>
    </row>
    <row r="355" spans="3:5" x14ac:dyDescent="0.2">
      <c r="C355" s="55"/>
      <c r="D355" s="134"/>
      <c r="E355" s="134"/>
    </row>
    <row r="356" spans="3:5" x14ac:dyDescent="0.2">
      <c r="C356" s="55"/>
      <c r="D356" s="134"/>
      <c r="E356" s="134"/>
    </row>
    <row r="357" spans="3:5" x14ac:dyDescent="0.2">
      <c r="C357" s="55"/>
      <c r="D357" s="134"/>
      <c r="E357" s="134"/>
    </row>
    <row r="358" spans="3:5" x14ac:dyDescent="0.2">
      <c r="C358" s="55"/>
      <c r="D358" s="134"/>
      <c r="E358" s="134"/>
    </row>
    <row r="359" spans="3:5" x14ac:dyDescent="0.2">
      <c r="C359" s="55"/>
    </row>
    <row r="360" spans="3:5" x14ac:dyDescent="0.2">
      <c r="C360" s="55"/>
    </row>
    <row r="361" spans="3:5" x14ac:dyDescent="0.2">
      <c r="C361" s="55"/>
    </row>
    <row r="362" spans="3:5" x14ac:dyDescent="0.2">
      <c r="C362" s="55"/>
    </row>
    <row r="363" spans="3:5" x14ac:dyDescent="0.2">
      <c r="C363" s="55"/>
    </row>
    <row r="364" spans="3:5" x14ac:dyDescent="0.2">
      <c r="C364" s="55"/>
    </row>
    <row r="365" spans="3:5" x14ac:dyDescent="0.2">
      <c r="C365" s="9"/>
    </row>
    <row r="366" spans="3:5" x14ac:dyDescent="0.2">
      <c r="C366" s="9"/>
    </row>
    <row r="367" spans="3:5" x14ac:dyDescent="0.2">
      <c r="C367" s="9"/>
    </row>
    <row r="368" spans="3:5" x14ac:dyDescent="0.2">
      <c r="C368" s="9"/>
    </row>
    <row r="369" spans="3:3" x14ac:dyDescent="0.2">
      <c r="C369" s="9"/>
    </row>
    <row r="370" spans="3:3" x14ac:dyDescent="0.2">
      <c r="C370" s="9"/>
    </row>
    <row r="371" spans="3:3" x14ac:dyDescent="0.2">
      <c r="C371" s="9"/>
    </row>
    <row r="372" spans="3:3" x14ac:dyDescent="0.2">
      <c r="C372" s="9"/>
    </row>
    <row r="373" spans="3:3" x14ac:dyDescent="0.2">
      <c r="C373" s="9"/>
    </row>
    <row r="374" spans="3:3" x14ac:dyDescent="0.2">
      <c r="C374" s="9"/>
    </row>
    <row r="375" spans="3:3" x14ac:dyDescent="0.2">
      <c r="C375" s="9"/>
    </row>
    <row r="376" spans="3:3" x14ac:dyDescent="0.2">
      <c r="C376" s="9"/>
    </row>
    <row r="377" spans="3:3" x14ac:dyDescent="0.2">
      <c r="C377" s="9"/>
    </row>
    <row r="378" spans="3:3" x14ac:dyDescent="0.2">
      <c r="C378" s="9"/>
    </row>
    <row r="379" spans="3:3" x14ac:dyDescent="0.2">
      <c r="C379" s="9"/>
    </row>
    <row r="380" spans="3:3" x14ac:dyDescent="0.2">
      <c r="C380" s="9"/>
    </row>
    <row r="381" spans="3:3" x14ac:dyDescent="0.2">
      <c r="C381" s="9"/>
    </row>
    <row r="382" spans="3:3" x14ac:dyDescent="0.2">
      <c r="C382" s="9"/>
    </row>
    <row r="383" spans="3:3" x14ac:dyDescent="0.2">
      <c r="C383" s="9"/>
    </row>
    <row r="384" spans="3:3" x14ac:dyDescent="0.2">
      <c r="C384" s="9"/>
    </row>
    <row r="385" spans="3:3" x14ac:dyDescent="0.2">
      <c r="C385" s="9"/>
    </row>
    <row r="386" spans="3:3" x14ac:dyDescent="0.2">
      <c r="C386" s="9"/>
    </row>
    <row r="387" spans="3:3" x14ac:dyDescent="0.2">
      <c r="C387" s="9"/>
    </row>
    <row r="388" spans="3:3" x14ac:dyDescent="0.2">
      <c r="C388" s="9"/>
    </row>
    <row r="389" spans="3:3" x14ac:dyDescent="0.2">
      <c r="C389" s="9"/>
    </row>
    <row r="390" spans="3:3" x14ac:dyDescent="0.2">
      <c r="C390" s="9"/>
    </row>
    <row r="391" spans="3:3" x14ac:dyDescent="0.2">
      <c r="C391" s="9"/>
    </row>
    <row r="392" spans="3:3" x14ac:dyDescent="0.2">
      <c r="C392" s="9"/>
    </row>
    <row r="393" spans="3:3" x14ac:dyDescent="0.2">
      <c r="C393" s="9"/>
    </row>
    <row r="394" spans="3:3" x14ac:dyDescent="0.2">
      <c r="C394" s="9"/>
    </row>
    <row r="395" spans="3:3" x14ac:dyDescent="0.2">
      <c r="C395" s="9"/>
    </row>
    <row r="396" spans="3:3" x14ac:dyDescent="0.2">
      <c r="C396" s="9"/>
    </row>
    <row r="397" spans="3:3" x14ac:dyDescent="0.2">
      <c r="C397" s="9"/>
    </row>
    <row r="398" spans="3:3" x14ac:dyDescent="0.2">
      <c r="C398" s="9"/>
    </row>
    <row r="399" spans="3:3" x14ac:dyDescent="0.2">
      <c r="C399" s="9"/>
    </row>
    <row r="400" spans="3:3" x14ac:dyDescent="0.2">
      <c r="C400" s="9"/>
    </row>
    <row r="401" spans="3:3" x14ac:dyDescent="0.2">
      <c r="C401" s="9"/>
    </row>
    <row r="402" spans="3:3" x14ac:dyDescent="0.2">
      <c r="C402" s="9"/>
    </row>
    <row r="403" spans="3:3" x14ac:dyDescent="0.2">
      <c r="C403" s="9"/>
    </row>
    <row r="404" spans="3:3" x14ac:dyDescent="0.2">
      <c r="C404" s="9"/>
    </row>
    <row r="405" spans="3:3" x14ac:dyDescent="0.2">
      <c r="C405" s="9"/>
    </row>
    <row r="406" spans="3:3" x14ac:dyDescent="0.2">
      <c r="C406" s="9"/>
    </row>
    <row r="407" spans="3:3" x14ac:dyDescent="0.2">
      <c r="C407" s="9"/>
    </row>
    <row r="408" spans="3:3" x14ac:dyDescent="0.2">
      <c r="C408" s="9"/>
    </row>
    <row r="409" spans="3:3" x14ac:dyDescent="0.2">
      <c r="C409" s="9"/>
    </row>
    <row r="410" spans="3:3" x14ac:dyDescent="0.2">
      <c r="C410" s="9"/>
    </row>
    <row r="411" spans="3:3" x14ac:dyDescent="0.2">
      <c r="C411" s="9"/>
    </row>
    <row r="412" spans="3:3" x14ac:dyDescent="0.2">
      <c r="C412" s="9"/>
    </row>
    <row r="413" spans="3:3" x14ac:dyDescent="0.2">
      <c r="C413" s="9"/>
    </row>
    <row r="414" spans="3:3" x14ac:dyDescent="0.2">
      <c r="C414" s="9"/>
    </row>
    <row r="415" spans="3:3" x14ac:dyDescent="0.2">
      <c r="C415" s="9"/>
    </row>
    <row r="416" spans="3:3" x14ac:dyDescent="0.2">
      <c r="C416" s="9"/>
    </row>
    <row r="417" spans="3:3" x14ac:dyDescent="0.2">
      <c r="C417" s="9"/>
    </row>
    <row r="418" spans="3:3" x14ac:dyDescent="0.2">
      <c r="C418" s="9"/>
    </row>
    <row r="419" spans="3:3" x14ac:dyDescent="0.2">
      <c r="C419" s="9"/>
    </row>
    <row r="420" spans="3:3" x14ac:dyDescent="0.2">
      <c r="C420" s="9"/>
    </row>
    <row r="421" spans="3:3" x14ac:dyDescent="0.2">
      <c r="C421" s="9"/>
    </row>
    <row r="422" spans="3:3" x14ac:dyDescent="0.2">
      <c r="C422" s="9"/>
    </row>
    <row r="423" spans="3:3" x14ac:dyDescent="0.2">
      <c r="C423" s="9"/>
    </row>
    <row r="424" spans="3:3" x14ac:dyDescent="0.2">
      <c r="C424" s="9"/>
    </row>
    <row r="425" spans="3:3" x14ac:dyDescent="0.2">
      <c r="C425" s="9"/>
    </row>
    <row r="426" spans="3:3" x14ac:dyDescent="0.2">
      <c r="C426" s="9"/>
    </row>
    <row r="427" spans="3:3" x14ac:dyDescent="0.2">
      <c r="C427" s="9"/>
    </row>
    <row r="428" spans="3:3" x14ac:dyDescent="0.2">
      <c r="C428" s="9"/>
    </row>
    <row r="429" spans="3:3" x14ac:dyDescent="0.2">
      <c r="C429" s="9"/>
    </row>
    <row r="430" spans="3:3" x14ac:dyDescent="0.2">
      <c r="C430" s="9"/>
    </row>
    <row r="431" spans="3:3" x14ac:dyDescent="0.2">
      <c r="C431" s="9"/>
    </row>
    <row r="432" spans="3:3" x14ac:dyDescent="0.2">
      <c r="C432" s="9"/>
    </row>
    <row r="433" spans="3:3" x14ac:dyDescent="0.2">
      <c r="C433" s="9"/>
    </row>
    <row r="434" spans="3:3" x14ac:dyDescent="0.2">
      <c r="C434" s="9"/>
    </row>
    <row r="435" spans="3:3" x14ac:dyDescent="0.2">
      <c r="C435" s="9"/>
    </row>
    <row r="436" spans="3:3" x14ac:dyDescent="0.2">
      <c r="C436" s="9"/>
    </row>
    <row r="437" spans="3:3" x14ac:dyDescent="0.2">
      <c r="C437" s="9"/>
    </row>
    <row r="438" spans="3:3" x14ac:dyDescent="0.2">
      <c r="C438" s="9"/>
    </row>
    <row r="439" spans="3:3" x14ac:dyDescent="0.2">
      <c r="C439" s="9"/>
    </row>
    <row r="440" spans="3:3" x14ac:dyDescent="0.2">
      <c r="C440" s="9"/>
    </row>
    <row r="441" spans="3:3" x14ac:dyDescent="0.2">
      <c r="C441" s="9"/>
    </row>
    <row r="442" spans="3:3" x14ac:dyDescent="0.2">
      <c r="C442" s="9"/>
    </row>
    <row r="443" spans="3:3" x14ac:dyDescent="0.2">
      <c r="C443" s="9"/>
    </row>
    <row r="444" spans="3:3" x14ac:dyDescent="0.2">
      <c r="C444" s="9"/>
    </row>
    <row r="445" spans="3:3" x14ac:dyDescent="0.2">
      <c r="C445" s="9"/>
    </row>
    <row r="446" spans="3:3" x14ac:dyDescent="0.2">
      <c r="C446" s="9"/>
    </row>
    <row r="447" spans="3:3" x14ac:dyDescent="0.2">
      <c r="C447" s="9"/>
    </row>
    <row r="448" spans="3:3" x14ac:dyDescent="0.2">
      <c r="C448" s="9"/>
    </row>
    <row r="449" spans="3:3" x14ac:dyDescent="0.2">
      <c r="C449" s="9"/>
    </row>
    <row r="450" spans="3:3" x14ac:dyDescent="0.2">
      <c r="C450" s="5"/>
    </row>
    <row r="451" spans="3:3" x14ac:dyDescent="0.2">
      <c r="C451" s="5"/>
    </row>
    <row r="452" spans="3:3" x14ac:dyDescent="0.2">
      <c r="C452" s="5"/>
    </row>
    <row r="453" spans="3:3" x14ac:dyDescent="0.2">
      <c r="C453" s="5"/>
    </row>
    <row r="454" spans="3:3" x14ac:dyDescent="0.2">
      <c r="C454" s="5"/>
    </row>
    <row r="455" spans="3:3" x14ac:dyDescent="0.2">
      <c r="C455" s="5"/>
    </row>
    <row r="456" spans="3:3" x14ac:dyDescent="0.2">
      <c r="C456" s="5"/>
    </row>
    <row r="457" spans="3:3" x14ac:dyDescent="0.2">
      <c r="C457" s="5"/>
    </row>
    <row r="458" spans="3:3" x14ac:dyDescent="0.2">
      <c r="C458" s="5"/>
    </row>
    <row r="459" spans="3:3" x14ac:dyDescent="0.2">
      <c r="C459" s="5"/>
    </row>
    <row r="460" spans="3:3" x14ac:dyDescent="0.2">
      <c r="C460" s="5"/>
    </row>
    <row r="461" spans="3:3" x14ac:dyDescent="0.2">
      <c r="C461" s="5"/>
    </row>
    <row r="462" spans="3:3" x14ac:dyDescent="0.2">
      <c r="C462" s="5"/>
    </row>
    <row r="463" spans="3:3" x14ac:dyDescent="0.2">
      <c r="C463" s="5"/>
    </row>
    <row r="464" spans="3:3" x14ac:dyDescent="0.2">
      <c r="C464" s="5"/>
    </row>
    <row r="465" spans="3:3" x14ac:dyDescent="0.2">
      <c r="C465" s="5"/>
    </row>
    <row r="466" spans="3:3" x14ac:dyDescent="0.2">
      <c r="C466" s="5"/>
    </row>
    <row r="467" spans="3:3" x14ac:dyDescent="0.2">
      <c r="C467" s="5"/>
    </row>
    <row r="468" spans="3:3" x14ac:dyDescent="0.2">
      <c r="C468" s="5"/>
    </row>
    <row r="469" spans="3:3" x14ac:dyDescent="0.2">
      <c r="C469" s="5"/>
    </row>
    <row r="470" spans="3:3" x14ac:dyDescent="0.2">
      <c r="C470" s="5"/>
    </row>
    <row r="471" spans="3:3" x14ac:dyDescent="0.2">
      <c r="C471" s="5"/>
    </row>
    <row r="472" spans="3:3" x14ac:dyDescent="0.2">
      <c r="C472" s="5"/>
    </row>
    <row r="473" spans="3:3" x14ac:dyDescent="0.2">
      <c r="C473" s="5"/>
    </row>
    <row r="474" spans="3:3" x14ac:dyDescent="0.2">
      <c r="C474" s="5"/>
    </row>
    <row r="475" spans="3:3" x14ac:dyDescent="0.2">
      <c r="C475" s="5"/>
    </row>
    <row r="476" spans="3:3" x14ac:dyDescent="0.2">
      <c r="C476" s="5"/>
    </row>
    <row r="477" spans="3:3" x14ac:dyDescent="0.2">
      <c r="C477" s="5"/>
    </row>
    <row r="478" spans="3:3" x14ac:dyDescent="0.2">
      <c r="C478" s="5"/>
    </row>
    <row r="479" spans="3:3" x14ac:dyDescent="0.2">
      <c r="C479" s="5"/>
    </row>
    <row r="480" spans="3:3" x14ac:dyDescent="0.2">
      <c r="C480" s="5"/>
    </row>
    <row r="481" spans="3:3" x14ac:dyDescent="0.2">
      <c r="C481" s="5"/>
    </row>
    <row r="482" spans="3:3" x14ac:dyDescent="0.2">
      <c r="C482" s="5"/>
    </row>
    <row r="483" spans="3:3" x14ac:dyDescent="0.2">
      <c r="C483" s="5"/>
    </row>
    <row r="484" spans="3:3" x14ac:dyDescent="0.2">
      <c r="C484" s="5"/>
    </row>
    <row r="485" spans="3:3" x14ac:dyDescent="0.2">
      <c r="C485" s="5"/>
    </row>
    <row r="486" spans="3:3" x14ac:dyDescent="0.2">
      <c r="C486" s="5"/>
    </row>
    <row r="487" spans="3:3" x14ac:dyDescent="0.2">
      <c r="C487" s="5"/>
    </row>
    <row r="488" spans="3:3" x14ac:dyDescent="0.2">
      <c r="C488" s="5"/>
    </row>
    <row r="489" spans="3:3" x14ac:dyDescent="0.2">
      <c r="C489" s="5"/>
    </row>
    <row r="490" spans="3:3" x14ac:dyDescent="0.2">
      <c r="C490" s="5"/>
    </row>
    <row r="491" spans="3:3" x14ac:dyDescent="0.2">
      <c r="C491" s="5"/>
    </row>
    <row r="492" spans="3:3" x14ac:dyDescent="0.2">
      <c r="C492" s="5"/>
    </row>
    <row r="493" spans="3:3" x14ac:dyDescent="0.2">
      <c r="C493" s="5"/>
    </row>
    <row r="494" spans="3:3" x14ac:dyDescent="0.2">
      <c r="C494" s="5"/>
    </row>
    <row r="495" spans="3:3" x14ac:dyDescent="0.2">
      <c r="C495" s="5"/>
    </row>
    <row r="496" spans="3:3" x14ac:dyDescent="0.2">
      <c r="C496" s="5"/>
    </row>
    <row r="497" spans="3:3" x14ac:dyDescent="0.2">
      <c r="C497" s="5"/>
    </row>
    <row r="498" spans="3:3" x14ac:dyDescent="0.2">
      <c r="C498" s="5"/>
    </row>
    <row r="499" spans="3:3" x14ac:dyDescent="0.2">
      <c r="C499" s="5"/>
    </row>
    <row r="500" spans="3:3" x14ac:dyDescent="0.2">
      <c r="C500" s="5"/>
    </row>
    <row r="501" spans="3:3" x14ac:dyDescent="0.2">
      <c r="C501" s="5"/>
    </row>
    <row r="502" spans="3:3" x14ac:dyDescent="0.2">
      <c r="C502" s="5"/>
    </row>
    <row r="503" spans="3:3" x14ac:dyDescent="0.2">
      <c r="C503" s="5"/>
    </row>
    <row r="504" spans="3:3" x14ac:dyDescent="0.2">
      <c r="C504" s="5"/>
    </row>
    <row r="505" spans="3:3" x14ac:dyDescent="0.2">
      <c r="C505" s="5"/>
    </row>
    <row r="506" spans="3:3" x14ac:dyDescent="0.2">
      <c r="C506" s="5"/>
    </row>
    <row r="507" spans="3:3" x14ac:dyDescent="0.2">
      <c r="C507" s="5"/>
    </row>
    <row r="508" spans="3:3" x14ac:dyDescent="0.2">
      <c r="C508" s="5"/>
    </row>
    <row r="509" spans="3:3" x14ac:dyDescent="0.2">
      <c r="C509" s="5"/>
    </row>
    <row r="510" spans="3:3" x14ac:dyDescent="0.2">
      <c r="C510" s="5"/>
    </row>
    <row r="511" spans="3:3" x14ac:dyDescent="0.2">
      <c r="C511" s="5"/>
    </row>
    <row r="512" spans="3:3" x14ac:dyDescent="0.2">
      <c r="C512" s="5"/>
    </row>
    <row r="513" spans="3:3" x14ac:dyDescent="0.2">
      <c r="C513" s="5"/>
    </row>
    <row r="514" spans="3:3" x14ac:dyDescent="0.2">
      <c r="C514" s="5"/>
    </row>
    <row r="515" spans="3:3" x14ac:dyDescent="0.2">
      <c r="C515" s="5"/>
    </row>
    <row r="516" spans="3:3" x14ac:dyDescent="0.2">
      <c r="C516" s="5"/>
    </row>
    <row r="517" spans="3:3" x14ac:dyDescent="0.2">
      <c r="C517" s="5"/>
    </row>
    <row r="518" spans="3:3" x14ac:dyDescent="0.2">
      <c r="C518" s="5"/>
    </row>
    <row r="519" spans="3:3" x14ac:dyDescent="0.2">
      <c r="C519" s="5"/>
    </row>
    <row r="520" spans="3:3" x14ac:dyDescent="0.2">
      <c r="C520" s="5"/>
    </row>
    <row r="521" spans="3:3" x14ac:dyDescent="0.2">
      <c r="C521" s="5"/>
    </row>
    <row r="522" spans="3:3" x14ac:dyDescent="0.2">
      <c r="C522" s="5"/>
    </row>
    <row r="523" spans="3:3" x14ac:dyDescent="0.2">
      <c r="C523" s="5"/>
    </row>
    <row r="524" spans="3:3" x14ac:dyDescent="0.2">
      <c r="C524" s="5"/>
    </row>
    <row r="525" spans="3:3" x14ac:dyDescent="0.2">
      <c r="C525" s="5"/>
    </row>
    <row r="526" spans="3:3" x14ac:dyDescent="0.2">
      <c r="C526" s="5"/>
    </row>
    <row r="527" spans="3:3" x14ac:dyDescent="0.2">
      <c r="C527" s="5"/>
    </row>
    <row r="528" spans="3:3" x14ac:dyDescent="0.2">
      <c r="C528" s="5"/>
    </row>
    <row r="529" spans="3:3" x14ac:dyDescent="0.2">
      <c r="C529" s="5"/>
    </row>
    <row r="530" spans="3:3" x14ac:dyDescent="0.2">
      <c r="C530" s="5"/>
    </row>
    <row r="531" spans="3:3" x14ac:dyDescent="0.2">
      <c r="C531" s="5"/>
    </row>
    <row r="532" spans="3:3" x14ac:dyDescent="0.2">
      <c r="C532" s="5"/>
    </row>
    <row r="533" spans="3:3" x14ac:dyDescent="0.2">
      <c r="C533" s="5"/>
    </row>
    <row r="534" spans="3:3" x14ac:dyDescent="0.2">
      <c r="C534" s="5"/>
    </row>
    <row r="535" spans="3:3" x14ac:dyDescent="0.2">
      <c r="C535" s="5"/>
    </row>
    <row r="536" spans="3:3" x14ac:dyDescent="0.2">
      <c r="C536" s="5"/>
    </row>
    <row r="537" spans="3:3" x14ac:dyDescent="0.2">
      <c r="C537" s="5"/>
    </row>
    <row r="538" spans="3:3" x14ac:dyDescent="0.2">
      <c r="C538" s="5"/>
    </row>
    <row r="539" spans="3:3" x14ac:dyDescent="0.2">
      <c r="C539" s="5"/>
    </row>
    <row r="540" spans="3:3" x14ac:dyDescent="0.2">
      <c r="C540" s="5"/>
    </row>
    <row r="541" spans="3:3" x14ac:dyDescent="0.2">
      <c r="C541" s="5"/>
    </row>
    <row r="542" spans="3:3" x14ac:dyDescent="0.2">
      <c r="C542" s="5"/>
    </row>
    <row r="543" spans="3:3" x14ac:dyDescent="0.2">
      <c r="C543" s="5"/>
    </row>
    <row r="544" spans="3:3" x14ac:dyDescent="0.2">
      <c r="C544" s="5"/>
    </row>
    <row r="545" spans="3:3" x14ac:dyDescent="0.2">
      <c r="C545" s="5"/>
    </row>
    <row r="546" spans="3:3" x14ac:dyDescent="0.2">
      <c r="C546" s="5"/>
    </row>
    <row r="547" spans="3:3" x14ac:dyDescent="0.2">
      <c r="C547" s="5"/>
    </row>
    <row r="548" spans="3:3" x14ac:dyDescent="0.2">
      <c r="C548" s="5"/>
    </row>
    <row r="549" spans="3:3" x14ac:dyDescent="0.2">
      <c r="C549" s="5"/>
    </row>
    <row r="550" spans="3:3" x14ac:dyDescent="0.2">
      <c r="C550" s="5"/>
    </row>
    <row r="551" spans="3:3" x14ac:dyDescent="0.2">
      <c r="C551" s="5"/>
    </row>
    <row r="552" spans="3:3" x14ac:dyDescent="0.2">
      <c r="C552" s="5"/>
    </row>
    <row r="553" spans="3:3" x14ac:dyDescent="0.2">
      <c r="C553" s="5"/>
    </row>
    <row r="554" spans="3:3" x14ac:dyDescent="0.2">
      <c r="C554" s="5"/>
    </row>
    <row r="555" spans="3:3" x14ac:dyDescent="0.2">
      <c r="C555" s="5"/>
    </row>
    <row r="556" spans="3:3" x14ac:dyDescent="0.2">
      <c r="C556" s="5"/>
    </row>
    <row r="557" spans="3:3" x14ac:dyDescent="0.2">
      <c r="C557" s="5"/>
    </row>
    <row r="558" spans="3:3" x14ac:dyDescent="0.2">
      <c r="C558" s="5"/>
    </row>
    <row r="559" spans="3:3" x14ac:dyDescent="0.2">
      <c r="C559" s="5"/>
    </row>
    <row r="560" spans="3:3" x14ac:dyDescent="0.2">
      <c r="C560" s="5"/>
    </row>
    <row r="561" spans="3:3" x14ac:dyDescent="0.2">
      <c r="C561" s="5"/>
    </row>
    <row r="562" spans="3:3" x14ac:dyDescent="0.2">
      <c r="C562" s="5"/>
    </row>
    <row r="563" spans="3:3" x14ac:dyDescent="0.2">
      <c r="C563" s="5"/>
    </row>
    <row r="564" spans="3:3" x14ac:dyDescent="0.2">
      <c r="C564" s="5"/>
    </row>
    <row r="565" spans="3:3" x14ac:dyDescent="0.2">
      <c r="C565" s="5"/>
    </row>
    <row r="566" spans="3:3" x14ac:dyDescent="0.2">
      <c r="C566" s="5"/>
    </row>
    <row r="567" spans="3:3" x14ac:dyDescent="0.2">
      <c r="C567" s="5"/>
    </row>
    <row r="568" spans="3:3" x14ac:dyDescent="0.2">
      <c r="C568" s="5"/>
    </row>
    <row r="569" spans="3:3" x14ac:dyDescent="0.2">
      <c r="C569" s="5"/>
    </row>
    <row r="570" spans="3:3" x14ac:dyDescent="0.2">
      <c r="C570" s="5"/>
    </row>
    <row r="571" spans="3:3" x14ac:dyDescent="0.2">
      <c r="C571" s="5"/>
    </row>
    <row r="572" spans="3:3" x14ac:dyDescent="0.2">
      <c r="C572" s="5"/>
    </row>
    <row r="573" spans="3:3" x14ac:dyDescent="0.2">
      <c r="C573" s="5"/>
    </row>
    <row r="574" spans="3:3" x14ac:dyDescent="0.2">
      <c r="C574" s="5"/>
    </row>
    <row r="575" spans="3:3" x14ac:dyDescent="0.2">
      <c r="C575" s="5"/>
    </row>
    <row r="576" spans="3:3" x14ac:dyDescent="0.2">
      <c r="C576" s="5"/>
    </row>
    <row r="577" spans="3:3" x14ac:dyDescent="0.2">
      <c r="C577" s="5"/>
    </row>
    <row r="578" spans="3:3" x14ac:dyDescent="0.2">
      <c r="C578" s="5"/>
    </row>
    <row r="579" spans="3:3" x14ac:dyDescent="0.2">
      <c r="C579" s="5"/>
    </row>
    <row r="580" spans="3:3" x14ac:dyDescent="0.2">
      <c r="C580" s="5"/>
    </row>
    <row r="581" spans="3:3" x14ac:dyDescent="0.2">
      <c r="C581" s="5"/>
    </row>
    <row r="582" spans="3:3" x14ac:dyDescent="0.2">
      <c r="C582" s="5"/>
    </row>
    <row r="583" spans="3:3" x14ac:dyDescent="0.2">
      <c r="C583" s="5"/>
    </row>
    <row r="584" spans="3:3" x14ac:dyDescent="0.2">
      <c r="C584" s="5"/>
    </row>
    <row r="585" spans="3:3" x14ac:dyDescent="0.2">
      <c r="C585" s="5"/>
    </row>
    <row r="586" spans="3:3" x14ac:dyDescent="0.2">
      <c r="C586" s="5"/>
    </row>
    <row r="587" spans="3:3" x14ac:dyDescent="0.2">
      <c r="C587" s="5"/>
    </row>
    <row r="588" spans="3:3" x14ac:dyDescent="0.2">
      <c r="C588" s="5"/>
    </row>
    <row r="589" spans="3:3" x14ac:dyDescent="0.2">
      <c r="C589" s="5"/>
    </row>
    <row r="590" spans="3:3" x14ac:dyDescent="0.2">
      <c r="C590" s="5"/>
    </row>
    <row r="591" spans="3:3" x14ac:dyDescent="0.2">
      <c r="C591" s="5"/>
    </row>
    <row r="592" spans="3:3" x14ac:dyDescent="0.2">
      <c r="C592" s="5"/>
    </row>
    <row r="593" spans="3:3" x14ac:dyDescent="0.2">
      <c r="C593" s="5"/>
    </row>
    <row r="594" spans="3:3" x14ac:dyDescent="0.2">
      <c r="C594" s="5"/>
    </row>
    <row r="595" spans="3:3" x14ac:dyDescent="0.2">
      <c r="C595" s="5"/>
    </row>
    <row r="596" spans="3:3" x14ac:dyDescent="0.2">
      <c r="C596" s="5"/>
    </row>
    <row r="597" spans="3:3" x14ac:dyDescent="0.2">
      <c r="C597" s="5"/>
    </row>
    <row r="598" spans="3:3" x14ac:dyDescent="0.2">
      <c r="C598" s="5"/>
    </row>
    <row r="599" spans="3:3" x14ac:dyDescent="0.2">
      <c r="C599" s="5"/>
    </row>
    <row r="600" spans="3:3" x14ac:dyDescent="0.2">
      <c r="C600" s="5"/>
    </row>
    <row r="601" spans="3:3" x14ac:dyDescent="0.2">
      <c r="C601" s="5"/>
    </row>
    <row r="602" spans="3:3" x14ac:dyDescent="0.2">
      <c r="C602" s="5"/>
    </row>
    <row r="603" spans="3:3" x14ac:dyDescent="0.2">
      <c r="C603" s="5"/>
    </row>
    <row r="604" spans="3:3" x14ac:dyDescent="0.2">
      <c r="C604" s="5"/>
    </row>
    <row r="605" spans="3:3" x14ac:dyDescent="0.2">
      <c r="C605" s="5"/>
    </row>
    <row r="606" spans="3:3" x14ac:dyDescent="0.2">
      <c r="C606" s="5"/>
    </row>
    <row r="607" spans="3:3" x14ac:dyDescent="0.2">
      <c r="C607" s="5"/>
    </row>
    <row r="608" spans="3:3" x14ac:dyDescent="0.2">
      <c r="C608" s="5"/>
    </row>
    <row r="609" spans="3:3" x14ac:dyDescent="0.2">
      <c r="C609" s="5"/>
    </row>
    <row r="610" spans="3:3" x14ac:dyDescent="0.2">
      <c r="C610" s="5"/>
    </row>
    <row r="611" spans="3:3" x14ac:dyDescent="0.2">
      <c r="C611" s="5"/>
    </row>
    <row r="612" spans="3:3" x14ac:dyDescent="0.2">
      <c r="C612" s="5"/>
    </row>
    <row r="613" spans="3:3" x14ac:dyDescent="0.2">
      <c r="C613" s="5"/>
    </row>
    <row r="614" spans="3:3" x14ac:dyDescent="0.2">
      <c r="C614" s="5"/>
    </row>
    <row r="615" spans="3:3" x14ac:dyDescent="0.2">
      <c r="C615" s="5"/>
    </row>
    <row r="616" spans="3:3" x14ac:dyDescent="0.2">
      <c r="C616" s="5"/>
    </row>
    <row r="617" spans="3:3" x14ac:dyDescent="0.2">
      <c r="C617" s="5"/>
    </row>
    <row r="618" spans="3:3" x14ac:dyDescent="0.2">
      <c r="C618" s="5"/>
    </row>
    <row r="619" spans="3:3" x14ac:dyDescent="0.2">
      <c r="C619" s="5"/>
    </row>
    <row r="620" spans="3:3" x14ac:dyDescent="0.2">
      <c r="C620" s="5"/>
    </row>
    <row r="621" spans="3:3" x14ac:dyDescent="0.2">
      <c r="C621" s="5"/>
    </row>
    <row r="622" spans="3:3" x14ac:dyDescent="0.2">
      <c r="C622" s="5"/>
    </row>
    <row r="623" spans="3:3" x14ac:dyDescent="0.2">
      <c r="C623" s="5"/>
    </row>
    <row r="624" spans="3:3" x14ac:dyDescent="0.2">
      <c r="C624" s="5"/>
    </row>
    <row r="625" spans="3:3" x14ac:dyDescent="0.2">
      <c r="C625" s="5"/>
    </row>
    <row r="626" spans="3:3" x14ac:dyDescent="0.2">
      <c r="C626" s="5"/>
    </row>
    <row r="627" spans="3:3" x14ac:dyDescent="0.2">
      <c r="C627" s="5"/>
    </row>
    <row r="628" spans="3:3" x14ac:dyDescent="0.2">
      <c r="C628" s="5"/>
    </row>
    <row r="629" spans="3:3" x14ac:dyDescent="0.2">
      <c r="C629" s="5"/>
    </row>
    <row r="630" spans="3:3" x14ac:dyDescent="0.2">
      <c r="C630" s="5"/>
    </row>
    <row r="631" spans="3:3" x14ac:dyDescent="0.2">
      <c r="C631" s="5"/>
    </row>
    <row r="632" spans="3:3" x14ac:dyDescent="0.2">
      <c r="C632" s="5"/>
    </row>
    <row r="633" spans="3:3" x14ac:dyDescent="0.2">
      <c r="C633" s="5"/>
    </row>
    <row r="634" spans="3:3" x14ac:dyDescent="0.2">
      <c r="C634" s="5"/>
    </row>
    <row r="635" spans="3:3" x14ac:dyDescent="0.2">
      <c r="C635" s="5"/>
    </row>
    <row r="636" spans="3:3" x14ac:dyDescent="0.2">
      <c r="C636" s="5"/>
    </row>
    <row r="637" spans="3:3" x14ac:dyDescent="0.2">
      <c r="C637" s="5"/>
    </row>
    <row r="638" spans="3:3" x14ac:dyDescent="0.2">
      <c r="C638" s="5"/>
    </row>
    <row r="639" spans="3:3" x14ac:dyDescent="0.2">
      <c r="C639" s="5"/>
    </row>
    <row r="640" spans="3:3" x14ac:dyDescent="0.2">
      <c r="C640" s="5"/>
    </row>
    <row r="641" spans="3:3" x14ac:dyDescent="0.2">
      <c r="C641" s="5"/>
    </row>
    <row r="642" spans="3:3" x14ac:dyDescent="0.2">
      <c r="C642" s="5"/>
    </row>
    <row r="643" spans="3:3" x14ac:dyDescent="0.2">
      <c r="C643" s="5"/>
    </row>
    <row r="644" spans="3:3" x14ac:dyDescent="0.2">
      <c r="C644" s="5"/>
    </row>
    <row r="645" spans="3:3" x14ac:dyDescent="0.2">
      <c r="C645" s="5"/>
    </row>
    <row r="646" spans="3:3" x14ac:dyDescent="0.2">
      <c r="C646" s="5"/>
    </row>
    <row r="647" spans="3:3" x14ac:dyDescent="0.2">
      <c r="C647" s="5"/>
    </row>
    <row r="648" spans="3:3" x14ac:dyDescent="0.2">
      <c r="C648" s="5"/>
    </row>
    <row r="649" spans="3:3" x14ac:dyDescent="0.2">
      <c r="C649" s="5"/>
    </row>
    <row r="650" spans="3:3" x14ac:dyDescent="0.2">
      <c r="C650" s="5"/>
    </row>
    <row r="651" spans="3:3" x14ac:dyDescent="0.2">
      <c r="C651" s="5"/>
    </row>
    <row r="652" spans="3:3" x14ac:dyDescent="0.2">
      <c r="C652" s="5"/>
    </row>
    <row r="653" spans="3:3" x14ac:dyDescent="0.2">
      <c r="C653" s="5"/>
    </row>
    <row r="654" spans="3:3" x14ac:dyDescent="0.2">
      <c r="C654" s="5"/>
    </row>
    <row r="655" spans="3:3" x14ac:dyDescent="0.2">
      <c r="C655" s="5"/>
    </row>
    <row r="656" spans="3:3" x14ac:dyDescent="0.2">
      <c r="C656" s="5"/>
    </row>
    <row r="657" spans="3:3" x14ac:dyDescent="0.2">
      <c r="C657" s="5"/>
    </row>
    <row r="658" spans="3:3" x14ac:dyDescent="0.2">
      <c r="C658" s="5"/>
    </row>
    <row r="659" spans="3:3" x14ac:dyDescent="0.2">
      <c r="C659" s="5"/>
    </row>
    <row r="660" spans="3:3" x14ac:dyDescent="0.2">
      <c r="C660" s="5"/>
    </row>
    <row r="661" spans="3:3" x14ac:dyDescent="0.2">
      <c r="C661" s="5"/>
    </row>
    <row r="662" spans="3:3" x14ac:dyDescent="0.2">
      <c r="C662" s="5"/>
    </row>
  </sheetData>
  <phoneticPr fontId="0" type="noConversion"/>
  <pageMargins left="0.75" right="0.75" top="1" bottom="1" header="0.5" footer="0.5"/>
  <pageSetup paperSize="5" scale="70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5610" r:id="rId4" name="CheckBox1">
          <controlPr autoLine="0" r:id="rId5">
            <anchor moveWithCells="1" sizeWithCells="1">
              <from>
                <xdr:col>2</xdr:col>
                <xdr:colOff>123825</xdr:colOff>
                <xdr:row>0</xdr:row>
                <xdr:rowOff>104775</xdr:rowOff>
              </from>
              <to>
                <xdr:col>2</xdr:col>
                <xdr:colOff>1009650</xdr:colOff>
                <xdr:row>1</xdr:row>
                <xdr:rowOff>161925</xdr:rowOff>
              </to>
            </anchor>
          </controlPr>
        </control>
      </mc:Choice>
      <mc:Fallback>
        <control shapeId="25610" r:id="rId4" name="CheckBox1"/>
      </mc:Fallback>
    </mc:AlternateContent>
    <mc:AlternateContent xmlns:mc="http://schemas.openxmlformats.org/markup-compatibility/2006">
      <mc:Choice Requires="x14">
        <control shapeId="25609" r:id="rId6" name="CommandButton1">
          <controlPr autoLine="0" r:id="rId7">
            <anchor moveWithCells="1" sizeWithCells="1">
              <from>
                <xdr:col>2</xdr:col>
                <xdr:colOff>114300</xdr:colOff>
                <xdr:row>1</xdr:row>
                <xdr:rowOff>200025</xdr:rowOff>
              </from>
              <to>
                <xdr:col>2</xdr:col>
                <xdr:colOff>1009650</xdr:colOff>
                <xdr:row>2</xdr:row>
                <xdr:rowOff>190500</xdr:rowOff>
              </to>
            </anchor>
          </controlPr>
        </control>
      </mc:Choice>
      <mc:Fallback>
        <control shapeId="25609" r:id="rId6" name="CommandButton1"/>
      </mc:Fallback>
    </mc:AlternateContent>
    <mc:AlternateContent xmlns:mc="http://schemas.openxmlformats.org/markup-compatibility/2006">
      <mc:Choice Requires="x14">
        <control shapeId="25607" r:id="rId8" name="TextBox1">
          <controlPr defaultSize="0" autoLine="0" autoPict="0" r:id="rId9">
            <anchor moveWithCells="1">
              <from>
                <xdr:col>7</xdr:col>
                <xdr:colOff>323850</xdr:colOff>
                <xdr:row>1</xdr:row>
                <xdr:rowOff>200025</xdr:rowOff>
              </from>
              <to>
                <xdr:col>9</xdr:col>
                <xdr:colOff>676275</xdr:colOff>
                <xdr:row>2</xdr:row>
                <xdr:rowOff>171450</xdr:rowOff>
              </to>
            </anchor>
          </controlPr>
        </control>
      </mc:Choice>
      <mc:Fallback>
        <control shapeId="25607" r:id="rId8" name="TextBox1"/>
      </mc:Fallback>
    </mc:AlternateContent>
    <mc:AlternateContent xmlns:mc="http://schemas.openxmlformats.org/markup-compatibility/2006">
      <mc:Choice Requires="x14">
        <control shapeId="25606" r:id="rId10" name="CommandButton2">
          <controlPr autoLine="0" autoPict="0" r:id="rId11">
            <anchor moveWithCells="1">
              <from>
                <xdr:col>7</xdr:col>
                <xdr:colOff>323850</xdr:colOff>
                <xdr:row>1</xdr:row>
                <xdr:rowOff>0</xdr:rowOff>
              </from>
              <to>
                <xdr:col>9</xdr:col>
                <xdr:colOff>638175</xdr:colOff>
                <xdr:row>1</xdr:row>
                <xdr:rowOff>95250</xdr:rowOff>
              </to>
            </anchor>
          </controlPr>
        </control>
      </mc:Choice>
      <mc:Fallback>
        <control shapeId="25606" r:id="rId10" name="CommandButton2"/>
      </mc:Fallback>
    </mc:AlternateContent>
    <mc:AlternateContent xmlns:mc="http://schemas.openxmlformats.org/markup-compatibility/2006">
      <mc:Choice Requires="x14">
        <control shapeId="25605" r:id="rId12" name="Label1">
          <controlPr defaultSize="0" autoLine="0" r:id="rId13">
            <anchor moveWithCells="1">
              <from>
                <xdr:col>7</xdr:col>
                <xdr:colOff>314325</xdr:colOff>
                <xdr:row>0</xdr:row>
                <xdr:rowOff>104775</xdr:rowOff>
              </from>
              <to>
                <xdr:col>9</xdr:col>
                <xdr:colOff>685800</xdr:colOff>
                <xdr:row>1</xdr:row>
                <xdr:rowOff>152400</xdr:rowOff>
              </to>
            </anchor>
          </controlPr>
        </control>
      </mc:Choice>
      <mc:Fallback>
        <control shapeId="25605" r:id="rId12" name="Label1"/>
      </mc:Fallback>
    </mc:AlternateContent>
    <mc:AlternateContent xmlns:mc="http://schemas.openxmlformats.org/markup-compatibility/2006">
      <mc:Choice Requires="x14">
        <control shapeId="25602" r:id="rId14" name="Rvx1">
          <controlPr defaultSize="0" autoLine="0" autoPict="0" r:id="rId15">
            <anchor moveWithCells="1">
              <from>
                <xdr:col>8</xdr:col>
                <xdr:colOff>0</xdr:colOff>
                <xdr:row>1</xdr:row>
                <xdr:rowOff>0</xdr:rowOff>
              </from>
              <to>
                <xdr:col>8</xdr:col>
                <xdr:colOff>266700</xdr:colOff>
                <xdr:row>2</xdr:row>
                <xdr:rowOff>28575</xdr:rowOff>
              </to>
            </anchor>
          </controlPr>
        </control>
      </mc:Choice>
      <mc:Fallback>
        <control shapeId="25602" r:id="rId14" name="Rvx1"/>
      </mc:Fallback>
    </mc:AlternateContent>
    <mc:AlternateContent xmlns:mc="http://schemas.openxmlformats.org/markup-compatibility/2006">
      <mc:Choice Requires="x14">
        <control shapeId="25601" r:id="rId16" name="Button 1">
          <controlPr defaultSize="0" print="0" autoFill="0" autoPict="0" macro="[0]!refreshDataCurves">
            <anchor moveWithCells="1" sizeWithCells="1">
              <from>
                <xdr:col>5</xdr:col>
                <xdr:colOff>76200</xdr:colOff>
                <xdr:row>0</xdr:row>
                <xdr:rowOff>114300</xdr:rowOff>
              </from>
              <to>
                <xdr:col>6</xdr:col>
                <xdr:colOff>695325</xdr:colOff>
                <xdr:row>1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5603" r:id="rId17" name="Button 3">
          <controlPr defaultSize="0" print="0" autoFill="0" autoPict="0" macro="[0]!SaveSelectionToDB">
            <anchor moveWithCells="1" sizeWithCells="1">
              <from>
                <xdr:col>2</xdr:col>
                <xdr:colOff>1152525</xdr:colOff>
                <xdr:row>0</xdr:row>
                <xdr:rowOff>95250</xdr:rowOff>
              </from>
              <to>
                <xdr:col>4</xdr:col>
                <xdr:colOff>723900</xdr:colOff>
                <xdr:row>1</xdr:row>
                <xdr:rowOff>142875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5604" r:id="rId18" name="Button 4">
          <controlPr defaultSize="0" print="0" autoFill="0" autoPict="0" macro="[0]!SaveAllToDB">
            <anchor moveWithCells="1" sizeWithCells="1">
              <from>
                <xdr:col>3</xdr:col>
                <xdr:colOff>0</xdr:colOff>
                <xdr:row>1</xdr:row>
                <xdr:rowOff>180975</xdr:rowOff>
              </from>
              <to>
                <xdr:col>4</xdr:col>
                <xdr:colOff>733425</xdr:colOff>
                <xdr:row>2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5611" r:id="rId19" name="Group Box 11">
          <controlPr defaultSize="0" autoFill="0" autoPict="0">
            <anchor moveWithCells="1">
              <from>
                <xdr:col>2</xdr:col>
                <xdr:colOff>1123950</xdr:colOff>
                <xdr:row>0</xdr:row>
                <xdr:rowOff>28575</xdr:rowOff>
              </from>
              <to>
                <xdr:col>4</xdr:col>
                <xdr:colOff>466725</xdr:colOff>
                <xdr:row>2</xdr:row>
                <xdr:rowOff>219075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5612" r:id="rId20" name="Group Box 12">
          <controlPr defaultSize="0" autoFill="0" autoPict="0">
            <anchor moveWithCells="1">
              <from>
                <xdr:col>2</xdr:col>
                <xdr:colOff>66675</xdr:colOff>
                <xdr:row>0</xdr:row>
                <xdr:rowOff>38100</xdr:rowOff>
              </from>
              <to>
                <xdr:col>2</xdr:col>
                <xdr:colOff>1057275</xdr:colOff>
                <xdr:row>2</xdr:row>
                <xdr:rowOff>219075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5613" r:id="rId21" name="Group Box 13">
          <controlPr defaultSize="0" autoFill="0" autoPict="0">
            <anchor moveWithCells="1">
              <from>
                <xdr:col>5</xdr:col>
                <xdr:colOff>38100</xdr:colOff>
                <xdr:row>0</xdr:row>
                <xdr:rowOff>47625</xdr:rowOff>
              </from>
              <to>
                <xdr:col>6</xdr:col>
                <xdr:colOff>695325</xdr:colOff>
                <xdr:row>2</xdr:row>
                <xdr:rowOff>219075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5614" r:id="rId22" name="Button 14">
          <controlPr defaultSize="0" print="0" autoFill="0" autoPict="0" macro="[0]!reloadModule">
            <anchor moveWithCells="1" sizeWithCells="1">
              <from>
                <xdr:col>5</xdr:col>
                <xdr:colOff>76200</xdr:colOff>
                <xdr:row>1</xdr:row>
                <xdr:rowOff>209550</xdr:rowOff>
              </from>
              <to>
                <xdr:col>6</xdr:col>
                <xdr:colOff>104775</xdr:colOff>
                <xdr:row>2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5615" r:id="rId23" name="Button 15">
          <controlPr defaultSize="0" print="0" autoFill="0" autoPict="0" macro="[0]!reInit">
            <anchor moveWithCells="1" sizeWithCells="1">
              <from>
                <xdr:col>6</xdr:col>
                <xdr:colOff>133350</xdr:colOff>
                <xdr:row>1</xdr:row>
                <xdr:rowOff>209550</xdr:rowOff>
              </from>
              <to>
                <xdr:col>6</xdr:col>
                <xdr:colOff>695325</xdr:colOff>
                <xdr:row>2</xdr:row>
                <xdr:rowOff>190500</xdr:rowOff>
              </to>
            </anchor>
          </controlPr>
        </control>
      </mc:Choice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Listen"/>
  <dimension ref="A3:M593"/>
  <sheetViews>
    <sheetView showGridLines="0" topLeftCell="B1" workbookViewId="0">
      <pane xSplit="1" ySplit="5" topLeftCell="C6" activePane="bottomRight" state="frozen"/>
      <selection activeCell="B1" sqref="B1"/>
      <selection pane="topRight" activeCell="C1" sqref="C1"/>
      <selection pane="bottomLeft" activeCell="B6" sqref="B6"/>
      <selection pane="bottomRight" activeCell="C37" sqref="C37"/>
    </sheetView>
  </sheetViews>
  <sheetFormatPr defaultRowHeight="12.75" x14ac:dyDescent="0.2"/>
  <cols>
    <col min="1" max="1" width="10.85546875" style="7" hidden="1" customWidth="1"/>
    <col min="2" max="2" width="14.7109375" style="63" customWidth="1"/>
    <col min="3" max="3" width="10.5703125" style="45" bestFit="1" customWidth="1"/>
    <col min="4" max="4" width="15.42578125" style="45" customWidth="1"/>
    <col min="5" max="5" width="15.140625" style="45" bestFit="1" customWidth="1"/>
    <col min="6" max="6" width="9.140625" style="46"/>
    <col min="7" max="7" width="11.7109375" style="45" bestFit="1" customWidth="1"/>
    <col min="8" max="8" width="11.140625" style="45" bestFit="1" customWidth="1"/>
    <col min="9" max="10" width="9.140625" style="45"/>
    <col min="11" max="12" width="9.140625" style="11"/>
    <col min="13" max="13" width="9.140625" style="57"/>
    <col min="14" max="16384" width="9.140625" style="7"/>
  </cols>
  <sheetData>
    <row r="3" spans="1:13" s="47" customFormat="1" x14ac:dyDescent="0.2">
      <c r="B3" s="62" t="s">
        <v>2</v>
      </c>
      <c r="C3" s="59" t="s">
        <v>73</v>
      </c>
      <c r="D3" s="59" t="s">
        <v>174</v>
      </c>
      <c r="E3" s="59"/>
      <c r="F3" s="74"/>
      <c r="G3" s="76"/>
      <c r="H3" s="76"/>
      <c r="I3" s="58"/>
      <c r="J3" s="58"/>
      <c r="K3" s="60"/>
      <c r="L3" s="60"/>
      <c r="M3" s="56"/>
    </row>
    <row r="4" spans="1:13" s="47" customFormat="1" x14ac:dyDescent="0.2">
      <c r="B4" s="62" t="s">
        <v>3</v>
      </c>
      <c r="C4" s="61" t="s">
        <v>23</v>
      </c>
      <c r="D4" s="61" t="s">
        <v>23</v>
      </c>
      <c r="E4" s="61"/>
      <c r="F4" s="75"/>
      <c r="G4" s="77"/>
      <c r="H4" s="77"/>
      <c r="I4" s="58"/>
      <c r="J4" s="58"/>
      <c r="K4" s="60"/>
      <c r="L4" s="60"/>
      <c r="M4" s="56"/>
    </row>
    <row r="5" spans="1:13" x14ac:dyDescent="0.2">
      <c r="B5" s="63" t="s">
        <v>0</v>
      </c>
    </row>
    <row r="6" spans="1:13" s="11" customFormat="1" x14ac:dyDescent="0.2">
      <c r="A6" s="11">
        <v>0.99652179552253117</v>
      </c>
      <c r="B6" s="127">
        <f>Fin!B10</f>
        <v>37257</v>
      </c>
      <c r="C6" s="10"/>
      <c r="D6" s="45"/>
      <c r="E6" s="45"/>
      <c r="F6" s="46"/>
      <c r="G6" s="45"/>
      <c r="H6" s="45"/>
      <c r="I6" s="45"/>
      <c r="J6" s="45"/>
      <c r="M6" s="57"/>
    </row>
    <row r="7" spans="1:13" s="11" customFormat="1" x14ac:dyDescent="0.2">
      <c r="A7" s="11">
        <v>0.99079285067984701</v>
      </c>
      <c r="B7" s="127">
        <f>Fin!B11</f>
        <v>37258</v>
      </c>
      <c r="C7" s="10"/>
      <c r="D7" s="45"/>
      <c r="E7" s="45"/>
      <c r="F7" s="46"/>
      <c r="G7" s="45"/>
      <c r="H7" s="45"/>
      <c r="I7" s="45"/>
      <c r="J7" s="45"/>
      <c r="M7" s="57"/>
    </row>
    <row r="8" spans="1:13" s="11" customFormat="1" x14ac:dyDescent="0.2">
      <c r="A8" s="11">
        <v>0.98499086361793597</v>
      </c>
      <c r="B8" s="127">
        <f>Fin!B12</f>
        <v>37259</v>
      </c>
      <c r="C8" s="10"/>
      <c r="D8" s="45"/>
      <c r="E8" s="45"/>
      <c r="F8" s="46"/>
      <c r="G8" s="45"/>
      <c r="H8" s="45"/>
      <c r="I8" s="45"/>
      <c r="J8" s="45"/>
      <c r="M8" s="57"/>
    </row>
    <row r="9" spans="1:13" s="11" customFormat="1" x14ac:dyDescent="0.2">
      <c r="A9" s="11">
        <v>0.97937525782379675</v>
      </c>
      <c r="B9" s="127">
        <f>Fin!B13</f>
        <v>37260</v>
      </c>
      <c r="C9" s="10"/>
      <c r="D9" s="45"/>
      <c r="E9" s="45"/>
      <c r="F9" s="46"/>
      <c r="G9" s="45"/>
      <c r="H9" s="45"/>
      <c r="I9" s="45"/>
      <c r="J9" s="45"/>
      <c r="M9" s="57"/>
    </row>
    <row r="10" spans="1:13" s="11" customFormat="1" x14ac:dyDescent="0.2">
      <c r="A10" s="11">
        <v>0.97355317810234776</v>
      </c>
      <c r="B10" s="127">
        <f>Fin!B14</f>
        <v>37261</v>
      </c>
      <c r="C10" s="10"/>
      <c r="D10" s="45"/>
      <c r="E10" s="45"/>
      <c r="F10" s="46"/>
      <c r="G10" s="45"/>
      <c r="H10" s="45"/>
      <c r="I10" s="45"/>
      <c r="J10" s="45"/>
      <c r="M10" s="57"/>
    </row>
    <row r="11" spans="1:13" s="11" customFormat="1" ht="14.25" customHeight="1" x14ac:dyDescent="0.2">
      <c r="A11" s="11">
        <v>0.96789469933159533</v>
      </c>
      <c r="B11" s="127">
        <f>Fin!B15</f>
        <v>37262</v>
      </c>
      <c r="C11" s="10"/>
      <c r="D11" s="45"/>
      <c r="E11" s="45"/>
      <c r="F11" s="46"/>
      <c r="G11" s="45"/>
      <c r="H11" s="45"/>
      <c r="I11" s="45"/>
      <c r="J11" s="45"/>
      <c r="M11" s="57"/>
    </row>
    <row r="12" spans="1:13" s="11" customFormat="1" x14ac:dyDescent="0.2">
      <c r="A12" s="11">
        <v>0.96202283167619473</v>
      </c>
      <c r="B12" s="127">
        <f>Fin!B16</f>
        <v>37263</v>
      </c>
      <c r="C12" s="10"/>
      <c r="D12" s="45"/>
      <c r="E12" s="45"/>
      <c r="F12" s="46"/>
      <c r="G12" s="45"/>
      <c r="H12" s="45"/>
      <c r="I12" s="45"/>
      <c r="J12" s="45"/>
      <c r="M12" s="57"/>
    </row>
    <row r="13" spans="1:13" s="11" customFormat="1" x14ac:dyDescent="0.2">
      <c r="A13" s="11">
        <v>0.95612598501614776</v>
      </c>
      <c r="B13" s="127">
        <f>Fin!B17</f>
        <v>37264</v>
      </c>
      <c r="C13" s="10"/>
      <c r="D13" s="45"/>
      <c r="E13" s="45"/>
      <c r="F13" s="46"/>
      <c r="G13" s="45"/>
      <c r="H13" s="45"/>
      <c r="I13" s="45"/>
      <c r="J13" s="45"/>
      <c r="M13" s="57"/>
    </row>
    <row r="14" spans="1:13" s="11" customFormat="1" x14ac:dyDescent="0.2">
      <c r="A14" s="11">
        <v>0.95077980567612752</v>
      </c>
      <c r="B14" s="127">
        <f>Fin!B18</f>
        <v>37265</v>
      </c>
      <c r="C14" s="10"/>
      <c r="D14" s="45"/>
      <c r="E14" s="45"/>
      <c r="F14" s="46"/>
      <c r="G14" s="45"/>
      <c r="H14" s="45"/>
      <c r="I14" s="45"/>
      <c r="J14" s="45"/>
      <c r="M14" s="57"/>
    </row>
    <row r="15" spans="1:13" s="11" customFormat="1" x14ac:dyDescent="0.2">
      <c r="A15" s="11">
        <v>0.94489081246840967</v>
      </c>
      <c r="B15" s="127">
        <f>Fin!B19</f>
        <v>37266</v>
      </c>
      <c r="C15" s="10"/>
      <c r="D15" s="45"/>
      <c r="E15" s="45"/>
      <c r="F15" s="46"/>
      <c r="G15" s="45"/>
      <c r="H15" s="45"/>
      <c r="I15" s="45"/>
      <c r="J15" s="45"/>
      <c r="M15" s="57"/>
    </row>
    <row r="16" spans="1:13" s="11" customFormat="1" x14ac:dyDescent="0.2">
      <c r="A16" s="11">
        <v>0.93927590349261758</v>
      </c>
      <c r="B16" s="127">
        <f>Fin!B20</f>
        <v>37267</v>
      </c>
      <c r="C16" s="10"/>
      <c r="D16" s="45"/>
      <c r="E16" s="45"/>
      <c r="F16" s="46"/>
      <c r="G16" s="45"/>
      <c r="H16" s="45"/>
      <c r="I16" s="45"/>
      <c r="J16" s="45"/>
      <c r="M16" s="57"/>
    </row>
    <row r="17" spans="1:13" s="11" customFormat="1" x14ac:dyDescent="0.2">
      <c r="A17" s="11">
        <v>0.933480459556567</v>
      </c>
      <c r="B17" s="127">
        <f>Fin!B21</f>
        <v>37268</v>
      </c>
      <c r="C17" s="10"/>
      <c r="D17" s="45"/>
      <c r="E17" s="45"/>
      <c r="F17" s="46"/>
      <c r="G17" s="45"/>
      <c r="H17" s="45"/>
      <c r="I17" s="45"/>
      <c r="J17" s="45"/>
      <c r="M17" s="57"/>
    </row>
    <row r="18" spans="1:13" s="11" customFormat="1" x14ac:dyDescent="0.2">
      <c r="A18" s="11">
        <v>0.92789953242204515</v>
      </c>
      <c r="B18" s="127">
        <f>Fin!B22</f>
        <v>37269</v>
      </c>
      <c r="C18" s="10"/>
      <c r="D18" s="45"/>
      <c r="E18" s="45"/>
      <c r="F18" s="46"/>
      <c r="G18" s="45"/>
      <c r="H18" s="45"/>
      <c r="I18" s="45"/>
      <c r="J18" s="45"/>
      <c r="M18" s="57"/>
    </row>
    <row r="19" spans="1:13" s="11" customFormat="1" x14ac:dyDescent="0.2">
      <c r="A19" s="11">
        <v>0.92218515583951732</v>
      </c>
      <c r="B19" s="127">
        <f>Fin!B23</f>
        <v>37270</v>
      </c>
      <c r="C19" s="45"/>
      <c r="D19" s="45"/>
      <c r="E19" s="45"/>
      <c r="F19" s="46"/>
      <c r="G19" s="45"/>
      <c r="H19" s="45"/>
      <c r="I19" s="45"/>
      <c r="J19" s="45"/>
      <c r="M19" s="57"/>
    </row>
    <row r="20" spans="1:13" s="11" customFormat="1" x14ac:dyDescent="0.2">
      <c r="A20" s="11">
        <v>0.91648731192463107</v>
      </c>
      <c r="B20" s="127">
        <f>Fin!B24</f>
        <v>37271</v>
      </c>
      <c r="C20" s="45"/>
      <c r="D20" s="45"/>
      <c r="E20" s="45"/>
      <c r="F20" s="46"/>
      <c r="G20" s="45"/>
      <c r="H20" s="45"/>
      <c r="I20" s="45"/>
      <c r="J20" s="45"/>
      <c r="M20" s="57"/>
    </row>
    <row r="21" spans="1:13" s="11" customFormat="1" x14ac:dyDescent="0.2">
      <c r="A21" s="11">
        <v>0.91100816916242588</v>
      </c>
      <c r="B21" s="127">
        <f>Fin!B25</f>
        <v>37272</v>
      </c>
      <c r="C21" s="45"/>
      <c r="D21" s="45"/>
      <c r="E21" s="45"/>
      <c r="F21" s="46"/>
      <c r="G21" s="45"/>
      <c r="H21" s="45"/>
      <c r="I21" s="45"/>
      <c r="J21" s="45"/>
      <c r="M21" s="57"/>
    </row>
    <row r="22" spans="1:13" s="11" customFormat="1" x14ac:dyDescent="0.2">
      <c r="A22" s="11">
        <v>0.90539820784597114</v>
      </c>
      <c r="B22" s="127">
        <f>Fin!B26</f>
        <v>37273</v>
      </c>
      <c r="C22" s="45"/>
      <c r="D22" s="45"/>
      <c r="E22" s="45"/>
      <c r="F22" s="46"/>
      <c r="G22" s="45"/>
      <c r="H22" s="45"/>
      <c r="I22" s="45"/>
      <c r="J22" s="45"/>
      <c r="M22" s="57"/>
    </row>
    <row r="23" spans="1:13" s="11" customFormat="1" x14ac:dyDescent="0.2">
      <c r="A23" s="11">
        <v>0.89999089468082505</v>
      </c>
      <c r="B23" s="127">
        <f>Fin!B27</f>
        <v>37274</v>
      </c>
      <c r="C23" s="45"/>
      <c r="D23" s="45"/>
      <c r="E23" s="45"/>
      <c r="F23" s="46"/>
      <c r="G23" s="45"/>
      <c r="H23" s="45"/>
      <c r="I23" s="45"/>
      <c r="J23" s="45"/>
      <c r="M23" s="57"/>
    </row>
    <row r="24" spans="1:13" s="11" customFormat="1" x14ac:dyDescent="0.2">
      <c r="A24" s="11">
        <v>0.89443193699709966</v>
      </c>
      <c r="B24" s="127">
        <f>Fin!B28</f>
        <v>37275</v>
      </c>
      <c r="C24" s="45"/>
      <c r="D24" s="45"/>
      <c r="E24" s="45"/>
      <c r="F24" s="46"/>
      <c r="G24" s="45"/>
      <c r="H24" s="45"/>
      <c r="I24" s="45"/>
      <c r="J24" s="45"/>
      <c r="M24" s="57"/>
    </row>
    <row r="25" spans="1:13" s="11" customFormat="1" x14ac:dyDescent="0.2">
      <c r="A25" s="11">
        <v>0.88890533710913555</v>
      </c>
      <c r="B25" s="127">
        <f>Fin!B29</f>
        <v>37276</v>
      </c>
      <c r="C25" s="45"/>
      <c r="D25" s="45"/>
      <c r="E25" s="45"/>
      <c r="F25" s="46"/>
      <c r="G25" s="45"/>
      <c r="H25" s="45"/>
      <c r="I25" s="45"/>
      <c r="J25" s="45"/>
      <c r="M25" s="57"/>
    </row>
    <row r="26" spans="1:13" s="11" customFormat="1" x14ac:dyDescent="0.2">
      <c r="A26" s="11">
        <v>0.88393435391758934</v>
      </c>
      <c r="B26" s="127">
        <f>Fin!B30</f>
        <v>37277</v>
      </c>
      <c r="C26" s="45"/>
      <c r="D26" s="45"/>
      <c r="E26" s="45"/>
      <c r="F26" s="46"/>
      <c r="G26" s="45"/>
      <c r="H26" s="45"/>
      <c r="I26" s="45"/>
      <c r="J26" s="45"/>
      <c r="M26" s="57"/>
    </row>
    <row r="27" spans="1:13" s="11" customFormat="1" x14ac:dyDescent="0.2">
      <c r="A27" s="11">
        <v>0.87848393186541163</v>
      </c>
      <c r="B27" s="127">
        <f>Fin!B31</f>
        <v>37278</v>
      </c>
      <c r="C27" s="45"/>
      <c r="D27" s="45"/>
      <c r="E27" s="45"/>
      <c r="F27" s="46"/>
      <c r="G27" s="45"/>
      <c r="H27" s="45"/>
      <c r="I27" s="45"/>
      <c r="J27" s="45"/>
      <c r="M27" s="57"/>
    </row>
    <row r="28" spans="1:13" s="11" customFormat="1" x14ac:dyDescent="0.2">
      <c r="A28" s="11">
        <v>0.87328080940981256</v>
      </c>
      <c r="B28" s="127">
        <f>Fin!B32</f>
        <v>37279</v>
      </c>
      <c r="C28" s="45"/>
      <c r="D28" s="45"/>
      <c r="E28" s="45"/>
      <c r="F28" s="46"/>
      <c r="G28" s="45"/>
      <c r="H28" s="45"/>
      <c r="I28" s="45"/>
      <c r="J28" s="45"/>
      <c r="M28" s="57"/>
    </row>
    <row r="29" spans="1:13" s="11" customFormat="1" x14ac:dyDescent="0.2">
      <c r="A29" s="11">
        <v>0.86793395363952708</v>
      </c>
      <c r="B29" s="127">
        <f>Fin!B33</f>
        <v>37280</v>
      </c>
      <c r="C29" s="45"/>
      <c r="D29" s="45"/>
      <c r="E29" s="45"/>
      <c r="F29" s="46"/>
      <c r="G29" s="45"/>
      <c r="H29" s="45"/>
      <c r="I29" s="45"/>
      <c r="J29" s="45"/>
      <c r="M29" s="57"/>
    </row>
    <row r="30" spans="1:13" s="11" customFormat="1" x14ac:dyDescent="0.2">
      <c r="A30" s="11">
        <v>0.86279432232963138</v>
      </c>
      <c r="B30" s="127">
        <f>Fin!B34</f>
        <v>37281</v>
      </c>
      <c r="C30" s="45"/>
      <c r="D30" s="45"/>
      <c r="E30" s="45"/>
      <c r="F30" s="46"/>
      <c r="G30" s="45"/>
      <c r="H30" s="45"/>
      <c r="I30" s="45"/>
      <c r="J30" s="45"/>
      <c r="M30" s="57"/>
    </row>
    <row r="31" spans="1:13" s="11" customFormat="1" x14ac:dyDescent="0.2">
      <c r="A31" s="11">
        <v>0.85752368687727432</v>
      </c>
      <c r="B31" s="127">
        <f>Fin!B35</f>
        <v>37282</v>
      </c>
      <c r="C31" s="45"/>
      <c r="D31" s="45"/>
      <c r="E31" s="45"/>
      <c r="F31" s="46"/>
      <c r="G31" s="45"/>
      <c r="H31" s="45"/>
      <c r="I31" s="45"/>
      <c r="J31" s="45"/>
      <c r="M31" s="57"/>
    </row>
    <row r="32" spans="1:13" s="11" customFormat="1" x14ac:dyDescent="0.2">
      <c r="A32" s="11">
        <v>0.85228393052907336</v>
      </c>
      <c r="B32" s="127">
        <f>Fin!B36</f>
        <v>37283</v>
      </c>
      <c r="C32" s="45"/>
      <c r="D32" s="45"/>
      <c r="E32" s="45"/>
      <c r="F32" s="46"/>
      <c r="G32" s="45"/>
      <c r="H32" s="45"/>
      <c r="I32" s="45"/>
      <c r="J32" s="45"/>
      <c r="M32" s="57"/>
    </row>
    <row r="33" spans="1:13" s="11" customFormat="1" x14ac:dyDescent="0.2">
      <c r="A33" s="11">
        <v>0.8472490174068471</v>
      </c>
      <c r="B33" s="127">
        <f>Fin!B37</f>
        <v>37284</v>
      </c>
      <c r="C33" s="45"/>
      <c r="D33" s="45"/>
      <c r="E33" s="45"/>
      <c r="F33" s="46"/>
      <c r="G33" s="45"/>
      <c r="H33" s="45"/>
      <c r="I33" s="45"/>
      <c r="J33" s="45"/>
      <c r="M33" s="57"/>
    </row>
    <row r="34" spans="1:13" s="11" customFormat="1" x14ac:dyDescent="0.2">
      <c r="A34" s="11">
        <v>0.84208646542575427</v>
      </c>
      <c r="B34" s="127">
        <f>Fin!B38</f>
        <v>37285</v>
      </c>
      <c r="C34" s="45"/>
      <c r="D34" s="45"/>
      <c r="E34" s="45"/>
      <c r="F34" s="46"/>
      <c r="G34" s="45"/>
      <c r="H34" s="45"/>
      <c r="I34" s="45"/>
      <c r="J34" s="45"/>
      <c r="M34" s="57"/>
    </row>
    <row r="35" spans="1:13" s="11" customFormat="1" x14ac:dyDescent="0.2">
      <c r="A35" s="11">
        <v>0.83712029473667748</v>
      </c>
      <c r="B35" s="127">
        <f>Fin!B39</f>
        <v>37286</v>
      </c>
      <c r="C35" s="45"/>
      <c r="D35" s="45"/>
      <c r="E35" s="45"/>
      <c r="F35" s="46"/>
      <c r="G35" s="45"/>
      <c r="H35" s="45"/>
      <c r="I35" s="45"/>
      <c r="J35" s="45"/>
      <c r="M35" s="57"/>
    </row>
    <row r="36" spans="1:13" s="11" customFormat="1" x14ac:dyDescent="0.2">
      <c r="A36" s="11">
        <v>0.83201208312485475</v>
      </c>
      <c r="B36" s="127">
        <f>Fin!B40</f>
        <v>37287</v>
      </c>
      <c r="C36" s="45"/>
      <c r="D36" s="45"/>
      <c r="E36" s="45"/>
      <c r="F36" s="46"/>
      <c r="G36" s="45"/>
      <c r="H36" s="45"/>
      <c r="I36" s="45"/>
      <c r="J36" s="45"/>
      <c r="M36" s="57"/>
    </row>
    <row r="37" spans="1:13" s="11" customFormat="1" x14ac:dyDescent="0.2">
      <c r="A37" s="11">
        <v>0.82692553205452968</v>
      </c>
      <c r="B37" s="127">
        <f>B36+1</f>
        <v>37288</v>
      </c>
      <c r="C37" s="45"/>
      <c r="D37" s="45"/>
      <c r="E37" s="45"/>
      <c r="F37" s="46"/>
      <c r="G37" s="45"/>
      <c r="H37" s="45"/>
      <c r="I37" s="45"/>
      <c r="J37" s="45"/>
      <c r="M37" s="57"/>
    </row>
    <row r="38" spans="1:13" s="11" customFormat="1" x14ac:dyDescent="0.2">
      <c r="A38" s="11">
        <v>0.82235697276696174</v>
      </c>
      <c r="B38" s="127">
        <f t="shared" ref="B38:B67" si="0">B37+1</f>
        <v>37289</v>
      </c>
      <c r="C38" s="45"/>
      <c r="D38" s="45"/>
      <c r="E38" s="45"/>
      <c r="F38" s="46"/>
      <c r="G38" s="45"/>
      <c r="H38" s="45"/>
      <c r="I38" s="45"/>
      <c r="J38" s="45"/>
      <c r="M38" s="57"/>
    </row>
    <row r="39" spans="1:13" s="11" customFormat="1" x14ac:dyDescent="0.2">
      <c r="A39" s="11">
        <v>0.81734804630155311</v>
      </c>
      <c r="B39" s="127">
        <f t="shared" si="0"/>
        <v>37290</v>
      </c>
      <c r="C39" s="45"/>
      <c r="D39" s="45"/>
      <c r="E39" s="45"/>
      <c r="F39" s="46"/>
      <c r="G39" s="45"/>
      <c r="H39" s="45"/>
      <c r="I39" s="45"/>
      <c r="J39" s="45"/>
      <c r="M39" s="57"/>
    </row>
    <row r="40" spans="1:13" s="11" customFormat="1" x14ac:dyDescent="0.2">
      <c r="A40" s="11">
        <v>0.81255780001450251</v>
      </c>
      <c r="B40" s="127">
        <f t="shared" si="0"/>
        <v>37291</v>
      </c>
      <c r="C40" s="45"/>
      <c r="D40" s="45"/>
      <c r="E40" s="45"/>
      <c r="F40" s="46"/>
      <c r="G40" s="45"/>
      <c r="H40" s="45"/>
      <c r="I40" s="45"/>
      <c r="J40" s="45"/>
      <c r="M40" s="57"/>
    </row>
    <row r="41" spans="1:13" s="11" customFormat="1" x14ac:dyDescent="0.2">
      <c r="A41" s="11">
        <v>0.80763914556713023</v>
      </c>
      <c r="B41" s="127">
        <f t="shared" si="0"/>
        <v>37292</v>
      </c>
      <c r="C41" s="45"/>
      <c r="D41" s="45"/>
      <c r="E41" s="45"/>
      <c r="F41" s="46"/>
      <c r="G41" s="45"/>
      <c r="H41" s="45"/>
      <c r="I41" s="45"/>
      <c r="J41" s="45"/>
      <c r="M41" s="57"/>
    </row>
    <row r="42" spans="1:13" s="11" customFormat="1" x14ac:dyDescent="0.2">
      <c r="A42" s="11">
        <v>0.80290798450414713</v>
      </c>
      <c r="B42" s="127">
        <f t="shared" si="0"/>
        <v>37293</v>
      </c>
      <c r="C42" s="45"/>
      <c r="D42" s="45"/>
      <c r="E42" s="45"/>
      <c r="F42" s="46"/>
      <c r="G42" s="45"/>
      <c r="H42" s="45"/>
      <c r="I42" s="45"/>
      <c r="J42" s="45"/>
      <c r="M42" s="57"/>
    </row>
    <row r="43" spans="1:13" s="11" customFormat="1" x14ac:dyDescent="0.2">
      <c r="A43" s="11">
        <v>0.79804810782542857</v>
      </c>
      <c r="B43" s="127">
        <f t="shared" si="0"/>
        <v>37294</v>
      </c>
      <c r="C43" s="45"/>
      <c r="D43" s="45"/>
      <c r="E43" s="45"/>
      <c r="F43" s="46"/>
      <c r="G43" s="45"/>
      <c r="H43" s="45"/>
      <c r="I43" s="45"/>
      <c r="J43" s="45"/>
      <c r="M43" s="57"/>
    </row>
    <row r="44" spans="1:13" s="11" customFormat="1" x14ac:dyDescent="0.2">
      <c r="A44" s="11">
        <v>0.79321925181850295</v>
      </c>
      <c r="B44" s="127">
        <f t="shared" si="0"/>
        <v>37295</v>
      </c>
      <c r="C44" s="45"/>
      <c r="D44" s="45"/>
      <c r="E44" s="45"/>
      <c r="F44" s="46"/>
      <c r="G44" s="45"/>
      <c r="H44" s="45"/>
      <c r="I44" s="45"/>
      <c r="J44" s="45"/>
      <c r="M44" s="57"/>
    </row>
    <row r="45" spans="1:13" s="11" customFormat="1" x14ac:dyDescent="0.2">
      <c r="A45" s="11">
        <v>0.78857532400411645</v>
      </c>
      <c r="B45" s="127">
        <f t="shared" si="0"/>
        <v>37296</v>
      </c>
      <c r="C45" s="45"/>
      <c r="D45" s="45"/>
      <c r="E45" s="45"/>
      <c r="F45" s="46"/>
      <c r="G45" s="45"/>
      <c r="H45" s="45"/>
      <c r="I45" s="45"/>
      <c r="J45" s="45"/>
      <c r="M45" s="57"/>
    </row>
    <row r="46" spans="1:13" s="11" customFormat="1" x14ac:dyDescent="0.2">
      <c r="A46" s="11">
        <v>0.78380647663049374</v>
      </c>
      <c r="B46" s="127">
        <f t="shared" si="0"/>
        <v>37297</v>
      </c>
      <c r="C46" s="45"/>
      <c r="D46" s="45"/>
      <c r="E46" s="45"/>
      <c r="F46" s="46"/>
      <c r="G46" s="45"/>
      <c r="H46" s="45"/>
      <c r="I46" s="45"/>
      <c r="J46" s="45"/>
      <c r="M46" s="57"/>
    </row>
    <row r="47" spans="1:13" s="11" customFormat="1" x14ac:dyDescent="0.2">
      <c r="A47" s="11">
        <v>0.77922040432092898</v>
      </c>
      <c r="B47" s="127">
        <f t="shared" si="0"/>
        <v>37298</v>
      </c>
      <c r="C47" s="45"/>
      <c r="D47" s="45"/>
      <c r="E47" s="45"/>
      <c r="F47" s="46"/>
      <c r="G47" s="45"/>
      <c r="H47" s="45"/>
      <c r="I47" s="45"/>
      <c r="J47" s="45"/>
      <c r="M47" s="57"/>
    </row>
    <row r="48" spans="1:13" s="11" customFormat="1" x14ac:dyDescent="0.2">
      <c r="A48" s="11">
        <v>0.77449652111602529</v>
      </c>
      <c r="B48" s="127">
        <f t="shared" si="0"/>
        <v>37299</v>
      </c>
      <c r="C48" s="45"/>
      <c r="D48" s="45"/>
      <c r="E48" s="45"/>
      <c r="F48" s="46"/>
      <c r="G48" s="45"/>
      <c r="H48" s="45"/>
      <c r="I48" s="45"/>
      <c r="J48" s="45"/>
      <c r="M48" s="57"/>
    </row>
    <row r="49" spans="1:13" s="11" customFormat="1" x14ac:dyDescent="0.2">
      <c r="A49" s="11">
        <v>0.76978621304006356</v>
      </c>
      <c r="B49" s="127">
        <f t="shared" si="0"/>
        <v>37300</v>
      </c>
      <c r="C49" s="45"/>
      <c r="D49" s="45"/>
      <c r="E49" s="45"/>
      <c r="F49" s="46"/>
      <c r="G49" s="45"/>
      <c r="H49" s="45"/>
      <c r="I49" s="45"/>
      <c r="J49" s="45"/>
      <c r="M49" s="57"/>
    </row>
    <row r="50" spans="1:13" s="11" customFormat="1" x14ac:dyDescent="0.2">
      <c r="A50" s="11">
        <v>0.76540582238950583</v>
      </c>
      <c r="B50" s="127">
        <f t="shared" si="0"/>
        <v>37301</v>
      </c>
      <c r="C50" s="45"/>
      <c r="D50" s="45"/>
      <c r="E50" s="45"/>
      <c r="F50" s="46"/>
      <c r="G50" s="45"/>
      <c r="H50" s="45"/>
      <c r="I50" s="45"/>
      <c r="J50" s="45"/>
      <c r="M50" s="57"/>
    </row>
    <row r="51" spans="1:13" s="11" customFormat="1" x14ac:dyDescent="0.2">
      <c r="A51" s="11">
        <v>0.76071290848148376</v>
      </c>
      <c r="B51" s="127">
        <f t="shared" si="0"/>
        <v>37302</v>
      </c>
      <c r="C51" s="45"/>
      <c r="D51" s="45"/>
      <c r="E51" s="45"/>
      <c r="F51" s="46"/>
      <c r="G51" s="45"/>
      <c r="H51" s="45"/>
      <c r="I51" s="45"/>
      <c r="J51" s="45"/>
      <c r="M51" s="57"/>
    </row>
    <row r="52" spans="1:13" s="11" customFormat="1" x14ac:dyDescent="0.2">
      <c r="A52" s="11">
        <v>0.75615734194321671</v>
      </c>
      <c r="B52" s="127">
        <f t="shared" si="0"/>
        <v>37303</v>
      </c>
      <c r="C52" s="45"/>
      <c r="D52" s="45"/>
      <c r="E52" s="45"/>
      <c r="F52" s="46"/>
      <c r="G52" s="45"/>
      <c r="H52" s="45"/>
      <c r="I52" s="45"/>
      <c r="J52" s="45"/>
      <c r="M52" s="57"/>
    </row>
    <row r="53" spans="1:13" s="11" customFormat="1" x14ac:dyDescent="0.2">
      <c r="A53" s="11">
        <v>0.75147526327922998</v>
      </c>
      <c r="B53" s="127">
        <f t="shared" si="0"/>
        <v>37304</v>
      </c>
      <c r="C53" s="45"/>
      <c r="D53" s="45"/>
      <c r="E53" s="45"/>
      <c r="F53" s="46"/>
      <c r="G53" s="45"/>
      <c r="H53" s="45"/>
      <c r="I53" s="45"/>
      <c r="J53" s="45"/>
      <c r="M53" s="57"/>
    </row>
    <row r="54" spans="1:13" s="11" customFormat="1" x14ac:dyDescent="0.2">
      <c r="A54" s="11">
        <v>0.74696863259335955</v>
      </c>
      <c r="B54" s="127">
        <f t="shared" si="0"/>
        <v>37305</v>
      </c>
      <c r="C54" s="45"/>
      <c r="D54" s="45"/>
      <c r="E54" s="45"/>
      <c r="F54" s="46"/>
      <c r="G54" s="45"/>
      <c r="H54" s="45"/>
      <c r="I54" s="45"/>
      <c r="J54" s="45"/>
      <c r="M54" s="57"/>
    </row>
    <row r="55" spans="1:13" s="11" customFormat="1" x14ac:dyDescent="0.2">
      <c r="A55" s="11">
        <v>0.74233689382596235</v>
      </c>
      <c r="B55" s="127">
        <f t="shared" si="0"/>
        <v>37306</v>
      </c>
      <c r="C55" s="45"/>
      <c r="D55" s="45"/>
      <c r="E55" s="45"/>
      <c r="F55" s="46"/>
      <c r="G55" s="45"/>
      <c r="H55" s="45"/>
      <c r="I55" s="45"/>
      <c r="J55" s="45"/>
      <c r="M55" s="57"/>
    </row>
    <row r="56" spans="1:13" s="11" customFormat="1" x14ac:dyDescent="0.2">
      <c r="A56" s="11">
        <v>0.73773056417958316</v>
      </c>
      <c r="B56" s="127">
        <f t="shared" si="0"/>
        <v>37307</v>
      </c>
      <c r="C56" s="45"/>
      <c r="D56" s="45"/>
      <c r="E56" s="45"/>
      <c r="F56" s="46"/>
      <c r="G56" s="45"/>
      <c r="H56" s="45"/>
      <c r="I56" s="45"/>
      <c r="J56" s="45"/>
      <c r="M56" s="57"/>
    </row>
    <row r="57" spans="1:13" s="11" customFormat="1" x14ac:dyDescent="0.2">
      <c r="A57" s="11">
        <v>0.73329690905481104</v>
      </c>
      <c r="B57" s="127">
        <f t="shared" si="0"/>
        <v>37308</v>
      </c>
      <c r="C57" s="45"/>
      <c r="D57" s="45"/>
      <c r="E57" s="45"/>
      <c r="F57" s="46"/>
      <c r="G57" s="45"/>
      <c r="H57" s="45"/>
      <c r="I57" s="45"/>
      <c r="J57" s="45"/>
      <c r="M57" s="57"/>
    </row>
    <row r="58" spans="1:13" s="11" customFormat="1" x14ac:dyDescent="0.2">
      <c r="A58" s="11">
        <v>0.72874023853285153</v>
      </c>
      <c r="B58" s="127">
        <f t="shared" si="0"/>
        <v>37309</v>
      </c>
      <c r="C58" s="45"/>
      <c r="D58" s="45"/>
      <c r="E58" s="45"/>
      <c r="F58" s="46"/>
      <c r="G58" s="45"/>
      <c r="H58" s="45"/>
      <c r="I58" s="45"/>
      <c r="J58" s="45"/>
      <c r="M58" s="57"/>
    </row>
    <row r="59" spans="1:13" s="11" customFormat="1" x14ac:dyDescent="0.2">
      <c r="A59" s="11">
        <v>0.72435442362621139</v>
      </c>
      <c r="B59" s="127">
        <f t="shared" si="0"/>
        <v>37310</v>
      </c>
      <c r="C59" s="45"/>
      <c r="D59" s="45"/>
      <c r="E59" s="45"/>
      <c r="F59" s="46"/>
      <c r="G59" s="45"/>
      <c r="H59" s="45"/>
      <c r="I59" s="45"/>
      <c r="J59" s="45"/>
      <c r="M59" s="57"/>
    </row>
    <row r="60" spans="1:13" s="11" customFormat="1" x14ac:dyDescent="0.2">
      <c r="A60" s="11">
        <v>0.71984696449427898</v>
      </c>
      <c r="B60" s="127">
        <f t="shared" si="0"/>
        <v>37311</v>
      </c>
      <c r="C60" s="45"/>
      <c r="D60" s="45"/>
      <c r="E60" s="45"/>
      <c r="F60" s="46"/>
      <c r="G60" s="45"/>
      <c r="H60" s="45"/>
      <c r="I60" s="45"/>
      <c r="J60" s="45"/>
      <c r="M60" s="57"/>
    </row>
    <row r="61" spans="1:13" s="11" customFormat="1" x14ac:dyDescent="0.2">
      <c r="A61" s="11">
        <v>0.71536434377438674</v>
      </c>
      <c r="B61" s="127">
        <f t="shared" si="0"/>
        <v>37312</v>
      </c>
      <c r="C61" s="45"/>
      <c r="D61" s="45"/>
      <c r="E61" s="45"/>
      <c r="F61" s="46"/>
      <c r="G61" s="45"/>
      <c r="H61" s="45"/>
      <c r="I61" s="45"/>
      <c r="J61" s="45"/>
      <c r="M61" s="57"/>
    </row>
    <row r="62" spans="1:13" s="11" customFormat="1" x14ac:dyDescent="0.2">
      <c r="A62" s="11">
        <v>0.71133677895383884</v>
      </c>
      <c r="B62" s="127">
        <f t="shared" si="0"/>
        <v>37313</v>
      </c>
      <c r="C62" s="45"/>
      <c r="D62" s="45"/>
      <c r="E62" s="45"/>
      <c r="F62" s="46"/>
      <c r="G62" s="45"/>
      <c r="H62" s="45"/>
      <c r="I62" s="45"/>
      <c r="J62" s="45"/>
      <c r="M62" s="57"/>
    </row>
    <row r="63" spans="1:13" s="11" customFormat="1" x14ac:dyDescent="0.2">
      <c r="A63" s="11">
        <v>0.70690111531372657</v>
      </c>
      <c r="B63" s="127">
        <f t="shared" si="0"/>
        <v>37314</v>
      </c>
      <c r="C63" s="45"/>
      <c r="D63" s="45"/>
      <c r="E63" s="45"/>
      <c r="F63" s="46"/>
      <c r="G63" s="45"/>
      <c r="H63" s="45"/>
      <c r="I63" s="45"/>
      <c r="J63" s="45"/>
      <c r="M63" s="57"/>
    </row>
    <row r="64" spans="1:13" s="11" customFormat="1" x14ac:dyDescent="0.2">
      <c r="A64" s="11">
        <v>0.70263187271989425</v>
      </c>
      <c r="B64" s="127">
        <f t="shared" si="0"/>
        <v>37315</v>
      </c>
      <c r="C64" s="45"/>
      <c r="D64" s="45"/>
      <c r="E64" s="45"/>
      <c r="F64" s="46"/>
      <c r="G64" s="45"/>
      <c r="H64" s="45"/>
      <c r="I64" s="45"/>
      <c r="J64" s="45"/>
      <c r="M64" s="57"/>
    </row>
    <row r="65" spans="1:13" s="11" customFormat="1" x14ac:dyDescent="0.2">
      <c r="A65" s="11">
        <v>0.69824432462219299</v>
      </c>
      <c r="B65" s="127">
        <f t="shared" si="0"/>
        <v>37316</v>
      </c>
      <c r="C65" s="45"/>
      <c r="D65" s="45"/>
      <c r="E65" s="45"/>
      <c r="F65" s="46"/>
      <c r="G65" s="45"/>
      <c r="H65" s="45"/>
      <c r="I65" s="45"/>
      <c r="J65" s="45"/>
      <c r="M65" s="57"/>
    </row>
    <row r="66" spans="1:13" s="11" customFormat="1" x14ac:dyDescent="0.2">
      <c r="A66" s="11">
        <v>0.69406935316941898</v>
      </c>
      <c r="B66" s="127">
        <f t="shared" si="0"/>
        <v>37317</v>
      </c>
      <c r="C66" s="45"/>
      <c r="D66" s="45"/>
      <c r="E66" s="45"/>
      <c r="F66" s="46"/>
      <c r="G66" s="45"/>
      <c r="H66" s="45"/>
      <c r="I66" s="45"/>
      <c r="J66" s="45"/>
      <c r="M66" s="57"/>
    </row>
    <row r="67" spans="1:13" s="11" customFormat="1" x14ac:dyDescent="0.2">
      <c r="A67" s="11">
        <v>0.689818287147137</v>
      </c>
      <c r="B67" s="127">
        <f t="shared" si="0"/>
        <v>37318</v>
      </c>
      <c r="C67" s="45"/>
      <c r="D67" s="45"/>
      <c r="E67" s="45"/>
      <c r="F67" s="46"/>
      <c r="G67" s="45"/>
      <c r="H67" s="45"/>
      <c r="I67" s="45"/>
      <c r="J67" s="45"/>
      <c r="M67" s="57"/>
    </row>
    <row r="68" spans="1:13" s="11" customFormat="1" x14ac:dyDescent="0.2">
      <c r="A68" s="11">
        <v>0.68559308140870567</v>
      </c>
      <c r="B68" s="64"/>
      <c r="C68" s="45"/>
      <c r="D68" s="45"/>
      <c r="E68" s="45"/>
      <c r="F68" s="46"/>
      <c r="G68" s="45"/>
      <c r="H68" s="45"/>
      <c r="I68" s="45"/>
      <c r="J68" s="45"/>
      <c r="M68" s="57"/>
    </row>
    <row r="69" spans="1:13" s="11" customFormat="1" x14ac:dyDescent="0.2">
      <c r="A69" s="11">
        <v>0.68152864791073864</v>
      </c>
      <c r="B69" s="64"/>
      <c r="C69" s="45"/>
      <c r="D69" s="45"/>
      <c r="E69" s="45"/>
      <c r="F69" s="46"/>
      <c r="G69" s="45"/>
      <c r="H69" s="45"/>
      <c r="I69" s="45"/>
      <c r="J69" s="45"/>
      <c r="M69" s="57"/>
    </row>
    <row r="70" spans="1:13" s="11" customFormat="1" x14ac:dyDescent="0.2">
      <c r="A70" s="11">
        <v>0.67735387326614749</v>
      </c>
      <c r="B70" s="64"/>
      <c r="C70" s="45"/>
      <c r="D70" s="45"/>
      <c r="E70" s="45"/>
      <c r="F70" s="46"/>
      <c r="G70" s="45"/>
      <c r="H70" s="45"/>
      <c r="I70" s="45"/>
      <c r="J70" s="45"/>
      <c r="M70" s="57"/>
    </row>
    <row r="71" spans="1:13" s="11" customFormat="1" x14ac:dyDescent="0.2">
      <c r="A71" s="11">
        <v>0.67333795394058904</v>
      </c>
      <c r="B71" s="64"/>
      <c r="C71" s="45"/>
      <c r="D71" s="45"/>
      <c r="E71" s="45"/>
      <c r="F71" s="46"/>
      <c r="G71" s="45"/>
      <c r="H71" s="45"/>
      <c r="I71" s="45"/>
      <c r="J71" s="45"/>
      <c r="M71" s="57"/>
    </row>
    <row r="72" spans="1:13" s="11" customFormat="1" x14ac:dyDescent="0.2">
      <c r="A72" s="11">
        <v>0.66921301260415778</v>
      </c>
      <c r="B72" s="64"/>
      <c r="C72" s="45"/>
      <c r="D72" s="45"/>
      <c r="E72" s="45"/>
      <c r="F72" s="46"/>
      <c r="G72" s="45"/>
      <c r="H72" s="45"/>
      <c r="I72" s="45"/>
      <c r="J72" s="45"/>
      <c r="M72" s="57"/>
    </row>
    <row r="73" spans="1:13" s="11" customFormat="1" x14ac:dyDescent="0.2">
      <c r="A73" s="11">
        <v>0.66511316955956645</v>
      </c>
      <c r="B73" s="64"/>
      <c r="C73" s="45"/>
      <c r="D73" s="45"/>
      <c r="E73" s="45"/>
      <c r="F73" s="46"/>
      <c r="G73" s="45"/>
      <c r="H73" s="45"/>
      <c r="I73" s="45"/>
      <c r="J73" s="45"/>
      <c r="M73" s="57"/>
    </row>
    <row r="74" spans="1:13" s="11" customFormat="1" x14ac:dyDescent="0.2">
      <c r="A74" s="11">
        <v>0.66143153187425152</v>
      </c>
      <c r="B74" s="64"/>
      <c r="C74" s="45"/>
      <c r="D74" s="45"/>
      <c r="E74" s="45"/>
      <c r="F74" s="46"/>
      <c r="G74" s="45"/>
      <c r="H74" s="45"/>
      <c r="I74" s="45"/>
      <c r="J74" s="45"/>
      <c r="M74" s="57"/>
    </row>
    <row r="75" spans="1:13" s="11" customFormat="1" x14ac:dyDescent="0.2">
      <c r="A75" s="11">
        <v>0.65737903832521216</v>
      </c>
      <c r="B75" s="64"/>
      <c r="C75" s="45"/>
      <c r="D75" s="45"/>
      <c r="E75" s="45"/>
      <c r="F75" s="46"/>
      <c r="G75" s="45"/>
      <c r="H75" s="45"/>
      <c r="I75" s="45"/>
      <c r="J75" s="45"/>
      <c r="M75" s="57"/>
    </row>
    <row r="76" spans="1:13" s="11" customFormat="1" x14ac:dyDescent="0.2">
      <c r="A76" s="11">
        <v>0.65348075200132882</v>
      </c>
      <c r="B76" s="64"/>
      <c r="C76" s="45"/>
      <c r="D76" s="45"/>
      <c r="E76" s="45"/>
      <c r="F76" s="46"/>
      <c r="G76" s="45"/>
      <c r="H76" s="45"/>
      <c r="I76" s="45"/>
      <c r="J76" s="45"/>
      <c r="M76" s="57"/>
    </row>
    <row r="77" spans="1:13" s="11" customFormat="1" x14ac:dyDescent="0.2">
      <c r="A77" s="11">
        <v>0.64947664208768241</v>
      </c>
      <c r="B77" s="64"/>
      <c r="C77" s="45"/>
      <c r="D77" s="45"/>
      <c r="E77" s="45"/>
      <c r="F77" s="46"/>
      <c r="G77" s="45"/>
      <c r="H77" s="45"/>
      <c r="I77" s="45"/>
      <c r="J77" s="45"/>
      <c r="M77" s="57"/>
    </row>
    <row r="78" spans="1:13" s="11" customFormat="1" x14ac:dyDescent="0.2">
      <c r="A78" s="11">
        <v>0.64562490022116847</v>
      </c>
      <c r="B78" s="64"/>
      <c r="C78" s="45"/>
      <c r="D78" s="45"/>
      <c r="E78" s="45"/>
      <c r="F78" s="46"/>
      <c r="G78" s="45"/>
      <c r="H78" s="45"/>
      <c r="I78" s="45"/>
      <c r="J78" s="45"/>
      <c r="M78" s="57"/>
    </row>
    <row r="79" spans="1:13" s="11" customFormat="1" x14ac:dyDescent="0.2">
      <c r="A79" s="11">
        <v>0.64166860025850125</v>
      </c>
      <c r="B79" s="64"/>
      <c r="C79" s="45"/>
      <c r="D79" s="45"/>
      <c r="E79" s="45"/>
      <c r="F79" s="46"/>
      <c r="G79" s="45"/>
      <c r="H79" s="45"/>
      <c r="I79" s="45"/>
      <c r="J79" s="45"/>
      <c r="M79" s="57"/>
    </row>
    <row r="80" spans="1:13" s="11" customFormat="1" x14ac:dyDescent="0.2">
      <c r="A80" s="11">
        <v>0.63773637947014095</v>
      </c>
      <c r="B80" s="64"/>
      <c r="C80" s="45"/>
      <c r="D80" s="45"/>
      <c r="E80" s="45"/>
      <c r="F80" s="46"/>
      <c r="G80" s="45"/>
      <c r="H80" s="45"/>
      <c r="I80" s="45"/>
      <c r="J80" s="45"/>
      <c r="M80" s="57"/>
    </row>
    <row r="81" spans="1:13" s="11" customFormat="1" x14ac:dyDescent="0.2">
      <c r="A81" s="11">
        <v>0.63395379400695695</v>
      </c>
      <c r="B81" s="64"/>
      <c r="C81" s="45"/>
      <c r="D81" s="45"/>
      <c r="E81" s="45"/>
      <c r="F81" s="46"/>
      <c r="G81" s="45"/>
      <c r="H81" s="45"/>
      <c r="I81" s="45"/>
      <c r="J81" s="45"/>
      <c r="M81" s="57"/>
    </row>
    <row r="82" spans="1:13" s="11" customFormat="1" x14ac:dyDescent="0.2">
      <c r="A82" s="11">
        <v>0.63006853069057567</v>
      </c>
      <c r="B82" s="64"/>
      <c r="C82" s="45"/>
      <c r="D82" s="45"/>
      <c r="E82" s="45"/>
      <c r="F82" s="46"/>
      <c r="G82" s="45"/>
      <c r="H82" s="45"/>
      <c r="I82" s="45"/>
      <c r="J82" s="45"/>
      <c r="M82" s="57"/>
    </row>
    <row r="83" spans="1:13" s="11" customFormat="1" x14ac:dyDescent="0.2">
      <c r="A83" s="11">
        <v>0.62633111767585248</v>
      </c>
      <c r="B83" s="64"/>
      <c r="C83" s="45"/>
      <c r="D83" s="45"/>
      <c r="E83" s="45"/>
      <c r="F83" s="46"/>
      <c r="G83" s="45"/>
      <c r="H83" s="45"/>
      <c r="I83" s="45"/>
      <c r="J83" s="45"/>
      <c r="M83" s="57"/>
    </row>
    <row r="84" spans="1:13" s="11" customFormat="1" x14ac:dyDescent="0.2">
      <c r="A84" s="11">
        <v>0.6224922549391444</v>
      </c>
      <c r="B84" s="64"/>
      <c r="C84" s="45"/>
      <c r="D84" s="45"/>
      <c r="E84" s="45"/>
      <c r="F84" s="46"/>
      <c r="G84" s="45"/>
      <c r="H84" s="45"/>
      <c r="I84" s="45"/>
      <c r="J84" s="45"/>
      <c r="M84" s="57"/>
    </row>
    <row r="85" spans="1:13" s="11" customFormat="1" x14ac:dyDescent="0.2">
      <c r="A85" s="11">
        <v>0.61867676151114659</v>
      </c>
      <c r="B85" s="64"/>
      <c r="C85" s="45"/>
      <c r="D85" s="45"/>
      <c r="E85" s="45"/>
      <c r="F85" s="46"/>
      <c r="G85" s="45"/>
      <c r="H85" s="45"/>
      <c r="I85" s="45"/>
      <c r="J85" s="45"/>
      <c r="M85" s="57"/>
    </row>
    <row r="86" spans="1:13" s="11" customFormat="1" x14ac:dyDescent="0.2">
      <c r="A86" s="11">
        <v>0.61525047827129442</v>
      </c>
      <c r="B86" s="64"/>
      <c r="C86" s="45"/>
      <c r="D86" s="45"/>
      <c r="E86" s="45"/>
      <c r="F86" s="46"/>
      <c r="G86" s="45"/>
      <c r="H86" s="45"/>
      <c r="I86" s="45"/>
      <c r="J86" s="45"/>
      <c r="M86" s="57"/>
    </row>
    <row r="87" spans="1:13" s="11" customFormat="1" x14ac:dyDescent="0.2">
      <c r="A87" s="11">
        <v>0.61147907230719722</v>
      </c>
      <c r="B87" s="64"/>
      <c r="C87" s="45"/>
      <c r="D87" s="45"/>
      <c r="E87" s="45"/>
      <c r="F87" s="46"/>
      <c r="G87" s="45"/>
      <c r="H87" s="45"/>
      <c r="I87" s="45"/>
      <c r="J87" s="45"/>
      <c r="M87" s="57"/>
    </row>
    <row r="88" spans="1:13" s="11" customFormat="1" x14ac:dyDescent="0.2">
      <c r="A88" s="11">
        <v>0.60785118841846286</v>
      </c>
      <c r="B88" s="64"/>
      <c r="C88" s="45"/>
      <c r="D88" s="45"/>
      <c r="E88" s="45"/>
      <c r="F88" s="46"/>
      <c r="G88" s="45"/>
      <c r="H88" s="45"/>
      <c r="I88" s="45"/>
      <c r="J88" s="45"/>
      <c r="M88" s="57"/>
    </row>
    <row r="89" spans="1:13" s="11" customFormat="1" x14ac:dyDescent="0.2">
      <c r="A89" s="11">
        <v>0.60412483254492366</v>
      </c>
      <c r="B89" s="64"/>
      <c r="C89" s="45"/>
      <c r="D89" s="45"/>
      <c r="E89" s="45"/>
      <c r="F89" s="46"/>
      <c r="G89" s="45"/>
      <c r="H89" s="45"/>
      <c r="I89" s="45"/>
      <c r="J89" s="45"/>
      <c r="M89" s="57"/>
    </row>
    <row r="90" spans="1:13" s="11" customFormat="1" x14ac:dyDescent="0.2">
      <c r="A90" s="11">
        <v>0.60057681160428134</v>
      </c>
      <c r="B90" s="64"/>
      <c r="C90" s="45"/>
      <c r="D90" s="45"/>
      <c r="E90" s="45"/>
      <c r="F90" s="46"/>
      <c r="G90" s="45"/>
      <c r="H90" s="45"/>
      <c r="I90" s="45"/>
      <c r="J90" s="45"/>
      <c r="M90" s="57"/>
    </row>
    <row r="91" spans="1:13" s="11" customFormat="1" x14ac:dyDescent="0.2">
      <c r="A91" s="11">
        <v>0.59696218449508487</v>
      </c>
      <c r="B91" s="64"/>
      <c r="C91" s="45"/>
      <c r="D91" s="45"/>
      <c r="E91" s="45"/>
      <c r="F91" s="46"/>
      <c r="G91" s="45"/>
      <c r="H91" s="45"/>
      <c r="I91" s="45"/>
      <c r="J91" s="45"/>
      <c r="M91" s="57"/>
    </row>
    <row r="92" spans="1:13" s="11" customFormat="1" x14ac:dyDescent="0.2">
      <c r="A92" s="11">
        <v>0.59337074425286684</v>
      </c>
      <c r="B92" s="64"/>
      <c r="C92" s="45"/>
      <c r="D92" s="45"/>
      <c r="E92" s="45"/>
      <c r="F92" s="46"/>
      <c r="G92" s="45"/>
      <c r="H92" s="45"/>
      <c r="I92" s="45"/>
      <c r="J92" s="45"/>
      <c r="M92" s="57"/>
    </row>
    <row r="93" spans="1:13" s="11" customFormat="1" x14ac:dyDescent="0.2">
      <c r="A93" s="11">
        <v>0.58991708624478334</v>
      </c>
      <c r="B93" s="64"/>
      <c r="C93" s="45"/>
      <c r="D93" s="45"/>
      <c r="E93" s="45"/>
      <c r="F93" s="46"/>
      <c r="G93" s="45"/>
      <c r="H93" s="45"/>
      <c r="I93" s="45"/>
      <c r="J93" s="45"/>
      <c r="M93" s="57"/>
    </row>
    <row r="94" spans="1:13" s="11" customFormat="1" x14ac:dyDescent="0.2">
      <c r="A94" s="11">
        <v>0.58637081508956912</v>
      </c>
      <c r="B94" s="64"/>
      <c r="C94" s="45"/>
      <c r="D94" s="45"/>
      <c r="E94" s="45"/>
      <c r="F94" s="46"/>
      <c r="G94" s="45"/>
      <c r="H94" s="45"/>
      <c r="I94" s="45"/>
      <c r="J94" s="45"/>
      <c r="M94" s="57"/>
    </row>
    <row r="95" spans="1:13" s="11" customFormat="1" x14ac:dyDescent="0.2">
      <c r="A95" s="11">
        <v>0.58296057845104843</v>
      </c>
      <c r="B95" s="64"/>
      <c r="C95" s="45"/>
      <c r="D95" s="45"/>
      <c r="E95" s="45"/>
      <c r="F95" s="46"/>
      <c r="G95" s="45"/>
      <c r="H95" s="45"/>
      <c r="I95" s="45"/>
      <c r="J95" s="45"/>
      <c r="M95" s="57"/>
    </row>
    <row r="96" spans="1:13" s="11" customFormat="1" x14ac:dyDescent="0.2">
      <c r="A96" s="11">
        <v>0.5794588778067542</v>
      </c>
      <c r="B96" s="64"/>
      <c r="C96" s="45"/>
      <c r="D96" s="45"/>
      <c r="E96" s="45"/>
      <c r="F96" s="46"/>
      <c r="G96" s="45"/>
      <c r="H96" s="45"/>
      <c r="I96" s="45"/>
      <c r="J96" s="45"/>
      <c r="M96" s="57"/>
    </row>
    <row r="97" spans="1:13" s="11" customFormat="1" x14ac:dyDescent="0.2">
      <c r="A97" s="11">
        <v>0.57597960102068724</v>
      </c>
      <c r="B97" s="64"/>
      <c r="C97" s="45"/>
      <c r="D97" s="45"/>
      <c r="E97" s="45"/>
      <c r="F97" s="46"/>
      <c r="G97" s="45"/>
      <c r="H97" s="45"/>
      <c r="I97" s="45"/>
      <c r="J97" s="45"/>
      <c r="M97" s="57"/>
    </row>
    <row r="98" spans="1:13" s="11" customFormat="1" x14ac:dyDescent="0.2">
      <c r="A98" s="11">
        <v>0.57274496007638354</v>
      </c>
      <c r="B98" s="64"/>
      <c r="C98" s="45"/>
      <c r="D98" s="45"/>
      <c r="E98" s="45"/>
      <c r="F98" s="46"/>
      <c r="G98" s="45"/>
      <c r="H98" s="45"/>
      <c r="I98" s="45"/>
      <c r="J98" s="45"/>
      <c r="M98" s="57"/>
    </row>
    <row r="99" spans="1:13" s="11" customFormat="1" x14ac:dyDescent="0.2">
      <c r="A99" s="11">
        <v>0.5693086552466966</v>
      </c>
      <c r="B99" s="64"/>
      <c r="C99" s="45"/>
      <c r="D99" s="45"/>
      <c r="E99" s="45"/>
      <c r="F99" s="46"/>
      <c r="G99" s="45"/>
      <c r="H99" s="45"/>
      <c r="I99" s="45"/>
      <c r="J99" s="45"/>
      <c r="M99" s="57"/>
    </row>
    <row r="100" spans="1:13" s="11" customFormat="1" x14ac:dyDescent="0.2">
      <c r="A100" s="11">
        <v>0.56600413079429757</v>
      </c>
      <c r="B100" s="64"/>
      <c r="C100" s="45"/>
      <c r="D100" s="45"/>
      <c r="E100" s="45"/>
      <c r="F100" s="46"/>
      <c r="G100" s="45"/>
      <c r="H100" s="45"/>
      <c r="I100" s="45"/>
      <c r="J100" s="45"/>
      <c r="M100" s="57"/>
    </row>
    <row r="101" spans="1:13" s="11" customFormat="1" x14ac:dyDescent="0.2">
      <c r="A101" s="11">
        <v>0.56261094077979723</v>
      </c>
      <c r="B101" s="64"/>
      <c r="C101" s="45"/>
      <c r="D101" s="45"/>
      <c r="E101" s="45"/>
      <c r="F101" s="46"/>
      <c r="G101" s="45"/>
      <c r="H101" s="45"/>
      <c r="I101" s="45"/>
      <c r="J101" s="45"/>
      <c r="M101" s="57"/>
    </row>
    <row r="102" spans="1:13" s="11" customFormat="1" x14ac:dyDescent="0.2">
      <c r="A102" s="11">
        <v>0.55934786351106092</v>
      </c>
      <c r="B102" s="64"/>
      <c r="C102" s="45"/>
      <c r="D102" s="45"/>
      <c r="E102" s="45"/>
      <c r="F102" s="46"/>
      <c r="G102" s="45"/>
      <c r="H102" s="45"/>
      <c r="I102" s="45"/>
      <c r="J102" s="45"/>
      <c r="M102" s="57"/>
    </row>
    <row r="103" spans="1:13" s="11" customFormat="1" x14ac:dyDescent="0.2">
      <c r="A103" s="11">
        <v>0.55599721819122705</v>
      </c>
      <c r="B103" s="64"/>
      <c r="C103" s="45"/>
      <c r="D103" s="45"/>
      <c r="E103" s="45"/>
      <c r="F103" s="46"/>
      <c r="G103" s="45"/>
      <c r="H103" s="45"/>
      <c r="I103" s="45"/>
      <c r="J103" s="45"/>
      <c r="M103" s="57"/>
    </row>
    <row r="104" spans="1:13" s="11" customFormat="1" x14ac:dyDescent="0.2">
      <c r="A104" s="11">
        <v>0.55266797798976974</v>
      </c>
      <c r="B104" s="64"/>
      <c r="C104" s="45"/>
      <c r="D104" s="45"/>
      <c r="E104" s="45"/>
      <c r="F104" s="46"/>
      <c r="G104" s="45"/>
      <c r="H104" s="45"/>
      <c r="I104" s="45"/>
      <c r="J104" s="45"/>
      <c r="M104" s="57"/>
    </row>
    <row r="105" spans="1:13" s="11" customFormat="1" x14ac:dyDescent="0.2">
      <c r="A105" s="11">
        <v>0.54946637734811332</v>
      </c>
      <c r="B105" s="64"/>
      <c r="C105" s="45"/>
      <c r="D105" s="45"/>
      <c r="E105" s="45"/>
      <c r="F105" s="46"/>
      <c r="G105" s="45"/>
      <c r="H105" s="45"/>
      <c r="I105" s="45"/>
      <c r="J105" s="45"/>
      <c r="M105" s="57"/>
    </row>
    <row r="106" spans="1:13" s="11" customFormat="1" x14ac:dyDescent="0.2">
      <c r="A106" s="11">
        <v>0.54617883686869451</v>
      </c>
      <c r="B106" s="64"/>
      <c r="C106" s="45"/>
      <c r="D106" s="45"/>
      <c r="E106" s="45"/>
      <c r="F106" s="46"/>
      <c r="G106" s="45"/>
      <c r="H106" s="45"/>
      <c r="I106" s="45"/>
      <c r="J106" s="45"/>
      <c r="M106" s="57"/>
    </row>
    <row r="107" spans="1:13" s="11" customFormat="1" x14ac:dyDescent="0.2">
      <c r="A107" s="11">
        <v>0.54301732346864962</v>
      </c>
      <c r="B107" s="64"/>
      <c r="C107" s="45"/>
      <c r="D107" s="45"/>
      <c r="E107" s="45"/>
      <c r="F107" s="46"/>
      <c r="G107" s="45"/>
      <c r="H107" s="45"/>
      <c r="I107" s="45"/>
      <c r="J107" s="45"/>
      <c r="M107" s="57"/>
    </row>
    <row r="108" spans="1:13" s="11" customFormat="1" x14ac:dyDescent="0.2">
      <c r="A108" s="11">
        <v>0.539770932158815</v>
      </c>
      <c r="B108" s="64"/>
      <c r="C108" s="45"/>
      <c r="D108" s="45"/>
      <c r="E108" s="45"/>
      <c r="F108" s="46"/>
      <c r="G108" s="45"/>
      <c r="H108" s="45"/>
      <c r="I108" s="45"/>
      <c r="J108" s="45"/>
      <c r="M108" s="57"/>
    </row>
    <row r="109" spans="1:13" s="11" customFormat="1" x14ac:dyDescent="0.2">
      <c r="A109" s="11">
        <v>0.53654524417483451</v>
      </c>
      <c r="B109" s="64"/>
      <c r="C109" s="45"/>
      <c r="D109" s="45"/>
      <c r="E109" s="45"/>
      <c r="F109" s="46"/>
      <c r="G109" s="45"/>
      <c r="H109" s="45"/>
      <c r="I109" s="45"/>
      <c r="J109" s="45"/>
      <c r="M109" s="57"/>
    </row>
    <row r="110" spans="1:13" s="11" customFormat="1" x14ac:dyDescent="0.2">
      <c r="A110" s="11">
        <v>0.53364939866005545</v>
      </c>
      <c r="B110" s="64"/>
      <c r="C110" s="45"/>
      <c r="D110" s="45"/>
      <c r="E110" s="45"/>
      <c r="F110" s="46"/>
      <c r="G110" s="45"/>
      <c r="H110" s="45"/>
      <c r="I110" s="45"/>
      <c r="J110" s="45"/>
      <c r="M110" s="57"/>
    </row>
    <row r="111" spans="1:13" s="11" customFormat="1" x14ac:dyDescent="0.2">
      <c r="A111" s="11">
        <v>0.53046272992577337</v>
      </c>
      <c r="B111" s="64"/>
      <c r="C111" s="45"/>
      <c r="D111" s="45"/>
      <c r="E111" s="45"/>
      <c r="F111" s="46"/>
      <c r="G111" s="45"/>
      <c r="H111" s="45"/>
      <c r="I111" s="45"/>
      <c r="J111" s="45"/>
      <c r="M111" s="57"/>
    </row>
    <row r="112" spans="1:13" s="11" customFormat="1" x14ac:dyDescent="0.2">
      <c r="A112" s="11">
        <v>0.52739818837244312</v>
      </c>
      <c r="B112" s="64"/>
      <c r="C112" s="45"/>
      <c r="D112" s="45"/>
      <c r="E112" s="45"/>
      <c r="F112" s="46"/>
      <c r="G112" s="45"/>
      <c r="H112" s="45"/>
      <c r="I112" s="45"/>
      <c r="J112" s="45"/>
      <c r="M112" s="57"/>
    </row>
    <row r="113" spans="1:13" s="11" customFormat="1" x14ac:dyDescent="0.2">
      <c r="A113" s="11">
        <v>0.52425133844917204</v>
      </c>
      <c r="B113" s="64"/>
      <c r="C113" s="45"/>
      <c r="D113" s="45"/>
      <c r="E113" s="45"/>
      <c r="F113" s="46"/>
      <c r="G113" s="45"/>
      <c r="H113" s="45"/>
      <c r="I113" s="45"/>
      <c r="J113" s="45"/>
      <c r="M113" s="57"/>
    </row>
    <row r="114" spans="1:13" s="11" customFormat="1" x14ac:dyDescent="0.2">
      <c r="A114" s="11">
        <v>0.52122507651053751</v>
      </c>
      <c r="B114" s="64"/>
      <c r="C114" s="45"/>
      <c r="D114" s="45"/>
      <c r="E114" s="45"/>
      <c r="F114" s="46"/>
      <c r="G114" s="45"/>
      <c r="H114" s="45"/>
      <c r="I114" s="45"/>
      <c r="J114" s="45"/>
      <c r="M114" s="57"/>
    </row>
    <row r="115" spans="1:13" s="11" customFormat="1" x14ac:dyDescent="0.2">
      <c r="A115" s="11">
        <v>0.51811752081112572</v>
      </c>
      <c r="B115" s="64"/>
      <c r="C115" s="45"/>
      <c r="D115" s="45"/>
      <c r="E115" s="45"/>
      <c r="F115" s="46"/>
      <c r="G115" s="45"/>
      <c r="H115" s="45"/>
      <c r="I115" s="45"/>
      <c r="J115" s="45"/>
      <c r="M115" s="57"/>
    </row>
    <row r="116" spans="1:13" s="11" customFormat="1" x14ac:dyDescent="0.2">
      <c r="A116" s="11">
        <v>0.5150297355911736</v>
      </c>
      <c r="B116" s="64"/>
      <c r="C116" s="45"/>
      <c r="D116" s="45"/>
      <c r="E116" s="45"/>
      <c r="F116" s="46"/>
      <c r="G116" s="45"/>
      <c r="H116" s="45"/>
      <c r="I116" s="45"/>
      <c r="J116" s="45"/>
      <c r="M116" s="57"/>
    </row>
    <row r="117" spans="1:13" s="11" customFormat="1" x14ac:dyDescent="0.2">
      <c r="A117" s="11">
        <v>0.51206025550425027</v>
      </c>
      <c r="B117" s="64"/>
      <c r="C117" s="45"/>
      <c r="D117" s="45"/>
      <c r="E117" s="45"/>
      <c r="F117" s="46"/>
      <c r="G117" s="45"/>
      <c r="H117" s="45"/>
      <c r="I117" s="45"/>
      <c r="J117" s="45"/>
      <c r="M117" s="57"/>
    </row>
    <row r="118" spans="1:13" s="11" customFormat="1" x14ac:dyDescent="0.2">
      <c r="A118" s="11">
        <v>0.50901098697386404</v>
      </c>
      <c r="B118" s="64"/>
      <c r="C118" s="45"/>
      <c r="D118" s="45"/>
      <c r="E118" s="45"/>
      <c r="F118" s="46"/>
      <c r="G118" s="45"/>
      <c r="H118" s="45"/>
      <c r="I118" s="45"/>
      <c r="J118" s="45"/>
      <c r="M118" s="57"/>
    </row>
    <row r="119" spans="1:13" s="11" customFormat="1" x14ac:dyDescent="0.2">
      <c r="A119" s="11">
        <v>0.50607853509851475</v>
      </c>
      <c r="B119" s="64"/>
      <c r="C119" s="45"/>
      <c r="D119" s="45"/>
      <c r="E119" s="45"/>
      <c r="F119" s="46"/>
      <c r="G119" s="45"/>
      <c r="H119" s="45"/>
      <c r="I119" s="45"/>
      <c r="J119" s="45"/>
      <c r="M119" s="57"/>
    </row>
    <row r="120" spans="1:13" s="11" customFormat="1" x14ac:dyDescent="0.2">
      <c r="A120" s="11">
        <v>0.50306727661513106</v>
      </c>
      <c r="B120" s="64"/>
      <c r="C120" s="45"/>
      <c r="D120" s="45"/>
      <c r="E120" s="45"/>
      <c r="F120" s="46"/>
      <c r="G120" s="45"/>
      <c r="H120" s="45"/>
      <c r="I120" s="45"/>
      <c r="J120" s="45"/>
      <c r="M120" s="57"/>
    </row>
    <row r="121" spans="1:13" s="11" customFormat="1" x14ac:dyDescent="0.2">
      <c r="A121" s="11">
        <v>0.50007514279101084</v>
      </c>
      <c r="B121" s="64"/>
      <c r="C121" s="45"/>
      <c r="D121" s="45"/>
      <c r="E121" s="45"/>
      <c r="F121" s="46"/>
      <c r="G121" s="45"/>
      <c r="H121" s="45"/>
      <c r="I121" s="45"/>
      <c r="J121" s="45"/>
      <c r="M121" s="57"/>
    </row>
    <row r="122" spans="1:13" s="11" customFormat="1" x14ac:dyDescent="0.2">
      <c r="A122" s="11">
        <v>0.49738890175386657</v>
      </c>
      <c r="B122" s="64"/>
      <c r="C122" s="45"/>
      <c r="D122" s="45"/>
      <c r="E122" s="45"/>
      <c r="F122" s="46"/>
      <c r="G122" s="45"/>
      <c r="H122" s="45"/>
      <c r="I122" s="45"/>
      <c r="J122" s="45"/>
      <c r="M122" s="57"/>
    </row>
    <row r="123" spans="1:13" s="11" customFormat="1" x14ac:dyDescent="0.2">
      <c r="A123" s="11">
        <v>0.49443281320710497</v>
      </c>
      <c r="B123" s="64"/>
      <c r="C123" s="45"/>
      <c r="D123" s="45"/>
      <c r="E123" s="45"/>
      <c r="F123" s="46"/>
      <c r="G123" s="45"/>
      <c r="H123" s="45"/>
      <c r="I123" s="45"/>
      <c r="J123" s="45"/>
      <c r="M123" s="57"/>
    </row>
    <row r="124" spans="1:13" s="11" customFormat="1" x14ac:dyDescent="0.2">
      <c r="A124" s="11">
        <v>0.49158994101631248</v>
      </c>
      <c r="B124" s="64"/>
      <c r="C124" s="45"/>
      <c r="D124" s="45"/>
      <c r="E124" s="45"/>
      <c r="F124" s="46"/>
      <c r="G124" s="45"/>
      <c r="H124" s="45"/>
      <c r="I124" s="45"/>
      <c r="J124" s="45"/>
      <c r="M124" s="57"/>
    </row>
    <row r="125" spans="1:13" s="11" customFormat="1" x14ac:dyDescent="0.2">
      <c r="A125" s="11">
        <v>0.48867063816078093</v>
      </c>
      <c r="B125" s="64"/>
      <c r="C125" s="45"/>
      <c r="D125" s="45"/>
      <c r="E125" s="45"/>
      <c r="F125" s="46"/>
      <c r="G125" s="45"/>
      <c r="H125" s="45"/>
      <c r="I125" s="45"/>
      <c r="J125" s="45"/>
      <c r="M125" s="57"/>
    </row>
    <row r="126" spans="1:13" s="11" customFormat="1" x14ac:dyDescent="0.2">
      <c r="A126" s="11">
        <v>0.4858216248892972</v>
      </c>
      <c r="B126" s="64"/>
      <c r="C126" s="45"/>
      <c r="D126" s="45"/>
      <c r="E126" s="45"/>
      <c r="F126" s="46"/>
      <c r="G126" s="45"/>
      <c r="H126" s="45"/>
      <c r="I126" s="45"/>
      <c r="J126" s="45"/>
      <c r="M126" s="57"/>
    </row>
    <row r="127" spans="1:13" s="11" customFormat="1" x14ac:dyDescent="0.2">
      <c r="A127" s="11">
        <v>0.48286265855287885</v>
      </c>
      <c r="B127" s="64"/>
      <c r="C127" s="45"/>
      <c r="D127" s="45"/>
      <c r="E127" s="45"/>
      <c r="F127" s="46"/>
      <c r="G127" s="45"/>
      <c r="H127" s="45"/>
      <c r="I127" s="45"/>
      <c r="J127" s="45"/>
      <c r="M127" s="57"/>
    </row>
    <row r="128" spans="1:13" s="11" customFormat="1" x14ac:dyDescent="0.2">
      <c r="A128" s="11">
        <v>0.4799216095866935</v>
      </c>
      <c r="B128" s="64"/>
      <c r="C128" s="45"/>
      <c r="D128" s="45"/>
      <c r="E128" s="45"/>
      <c r="F128" s="46"/>
      <c r="G128" s="45"/>
      <c r="H128" s="45"/>
      <c r="I128" s="45"/>
      <c r="J128" s="45"/>
      <c r="M128" s="57"/>
    </row>
    <row r="129" spans="1:13" s="11" customFormat="1" x14ac:dyDescent="0.2">
      <c r="A129" s="11">
        <v>0.47709239129914804</v>
      </c>
      <c r="B129" s="64"/>
      <c r="C129" s="45"/>
      <c r="D129" s="45"/>
      <c r="E129" s="45"/>
      <c r="F129" s="46"/>
      <c r="G129" s="45"/>
      <c r="H129" s="45"/>
      <c r="I129" s="45"/>
      <c r="J129" s="45"/>
      <c r="M129" s="57"/>
    </row>
    <row r="130" spans="1:13" s="11" customFormat="1" x14ac:dyDescent="0.2">
      <c r="A130" s="11">
        <v>0.47418628478280989</v>
      </c>
      <c r="B130" s="64"/>
      <c r="C130" s="45"/>
      <c r="D130" s="45"/>
      <c r="E130" s="45"/>
      <c r="F130" s="46"/>
      <c r="G130" s="45"/>
      <c r="H130" s="45"/>
      <c r="I130" s="45"/>
      <c r="J130" s="45"/>
      <c r="M130" s="57"/>
    </row>
    <row r="131" spans="1:13" s="11" customFormat="1" x14ac:dyDescent="0.2">
      <c r="A131" s="11">
        <v>0.47139068147781443</v>
      </c>
      <c r="B131" s="64"/>
      <c r="C131" s="45"/>
      <c r="D131" s="45"/>
      <c r="E131" s="45"/>
      <c r="F131" s="46"/>
      <c r="G131" s="45"/>
      <c r="H131" s="45"/>
      <c r="I131" s="45"/>
      <c r="J131" s="45"/>
      <c r="M131" s="57"/>
    </row>
    <row r="132" spans="1:13" s="11" customFormat="1" x14ac:dyDescent="0.2">
      <c r="A132" s="11">
        <v>0.46851910470069891</v>
      </c>
      <c r="B132" s="64"/>
      <c r="C132" s="45"/>
      <c r="D132" s="45"/>
      <c r="E132" s="45"/>
      <c r="F132" s="46"/>
      <c r="G132" s="45"/>
      <c r="H132" s="45"/>
      <c r="I132" s="45"/>
      <c r="J132" s="45"/>
      <c r="M132" s="57"/>
    </row>
    <row r="133" spans="1:13" s="11" customFormat="1" x14ac:dyDescent="0.2">
      <c r="A133" s="11">
        <v>0.46566491921534292</v>
      </c>
      <c r="B133" s="64"/>
      <c r="C133" s="45"/>
      <c r="D133" s="45"/>
      <c r="E133" s="45"/>
      <c r="F133" s="46"/>
      <c r="G133" s="45"/>
      <c r="H133" s="45"/>
      <c r="I133" s="45"/>
      <c r="J133" s="45"/>
      <c r="M133" s="57"/>
    </row>
    <row r="134" spans="1:13" s="11" customFormat="1" x14ac:dyDescent="0.2">
      <c r="A134" s="11">
        <v>0.46310180630863512</v>
      </c>
      <c r="B134" s="64"/>
      <c r="C134" s="45"/>
      <c r="D134" s="45"/>
      <c r="E134" s="45"/>
      <c r="F134" s="46"/>
      <c r="G134" s="45"/>
      <c r="H134" s="45"/>
      <c r="I134" s="45"/>
      <c r="J134" s="45"/>
      <c r="M134" s="57"/>
    </row>
    <row r="135" spans="1:13" s="11" customFormat="1" x14ac:dyDescent="0.2">
      <c r="A135" s="11">
        <v>0.46028043162473425</v>
      </c>
      <c r="B135" s="64"/>
      <c r="C135" s="45"/>
      <c r="D135" s="45"/>
      <c r="E135" s="45"/>
      <c r="F135" s="46"/>
      <c r="G135" s="45"/>
      <c r="H135" s="45"/>
      <c r="I135" s="45"/>
      <c r="J135" s="45"/>
      <c r="M135" s="57"/>
    </row>
    <row r="136" spans="1:13" s="11" customFormat="1" x14ac:dyDescent="0.2">
      <c r="A136" s="11">
        <v>0.45756634112071426</v>
      </c>
      <c r="B136" s="64"/>
      <c r="C136" s="45"/>
      <c r="D136" s="45"/>
      <c r="E136" s="45"/>
      <c r="F136" s="46"/>
      <c r="G136" s="45"/>
      <c r="H136" s="45"/>
      <c r="I136" s="45"/>
      <c r="J136" s="45"/>
      <c r="M136" s="57"/>
    </row>
    <row r="137" spans="1:13" s="11" customFormat="1" x14ac:dyDescent="0.2">
      <c r="A137" s="11">
        <v>0.45477849527139702</v>
      </c>
      <c r="B137" s="64"/>
      <c r="C137" s="45"/>
      <c r="D137" s="45"/>
      <c r="E137" s="45"/>
      <c r="F137" s="46"/>
      <c r="G137" s="45"/>
      <c r="H137" s="45"/>
      <c r="I137" s="45"/>
      <c r="J137" s="45"/>
      <c r="M137" s="57"/>
    </row>
    <row r="138" spans="1:13" s="11" customFormat="1" x14ac:dyDescent="0.2">
      <c r="A138" s="11">
        <v>0.45209665979014613</v>
      </c>
      <c r="B138" s="64"/>
      <c r="C138" s="45"/>
      <c r="D138" s="45"/>
      <c r="E138" s="45"/>
      <c r="F138" s="46"/>
      <c r="G138" s="45"/>
      <c r="H138" s="45"/>
      <c r="I138" s="45"/>
      <c r="J138" s="45"/>
      <c r="M138" s="57"/>
    </row>
    <row r="139" spans="1:13" s="11" customFormat="1" x14ac:dyDescent="0.2">
      <c r="A139" s="11">
        <v>0.44934194666282673</v>
      </c>
      <c r="B139" s="64"/>
      <c r="C139" s="45"/>
      <c r="D139" s="45"/>
      <c r="E139" s="45"/>
      <c r="F139" s="46"/>
      <c r="G139" s="45"/>
      <c r="H139" s="45"/>
      <c r="I139" s="45"/>
      <c r="J139" s="45"/>
      <c r="M139" s="57"/>
    </row>
    <row r="140" spans="1:13" s="11" customFormat="1" x14ac:dyDescent="0.2">
      <c r="A140" s="11">
        <v>0.4466039211664074</v>
      </c>
      <c r="B140" s="64"/>
      <c r="C140" s="45"/>
      <c r="D140" s="45"/>
      <c r="E140" s="45"/>
      <c r="F140" s="46"/>
      <c r="G140" s="45"/>
      <c r="H140" s="45"/>
      <c r="I140" s="45"/>
      <c r="J140" s="45"/>
      <c r="M140" s="57"/>
    </row>
    <row r="141" spans="1:13" s="11" customFormat="1" x14ac:dyDescent="0.2">
      <c r="A141" s="11">
        <v>0.44397001326084762</v>
      </c>
      <c r="B141" s="64"/>
      <c r="C141" s="45"/>
      <c r="D141" s="45"/>
      <c r="E141" s="45"/>
      <c r="F141" s="46"/>
      <c r="G141" s="45"/>
      <c r="H141" s="45"/>
      <c r="I141" s="45"/>
      <c r="J141" s="45"/>
      <c r="M141" s="57"/>
    </row>
    <row r="142" spans="1:13" s="11" customFormat="1" x14ac:dyDescent="0.2">
      <c r="A142" s="11">
        <v>0.44126453185167086</v>
      </c>
      <c r="B142" s="64"/>
      <c r="C142" s="45"/>
      <c r="D142" s="45"/>
      <c r="E142" s="45"/>
      <c r="F142" s="46"/>
      <c r="G142" s="45"/>
      <c r="H142" s="45"/>
      <c r="I142" s="45"/>
      <c r="J142" s="45"/>
      <c r="M142" s="57"/>
    </row>
    <row r="143" spans="1:13" s="11" customFormat="1" x14ac:dyDescent="0.2">
      <c r="A143" s="11">
        <v>0.43866193160004957</v>
      </c>
      <c r="B143" s="64"/>
      <c r="C143" s="45"/>
      <c r="D143" s="45"/>
      <c r="E143" s="45"/>
      <c r="F143" s="46"/>
      <c r="G143" s="45"/>
      <c r="H143" s="45"/>
      <c r="I143" s="45"/>
      <c r="J143" s="45"/>
      <c r="M143" s="57"/>
    </row>
    <row r="144" spans="1:13" s="11" customFormat="1" x14ac:dyDescent="0.2">
      <c r="A144" s="11">
        <v>0.43598860973048509</v>
      </c>
      <c r="B144" s="64"/>
      <c r="C144" s="45"/>
      <c r="D144" s="45"/>
      <c r="E144" s="45"/>
      <c r="F144" s="46"/>
      <c r="G144" s="45"/>
      <c r="H144" s="45"/>
      <c r="I144" s="45"/>
      <c r="J144" s="45"/>
      <c r="M144" s="57"/>
    </row>
    <row r="145" spans="1:13" s="11" customFormat="1" x14ac:dyDescent="0.2">
      <c r="A145" s="11">
        <v>0.43333148531245674</v>
      </c>
      <c r="B145" s="64"/>
      <c r="C145" s="45"/>
      <c r="D145" s="45"/>
      <c r="E145" s="45"/>
      <c r="F145" s="46"/>
      <c r="G145" s="45"/>
      <c r="H145" s="45"/>
      <c r="I145" s="45"/>
      <c r="J145" s="45"/>
      <c r="M145" s="57"/>
    </row>
    <row r="146" spans="1:13" s="11" customFormat="1" x14ac:dyDescent="0.2">
      <c r="A146" s="11">
        <v>0.43086036551148399</v>
      </c>
      <c r="B146" s="64"/>
      <c r="C146" s="45"/>
      <c r="D146" s="45"/>
      <c r="E146" s="45"/>
      <c r="F146" s="46"/>
      <c r="G146" s="45"/>
      <c r="H146" s="45"/>
      <c r="I146" s="45"/>
      <c r="J146" s="45"/>
      <c r="M146" s="57"/>
    </row>
    <row r="147" spans="1:13" s="11" customFormat="1" x14ac:dyDescent="0.2">
      <c r="A147" s="11">
        <v>0.42823431437003195</v>
      </c>
      <c r="B147" s="64"/>
      <c r="C147" s="45"/>
      <c r="D147" s="45"/>
      <c r="E147" s="45"/>
      <c r="F147" s="46"/>
      <c r="G147" s="45"/>
      <c r="H147" s="45"/>
      <c r="I147" s="45"/>
      <c r="J147" s="45"/>
      <c r="M147" s="57"/>
    </row>
    <row r="148" spans="1:13" s="11" customFormat="1" x14ac:dyDescent="0.2">
      <c r="A148" s="11">
        <v>0.42570812656982032</v>
      </c>
      <c r="B148" s="64"/>
      <c r="C148" s="45"/>
      <c r="D148" s="45"/>
      <c r="E148" s="45"/>
      <c r="F148" s="46"/>
      <c r="G148" s="45"/>
      <c r="H148" s="45"/>
      <c r="I148" s="45"/>
      <c r="J148" s="45"/>
      <c r="M148" s="57"/>
    </row>
    <row r="149" spans="1:13" s="11" customFormat="1" x14ac:dyDescent="0.2">
      <c r="A149" s="11">
        <v>0.42311329628681155</v>
      </c>
      <c r="B149" s="64"/>
      <c r="C149" s="45"/>
      <c r="D149" s="45"/>
      <c r="E149" s="45"/>
      <c r="F149" s="46"/>
      <c r="G149" s="45"/>
      <c r="H149" s="45"/>
      <c r="I149" s="45"/>
      <c r="J149" s="45"/>
      <c r="M149" s="57"/>
    </row>
    <row r="150" spans="1:13" s="11" customFormat="1" x14ac:dyDescent="0.2">
      <c r="A150" s="11">
        <v>0.42061714313978998</v>
      </c>
      <c r="B150" s="64"/>
      <c r="C150" s="45"/>
      <c r="D150" s="45"/>
      <c r="E150" s="45"/>
      <c r="F150" s="46"/>
      <c r="G150" s="45"/>
      <c r="H150" s="45"/>
      <c r="I150" s="45"/>
      <c r="J150" s="45"/>
      <c r="M150" s="57"/>
    </row>
    <row r="151" spans="1:13" s="11" customFormat="1" x14ac:dyDescent="0.2">
      <c r="A151" s="11">
        <v>0.41805316471107679</v>
      </c>
      <c r="B151" s="64"/>
      <c r="C151" s="45"/>
      <c r="D151" s="45"/>
      <c r="E151" s="45"/>
      <c r="F151" s="46"/>
      <c r="G151" s="45"/>
      <c r="H151" s="45"/>
      <c r="I151" s="45"/>
      <c r="J151" s="45"/>
      <c r="M151" s="57"/>
    </row>
    <row r="152" spans="1:13" s="11" customFormat="1" x14ac:dyDescent="0.2">
      <c r="A152" s="11">
        <v>0.41550472507102953</v>
      </c>
      <c r="B152" s="64"/>
      <c r="C152" s="45"/>
      <c r="D152" s="45"/>
      <c r="E152" s="45"/>
      <c r="F152" s="46"/>
      <c r="G152" s="45"/>
      <c r="H152" s="45"/>
      <c r="I152" s="45"/>
      <c r="J152" s="45"/>
      <c r="M152" s="57"/>
    </row>
    <row r="153" spans="1:13" s="11" customFormat="1" x14ac:dyDescent="0.2">
      <c r="A153" s="11">
        <v>0.41305319997704953</v>
      </c>
      <c r="B153" s="64"/>
      <c r="C153" s="45"/>
      <c r="D153" s="45"/>
      <c r="E153" s="45"/>
      <c r="F153" s="46"/>
      <c r="G153" s="45"/>
      <c r="H153" s="45"/>
      <c r="I153" s="45"/>
      <c r="J153" s="45"/>
      <c r="M153" s="57"/>
    </row>
    <row r="154" spans="1:13" s="11" customFormat="1" x14ac:dyDescent="0.2">
      <c r="A154" s="11">
        <v>0.41053506384404259</v>
      </c>
      <c r="B154" s="64"/>
      <c r="C154" s="45"/>
      <c r="D154" s="45"/>
      <c r="E154" s="45"/>
      <c r="F154" s="46"/>
      <c r="G154" s="45"/>
      <c r="H154" s="45"/>
      <c r="I154" s="45"/>
      <c r="J154" s="45"/>
      <c r="M154" s="57"/>
    </row>
    <row r="155" spans="1:13" s="11" customFormat="1" x14ac:dyDescent="0.2">
      <c r="A155" s="11">
        <v>0.40811269087445667</v>
      </c>
      <c r="B155" s="64"/>
      <c r="C155" s="45"/>
      <c r="D155" s="45"/>
      <c r="E155" s="45"/>
      <c r="F155" s="46"/>
      <c r="G155" s="45"/>
      <c r="H155" s="45"/>
      <c r="I155" s="45"/>
      <c r="J155" s="45"/>
      <c r="M155" s="57"/>
    </row>
    <row r="156" spans="1:13" s="11" customFormat="1" x14ac:dyDescent="0.2">
      <c r="A156" s="11">
        <v>0.40562450002248651</v>
      </c>
      <c r="B156" s="64"/>
      <c r="C156" s="45"/>
      <c r="D156" s="45"/>
      <c r="E156" s="45"/>
      <c r="F156" s="46"/>
      <c r="G156" s="45"/>
      <c r="H156" s="45"/>
      <c r="I156" s="45"/>
      <c r="J156" s="45"/>
      <c r="M156" s="57"/>
    </row>
    <row r="157" spans="1:13" s="11" customFormat="1" x14ac:dyDescent="0.2">
      <c r="A157" s="11">
        <v>0.40315139133173844</v>
      </c>
      <c r="B157" s="64"/>
      <c r="C157" s="45"/>
      <c r="D157" s="45"/>
      <c r="E157" s="45"/>
      <c r="F157" s="46"/>
      <c r="G157" s="45"/>
      <c r="H157" s="45"/>
      <c r="I157" s="45"/>
      <c r="J157" s="45"/>
      <c r="M157" s="57"/>
    </row>
    <row r="158" spans="1:13" s="11" customFormat="1" x14ac:dyDescent="0.2">
      <c r="A158" s="11">
        <v>0.40093050357381488</v>
      </c>
      <c r="B158" s="64"/>
      <c r="C158" s="45"/>
      <c r="D158" s="45"/>
      <c r="E158" s="45"/>
      <c r="F158" s="46"/>
      <c r="G158" s="45"/>
      <c r="H158" s="45"/>
      <c r="I158" s="45"/>
      <c r="J158" s="45"/>
      <c r="M158" s="57"/>
    </row>
    <row r="159" spans="1:13" s="11" customFormat="1" x14ac:dyDescent="0.2">
      <c r="A159" s="11">
        <v>0.39848584901225109</v>
      </c>
      <c r="B159" s="64"/>
      <c r="C159" s="45"/>
      <c r="D159" s="45"/>
      <c r="E159" s="45"/>
      <c r="F159" s="46"/>
      <c r="G159" s="45"/>
      <c r="H159" s="45"/>
      <c r="I159" s="45"/>
      <c r="J159" s="45"/>
      <c r="M159" s="57"/>
    </row>
    <row r="160" spans="1:13" s="11" customFormat="1" x14ac:dyDescent="0.2">
      <c r="A160" s="11">
        <v>0.39613416562729697</v>
      </c>
      <c r="B160" s="64"/>
      <c r="C160" s="45"/>
      <c r="D160" s="45"/>
      <c r="E160" s="45"/>
      <c r="F160" s="46"/>
      <c r="G160" s="45"/>
      <c r="H160" s="45"/>
      <c r="I160" s="45"/>
      <c r="J160" s="45"/>
      <c r="M160" s="57"/>
    </row>
    <row r="161" spans="1:13" s="11" customFormat="1" x14ac:dyDescent="0.2">
      <c r="A161" s="11">
        <v>0.39371858759358314</v>
      </c>
      <c r="B161" s="64"/>
      <c r="C161" s="45"/>
      <c r="D161" s="45"/>
      <c r="E161" s="45"/>
      <c r="F161" s="46"/>
      <c r="G161" s="45"/>
      <c r="H161" s="45"/>
      <c r="I161" s="45"/>
      <c r="J161" s="45"/>
      <c r="M161" s="57"/>
    </row>
    <row r="162" spans="1:13" s="11" customFormat="1" x14ac:dyDescent="0.2">
      <c r="A162" s="11">
        <v>0.39139487593140149</v>
      </c>
      <c r="B162" s="64"/>
      <c r="C162" s="45"/>
      <c r="D162" s="45"/>
      <c r="E162" s="45"/>
      <c r="F162" s="46"/>
      <c r="G162" s="45"/>
      <c r="H162" s="45"/>
      <c r="I162" s="45"/>
      <c r="J162" s="45"/>
      <c r="M162" s="57"/>
    </row>
    <row r="163" spans="1:13" s="11" customFormat="1" x14ac:dyDescent="0.2">
      <c r="A163" s="11">
        <v>0.38900803061865513</v>
      </c>
      <c r="B163" s="64"/>
      <c r="C163" s="45"/>
      <c r="D163" s="45"/>
      <c r="E163" s="45"/>
      <c r="F163" s="46"/>
      <c r="G163" s="45"/>
      <c r="H163" s="45"/>
      <c r="I163" s="45"/>
      <c r="J163" s="45"/>
      <c r="M163" s="57"/>
    </row>
    <row r="164" spans="1:13" s="11" customFormat="1" x14ac:dyDescent="0.2">
      <c r="A164" s="11">
        <v>0.3866356567199028</v>
      </c>
      <c r="B164" s="64"/>
      <c r="C164" s="45"/>
      <c r="D164" s="45"/>
      <c r="E164" s="45"/>
      <c r="F164" s="46"/>
      <c r="G164" s="45"/>
      <c r="H164" s="45"/>
      <c r="I164" s="45"/>
      <c r="J164" s="45"/>
      <c r="M164" s="57"/>
    </row>
    <row r="165" spans="1:13" s="11" customFormat="1" x14ac:dyDescent="0.2">
      <c r="A165" s="11">
        <v>0.38435350756632131</v>
      </c>
      <c r="B165" s="64"/>
      <c r="C165" s="45"/>
      <c r="D165" s="45"/>
      <c r="E165" s="45"/>
      <c r="F165" s="46"/>
      <c r="G165" s="45"/>
      <c r="H165" s="45"/>
      <c r="I165" s="45"/>
      <c r="J165" s="45"/>
      <c r="M165" s="57"/>
    </row>
    <row r="166" spans="1:13" s="11" customFormat="1" x14ac:dyDescent="0.2">
      <c r="A166" s="11">
        <v>0.38200935548817488</v>
      </c>
      <c r="B166" s="64"/>
      <c r="C166" s="45"/>
      <c r="D166" s="45"/>
      <c r="E166" s="45"/>
      <c r="F166" s="46"/>
      <c r="G166" s="45"/>
      <c r="H166" s="45"/>
      <c r="I166" s="45"/>
      <c r="J166" s="45"/>
      <c r="M166" s="57"/>
    </row>
    <row r="167" spans="1:13" s="11" customFormat="1" x14ac:dyDescent="0.2">
      <c r="A167" s="11">
        <v>0.37975435579692074</v>
      </c>
      <c r="B167" s="64"/>
      <c r="C167" s="45"/>
      <c r="D167" s="45"/>
      <c r="E167" s="45"/>
      <c r="F167" s="46"/>
      <c r="G167" s="45"/>
      <c r="H167" s="45"/>
      <c r="I167" s="45"/>
      <c r="J167" s="45"/>
      <c r="M167" s="57"/>
    </row>
    <row r="168" spans="1:13" s="11" customFormat="1" x14ac:dyDescent="0.2">
      <c r="B168" s="64"/>
      <c r="C168" s="45"/>
      <c r="D168" s="45"/>
      <c r="E168" s="45"/>
      <c r="F168" s="46"/>
      <c r="G168" s="45"/>
      <c r="H168" s="45"/>
      <c r="I168" s="45"/>
      <c r="J168" s="45"/>
      <c r="M168" s="57"/>
    </row>
    <row r="169" spans="1:13" s="11" customFormat="1" x14ac:dyDescent="0.2">
      <c r="B169" s="64"/>
      <c r="C169" s="45"/>
      <c r="D169" s="45"/>
      <c r="E169" s="45"/>
      <c r="F169" s="46"/>
      <c r="G169" s="45"/>
      <c r="H169" s="45"/>
      <c r="I169" s="45"/>
      <c r="J169" s="45"/>
      <c r="M169" s="57"/>
    </row>
    <row r="170" spans="1:13" s="11" customFormat="1" x14ac:dyDescent="0.2">
      <c r="B170" s="64"/>
      <c r="C170" s="45"/>
      <c r="D170" s="45"/>
      <c r="E170" s="45"/>
      <c r="F170" s="46"/>
      <c r="G170" s="45"/>
      <c r="H170" s="45"/>
      <c r="I170" s="45"/>
      <c r="J170" s="45"/>
      <c r="M170" s="57"/>
    </row>
    <row r="171" spans="1:13" s="11" customFormat="1" x14ac:dyDescent="0.2">
      <c r="B171" s="64"/>
      <c r="C171" s="45"/>
      <c r="D171" s="45"/>
      <c r="E171" s="45"/>
      <c r="F171" s="46"/>
      <c r="G171" s="45"/>
      <c r="H171" s="45"/>
      <c r="I171" s="45"/>
      <c r="J171" s="45"/>
      <c r="M171" s="57"/>
    </row>
    <row r="172" spans="1:13" s="11" customFormat="1" x14ac:dyDescent="0.2">
      <c r="B172" s="64"/>
      <c r="C172" s="45"/>
      <c r="D172" s="45"/>
      <c r="E172" s="45"/>
      <c r="F172" s="46"/>
      <c r="G172" s="45"/>
      <c r="H172" s="45"/>
      <c r="I172" s="45"/>
      <c r="J172" s="45"/>
      <c r="M172" s="57"/>
    </row>
    <row r="173" spans="1:13" s="11" customFormat="1" x14ac:dyDescent="0.2">
      <c r="B173" s="64"/>
      <c r="C173" s="45"/>
      <c r="D173" s="45"/>
      <c r="E173" s="45"/>
      <c r="F173" s="46"/>
      <c r="G173" s="45"/>
      <c r="H173" s="45"/>
      <c r="I173" s="45"/>
      <c r="J173" s="45"/>
      <c r="M173" s="57"/>
    </row>
    <row r="174" spans="1:13" s="11" customFormat="1" x14ac:dyDescent="0.2">
      <c r="B174" s="64"/>
      <c r="C174" s="45"/>
      <c r="D174" s="45"/>
      <c r="E174" s="45"/>
      <c r="F174" s="46"/>
      <c r="G174" s="45"/>
      <c r="H174" s="45"/>
      <c r="I174" s="45"/>
      <c r="J174" s="45"/>
      <c r="M174" s="57"/>
    </row>
    <row r="175" spans="1:13" s="11" customFormat="1" x14ac:dyDescent="0.2">
      <c r="B175" s="64"/>
      <c r="C175" s="45"/>
      <c r="D175" s="45"/>
      <c r="E175" s="45"/>
      <c r="F175" s="46"/>
      <c r="G175" s="45"/>
      <c r="H175" s="45"/>
      <c r="I175" s="45"/>
      <c r="J175" s="45"/>
      <c r="M175" s="57"/>
    </row>
    <row r="176" spans="1:13" s="11" customFormat="1" x14ac:dyDescent="0.2">
      <c r="B176" s="64"/>
      <c r="C176" s="45"/>
      <c r="D176" s="45"/>
      <c r="E176" s="45"/>
      <c r="F176" s="46"/>
      <c r="G176" s="45"/>
      <c r="H176" s="45"/>
      <c r="I176" s="45"/>
      <c r="J176" s="45"/>
      <c r="M176" s="57"/>
    </row>
    <row r="177" spans="2:13" s="11" customFormat="1" x14ac:dyDescent="0.2">
      <c r="B177" s="64"/>
      <c r="C177" s="45"/>
      <c r="D177" s="45"/>
      <c r="E177" s="45"/>
      <c r="F177" s="46"/>
      <c r="G177" s="45"/>
      <c r="H177" s="45"/>
      <c r="I177" s="45"/>
      <c r="J177" s="45"/>
      <c r="M177" s="57"/>
    </row>
    <row r="178" spans="2:13" s="11" customFormat="1" x14ac:dyDescent="0.2">
      <c r="B178" s="64"/>
      <c r="C178" s="45"/>
      <c r="D178" s="45"/>
      <c r="E178" s="45"/>
      <c r="F178" s="46"/>
      <c r="G178" s="45"/>
      <c r="H178" s="45"/>
      <c r="I178" s="45"/>
      <c r="J178" s="45"/>
      <c r="M178" s="57"/>
    </row>
    <row r="179" spans="2:13" s="11" customFormat="1" x14ac:dyDescent="0.2">
      <c r="B179" s="64"/>
      <c r="C179" s="45"/>
      <c r="D179" s="45"/>
      <c r="E179" s="45"/>
      <c r="F179" s="46"/>
      <c r="G179" s="45"/>
      <c r="H179" s="45"/>
      <c r="I179" s="45"/>
      <c r="J179" s="45"/>
      <c r="M179" s="57"/>
    </row>
    <row r="180" spans="2:13" s="11" customFormat="1" x14ac:dyDescent="0.2">
      <c r="B180" s="64"/>
      <c r="C180" s="45"/>
      <c r="D180" s="45"/>
      <c r="E180" s="45"/>
      <c r="F180" s="46"/>
      <c r="G180" s="45"/>
      <c r="H180" s="45"/>
      <c r="I180" s="45"/>
      <c r="J180" s="45"/>
      <c r="M180" s="57"/>
    </row>
    <row r="181" spans="2:13" s="11" customFormat="1" x14ac:dyDescent="0.2">
      <c r="B181" s="64"/>
      <c r="C181" s="45"/>
      <c r="D181" s="45"/>
      <c r="E181" s="45"/>
      <c r="F181" s="46"/>
      <c r="G181" s="45"/>
      <c r="H181" s="45"/>
      <c r="I181" s="45"/>
      <c r="J181" s="45"/>
      <c r="M181" s="57"/>
    </row>
    <row r="182" spans="2:13" s="11" customFormat="1" x14ac:dyDescent="0.2">
      <c r="B182" s="64"/>
      <c r="C182" s="45"/>
      <c r="D182" s="45"/>
      <c r="E182" s="45"/>
      <c r="F182" s="46"/>
      <c r="G182" s="45"/>
      <c r="H182" s="45"/>
      <c r="I182" s="45"/>
      <c r="J182" s="45"/>
      <c r="M182" s="57"/>
    </row>
    <row r="183" spans="2:13" s="11" customFormat="1" x14ac:dyDescent="0.2">
      <c r="B183" s="64"/>
      <c r="C183" s="45"/>
      <c r="D183" s="45"/>
      <c r="E183" s="45"/>
      <c r="F183" s="46"/>
      <c r="G183" s="45"/>
      <c r="H183" s="45"/>
      <c r="I183" s="45"/>
      <c r="J183" s="45"/>
      <c r="M183" s="57"/>
    </row>
    <row r="184" spans="2:13" s="11" customFormat="1" x14ac:dyDescent="0.2">
      <c r="B184" s="64"/>
      <c r="C184" s="45"/>
      <c r="D184" s="45"/>
      <c r="E184" s="45"/>
      <c r="F184" s="46"/>
      <c r="G184" s="45"/>
      <c r="H184" s="45"/>
      <c r="I184" s="45"/>
      <c r="J184" s="45"/>
      <c r="M184" s="57"/>
    </row>
    <row r="185" spans="2:13" s="11" customFormat="1" x14ac:dyDescent="0.2">
      <c r="B185" s="64"/>
      <c r="C185" s="45"/>
      <c r="D185" s="45"/>
      <c r="E185" s="45"/>
      <c r="F185" s="46"/>
      <c r="G185" s="45"/>
      <c r="H185" s="45"/>
      <c r="I185" s="45"/>
      <c r="J185" s="45"/>
      <c r="M185" s="57"/>
    </row>
    <row r="186" spans="2:13" s="11" customFormat="1" x14ac:dyDescent="0.2">
      <c r="B186" s="64"/>
      <c r="C186" s="45"/>
      <c r="D186" s="45"/>
      <c r="E186" s="45"/>
      <c r="F186" s="46"/>
      <c r="G186" s="45"/>
      <c r="H186" s="45"/>
      <c r="I186" s="45"/>
      <c r="J186" s="45"/>
      <c r="M186" s="57"/>
    </row>
    <row r="187" spans="2:13" s="11" customFormat="1" x14ac:dyDescent="0.2">
      <c r="B187" s="64"/>
      <c r="C187" s="45"/>
      <c r="D187" s="45"/>
      <c r="E187" s="45"/>
      <c r="F187" s="46"/>
      <c r="G187" s="45"/>
      <c r="H187" s="45"/>
      <c r="I187" s="45"/>
      <c r="J187" s="45"/>
      <c r="M187" s="57"/>
    </row>
    <row r="188" spans="2:13" s="11" customFormat="1" x14ac:dyDescent="0.2">
      <c r="B188" s="64"/>
      <c r="C188" s="45"/>
      <c r="D188" s="45"/>
      <c r="E188" s="45"/>
      <c r="F188" s="46"/>
      <c r="G188" s="45"/>
      <c r="H188" s="45"/>
      <c r="I188" s="45"/>
      <c r="J188" s="45"/>
      <c r="M188" s="57"/>
    </row>
    <row r="189" spans="2:13" s="11" customFormat="1" x14ac:dyDescent="0.2">
      <c r="B189" s="64"/>
      <c r="C189" s="45"/>
      <c r="D189" s="45"/>
      <c r="E189" s="45"/>
      <c r="F189" s="46"/>
      <c r="G189" s="45"/>
      <c r="H189" s="45"/>
      <c r="I189" s="45"/>
      <c r="J189" s="45"/>
      <c r="M189" s="57"/>
    </row>
    <row r="190" spans="2:13" s="11" customFormat="1" x14ac:dyDescent="0.2">
      <c r="B190" s="64"/>
      <c r="C190" s="45"/>
      <c r="D190" s="45"/>
      <c r="E190" s="45"/>
      <c r="F190" s="46"/>
      <c r="G190" s="45"/>
      <c r="H190" s="45"/>
      <c r="I190" s="45"/>
      <c r="J190" s="45"/>
      <c r="M190" s="57"/>
    </row>
    <row r="191" spans="2:13" s="11" customFormat="1" x14ac:dyDescent="0.2">
      <c r="B191" s="64"/>
      <c r="C191" s="45"/>
      <c r="D191" s="45"/>
      <c r="E191" s="45"/>
      <c r="F191" s="46"/>
      <c r="G191" s="45"/>
      <c r="H191" s="45"/>
      <c r="I191" s="45"/>
      <c r="J191" s="45"/>
      <c r="M191" s="57"/>
    </row>
    <row r="192" spans="2:13" s="11" customFormat="1" x14ac:dyDescent="0.2">
      <c r="B192" s="64"/>
      <c r="C192" s="45"/>
      <c r="D192" s="45"/>
      <c r="E192" s="45"/>
      <c r="F192" s="46"/>
      <c r="G192" s="45"/>
      <c r="H192" s="45"/>
      <c r="I192" s="45"/>
      <c r="J192" s="45"/>
      <c r="M192" s="57"/>
    </row>
    <row r="193" spans="2:13" s="11" customFormat="1" x14ac:dyDescent="0.2">
      <c r="B193" s="64"/>
      <c r="C193" s="45"/>
      <c r="D193" s="45"/>
      <c r="E193" s="45"/>
      <c r="F193" s="46"/>
      <c r="G193" s="45"/>
      <c r="H193" s="45"/>
      <c r="I193" s="45"/>
      <c r="J193" s="45"/>
      <c r="M193" s="57"/>
    </row>
    <row r="194" spans="2:13" s="11" customFormat="1" x14ac:dyDescent="0.2">
      <c r="B194" s="64"/>
      <c r="C194" s="45"/>
      <c r="D194" s="45"/>
      <c r="E194" s="45"/>
      <c r="F194" s="46"/>
      <c r="G194" s="45"/>
      <c r="H194" s="45"/>
      <c r="I194" s="45"/>
      <c r="J194" s="45"/>
      <c r="M194" s="57"/>
    </row>
    <row r="195" spans="2:13" s="11" customFormat="1" x14ac:dyDescent="0.2">
      <c r="B195" s="64"/>
      <c r="C195" s="45"/>
      <c r="D195" s="45"/>
      <c r="E195" s="45"/>
      <c r="F195" s="46"/>
      <c r="G195" s="45"/>
      <c r="H195" s="45"/>
      <c r="I195" s="45"/>
      <c r="J195" s="45"/>
      <c r="M195" s="57"/>
    </row>
    <row r="196" spans="2:13" s="11" customFormat="1" x14ac:dyDescent="0.2">
      <c r="B196" s="64"/>
      <c r="C196" s="45"/>
      <c r="D196" s="45"/>
      <c r="E196" s="45"/>
      <c r="F196" s="46"/>
      <c r="G196" s="45"/>
      <c r="H196" s="45"/>
      <c r="I196" s="45"/>
      <c r="J196" s="45"/>
      <c r="M196" s="57"/>
    </row>
    <row r="197" spans="2:13" s="11" customFormat="1" x14ac:dyDescent="0.2">
      <c r="B197" s="64"/>
      <c r="C197" s="45"/>
      <c r="D197" s="45"/>
      <c r="E197" s="45"/>
      <c r="F197" s="46"/>
      <c r="G197" s="45"/>
      <c r="H197" s="45"/>
      <c r="I197" s="45"/>
      <c r="J197" s="45"/>
      <c r="M197" s="57"/>
    </row>
    <row r="198" spans="2:13" s="11" customFormat="1" x14ac:dyDescent="0.2">
      <c r="B198" s="64"/>
      <c r="C198" s="45"/>
      <c r="D198" s="45"/>
      <c r="E198" s="45"/>
      <c r="F198" s="46"/>
      <c r="G198" s="45"/>
      <c r="H198" s="45"/>
      <c r="I198" s="45"/>
      <c r="J198" s="45"/>
      <c r="M198" s="57"/>
    </row>
    <row r="199" spans="2:13" s="11" customFormat="1" x14ac:dyDescent="0.2">
      <c r="B199" s="64"/>
      <c r="C199" s="45"/>
      <c r="D199" s="45"/>
      <c r="E199" s="45"/>
      <c r="F199" s="46"/>
      <c r="G199" s="45"/>
      <c r="H199" s="45"/>
      <c r="I199" s="45"/>
      <c r="J199" s="45"/>
      <c r="M199" s="57"/>
    </row>
    <row r="200" spans="2:13" s="11" customFormat="1" x14ac:dyDescent="0.2">
      <c r="B200" s="64"/>
      <c r="C200" s="45"/>
      <c r="D200" s="45"/>
      <c r="E200" s="45"/>
      <c r="F200" s="46"/>
      <c r="G200" s="45"/>
      <c r="H200" s="45"/>
      <c r="I200" s="45"/>
      <c r="J200" s="45"/>
      <c r="M200" s="57"/>
    </row>
    <row r="201" spans="2:13" s="11" customFormat="1" x14ac:dyDescent="0.2">
      <c r="B201" s="64"/>
      <c r="C201" s="45"/>
      <c r="D201" s="45"/>
      <c r="E201" s="45"/>
      <c r="F201" s="46"/>
      <c r="G201" s="45"/>
      <c r="H201" s="45"/>
      <c r="I201" s="45"/>
      <c r="J201" s="45"/>
      <c r="M201" s="57"/>
    </row>
    <row r="202" spans="2:13" s="11" customFormat="1" x14ac:dyDescent="0.2">
      <c r="B202" s="64"/>
      <c r="C202" s="45"/>
      <c r="D202" s="45"/>
      <c r="E202" s="45"/>
      <c r="F202" s="46"/>
      <c r="G202" s="45"/>
      <c r="H202" s="45"/>
      <c r="I202" s="45"/>
      <c r="J202" s="45"/>
      <c r="M202" s="57"/>
    </row>
    <row r="203" spans="2:13" s="11" customFormat="1" x14ac:dyDescent="0.2">
      <c r="B203" s="64"/>
      <c r="C203" s="45"/>
      <c r="D203" s="45"/>
      <c r="E203" s="45"/>
      <c r="F203" s="46"/>
      <c r="G203" s="45"/>
      <c r="H203" s="45"/>
      <c r="I203" s="45"/>
      <c r="J203" s="45"/>
      <c r="M203" s="57"/>
    </row>
    <row r="204" spans="2:13" s="11" customFormat="1" x14ac:dyDescent="0.2">
      <c r="B204" s="64"/>
      <c r="C204" s="45"/>
      <c r="D204" s="45"/>
      <c r="E204" s="45"/>
      <c r="F204" s="46"/>
      <c r="G204" s="45"/>
      <c r="H204" s="45"/>
      <c r="I204" s="45"/>
      <c r="J204" s="45"/>
      <c r="M204" s="57"/>
    </row>
    <row r="205" spans="2:13" s="11" customFormat="1" x14ac:dyDescent="0.2">
      <c r="B205" s="64"/>
      <c r="C205" s="45"/>
      <c r="D205" s="45"/>
      <c r="E205" s="45"/>
      <c r="F205" s="46"/>
      <c r="G205" s="45"/>
      <c r="H205" s="45"/>
      <c r="I205" s="45"/>
      <c r="J205" s="45"/>
      <c r="M205" s="57"/>
    </row>
    <row r="206" spans="2:13" s="11" customFormat="1" x14ac:dyDescent="0.2">
      <c r="B206" s="64"/>
      <c r="C206" s="45"/>
      <c r="D206" s="45"/>
      <c r="E206" s="45"/>
      <c r="F206" s="46"/>
      <c r="G206" s="45"/>
      <c r="H206" s="45"/>
      <c r="I206" s="45"/>
      <c r="J206" s="45"/>
      <c r="M206" s="57"/>
    </row>
    <row r="207" spans="2:13" s="11" customFormat="1" x14ac:dyDescent="0.2">
      <c r="B207" s="64"/>
      <c r="C207" s="45"/>
      <c r="D207" s="45"/>
      <c r="E207" s="45"/>
      <c r="F207" s="46"/>
      <c r="G207" s="45"/>
      <c r="H207" s="45"/>
      <c r="I207" s="45"/>
      <c r="J207" s="45"/>
      <c r="M207" s="57"/>
    </row>
    <row r="208" spans="2:13" s="11" customFormat="1" x14ac:dyDescent="0.2">
      <c r="B208" s="64"/>
      <c r="C208" s="45"/>
      <c r="D208" s="45"/>
      <c r="E208" s="45"/>
      <c r="F208" s="46"/>
      <c r="G208" s="45"/>
      <c r="H208" s="45"/>
      <c r="I208" s="45"/>
      <c r="J208" s="45"/>
      <c r="M208" s="57"/>
    </row>
    <row r="209" spans="2:13" s="11" customFormat="1" x14ac:dyDescent="0.2">
      <c r="B209" s="64"/>
      <c r="C209" s="45"/>
      <c r="D209" s="45"/>
      <c r="E209" s="45"/>
      <c r="F209" s="46"/>
      <c r="G209" s="45"/>
      <c r="H209" s="45"/>
      <c r="I209" s="45"/>
      <c r="J209" s="45"/>
      <c r="M209" s="57"/>
    </row>
    <row r="210" spans="2:13" s="11" customFormat="1" x14ac:dyDescent="0.2">
      <c r="B210" s="64"/>
      <c r="C210" s="45"/>
      <c r="D210" s="45"/>
      <c r="E210" s="45"/>
      <c r="F210" s="46"/>
      <c r="G210" s="45"/>
      <c r="H210" s="45"/>
      <c r="I210" s="45"/>
      <c r="J210" s="45"/>
      <c r="M210" s="57"/>
    </row>
    <row r="211" spans="2:13" s="11" customFormat="1" x14ac:dyDescent="0.2">
      <c r="B211" s="64"/>
      <c r="C211" s="45"/>
      <c r="D211" s="45"/>
      <c r="E211" s="45"/>
      <c r="F211" s="46"/>
      <c r="G211" s="45"/>
      <c r="H211" s="45"/>
      <c r="I211" s="45"/>
      <c r="J211" s="45"/>
      <c r="M211" s="57"/>
    </row>
    <row r="212" spans="2:13" s="11" customFormat="1" x14ac:dyDescent="0.2">
      <c r="B212" s="64"/>
      <c r="C212" s="45"/>
      <c r="D212" s="45"/>
      <c r="E212" s="45"/>
      <c r="F212" s="46"/>
      <c r="G212" s="45"/>
      <c r="H212" s="45"/>
      <c r="I212" s="45"/>
      <c r="J212" s="45"/>
      <c r="M212" s="57"/>
    </row>
    <row r="213" spans="2:13" s="11" customFormat="1" x14ac:dyDescent="0.2">
      <c r="B213" s="64"/>
      <c r="C213" s="45"/>
      <c r="D213" s="45"/>
      <c r="E213" s="45"/>
      <c r="F213" s="46"/>
      <c r="G213" s="45"/>
      <c r="H213" s="45"/>
      <c r="I213" s="45"/>
      <c r="J213" s="45"/>
      <c r="M213" s="57"/>
    </row>
    <row r="214" spans="2:13" s="11" customFormat="1" x14ac:dyDescent="0.2">
      <c r="B214" s="64"/>
      <c r="C214" s="45"/>
      <c r="D214" s="45"/>
      <c r="E214" s="45"/>
      <c r="F214" s="46"/>
      <c r="G214" s="45"/>
      <c r="H214" s="45"/>
      <c r="I214" s="45"/>
      <c r="J214" s="45"/>
      <c r="M214" s="57"/>
    </row>
    <row r="215" spans="2:13" s="11" customFormat="1" x14ac:dyDescent="0.2">
      <c r="B215" s="64"/>
      <c r="C215" s="45"/>
      <c r="D215" s="45"/>
      <c r="E215" s="45"/>
      <c r="F215" s="46"/>
      <c r="G215" s="45"/>
      <c r="H215" s="45"/>
      <c r="I215" s="45"/>
      <c r="J215" s="45"/>
      <c r="M215" s="57"/>
    </row>
    <row r="216" spans="2:13" s="11" customFormat="1" x14ac:dyDescent="0.2">
      <c r="B216" s="64"/>
      <c r="C216" s="45"/>
      <c r="D216" s="45"/>
      <c r="E216" s="45"/>
      <c r="F216" s="46"/>
      <c r="G216" s="45"/>
      <c r="H216" s="45"/>
      <c r="I216" s="45"/>
      <c r="J216" s="45"/>
      <c r="M216" s="57"/>
    </row>
    <row r="217" spans="2:13" s="11" customFormat="1" x14ac:dyDescent="0.2">
      <c r="B217" s="64"/>
      <c r="C217" s="45"/>
      <c r="D217" s="45"/>
      <c r="E217" s="45"/>
      <c r="F217" s="46"/>
      <c r="G217" s="45"/>
      <c r="H217" s="45"/>
      <c r="I217" s="45"/>
      <c r="J217" s="45"/>
      <c r="M217" s="57"/>
    </row>
    <row r="218" spans="2:13" s="11" customFormat="1" x14ac:dyDescent="0.2">
      <c r="B218" s="64"/>
      <c r="C218" s="45"/>
      <c r="D218" s="45"/>
      <c r="E218" s="45"/>
      <c r="F218" s="46"/>
      <c r="G218" s="45"/>
      <c r="H218" s="45"/>
      <c r="I218" s="45"/>
      <c r="J218" s="45"/>
      <c r="M218" s="57"/>
    </row>
    <row r="219" spans="2:13" s="11" customFormat="1" x14ac:dyDescent="0.2">
      <c r="B219" s="64"/>
      <c r="C219" s="45"/>
      <c r="D219" s="45"/>
      <c r="E219" s="45"/>
      <c r="F219" s="46"/>
      <c r="G219" s="45"/>
      <c r="H219" s="45"/>
      <c r="I219" s="45"/>
      <c r="J219" s="45"/>
      <c r="M219" s="57"/>
    </row>
    <row r="220" spans="2:13" s="11" customFormat="1" x14ac:dyDescent="0.2">
      <c r="B220" s="64"/>
      <c r="C220" s="45"/>
      <c r="D220" s="45"/>
      <c r="E220" s="45"/>
      <c r="F220" s="46"/>
      <c r="G220" s="45"/>
      <c r="H220" s="45"/>
      <c r="I220" s="45"/>
      <c r="J220" s="45"/>
      <c r="M220" s="57"/>
    </row>
    <row r="221" spans="2:13" s="11" customFormat="1" x14ac:dyDescent="0.2">
      <c r="B221" s="64"/>
      <c r="C221" s="45"/>
      <c r="D221" s="45"/>
      <c r="E221" s="45"/>
      <c r="F221" s="46"/>
      <c r="G221" s="45"/>
      <c r="H221" s="45"/>
      <c r="I221" s="45"/>
      <c r="J221" s="45"/>
      <c r="M221" s="57"/>
    </row>
    <row r="222" spans="2:13" s="11" customFormat="1" x14ac:dyDescent="0.2">
      <c r="B222" s="64"/>
      <c r="C222" s="45"/>
      <c r="D222" s="45"/>
      <c r="E222" s="45"/>
      <c r="F222" s="46"/>
      <c r="G222" s="45"/>
      <c r="H222" s="45"/>
      <c r="I222" s="45"/>
      <c r="J222" s="45"/>
      <c r="M222" s="57"/>
    </row>
    <row r="223" spans="2:13" s="11" customFormat="1" x14ac:dyDescent="0.2">
      <c r="B223" s="64"/>
      <c r="C223" s="45"/>
      <c r="D223" s="45"/>
      <c r="E223" s="45"/>
      <c r="F223" s="46"/>
      <c r="G223" s="45"/>
      <c r="H223" s="45"/>
      <c r="I223" s="45"/>
      <c r="J223" s="45"/>
      <c r="M223" s="57"/>
    </row>
    <row r="224" spans="2:13" s="11" customFormat="1" x14ac:dyDescent="0.2">
      <c r="B224" s="64"/>
      <c r="C224" s="45"/>
      <c r="D224" s="45"/>
      <c r="E224" s="45"/>
      <c r="F224" s="46"/>
      <c r="G224" s="45"/>
      <c r="H224" s="45"/>
      <c r="I224" s="45"/>
      <c r="J224" s="45"/>
      <c r="M224" s="57"/>
    </row>
    <row r="225" spans="2:13" s="11" customFormat="1" x14ac:dyDescent="0.2">
      <c r="B225" s="64"/>
      <c r="C225" s="45"/>
      <c r="D225" s="45"/>
      <c r="E225" s="45"/>
      <c r="F225" s="46"/>
      <c r="G225" s="45"/>
      <c r="H225" s="45"/>
      <c r="I225" s="45"/>
      <c r="J225" s="45"/>
      <c r="M225" s="57"/>
    </row>
    <row r="226" spans="2:13" s="11" customFormat="1" x14ac:dyDescent="0.2">
      <c r="B226" s="64"/>
      <c r="C226" s="45"/>
      <c r="D226" s="45"/>
      <c r="E226" s="45"/>
      <c r="F226" s="46"/>
      <c r="G226" s="45"/>
      <c r="H226" s="45"/>
      <c r="I226" s="45"/>
      <c r="J226" s="45"/>
      <c r="M226" s="57"/>
    </row>
    <row r="227" spans="2:13" s="11" customFormat="1" x14ac:dyDescent="0.2">
      <c r="B227" s="64"/>
      <c r="C227" s="45"/>
      <c r="D227" s="45"/>
      <c r="E227" s="45"/>
      <c r="F227" s="46"/>
      <c r="G227" s="45"/>
      <c r="H227" s="45"/>
      <c r="I227" s="45"/>
      <c r="J227" s="45"/>
      <c r="M227" s="57"/>
    </row>
    <row r="228" spans="2:13" s="11" customFormat="1" x14ac:dyDescent="0.2">
      <c r="B228" s="64"/>
      <c r="C228" s="45"/>
      <c r="D228" s="45"/>
      <c r="E228" s="45"/>
      <c r="F228" s="46"/>
      <c r="G228" s="45"/>
      <c r="H228" s="45"/>
      <c r="I228" s="45"/>
      <c r="J228" s="45"/>
      <c r="M228" s="57"/>
    </row>
    <row r="229" spans="2:13" s="11" customFormat="1" x14ac:dyDescent="0.2">
      <c r="B229" s="64"/>
      <c r="C229" s="45"/>
      <c r="D229" s="45"/>
      <c r="E229" s="45"/>
      <c r="F229" s="46"/>
      <c r="G229" s="45"/>
      <c r="H229" s="45"/>
      <c r="I229" s="45"/>
      <c r="J229" s="45"/>
      <c r="M229" s="57"/>
    </row>
    <row r="230" spans="2:13" s="11" customFormat="1" x14ac:dyDescent="0.2">
      <c r="B230" s="64"/>
      <c r="C230" s="45"/>
      <c r="D230" s="45"/>
      <c r="E230" s="45"/>
      <c r="F230" s="46"/>
      <c r="G230" s="45"/>
      <c r="H230" s="45"/>
      <c r="I230" s="45"/>
      <c r="J230" s="45"/>
      <c r="M230" s="57"/>
    </row>
    <row r="231" spans="2:13" s="11" customFormat="1" x14ac:dyDescent="0.2">
      <c r="B231" s="64"/>
      <c r="C231" s="45"/>
      <c r="D231" s="45"/>
      <c r="E231" s="45"/>
      <c r="F231" s="46"/>
      <c r="G231" s="45"/>
      <c r="H231" s="45"/>
      <c r="I231" s="45"/>
      <c r="J231" s="45"/>
      <c r="M231" s="57"/>
    </row>
    <row r="232" spans="2:13" s="11" customFormat="1" x14ac:dyDescent="0.2">
      <c r="B232" s="64"/>
      <c r="C232" s="45"/>
      <c r="D232" s="45"/>
      <c r="E232" s="45"/>
      <c r="F232" s="46"/>
      <c r="G232" s="45"/>
      <c r="H232" s="45"/>
      <c r="I232" s="45"/>
      <c r="J232" s="45"/>
      <c r="M232" s="57"/>
    </row>
    <row r="233" spans="2:13" s="11" customFormat="1" x14ac:dyDescent="0.2">
      <c r="B233" s="64"/>
      <c r="C233" s="45"/>
      <c r="D233" s="45"/>
      <c r="E233" s="45"/>
      <c r="F233" s="46"/>
      <c r="G233" s="45"/>
      <c r="H233" s="45"/>
      <c r="I233" s="45"/>
      <c r="J233" s="45"/>
      <c r="M233" s="57"/>
    </row>
    <row r="234" spans="2:13" s="11" customFormat="1" x14ac:dyDescent="0.2">
      <c r="B234" s="64"/>
      <c r="C234" s="45"/>
      <c r="D234" s="45"/>
      <c r="E234" s="45"/>
      <c r="F234" s="46"/>
      <c r="G234" s="45"/>
      <c r="H234" s="45"/>
      <c r="I234" s="45"/>
      <c r="J234" s="45"/>
      <c r="M234" s="57"/>
    </row>
    <row r="235" spans="2:13" s="11" customFormat="1" x14ac:dyDescent="0.2">
      <c r="B235" s="64"/>
      <c r="C235" s="45"/>
      <c r="D235" s="45"/>
      <c r="E235" s="45"/>
      <c r="F235" s="46"/>
      <c r="G235" s="45"/>
      <c r="H235" s="45"/>
      <c r="I235" s="45"/>
      <c r="J235" s="45"/>
      <c r="M235" s="57"/>
    </row>
    <row r="236" spans="2:13" s="11" customFormat="1" x14ac:dyDescent="0.2">
      <c r="B236" s="64"/>
      <c r="C236" s="45"/>
      <c r="D236" s="45"/>
      <c r="E236" s="45"/>
      <c r="F236" s="46"/>
      <c r="G236" s="45"/>
      <c r="H236" s="45"/>
      <c r="I236" s="45"/>
      <c r="J236" s="45"/>
      <c r="M236" s="57"/>
    </row>
    <row r="237" spans="2:13" s="11" customFormat="1" x14ac:dyDescent="0.2">
      <c r="B237" s="64"/>
      <c r="C237" s="45"/>
      <c r="D237" s="45"/>
      <c r="E237" s="45"/>
      <c r="F237" s="46"/>
      <c r="G237" s="45"/>
      <c r="H237" s="45"/>
      <c r="I237" s="45"/>
      <c r="J237" s="45"/>
      <c r="M237" s="57"/>
    </row>
    <row r="238" spans="2:13" s="11" customFormat="1" x14ac:dyDescent="0.2">
      <c r="B238" s="64"/>
      <c r="C238" s="45"/>
      <c r="D238" s="45"/>
      <c r="E238" s="45"/>
      <c r="F238" s="46"/>
      <c r="G238" s="45"/>
      <c r="H238" s="45"/>
      <c r="I238" s="45"/>
      <c r="J238" s="45"/>
      <c r="M238" s="57"/>
    </row>
    <row r="239" spans="2:13" s="11" customFormat="1" x14ac:dyDescent="0.2">
      <c r="B239" s="64"/>
      <c r="C239" s="45"/>
      <c r="D239" s="45"/>
      <c r="E239" s="45"/>
      <c r="F239" s="46"/>
      <c r="G239" s="45"/>
      <c r="H239" s="45"/>
      <c r="I239" s="45"/>
      <c r="J239" s="45"/>
      <c r="M239" s="57"/>
    </row>
    <row r="240" spans="2:13" s="11" customFormat="1" x14ac:dyDescent="0.2">
      <c r="B240" s="64"/>
      <c r="C240" s="45"/>
      <c r="D240" s="45"/>
      <c r="E240" s="45"/>
      <c r="F240" s="46"/>
      <c r="G240" s="45"/>
      <c r="H240" s="45"/>
      <c r="I240" s="45"/>
      <c r="J240" s="45"/>
      <c r="M240" s="57"/>
    </row>
    <row r="241" spans="2:13" s="11" customFormat="1" x14ac:dyDescent="0.2">
      <c r="B241" s="64"/>
      <c r="C241" s="45"/>
      <c r="D241" s="45"/>
      <c r="E241" s="45"/>
      <c r="F241" s="46"/>
      <c r="G241" s="45"/>
      <c r="H241" s="45"/>
      <c r="I241" s="45"/>
      <c r="J241" s="45"/>
      <c r="M241" s="57"/>
    </row>
    <row r="242" spans="2:13" s="11" customFormat="1" x14ac:dyDescent="0.2">
      <c r="B242" s="64"/>
      <c r="C242" s="45"/>
      <c r="D242" s="45"/>
      <c r="E242" s="45"/>
      <c r="F242" s="46"/>
      <c r="G242" s="45"/>
      <c r="H242" s="45"/>
      <c r="I242" s="45"/>
      <c r="J242" s="45"/>
      <c r="M242" s="57"/>
    </row>
    <row r="243" spans="2:13" s="11" customFormat="1" x14ac:dyDescent="0.2">
      <c r="B243" s="64"/>
      <c r="C243" s="45"/>
      <c r="D243" s="45"/>
      <c r="E243" s="45"/>
      <c r="F243" s="46"/>
      <c r="G243" s="45"/>
      <c r="H243" s="45"/>
      <c r="I243" s="45"/>
      <c r="J243" s="45"/>
      <c r="M243" s="57"/>
    </row>
    <row r="244" spans="2:13" s="11" customFormat="1" x14ac:dyDescent="0.2">
      <c r="B244" s="64"/>
      <c r="C244" s="45"/>
      <c r="D244" s="45"/>
      <c r="E244" s="45"/>
      <c r="F244" s="46"/>
      <c r="G244" s="45"/>
      <c r="H244" s="45"/>
      <c r="I244" s="45"/>
      <c r="J244" s="45"/>
      <c r="M244" s="57"/>
    </row>
    <row r="245" spans="2:13" s="11" customFormat="1" x14ac:dyDescent="0.2">
      <c r="B245" s="64"/>
      <c r="C245" s="45"/>
      <c r="D245" s="45"/>
      <c r="E245" s="45"/>
      <c r="F245" s="46"/>
      <c r="G245" s="45"/>
      <c r="H245" s="45"/>
      <c r="I245" s="45"/>
      <c r="J245" s="45"/>
      <c r="M245" s="57"/>
    </row>
    <row r="246" spans="2:13" s="11" customFormat="1" x14ac:dyDescent="0.2">
      <c r="B246" s="64"/>
      <c r="C246" s="45"/>
      <c r="D246" s="45"/>
      <c r="E246" s="45"/>
      <c r="F246" s="46"/>
      <c r="G246" s="45"/>
      <c r="H246" s="45"/>
      <c r="I246" s="45"/>
      <c r="J246" s="45"/>
      <c r="M246" s="57"/>
    </row>
    <row r="247" spans="2:13" s="11" customFormat="1" x14ac:dyDescent="0.2">
      <c r="B247" s="64"/>
      <c r="C247" s="45"/>
      <c r="D247" s="45"/>
      <c r="E247" s="45"/>
      <c r="F247" s="46"/>
      <c r="G247" s="45"/>
      <c r="H247" s="45"/>
      <c r="I247" s="45"/>
      <c r="J247" s="45"/>
      <c r="M247" s="57"/>
    </row>
    <row r="248" spans="2:13" s="11" customFormat="1" x14ac:dyDescent="0.2">
      <c r="B248" s="64"/>
      <c r="C248" s="45"/>
      <c r="D248" s="45"/>
      <c r="E248" s="45"/>
      <c r="F248" s="46"/>
      <c r="G248" s="45"/>
      <c r="H248" s="45"/>
      <c r="I248" s="45"/>
      <c r="J248" s="45"/>
      <c r="M248" s="57"/>
    </row>
    <row r="249" spans="2:13" s="11" customFormat="1" x14ac:dyDescent="0.2">
      <c r="B249" s="64"/>
      <c r="C249" s="45"/>
      <c r="D249" s="45"/>
      <c r="E249" s="45"/>
      <c r="F249" s="46"/>
      <c r="G249" s="45"/>
      <c r="H249" s="45"/>
      <c r="I249" s="45"/>
      <c r="J249" s="45"/>
      <c r="M249" s="57"/>
    </row>
    <row r="250" spans="2:13" s="11" customFormat="1" x14ac:dyDescent="0.2">
      <c r="B250" s="64"/>
      <c r="C250" s="45"/>
      <c r="D250" s="45"/>
      <c r="E250" s="45"/>
      <c r="F250" s="46"/>
      <c r="G250" s="45"/>
      <c r="H250" s="45"/>
      <c r="I250" s="45"/>
      <c r="J250" s="45"/>
      <c r="M250" s="57"/>
    </row>
    <row r="251" spans="2:13" s="11" customFormat="1" x14ac:dyDescent="0.2">
      <c r="B251" s="64"/>
      <c r="C251" s="45"/>
      <c r="D251" s="45"/>
      <c r="E251" s="45"/>
      <c r="F251" s="46"/>
      <c r="G251" s="45"/>
      <c r="H251" s="45"/>
      <c r="I251" s="45"/>
      <c r="J251" s="45"/>
      <c r="M251" s="57"/>
    </row>
    <row r="252" spans="2:13" s="11" customFormat="1" x14ac:dyDescent="0.2">
      <c r="B252" s="64"/>
      <c r="C252" s="45"/>
      <c r="D252" s="45"/>
      <c r="E252" s="45"/>
      <c r="F252" s="46"/>
      <c r="G252" s="45"/>
      <c r="H252" s="45"/>
      <c r="I252" s="45"/>
      <c r="J252" s="45"/>
      <c r="M252" s="57"/>
    </row>
    <row r="253" spans="2:13" s="11" customFormat="1" x14ac:dyDescent="0.2">
      <c r="B253" s="64"/>
      <c r="C253" s="45"/>
      <c r="D253" s="45"/>
      <c r="E253" s="45"/>
      <c r="F253" s="46"/>
      <c r="G253" s="45"/>
      <c r="H253" s="45"/>
      <c r="I253" s="45"/>
      <c r="J253" s="45"/>
      <c r="M253" s="57"/>
    </row>
    <row r="254" spans="2:13" s="11" customFormat="1" x14ac:dyDescent="0.2">
      <c r="B254" s="64"/>
      <c r="C254" s="45"/>
      <c r="D254" s="45"/>
      <c r="E254" s="45"/>
      <c r="F254" s="46"/>
      <c r="G254" s="45"/>
      <c r="H254" s="45"/>
      <c r="I254" s="45"/>
      <c r="J254" s="45"/>
      <c r="M254" s="57"/>
    </row>
    <row r="255" spans="2:13" s="11" customFormat="1" x14ac:dyDescent="0.2">
      <c r="B255" s="64"/>
      <c r="C255" s="45"/>
      <c r="D255" s="45"/>
      <c r="E255" s="45"/>
      <c r="F255" s="46"/>
      <c r="G255" s="45"/>
      <c r="H255" s="45"/>
      <c r="I255" s="45"/>
      <c r="J255" s="45"/>
      <c r="M255" s="57"/>
    </row>
    <row r="256" spans="2:13" s="11" customFormat="1" x14ac:dyDescent="0.2">
      <c r="B256" s="64"/>
      <c r="C256" s="45"/>
      <c r="D256" s="45"/>
      <c r="E256" s="45"/>
      <c r="F256" s="46"/>
      <c r="G256" s="45"/>
      <c r="H256" s="45"/>
      <c r="I256" s="45"/>
      <c r="J256" s="45"/>
      <c r="M256" s="57"/>
    </row>
    <row r="257" spans="2:13" s="11" customFormat="1" x14ac:dyDescent="0.2">
      <c r="B257" s="64"/>
      <c r="C257" s="45"/>
      <c r="D257" s="45"/>
      <c r="E257" s="45"/>
      <c r="F257" s="46"/>
      <c r="G257" s="45"/>
      <c r="H257" s="45"/>
      <c r="I257" s="45"/>
      <c r="J257" s="45"/>
      <c r="M257" s="57"/>
    </row>
    <row r="258" spans="2:13" s="11" customFormat="1" x14ac:dyDescent="0.2">
      <c r="B258" s="64"/>
      <c r="C258" s="45"/>
      <c r="D258" s="45"/>
      <c r="E258" s="45"/>
      <c r="F258" s="46"/>
      <c r="G258" s="45"/>
      <c r="H258" s="45"/>
      <c r="I258" s="45"/>
      <c r="J258" s="45"/>
      <c r="M258" s="57"/>
    </row>
    <row r="259" spans="2:13" s="11" customFormat="1" x14ac:dyDescent="0.2">
      <c r="B259" s="64"/>
      <c r="C259" s="45"/>
      <c r="D259" s="45"/>
      <c r="E259" s="45"/>
      <c r="F259" s="46"/>
      <c r="G259" s="45"/>
      <c r="H259" s="45"/>
      <c r="I259" s="45"/>
      <c r="J259" s="45"/>
      <c r="M259" s="57"/>
    </row>
    <row r="260" spans="2:13" s="11" customFormat="1" x14ac:dyDescent="0.2">
      <c r="B260" s="64"/>
      <c r="C260" s="45"/>
      <c r="D260" s="45"/>
      <c r="E260" s="45"/>
      <c r="F260" s="46"/>
      <c r="G260" s="45"/>
      <c r="H260" s="45"/>
      <c r="I260" s="45"/>
      <c r="J260" s="45"/>
      <c r="M260" s="57"/>
    </row>
    <row r="261" spans="2:13" s="11" customFormat="1" x14ac:dyDescent="0.2">
      <c r="B261" s="64"/>
      <c r="C261" s="45"/>
      <c r="D261" s="45"/>
      <c r="E261" s="45"/>
      <c r="F261" s="46"/>
      <c r="G261" s="45"/>
      <c r="H261" s="45"/>
      <c r="I261" s="45"/>
      <c r="J261" s="45"/>
      <c r="M261" s="57"/>
    </row>
    <row r="262" spans="2:13" s="11" customFormat="1" x14ac:dyDescent="0.2">
      <c r="B262" s="64"/>
      <c r="C262" s="45"/>
      <c r="D262" s="45"/>
      <c r="E262" s="45"/>
      <c r="F262" s="46"/>
      <c r="G262" s="45"/>
      <c r="H262" s="45"/>
      <c r="I262" s="45"/>
      <c r="J262" s="45"/>
      <c r="M262" s="57"/>
    </row>
    <row r="263" spans="2:13" s="11" customFormat="1" x14ac:dyDescent="0.2">
      <c r="B263" s="64"/>
      <c r="C263" s="45"/>
      <c r="D263" s="45"/>
      <c r="E263" s="45"/>
      <c r="F263" s="46"/>
      <c r="G263" s="45"/>
      <c r="H263" s="45"/>
      <c r="I263" s="45"/>
      <c r="J263" s="45"/>
      <c r="M263" s="57"/>
    </row>
    <row r="264" spans="2:13" s="11" customFormat="1" x14ac:dyDescent="0.2">
      <c r="B264" s="64"/>
      <c r="C264" s="45"/>
      <c r="D264" s="45"/>
      <c r="E264" s="45"/>
      <c r="F264" s="46"/>
      <c r="G264" s="45"/>
      <c r="H264" s="45"/>
      <c r="I264" s="45"/>
      <c r="J264" s="45"/>
      <c r="M264" s="57"/>
    </row>
    <row r="265" spans="2:13" s="11" customFormat="1" x14ac:dyDescent="0.2">
      <c r="B265" s="64"/>
      <c r="C265" s="45"/>
      <c r="D265" s="45"/>
      <c r="E265" s="45"/>
      <c r="F265" s="46"/>
      <c r="G265" s="45"/>
      <c r="H265" s="45"/>
      <c r="I265" s="45"/>
      <c r="J265" s="45"/>
      <c r="M265" s="57"/>
    </row>
    <row r="266" spans="2:13" s="11" customFormat="1" x14ac:dyDescent="0.2">
      <c r="B266" s="64"/>
      <c r="C266" s="45"/>
      <c r="D266" s="45"/>
      <c r="E266" s="45"/>
      <c r="F266" s="46"/>
      <c r="G266" s="45"/>
      <c r="H266" s="45"/>
      <c r="I266" s="45"/>
      <c r="J266" s="45"/>
      <c r="M266" s="57"/>
    </row>
    <row r="267" spans="2:13" s="11" customFormat="1" x14ac:dyDescent="0.2">
      <c r="B267" s="64"/>
      <c r="C267" s="45"/>
      <c r="D267" s="45"/>
      <c r="E267" s="45"/>
      <c r="F267" s="46"/>
      <c r="G267" s="45"/>
      <c r="H267" s="45"/>
      <c r="I267" s="45"/>
      <c r="J267" s="45"/>
      <c r="M267" s="57"/>
    </row>
    <row r="268" spans="2:13" s="11" customFormat="1" x14ac:dyDescent="0.2">
      <c r="B268" s="64"/>
      <c r="C268" s="45"/>
      <c r="D268" s="45"/>
      <c r="E268" s="45"/>
      <c r="F268" s="46"/>
      <c r="G268" s="45"/>
      <c r="H268" s="45"/>
      <c r="I268" s="45"/>
      <c r="J268" s="45"/>
      <c r="M268" s="57"/>
    </row>
    <row r="269" spans="2:13" s="11" customFormat="1" x14ac:dyDescent="0.2">
      <c r="B269" s="64"/>
      <c r="C269" s="45"/>
      <c r="D269" s="45"/>
      <c r="E269" s="45"/>
      <c r="F269" s="46"/>
      <c r="G269" s="45"/>
      <c r="H269" s="45"/>
      <c r="I269" s="45"/>
      <c r="J269" s="45"/>
      <c r="M269" s="57"/>
    </row>
    <row r="270" spans="2:13" s="11" customFormat="1" x14ac:dyDescent="0.2">
      <c r="B270" s="64"/>
      <c r="C270" s="45"/>
      <c r="D270" s="45"/>
      <c r="E270" s="45"/>
      <c r="F270" s="46"/>
      <c r="G270" s="45"/>
      <c r="H270" s="45"/>
      <c r="I270" s="45"/>
      <c r="J270" s="45"/>
      <c r="M270" s="57"/>
    </row>
    <row r="271" spans="2:13" s="11" customFormat="1" x14ac:dyDescent="0.2">
      <c r="B271" s="64"/>
      <c r="C271" s="45"/>
      <c r="D271" s="45"/>
      <c r="E271" s="45"/>
      <c r="F271" s="46"/>
      <c r="G271" s="45"/>
      <c r="H271" s="45"/>
      <c r="I271" s="45"/>
      <c r="J271" s="45"/>
      <c r="M271" s="57"/>
    </row>
    <row r="272" spans="2:13" s="11" customFormat="1" x14ac:dyDescent="0.2">
      <c r="B272" s="64"/>
      <c r="C272" s="45"/>
      <c r="D272" s="45"/>
      <c r="E272" s="45"/>
      <c r="F272" s="46"/>
      <c r="G272" s="45"/>
      <c r="H272" s="45"/>
      <c r="I272" s="45"/>
      <c r="J272" s="45"/>
      <c r="M272" s="57"/>
    </row>
    <row r="273" spans="2:13" s="11" customFormat="1" x14ac:dyDescent="0.2">
      <c r="B273" s="64"/>
      <c r="C273" s="45"/>
      <c r="D273" s="45"/>
      <c r="E273" s="45"/>
      <c r="F273" s="46"/>
      <c r="G273" s="45"/>
      <c r="H273" s="45"/>
      <c r="I273" s="45"/>
      <c r="J273" s="45"/>
      <c r="M273" s="57"/>
    </row>
    <row r="274" spans="2:13" s="11" customFormat="1" x14ac:dyDescent="0.2">
      <c r="B274" s="64"/>
      <c r="C274" s="45"/>
      <c r="D274" s="45"/>
      <c r="E274" s="45"/>
      <c r="F274" s="46"/>
      <c r="G274" s="45"/>
      <c r="H274" s="45"/>
      <c r="I274" s="45"/>
      <c r="J274" s="45"/>
      <c r="M274" s="57"/>
    </row>
    <row r="275" spans="2:13" s="11" customFormat="1" x14ac:dyDescent="0.2">
      <c r="B275" s="64"/>
      <c r="C275" s="45"/>
      <c r="D275" s="45"/>
      <c r="E275" s="45"/>
      <c r="F275" s="46"/>
      <c r="G275" s="45"/>
      <c r="H275" s="45"/>
      <c r="I275" s="45"/>
      <c r="J275" s="45"/>
      <c r="M275" s="57"/>
    </row>
    <row r="276" spans="2:13" s="11" customFormat="1" x14ac:dyDescent="0.2">
      <c r="B276" s="64"/>
      <c r="C276" s="45"/>
      <c r="D276" s="45"/>
      <c r="E276" s="45"/>
      <c r="F276" s="46"/>
      <c r="G276" s="45"/>
      <c r="H276" s="45"/>
      <c r="I276" s="45"/>
      <c r="J276" s="45"/>
      <c r="M276" s="57"/>
    </row>
    <row r="277" spans="2:13" s="11" customFormat="1" x14ac:dyDescent="0.2">
      <c r="B277" s="64"/>
      <c r="C277" s="45"/>
      <c r="D277" s="45"/>
      <c r="E277" s="45"/>
      <c r="F277" s="46"/>
      <c r="G277" s="45"/>
      <c r="H277" s="45"/>
      <c r="I277" s="45"/>
      <c r="J277" s="45"/>
      <c r="M277" s="57"/>
    </row>
    <row r="278" spans="2:13" s="11" customFormat="1" x14ac:dyDescent="0.2">
      <c r="B278" s="64"/>
      <c r="C278" s="45"/>
      <c r="D278" s="45"/>
      <c r="E278" s="45"/>
      <c r="F278" s="46"/>
      <c r="G278" s="45"/>
      <c r="H278" s="45"/>
      <c r="I278" s="45"/>
      <c r="J278" s="45"/>
      <c r="M278" s="57"/>
    </row>
    <row r="279" spans="2:13" s="11" customFormat="1" x14ac:dyDescent="0.2">
      <c r="B279" s="64"/>
      <c r="C279" s="45"/>
      <c r="D279" s="45"/>
      <c r="E279" s="45"/>
      <c r="F279" s="46"/>
      <c r="G279" s="45"/>
      <c r="H279" s="45"/>
      <c r="I279" s="45"/>
      <c r="J279" s="45"/>
      <c r="M279" s="57"/>
    </row>
    <row r="280" spans="2:13" s="11" customFormat="1" x14ac:dyDescent="0.2">
      <c r="B280" s="64"/>
      <c r="C280" s="45"/>
      <c r="D280" s="45"/>
      <c r="E280" s="45"/>
      <c r="F280" s="46"/>
      <c r="G280" s="45"/>
      <c r="H280" s="45"/>
      <c r="I280" s="45"/>
      <c r="J280" s="45"/>
      <c r="M280" s="57"/>
    </row>
    <row r="281" spans="2:13" s="11" customFormat="1" x14ac:dyDescent="0.2">
      <c r="B281" s="64"/>
      <c r="C281" s="45"/>
      <c r="D281" s="45"/>
      <c r="E281" s="45"/>
      <c r="F281" s="46"/>
      <c r="G281" s="45"/>
      <c r="H281" s="45"/>
      <c r="I281" s="45"/>
      <c r="J281" s="45"/>
      <c r="M281" s="57"/>
    </row>
    <row r="282" spans="2:13" s="11" customFormat="1" x14ac:dyDescent="0.2">
      <c r="B282" s="64"/>
      <c r="C282" s="45"/>
      <c r="D282" s="45"/>
      <c r="E282" s="45"/>
      <c r="F282" s="46"/>
      <c r="G282" s="45"/>
      <c r="H282" s="45"/>
      <c r="I282" s="45"/>
      <c r="J282" s="45"/>
      <c r="M282" s="57"/>
    </row>
    <row r="283" spans="2:13" s="11" customFormat="1" x14ac:dyDescent="0.2">
      <c r="B283" s="64"/>
      <c r="C283" s="45"/>
      <c r="D283" s="45"/>
      <c r="E283" s="45"/>
      <c r="F283" s="46"/>
      <c r="G283" s="45"/>
      <c r="H283" s="45"/>
      <c r="I283" s="45"/>
      <c r="J283" s="45"/>
      <c r="M283" s="57"/>
    </row>
    <row r="284" spans="2:13" s="11" customFormat="1" x14ac:dyDescent="0.2">
      <c r="B284" s="64"/>
      <c r="C284" s="45"/>
      <c r="D284" s="45"/>
      <c r="E284" s="45"/>
      <c r="F284" s="46"/>
      <c r="G284" s="45"/>
      <c r="H284" s="45"/>
      <c r="I284" s="45"/>
      <c r="J284" s="45"/>
      <c r="M284" s="57"/>
    </row>
    <row r="285" spans="2:13" s="11" customFormat="1" x14ac:dyDescent="0.2">
      <c r="B285" s="64"/>
      <c r="C285" s="45"/>
      <c r="D285" s="45"/>
      <c r="E285" s="45"/>
      <c r="F285" s="46"/>
      <c r="G285" s="45"/>
      <c r="H285" s="45"/>
      <c r="I285" s="45"/>
      <c r="J285" s="45"/>
      <c r="M285" s="57"/>
    </row>
    <row r="286" spans="2:13" s="11" customFormat="1" x14ac:dyDescent="0.2">
      <c r="B286" s="64"/>
      <c r="C286" s="45"/>
      <c r="D286" s="45"/>
      <c r="E286" s="45"/>
      <c r="F286" s="46"/>
      <c r="G286" s="45"/>
      <c r="H286" s="45"/>
      <c r="I286" s="45"/>
      <c r="J286" s="45"/>
      <c r="M286" s="57"/>
    </row>
    <row r="287" spans="2:13" s="11" customFormat="1" x14ac:dyDescent="0.2">
      <c r="B287" s="64"/>
      <c r="C287" s="45"/>
      <c r="D287" s="45"/>
      <c r="E287" s="45"/>
      <c r="F287" s="46"/>
      <c r="G287" s="45"/>
      <c r="H287" s="45"/>
      <c r="I287" s="45"/>
      <c r="J287" s="45"/>
      <c r="M287" s="57"/>
    </row>
    <row r="288" spans="2:13" s="11" customFormat="1" x14ac:dyDescent="0.2">
      <c r="B288" s="64"/>
      <c r="C288" s="45"/>
      <c r="D288" s="45"/>
      <c r="E288" s="45"/>
      <c r="F288" s="46"/>
      <c r="G288" s="45"/>
      <c r="H288" s="45"/>
      <c r="I288" s="45"/>
      <c r="J288" s="45"/>
      <c r="M288" s="57"/>
    </row>
    <row r="289" spans="2:13" s="11" customFormat="1" x14ac:dyDescent="0.2">
      <c r="B289" s="64"/>
      <c r="C289" s="45"/>
      <c r="D289" s="45"/>
      <c r="E289" s="45"/>
      <c r="F289" s="46"/>
      <c r="G289" s="45"/>
      <c r="H289" s="45"/>
      <c r="I289" s="45"/>
      <c r="J289" s="45"/>
      <c r="M289" s="57"/>
    </row>
    <row r="290" spans="2:13" s="11" customFormat="1" x14ac:dyDescent="0.2">
      <c r="B290" s="64"/>
      <c r="C290" s="45"/>
      <c r="D290" s="45"/>
      <c r="E290" s="45"/>
      <c r="F290" s="46"/>
      <c r="G290" s="45"/>
      <c r="H290" s="45"/>
      <c r="I290" s="45"/>
      <c r="J290" s="45"/>
      <c r="M290" s="57"/>
    </row>
    <row r="291" spans="2:13" s="11" customFormat="1" x14ac:dyDescent="0.2">
      <c r="B291" s="64"/>
      <c r="C291" s="45"/>
      <c r="D291" s="45"/>
      <c r="E291" s="45"/>
      <c r="F291" s="46"/>
      <c r="G291" s="45"/>
      <c r="H291" s="45"/>
      <c r="I291" s="45"/>
      <c r="J291" s="45"/>
      <c r="M291" s="57"/>
    </row>
    <row r="292" spans="2:13" s="11" customFormat="1" x14ac:dyDescent="0.2">
      <c r="B292" s="64"/>
      <c r="C292" s="45"/>
      <c r="D292" s="45"/>
      <c r="E292" s="45"/>
      <c r="F292" s="46"/>
      <c r="G292" s="45"/>
      <c r="H292" s="45"/>
      <c r="I292" s="45"/>
      <c r="J292" s="45"/>
      <c r="M292" s="57"/>
    </row>
    <row r="293" spans="2:13" s="11" customFormat="1" x14ac:dyDescent="0.2">
      <c r="B293" s="64"/>
      <c r="C293" s="45"/>
      <c r="D293" s="45"/>
      <c r="E293" s="45"/>
      <c r="F293" s="46"/>
      <c r="G293" s="45"/>
      <c r="H293" s="45"/>
      <c r="I293" s="45"/>
      <c r="J293" s="45"/>
      <c r="M293" s="57"/>
    </row>
    <row r="294" spans="2:13" s="11" customFormat="1" x14ac:dyDescent="0.2">
      <c r="B294" s="64"/>
      <c r="C294" s="45"/>
      <c r="D294" s="45"/>
      <c r="E294" s="45"/>
      <c r="F294" s="46"/>
      <c r="G294" s="45"/>
      <c r="H294" s="45"/>
      <c r="I294" s="45"/>
      <c r="J294" s="45"/>
      <c r="M294" s="57"/>
    </row>
    <row r="295" spans="2:13" s="11" customFormat="1" x14ac:dyDescent="0.2">
      <c r="B295" s="64"/>
      <c r="C295" s="45"/>
      <c r="D295" s="45"/>
      <c r="E295" s="45"/>
      <c r="F295" s="46"/>
      <c r="G295" s="45"/>
      <c r="H295" s="45"/>
      <c r="I295" s="45"/>
      <c r="J295" s="45"/>
      <c r="M295" s="57"/>
    </row>
    <row r="296" spans="2:13" s="11" customFormat="1" x14ac:dyDescent="0.2">
      <c r="B296" s="64"/>
      <c r="C296" s="45"/>
      <c r="D296" s="45"/>
      <c r="E296" s="45"/>
      <c r="F296" s="46"/>
      <c r="G296" s="45"/>
      <c r="H296" s="45"/>
      <c r="I296" s="45"/>
      <c r="J296" s="45"/>
      <c r="M296" s="57"/>
    </row>
    <row r="297" spans="2:13" s="11" customFormat="1" x14ac:dyDescent="0.2">
      <c r="B297" s="64"/>
      <c r="C297" s="45"/>
      <c r="D297" s="45"/>
      <c r="E297" s="45"/>
      <c r="F297" s="46"/>
      <c r="G297" s="45"/>
      <c r="H297" s="45"/>
      <c r="I297" s="45"/>
      <c r="J297" s="45"/>
      <c r="M297" s="57"/>
    </row>
    <row r="298" spans="2:13" s="11" customFormat="1" x14ac:dyDescent="0.2">
      <c r="B298" s="64"/>
      <c r="C298" s="45"/>
      <c r="D298" s="45"/>
      <c r="E298" s="45"/>
      <c r="F298" s="46"/>
      <c r="G298" s="45"/>
      <c r="H298" s="45"/>
      <c r="I298" s="45"/>
      <c r="J298" s="45"/>
      <c r="M298" s="57"/>
    </row>
    <row r="299" spans="2:13" s="11" customFormat="1" x14ac:dyDescent="0.2">
      <c r="B299" s="64"/>
      <c r="C299" s="45"/>
      <c r="D299" s="45"/>
      <c r="E299" s="45"/>
      <c r="F299" s="46"/>
      <c r="G299" s="45"/>
      <c r="H299" s="45"/>
      <c r="I299" s="45"/>
      <c r="J299" s="45"/>
      <c r="M299" s="57"/>
    </row>
    <row r="300" spans="2:13" s="11" customFormat="1" x14ac:dyDescent="0.2">
      <c r="B300" s="64"/>
      <c r="C300" s="45"/>
      <c r="D300" s="45"/>
      <c r="E300" s="45"/>
      <c r="F300" s="46"/>
      <c r="G300" s="45"/>
      <c r="H300" s="45"/>
      <c r="I300" s="45"/>
      <c r="J300" s="45"/>
      <c r="M300" s="57"/>
    </row>
    <row r="301" spans="2:13" s="11" customFormat="1" x14ac:dyDescent="0.2">
      <c r="B301" s="64"/>
      <c r="C301" s="45"/>
      <c r="D301" s="45"/>
      <c r="E301" s="45"/>
      <c r="F301" s="46"/>
      <c r="G301" s="45"/>
      <c r="H301" s="45"/>
      <c r="I301" s="45"/>
      <c r="J301" s="45"/>
      <c r="M301" s="57"/>
    </row>
    <row r="302" spans="2:13" s="11" customFormat="1" x14ac:dyDescent="0.2">
      <c r="B302" s="64"/>
      <c r="C302" s="45"/>
      <c r="D302" s="45"/>
      <c r="E302" s="45"/>
      <c r="F302" s="46"/>
      <c r="G302" s="45"/>
      <c r="H302" s="45"/>
      <c r="I302" s="45"/>
      <c r="J302" s="45"/>
      <c r="M302" s="57"/>
    </row>
    <row r="303" spans="2:13" s="11" customFormat="1" x14ac:dyDescent="0.2">
      <c r="B303" s="64"/>
      <c r="C303" s="45"/>
      <c r="D303" s="45"/>
      <c r="E303" s="45"/>
      <c r="F303" s="46"/>
      <c r="G303" s="45"/>
      <c r="H303" s="45"/>
      <c r="I303" s="45"/>
      <c r="J303" s="45"/>
      <c r="M303" s="57"/>
    </row>
    <row r="304" spans="2:13" s="11" customFormat="1" x14ac:dyDescent="0.2">
      <c r="B304" s="64"/>
      <c r="C304" s="45"/>
      <c r="D304" s="45"/>
      <c r="E304" s="45"/>
      <c r="F304" s="46"/>
      <c r="G304" s="45"/>
      <c r="H304" s="45"/>
      <c r="I304" s="45"/>
      <c r="J304" s="45"/>
      <c r="M304" s="57"/>
    </row>
    <row r="305" spans="2:13" s="11" customFormat="1" x14ac:dyDescent="0.2">
      <c r="B305" s="64"/>
      <c r="C305" s="45"/>
      <c r="D305" s="45"/>
      <c r="E305" s="45"/>
      <c r="F305" s="46"/>
      <c r="G305" s="45"/>
      <c r="H305" s="45"/>
      <c r="I305" s="45"/>
      <c r="J305" s="45"/>
      <c r="M305" s="57"/>
    </row>
    <row r="306" spans="2:13" s="11" customFormat="1" x14ac:dyDescent="0.2">
      <c r="B306" s="64"/>
      <c r="C306" s="45"/>
      <c r="D306" s="45"/>
      <c r="E306" s="45"/>
      <c r="F306" s="46"/>
      <c r="G306" s="45"/>
      <c r="H306" s="45"/>
      <c r="I306" s="45"/>
      <c r="J306" s="45"/>
      <c r="M306" s="57"/>
    </row>
    <row r="307" spans="2:13" s="11" customFormat="1" x14ac:dyDescent="0.2">
      <c r="B307" s="64"/>
      <c r="C307" s="45"/>
      <c r="D307" s="45"/>
      <c r="E307" s="45"/>
      <c r="F307" s="46"/>
      <c r="G307" s="45"/>
      <c r="H307" s="45"/>
      <c r="I307" s="45"/>
      <c r="J307" s="45"/>
      <c r="M307" s="57"/>
    </row>
    <row r="308" spans="2:13" s="11" customFormat="1" x14ac:dyDescent="0.2">
      <c r="B308" s="64"/>
      <c r="C308" s="45"/>
      <c r="D308" s="45"/>
      <c r="E308" s="45"/>
      <c r="F308" s="46"/>
      <c r="G308" s="45"/>
      <c r="H308" s="45"/>
      <c r="I308" s="45"/>
      <c r="J308" s="45"/>
      <c r="M308" s="57"/>
    </row>
    <row r="309" spans="2:13" s="11" customFormat="1" x14ac:dyDescent="0.2">
      <c r="B309" s="64"/>
      <c r="C309" s="45"/>
      <c r="D309" s="45"/>
      <c r="E309" s="45"/>
      <c r="F309" s="46"/>
      <c r="G309" s="45"/>
      <c r="H309" s="45"/>
      <c r="I309" s="45"/>
      <c r="J309" s="45"/>
      <c r="M309" s="57"/>
    </row>
    <row r="310" spans="2:13" s="11" customFormat="1" x14ac:dyDescent="0.2">
      <c r="B310" s="64"/>
      <c r="C310" s="45"/>
      <c r="D310" s="45"/>
      <c r="E310" s="45"/>
      <c r="F310" s="46"/>
      <c r="G310" s="45"/>
      <c r="H310" s="45"/>
      <c r="I310" s="45"/>
      <c r="J310" s="45"/>
      <c r="M310" s="57"/>
    </row>
    <row r="311" spans="2:13" s="11" customFormat="1" x14ac:dyDescent="0.2">
      <c r="B311" s="64"/>
      <c r="C311" s="45"/>
      <c r="D311" s="45"/>
      <c r="E311" s="45"/>
      <c r="F311" s="46"/>
      <c r="G311" s="45"/>
      <c r="H311" s="45"/>
      <c r="I311" s="45"/>
      <c r="J311" s="45"/>
      <c r="M311" s="57"/>
    </row>
    <row r="312" spans="2:13" s="11" customFormat="1" x14ac:dyDescent="0.2">
      <c r="B312" s="64"/>
      <c r="C312" s="45"/>
      <c r="D312" s="45"/>
      <c r="E312" s="45"/>
      <c r="F312" s="46"/>
      <c r="G312" s="45"/>
      <c r="H312" s="45"/>
      <c r="I312" s="45"/>
      <c r="J312" s="45"/>
      <c r="M312" s="57"/>
    </row>
    <row r="313" spans="2:13" s="11" customFormat="1" x14ac:dyDescent="0.2">
      <c r="B313" s="64"/>
      <c r="C313" s="45"/>
      <c r="D313" s="45"/>
      <c r="E313" s="45"/>
      <c r="F313" s="46"/>
      <c r="G313" s="45"/>
      <c r="H313" s="45"/>
      <c r="I313" s="45"/>
      <c r="J313" s="45"/>
      <c r="M313" s="57"/>
    </row>
    <row r="314" spans="2:13" s="11" customFormat="1" x14ac:dyDescent="0.2">
      <c r="B314" s="64"/>
      <c r="C314" s="45"/>
      <c r="D314" s="45"/>
      <c r="E314" s="45"/>
      <c r="F314" s="46"/>
      <c r="G314" s="45"/>
      <c r="H314" s="45"/>
      <c r="I314" s="45"/>
      <c r="J314" s="45"/>
      <c r="M314" s="57"/>
    </row>
    <row r="315" spans="2:13" s="11" customFormat="1" x14ac:dyDescent="0.2">
      <c r="B315" s="64"/>
      <c r="C315" s="45"/>
      <c r="D315" s="45"/>
      <c r="E315" s="45"/>
      <c r="F315" s="46"/>
      <c r="G315" s="45"/>
      <c r="H315" s="45"/>
      <c r="I315" s="45"/>
      <c r="J315" s="45"/>
      <c r="M315" s="57"/>
    </row>
    <row r="316" spans="2:13" s="11" customFormat="1" x14ac:dyDescent="0.2">
      <c r="B316" s="64"/>
      <c r="C316" s="45"/>
      <c r="D316" s="45"/>
      <c r="E316" s="45"/>
      <c r="F316" s="46"/>
      <c r="G316" s="45"/>
      <c r="H316" s="45"/>
      <c r="I316" s="45"/>
      <c r="J316" s="45"/>
      <c r="M316" s="57"/>
    </row>
    <row r="317" spans="2:13" s="11" customFormat="1" x14ac:dyDescent="0.2">
      <c r="B317" s="64"/>
      <c r="C317" s="45"/>
      <c r="D317" s="45"/>
      <c r="E317" s="45"/>
      <c r="F317" s="46"/>
      <c r="G317" s="45"/>
      <c r="H317" s="45"/>
      <c r="I317" s="45"/>
      <c r="J317" s="45"/>
      <c r="M317" s="57"/>
    </row>
    <row r="318" spans="2:13" s="11" customFormat="1" x14ac:dyDescent="0.2">
      <c r="B318" s="64"/>
      <c r="C318" s="45"/>
      <c r="D318" s="45"/>
      <c r="E318" s="45"/>
      <c r="F318" s="46"/>
      <c r="G318" s="45"/>
      <c r="H318" s="45"/>
      <c r="I318" s="45"/>
      <c r="J318" s="45"/>
      <c r="M318" s="57"/>
    </row>
    <row r="319" spans="2:13" s="11" customFormat="1" x14ac:dyDescent="0.2">
      <c r="B319" s="64"/>
      <c r="C319" s="45"/>
      <c r="D319" s="45"/>
      <c r="E319" s="45"/>
      <c r="F319" s="46"/>
      <c r="G319" s="45"/>
      <c r="H319" s="45"/>
      <c r="I319" s="45"/>
      <c r="J319" s="45"/>
      <c r="M319" s="57"/>
    </row>
    <row r="320" spans="2:13" s="11" customFormat="1" x14ac:dyDescent="0.2">
      <c r="B320" s="64"/>
      <c r="C320" s="45"/>
      <c r="D320" s="45"/>
      <c r="E320" s="45"/>
      <c r="F320" s="46"/>
      <c r="G320" s="45"/>
      <c r="H320" s="45"/>
      <c r="I320" s="45"/>
      <c r="J320" s="45"/>
      <c r="M320" s="57"/>
    </row>
    <row r="321" spans="2:13" s="11" customFormat="1" x14ac:dyDescent="0.2">
      <c r="B321" s="64"/>
      <c r="C321" s="45"/>
      <c r="D321" s="45"/>
      <c r="E321" s="45"/>
      <c r="F321" s="46"/>
      <c r="G321" s="45"/>
      <c r="H321" s="45"/>
      <c r="I321" s="45"/>
      <c r="J321" s="45"/>
      <c r="M321" s="57"/>
    </row>
    <row r="322" spans="2:13" s="11" customFormat="1" x14ac:dyDescent="0.2">
      <c r="B322" s="64"/>
      <c r="C322" s="45"/>
      <c r="D322" s="45"/>
      <c r="E322" s="45"/>
      <c r="F322" s="46"/>
      <c r="G322" s="45"/>
      <c r="H322" s="45"/>
      <c r="I322" s="45"/>
      <c r="J322" s="45"/>
      <c r="M322" s="57"/>
    </row>
    <row r="323" spans="2:13" s="11" customFormat="1" x14ac:dyDescent="0.2">
      <c r="B323" s="64"/>
      <c r="C323" s="45"/>
      <c r="D323" s="45"/>
      <c r="E323" s="45"/>
      <c r="F323" s="46"/>
      <c r="G323" s="45"/>
      <c r="H323" s="45"/>
      <c r="I323" s="45"/>
      <c r="J323" s="45"/>
      <c r="M323" s="57"/>
    </row>
    <row r="324" spans="2:13" s="11" customFormat="1" x14ac:dyDescent="0.2">
      <c r="B324" s="64"/>
      <c r="C324" s="45"/>
      <c r="D324" s="45"/>
      <c r="E324" s="45"/>
      <c r="F324" s="46"/>
      <c r="G324" s="45"/>
      <c r="H324" s="45"/>
      <c r="I324" s="45"/>
      <c r="J324" s="45"/>
      <c r="M324" s="57"/>
    </row>
    <row r="325" spans="2:13" s="11" customFormat="1" x14ac:dyDescent="0.2">
      <c r="B325" s="64"/>
      <c r="C325" s="45"/>
      <c r="D325" s="45"/>
      <c r="E325" s="45"/>
      <c r="F325" s="46"/>
      <c r="G325" s="45"/>
      <c r="H325" s="45"/>
      <c r="I325" s="45"/>
      <c r="J325" s="45"/>
      <c r="M325" s="57"/>
    </row>
    <row r="326" spans="2:13" s="11" customFormat="1" x14ac:dyDescent="0.2">
      <c r="B326" s="64"/>
      <c r="C326" s="45"/>
      <c r="D326" s="45"/>
      <c r="E326" s="45"/>
      <c r="F326" s="46"/>
      <c r="G326" s="45"/>
      <c r="H326" s="45"/>
      <c r="I326" s="45"/>
      <c r="J326" s="45"/>
      <c r="M326" s="57"/>
    </row>
    <row r="327" spans="2:13" s="11" customFormat="1" x14ac:dyDescent="0.2">
      <c r="B327" s="64"/>
      <c r="C327" s="45"/>
      <c r="D327" s="45"/>
      <c r="E327" s="45"/>
      <c r="F327" s="46"/>
      <c r="G327" s="45"/>
      <c r="H327" s="45"/>
      <c r="I327" s="45"/>
      <c r="J327" s="45"/>
      <c r="M327" s="57"/>
    </row>
    <row r="328" spans="2:13" s="11" customFormat="1" x14ac:dyDescent="0.2">
      <c r="B328" s="64"/>
      <c r="C328" s="45"/>
      <c r="D328" s="45"/>
      <c r="E328" s="45"/>
      <c r="F328" s="46"/>
      <c r="G328" s="45"/>
      <c r="H328" s="45"/>
      <c r="I328" s="45"/>
      <c r="J328" s="45"/>
      <c r="M328" s="57"/>
    </row>
    <row r="329" spans="2:13" s="11" customFormat="1" x14ac:dyDescent="0.2">
      <c r="B329" s="64"/>
      <c r="C329" s="45"/>
      <c r="D329" s="45"/>
      <c r="E329" s="45"/>
      <c r="F329" s="46"/>
      <c r="G329" s="45"/>
      <c r="H329" s="45"/>
      <c r="I329" s="45"/>
      <c r="J329" s="45"/>
      <c r="M329" s="57"/>
    </row>
    <row r="330" spans="2:13" s="11" customFormat="1" x14ac:dyDescent="0.2">
      <c r="B330" s="64"/>
      <c r="C330" s="45"/>
      <c r="D330" s="45"/>
      <c r="E330" s="45"/>
      <c r="F330" s="46"/>
      <c r="G330" s="45"/>
      <c r="H330" s="45"/>
      <c r="I330" s="45"/>
      <c r="J330" s="45"/>
      <c r="M330" s="57"/>
    </row>
    <row r="331" spans="2:13" s="11" customFormat="1" x14ac:dyDescent="0.2">
      <c r="B331" s="64"/>
      <c r="C331" s="45"/>
      <c r="D331" s="45"/>
      <c r="E331" s="45"/>
      <c r="F331" s="46"/>
      <c r="G331" s="45"/>
      <c r="H331" s="45"/>
      <c r="I331" s="45"/>
      <c r="J331" s="45"/>
      <c r="M331" s="57"/>
    </row>
    <row r="332" spans="2:13" s="11" customFormat="1" x14ac:dyDescent="0.2">
      <c r="B332" s="64"/>
      <c r="C332" s="45"/>
      <c r="D332" s="45"/>
      <c r="E332" s="45"/>
      <c r="F332" s="46"/>
      <c r="G332" s="45"/>
      <c r="H332" s="45"/>
      <c r="I332" s="45"/>
      <c r="J332" s="45"/>
      <c r="M332" s="57"/>
    </row>
    <row r="333" spans="2:13" s="11" customFormat="1" x14ac:dyDescent="0.2">
      <c r="B333" s="64"/>
      <c r="C333" s="45"/>
      <c r="D333" s="45"/>
      <c r="E333" s="45"/>
      <c r="F333" s="46"/>
      <c r="G333" s="45"/>
      <c r="H333" s="45"/>
      <c r="I333" s="45"/>
      <c r="J333" s="45"/>
      <c r="M333" s="57"/>
    </row>
    <row r="334" spans="2:13" s="11" customFormat="1" x14ac:dyDescent="0.2">
      <c r="B334" s="64"/>
      <c r="C334" s="45"/>
      <c r="D334" s="45"/>
      <c r="E334" s="45"/>
      <c r="F334" s="46"/>
      <c r="G334" s="45"/>
      <c r="H334" s="45"/>
      <c r="I334" s="45"/>
      <c r="J334" s="45"/>
      <c r="M334" s="57"/>
    </row>
    <row r="335" spans="2:13" s="11" customFormat="1" x14ac:dyDescent="0.2">
      <c r="B335" s="64"/>
      <c r="C335" s="45"/>
      <c r="D335" s="45"/>
      <c r="E335" s="45"/>
      <c r="F335" s="46"/>
      <c r="G335" s="45"/>
      <c r="H335" s="45"/>
      <c r="I335" s="45"/>
      <c r="J335" s="45"/>
      <c r="M335" s="57"/>
    </row>
    <row r="336" spans="2:13" s="11" customFormat="1" x14ac:dyDescent="0.2">
      <c r="B336" s="64"/>
      <c r="C336" s="45"/>
      <c r="D336" s="45"/>
      <c r="E336" s="45"/>
      <c r="F336" s="46"/>
      <c r="G336" s="45"/>
      <c r="H336" s="45"/>
      <c r="I336" s="45"/>
      <c r="J336" s="45"/>
      <c r="M336" s="57"/>
    </row>
    <row r="337" spans="2:13" s="11" customFormat="1" x14ac:dyDescent="0.2">
      <c r="B337" s="64"/>
      <c r="C337" s="45"/>
      <c r="D337" s="45"/>
      <c r="E337" s="45"/>
      <c r="F337" s="46"/>
      <c r="G337" s="45"/>
      <c r="H337" s="45"/>
      <c r="I337" s="45"/>
      <c r="J337" s="45"/>
      <c r="M337" s="57"/>
    </row>
    <row r="338" spans="2:13" s="11" customFormat="1" x14ac:dyDescent="0.2">
      <c r="B338" s="64"/>
      <c r="C338" s="45"/>
      <c r="D338" s="45"/>
      <c r="E338" s="45"/>
      <c r="F338" s="46"/>
      <c r="G338" s="45"/>
      <c r="H338" s="45"/>
      <c r="I338" s="45"/>
      <c r="J338" s="45"/>
      <c r="M338" s="57"/>
    </row>
    <row r="339" spans="2:13" s="11" customFormat="1" x14ac:dyDescent="0.2">
      <c r="B339" s="64"/>
      <c r="C339" s="45"/>
      <c r="D339" s="45"/>
      <c r="E339" s="45"/>
      <c r="F339" s="46"/>
      <c r="G339" s="45"/>
      <c r="H339" s="45"/>
      <c r="I339" s="45"/>
      <c r="J339" s="45"/>
      <c r="M339" s="57"/>
    </row>
    <row r="340" spans="2:13" s="11" customFormat="1" x14ac:dyDescent="0.2">
      <c r="B340" s="64"/>
      <c r="C340" s="45"/>
      <c r="D340" s="45"/>
      <c r="E340" s="45"/>
      <c r="F340" s="46"/>
      <c r="G340" s="45"/>
      <c r="H340" s="45"/>
      <c r="I340" s="45"/>
      <c r="J340" s="45"/>
      <c r="M340" s="57"/>
    </row>
    <row r="341" spans="2:13" s="11" customFormat="1" x14ac:dyDescent="0.2">
      <c r="B341" s="64"/>
      <c r="C341" s="45"/>
      <c r="D341" s="45"/>
      <c r="E341" s="45"/>
      <c r="F341" s="46"/>
      <c r="G341" s="45"/>
      <c r="H341" s="45"/>
      <c r="I341" s="45"/>
      <c r="J341" s="45"/>
      <c r="M341" s="57"/>
    </row>
    <row r="342" spans="2:13" s="11" customFormat="1" x14ac:dyDescent="0.2">
      <c r="B342" s="64"/>
      <c r="C342" s="45"/>
      <c r="D342" s="45"/>
      <c r="E342" s="45"/>
      <c r="F342" s="46"/>
      <c r="G342" s="45"/>
      <c r="H342" s="45"/>
      <c r="I342" s="45"/>
      <c r="J342" s="45"/>
      <c r="M342" s="57"/>
    </row>
    <row r="343" spans="2:13" s="11" customFormat="1" x14ac:dyDescent="0.2">
      <c r="B343" s="64"/>
      <c r="C343" s="45"/>
      <c r="D343" s="45"/>
      <c r="E343" s="45"/>
      <c r="F343" s="46"/>
      <c r="G343" s="45"/>
      <c r="H343" s="45"/>
      <c r="I343" s="45"/>
      <c r="J343" s="45"/>
      <c r="M343" s="57"/>
    </row>
    <row r="344" spans="2:13" s="11" customFormat="1" x14ac:dyDescent="0.2">
      <c r="B344" s="64"/>
      <c r="C344" s="45"/>
      <c r="D344" s="45"/>
      <c r="E344" s="45"/>
      <c r="F344" s="46"/>
      <c r="G344" s="45"/>
      <c r="H344" s="45"/>
      <c r="I344" s="45"/>
      <c r="J344" s="45"/>
      <c r="M344" s="57"/>
    </row>
    <row r="345" spans="2:13" s="11" customFormat="1" x14ac:dyDescent="0.2">
      <c r="B345" s="64"/>
      <c r="C345" s="45"/>
      <c r="D345" s="45"/>
      <c r="E345" s="45"/>
      <c r="F345" s="46"/>
      <c r="G345" s="45"/>
      <c r="H345" s="45"/>
      <c r="I345" s="45"/>
      <c r="J345" s="45"/>
      <c r="M345" s="57"/>
    </row>
    <row r="346" spans="2:13" s="11" customFormat="1" x14ac:dyDescent="0.2">
      <c r="B346" s="64"/>
      <c r="C346" s="45"/>
      <c r="D346" s="45"/>
      <c r="E346" s="45"/>
      <c r="F346" s="46"/>
      <c r="G346" s="45"/>
      <c r="H346" s="45"/>
      <c r="I346" s="45"/>
      <c r="J346" s="45"/>
      <c r="M346" s="57"/>
    </row>
    <row r="347" spans="2:13" s="11" customFormat="1" x14ac:dyDescent="0.2">
      <c r="B347" s="64"/>
      <c r="C347" s="45"/>
      <c r="D347" s="45"/>
      <c r="E347" s="45"/>
      <c r="F347" s="46"/>
      <c r="G347" s="45"/>
      <c r="H347" s="45"/>
      <c r="I347" s="45"/>
      <c r="J347" s="45"/>
      <c r="M347" s="57"/>
    </row>
    <row r="348" spans="2:13" s="11" customFormat="1" x14ac:dyDescent="0.2">
      <c r="B348" s="64"/>
      <c r="C348" s="45"/>
      <c r="D348" s="45"/>
      <c r="E348" s="45"/>
      <c r="F348" s="46"/>
      <c r="G348" s="45"/>
      <c r="H348" s="45"/>
      <c r="I348" s="45"/>
      <c r="J348" s="45"/>
      <c r="M348" s="57"/>
    </row>
    <row r="349" spans="2:13" s="11" customFormat="1" x14ac:dyDescent="0.2">
      <c r="B349" s="64"/>
      <c r="C349" s="45"/>
      <c r="D349" s="45"/>
      <c r="E349" s="45"/>
      <c r="F349" s="46"/>
      <c r="G349" s="45"/>
      <c r="H349" s="45"/>
      <c r="I349" s="45"/>
      <c r="J349" s="45"/>
      <c r="M349" s="57"/>
    </row>
    <row r="350" spans="2:13" s="11" customFormat="1" x14ac:dyDescent="0.2">
      <c r="B350" s="64"/>
      <c r="C350" s="45"/>
      <c r="D350" s="45"/>
      <c r="E350" s="45"/>
      <c r="F350" s="46"/>
      <c r="G350" s="45"/>
      <c r="H350" s="45"/>
      <c r="I350" s="45"/>
      <c r="J350" s="45"/>
      <c r="M350" s="57"/>
    </row>
    <row r="351" spans="2:13" s="11" customFormat="1" x14ac:dyDescent="0.2">
      <c r="B351" s="64"/>
      <c r="C351" s="45"/>
      <c r="D351" s="45"/>
      <c r="E351" s="45"/>
      <c r="F351" s="46"/>
      <c r="G351" s="45"/>
      <c r="H351" s="45"/>
      <c r="I351" s="45"/>
      <c r="J351" s="45"/>
      <c r="M351" s="57"/>
    </row>
    <row r="352" spans="2:13" s="11" customFormat="1" x14ac:dyDescent="0.2">
      <c r="B352" s="64"/>
      <c r="C352" s="45"/>
      <c r="D352" s="45"/>
      <c r="E352" s="45"/>
      <c r="F352" s="46"/>
      <c r="G352" s="45"/>
      <c r="H352" s="45"/>
      <c r="I352" s="45"/>
      <c r="J352" s="45"/>
      <c r="M352" s="57"/>
    </row>
    <row r="353" spans="2:13" s="11" customFormat="1" x14ac:dyDescent="0.2">
      <c r="B353" s="64"/>
      <c r="C353" s="45"/>
      <c r="D353" s="45"/>
      <c r="E353" s="45"/>
      <c r="F353" s="46"/>
      <c r="G353" s="45"/>
      <c r="H353" s="45"/>
      <c r="I353" s="45"/>
      <c r="J353" s="45"/>
      <c r="M353" s="57"/>
    </row>
    <row r="354" spans="2:13" s="11" customFormat="1" x14ac:dyDescent="0.2">
      <c r="B354" s="64"/>
      <c r="C354" s="45"/>
      <c r="D354" s="45"/>
      <c r="E354" s="45"/>
      <c r="F354" s="46"/>
      <c r="G354" s="45"/>
      <c r="H354" s="45"/>
      <c r="I354" s="45"/>
      <c r="J354" s="45"/>
      <c r="M354" s="57"/>
    </row>
    <row r="355" spans="2:13" s="11" customFormat="1" x14ac:dyDescent="0.2">
      <c r="B355" s="64"/>
      <c r="C355" s="45"/>
      <c r="D355" s="45"/>
      <c r="E355" s="45"/>
      <c r="F355" s="46"/>
      <c r="G355" s="45"/>
      <c r="H355" s="45"/>
      <c r="I355" s="45"/>
      <c r="J355" s="45"/>
      <c r="M355" s="57"/>
    </row>
    <row r="356" spans="2:13" s="11" customFormat="1" x14ac:dyDescent="0.2">
      <c r="B356" s="64"/>
      <c r="C356" s="45"/>
      <c r="D356" s="45"/>
      <c r="E356" s="45"/>
      <c r="F356" s="46"/>
      <c r="G356" s="45"/>
      <c r="H356" s="45"/>
      <c r="I356" s="45"/>
      <c r="J356" s="45"/>
      <c r="M356" s="57"/>
    </row>
    <row r="357" spans="2:13" s="11" customFormat="1" x14ac:dyDescent="0.2">
      <c r="B357" s="64"/>
      <c r="C357" s="45"/>
      <c r="D357" s="45"/>
      <c r="E357" s="45"/>
      <c r="F357" s="46"/>
      <c r="G357" s="45"/>
      <c r="H357" s="45"/>
      <c r="I357" s="45"/>
      <c r="J357" s="45"/>
      <c r="M357" s="57"/>
    </row>
    <row r="358" spans="2:13" s="11" customFormat="1" x14ac:dyDescent="0.2">
      <c r="B358" s="64"/>
      <c r="C358" s="45"/>
      <c r="D358" s="45"/>
      <c r="E358" s="45"/>
      <c r="F358" s="46"/>
      <c r="G358" s="45"/>
      <c r="H358" s="45"/>
      <c r="I358" s="45"/>
      <c r="J358" s="45"/>
      <c r="M358" s="57"/>
    </row>
    <row r="359" spans="2:13" s="11" customFormat="1" x14ac:dyDescent="0.2">
      <c r="B359" s="64"/>
      <c r="C359" s="45"/>
      <c r="D359" s="45"/>
      <c r="E359" s="45"/>
      <c r="F359" s="46"/>
      <c r="G359" s="45"/>
      <c r="H359" s="45"/>
      <c r="I359" s="45"/>
      <c r="J359" s="45"/>
      <c r="M359" s="57"/>
    </row>
    <row r="360" spans="2:13" s="11" customFormat="1" x14ac:dyDescent="0.2">
      <c r="B360" s="64"/>
      <c r="C360" s="45"/>
      <c r="D360" s="45"/>
      <c r="E360" s="45"/>
      <c r="F360" s="46"/>
      <c r="G360" s="45"/>
      <c r="H360" s="45"/>
      <c r="I360" s="45"/>
      <c r="J360" s="45"/>
      <c r="M360" s="57"/>
    </row>
    <row r="361" spans="2:13" s="11" customFormat="1" x14ac:dyDescent="0.2">
      <c r="B361" s="64"/>
      <c r="C361" s="45"/>
      <c r="D361" s="45"/>
      <c r="E361" s="45"/>
      <c r="F361" s="46"/>
      <c r="G361" s="45"/>
      <c r="H361" s="45"/>
      <c r="I361" s="45"/>
      <c r="J361" s="45"/>
      <c r="M361" s="57"/>
    </row>
    <row r="362" spans="2:13" s="11" customFormat="1" x14ac:dyDescent="0.2">
      <c r="B362" s="64"/>
      <c r="C362" s="45"/>
      <c r="D362" s="45"/>
      <c r="E362" s="45"/>
      <c r="F362" s="46"/>
      <c r="G362" s="45"/>
      <c r="H362" s="45"/>
      <c r="I362" s="45"/>
      <c r="J362" s="45"/>
      <c r="M362" s="57"/>
    </row>
    <row r="363" spans="2:13" s="11" customFormat="1" x14ac:dyDescent="0.2">
      <c r="B363" s="64"/>
      <c r="C363" s="45"/>
      <c r="D363" s="45"/>
      <c r="E363" s="45"/>
      <c r="F363" s="46"/>
      <c r="G363" s="45"/>
      <c r="H363" s="45"/>
      <c r="I363" s="45"/>
      <c r="J363" s="45"/>
      <c r="M363" s="57"/>
    </row>
    <row r="364" spans="2:13" s="11" customFormat="1" x14ac:dyDescent="0.2">
      <c r="B364" s="64"/>
      <c r="C364" s="45"/>
      <c r="D364" s="45"/>
      <c r="E364" s="45"/>
      <c r="F364" s="46"/>
      <c r="G364" s="45"/>
      <c r="H364" s="45"/>
      <c r="I364" s="45"/>
      <c r="J364" s="45"/>
      <c r="M364" s="57"/>
    </row>
    <row r="365" spans="2:13" s="11" customFormat="1" x14ac:dyDescent="0.2">
      <c r="B365" s="64"/>
      <c r="C365" s="45"/>
      <c r="D365" s="45"/>
      <c r="E365" s="45"/>
      <c r="F365" s="46"/>
      <c r="G365" s="45"/>
      <c r="H365" s="45"/>
      <c r="I365" s="45"/>
      <c r="J365" s="45"/>
      <c r="M365" s="57"/>
    </row>
    <row r="366" spans="2:13" s="11" customFormat="1" x14ac:dyDescent="0.2">
      <c r="B366" s="64"/>
      <c r="C366" s="45"/>
      <c r="D366" s="45"/>
      <c r="E366" s="45"/>
      <c r="F366" s="46"/>
      <c r="G366" s="45"/>
      <c r="H366" s="45"/>
      <c r="I366" s="45"/>
      <c r="J366" s="45"/>
      <c r="M366" s="57"/>
    </row>
    <row r="367" spans="2:13" s="11" customFormat="1" x14ac:dyDescent="0.2">
      <c r="B367" s="64"/>
      <c r="C367" s="45"/>
      <c r="D367" s="45"/>
      <c r="E367" s="45"/>
      <c r="F367" s="46"/>
      <c r="G367" s="45"/>
      <c r="H367" s="45"/>
      <c r="I367" s="45"/>
      <c r="J367" s="45"/>
      <c r="M367" s="57"/>
    </row>
    <row r="368" spans="2:13" s="11" customFormat="1" x14ac:dyDescent="0.2">
      <c r="B368" s="64"/>
      <c r="C368" s="45"/>
      <c r="D368" s="45"/>
      <c r="E368" s="45"/>
      <c r="F368" s="46"/>
      <c r="G368" s="45"/>
      <c r="H368" s="45"/>
      <c r="I368" s="45"/>
      <c r="J368" s="45"/>
      <c r="M368" s="57"/>
    </row>
    <row r="369" spans="2:13" s="11" customFormat="1" x14ac:dyDescent="0.2">
      <c r="B369" s="64"/>
      <c r="C369" s="45"/>
      <c r="D369" s="45"/>
      <c r="E369" s="45"/>
      <c r="F369" s="46"/>
      <c r="G369" s="45"/>
      <c r="H369" s="45"/>
      <c r="I369" s="45"/>
      <c r="J369" s="45"/>
      <c r="M369" s="57"/>
    </row>
    <row r="370" spans="2:13" s="11" customFormat="1" x14ac:dyDescent="0.2">
      <c r="B370" s="64"/>
      <c r="C370" s="45"/>
      <c r="D370" s="45"/>
      <c r="E370" s="45"/>
      <c r="F370" s="46"/>
      <c r="G370" s="45"/>
      <c r="H370" s="45"/>
      <c r="I370" s="45"/>
      <c r="J370" s="45"/>
      <c r="M370" s="57"/>
    </row>
    <row r="371" spans="2:13" s="11" customFormat="1" x14ac:dyDescent="0.2">
      <c r="B371" s="64"/>
      <c r="C371" s="45"/>
      <c r="D371" s="45"/>
      <c r="E371" s="45"/>
      <c r="F371" s="46"/>
      <c r="G371" s="45"/>
      <c r="H371" s="45"/>
      <c r="I371" s="45"/>
      <c r="J371" s="45"/>
      <c r="M371" s="57"/>
    </row>
    <row r="372" spans="2:13" s="11" customFormat="1" x14ac:dyDescent="0.2">
      <c r="B372" s="64"/>
      <c r="C372" s="45"/>
      <c r="D372" s="45"/>
      <c r="E372" s="45"/>
      <c r="F372" s="46"/>
      <c r="G372" s="45"/>
      <c r="H372" s="45"/>
      <c r="I372" s="45"/>
      <c r="J372" s="45"/>
      <c r="M372" s="57"/>
    </row>
    <row r="373" spans="2:13" s="11" customFormat="1" x14ac:dyDescent="0.2">
      <c r="B373" s="64"/>
      <c r="C373" s="45"/>
      <c r="D373" s="45"/>
      <c r="E373" s="45"/>
      <c r="F373" s="46"/>
      <c r="G373" s="45"/>
      <c r="H373" s="45"/>
      <c r="I373" s="45"/>
      <c r="J373" s="45"/>
      <c r="M373" s="57"/>
    </row>
    <row r="374" spans="2:13" s="11" customFormat="1" x14ac:dyDescent="0.2">
      <c r="B374" s="64"/>
      <c r="C374" s="45"/>
      <c r="D374" s="45"/>
      <c r="E374" s="45"/>
      <c r="F374" s="46"/>
      <c r="G374" s="45"/>
      <c r="H374" s="45"/>
      <c r="I374" s="45"/>
      <c r="J374" s="45"/>
      <c r="M374" s="57"/>
    </row>
    <row r="375" spans="2:13" s="11" customFormat="1" x14ac:dyDescent="0.2">
      <c r="B375" s="64"/>
      <c r="C375" s="45"/>
      <c r="D375" s="45"/>
      <c r="E375" s="45"/>
      <c r="F375" s="46"/>
      <c r="G375" s="45"/>
      <c r="H375" s="45"/>
      <c r="I375" s="45"/>
      <c r="J375" s="45"/>
      <c r="M375" s="57"/>
    </row>
    <row r="376" spans="2:13" s="11" customFormat="1" x14ac:dyDescent="0.2">
      <c r="B376" s="64"/>
      <c r="C376" s="45"/>
      <c r="D376" s="45"/>
      <c r="E376" s="45"/>
      <c r="F376" s="46"/>
      <c r="G376" s="45"/>
      <c r="H376" s="45"/>
      <c r="I376" s="45"/>
      <c r="J376" s="45"/>
      <c r="M376" s="57"/>
    </row>
    <row r="377" spans="2:13" s="11" customFormat="1" x14ac:dyDescent="0.2">
      <c r="B377" s="64"/>
      <c r="C377" s="45"/>
      <c r="D377" s="45"/>
      <c r="E377" s="45"/>
      <c r="F377" s="46"/>
      <c r="G377" s="45"/>
      <c r="H377" s="45"/>
      <c r="I377" s="45"/>
      <c r="J377" s="45"/>
      <c r="M377" s="57"/>
    </row>
    <row r="378" spans="2:13" s="11" customFormat="1" x14ac:dyDescent="0.2">
      <c r="B378" s="64"/>
      <c r="C378" s="45"/>
      <c r="D378" s="45"/>
      <c r="E378" s="45"/>
      <c r="F378" s="46"/>
      <c r="G378" s="45"/>
      <c r="H378" s="45"/>
      <c r="I378" s="45"/>
      <c r="J378" s="45"/>
      <c r="M378" s="57"/>
    </row>
    <row r="379" spans="2:13" s="11" customFormat="1" x14ac:dyDescent="0.2">
      <c r="B379" s="64"/>
      <c r="C379" s="45"/>
      <c r="D379" s="45"/>
      <c r="E379" s="45"/>
      <c r="F379" s="46"/>
      <c r="G379" s="45"/>
      <c r="H379" s="45"/>
      <c r="I379" s="45"/>
      <c r="J379" s="45"/>
      <c r="M379" s="57"/>
    </row>
    <row r="380" spans="2:13" s="11" customFormat="1" x14ac:dyDescent="0.2">
      <c r="B380" s="64"/>
      <c r="C380" s="45"/>
      <c r="D380" s="45"/>
      <c r="E380" s="45"/>
      <c r="F380" s="46"/>
      <c r="G380" s="45"/>
      <c r="H380" s="45"/>
      <c r="I380" s="45"/>
      <c r="J380" s="45"/>
      <c r="M380" s="57"/>
    </row>
    <row r="381" spans="2:13" s="11" customFormat="1" x14ac:dyDescent="0.2">
      <c r="B381" s="64"/>
      <c r="C381" s="45"/>
      <c r="D381" s="45"/>
      <c r="E381" s="45"/>
      <c r="F381" s="46"/>
      <c r="G381" s="45"/>
      <c r="H381" s="45"/>
      <c r="I381" s="45"/>
      <c r="J381" s="45"/>
      <c r="M381" s="57"/>
    </row>
    <row r="382" spans="2:13" s="11" customFormat="1" x14ac:dyDescent="0.2">
      <c r="B382" s="64"/>
      <c r="C382" s="45"/>
      <c r="D382" s="45"/>
      <c r="E382" s="45"/>
      <c r="F382" s="46"/>
      <c r="G382" s="45"/>
      <c r="H382" s="45"/>
      <c r="I382" s="45"/>
      <c r="J382" s="45"/>
      <c r="M382" s="57"/>
    </row>
    <row r="383" spans="2:13" s="11" customFormat="1" x14ac:dyDescent="0.2">
      <c r="B383" s="64"/>
      <c r="C383" s="45"/>
      <c r="D383" s="45"/>
      <c r="E383" s="45"/>
      <c r="F383" s="46"/>
      <c r="G383" s="45"/>
      <c r="H383" s="45"/>
      <c r="I383" s="45"/>
      <c r="J383" s="45"/>
      <c r="M383" s="57"/>
    </row>
    <row r="384" spans="2:13" s="11" customFormat="1" x14ac:dyDescent="0.2">
      <c r="B384" s="64"/>
      <c r="C384" s="45"/>
      <c r="D384" s="45"/>
      <c r="E384" s="45"/>
      <c r="F384" s="46"/>
      <c r="G384" s="45"/>
      <c r="H384" s="45"/>
      <c r="I384" s="45"/>
      <c r="J384" s="45"/>
      <c r="M384" s="57"/>
    </row>
    <row r="385" spans="2:13" s="11" customFormat="1" x14ac:dyDescent="0.2">
      <c r="B385" s="64"/>
      <c r="C385" s="45"/>
      <c r="D385" s="45"/>
      <c r="E385" s="45"/>
      <c r="F385" s="46"/>
      <c r="G385" s="45"/>
      <c r="H385" s="45"/>
      <c r="I385" s="45"/>
      <c r="J385" s="45"/>
      <c r="M385" s="57"/>
    </row>
    <row r="386" spans="2:13" s="11" customFormat="1" x14ac:dyDescent="0.2">
      <c r="B386" s="64"/>
      <c r="C386" s="45"/>
      <c r="D386" s="45"/>
      <c r="E386" s="45"/>
      <c r="F386" s="46"/>
      <c r="G386" s="45"/>
      <c r="H386" s="45"/>
      <c r="I386" s="45"/>
      <c r="J386" s="45"/>
      <c r="M386" s="57"/>
    </row>
    <row r="387" spans="2:13" s="11" customFormat="1" x14ac:dyDescent="0.2">
      <c r="B387" s="64"/>
      <c r="C387" s="45"/>
      <c r="D387" s="45"/>
      <c r="E387" s="45"/>
      <c r="F387" s="46"/>
      <c r="G387" s="45"/>
      <c r="H387" s="45"/>
      <c r="I387" s="45"/>
      <c r="J387" s="45"/>
      <c r="M387" s="57"/>
    </row>
    <row r="388" spans="2:13" s="11" customFormat="1" x14ac:dyDescent="0.2">
      <c r="B388" s="64"/>
      <c r="C388" s="45"/>
      <c r="D388" s="45"/>
      <c r="E388" s="45"/>
      <c r="F388" s="46"/>
      <c r="G388" s="45"/>
      <c r="H388" s="45"/>
      <c r="I388" s="45"/>
      <c r="J388" s="45"/>
      <c r="M388" s="57"/>
    </row>
    <row r="389" spans="2:13" s="11" customFormat="1" x14ac:dyDescent="0.2">
      <c r="B389" s="64"/>
      <c r="C389" s="45"/>
      <c r="D389" s="45"/>
      <c r="E389" s="45"/>
      <c r="F389" s="46"/>
      <c r="G389" s="45"/>
      <c r="H389" s="45"/>
      <c r="I389" s="45"/>
      <c r="J389" s="45"/>
      <c r="M389" s="57"/>
    </row>
    <row r="390" spans="2:13" s="11" customFormat="1" x14ac:dyDescent="0.2">
      <c r="B390" s="64"/>
      <c r="C390" s="45"/>
      <c r="D390" s="45"/>
      <c r="E390" s="45"/>
      <c r="F390" s="46"/>
      <c r="G390" s="45"/>
      <c r="H390" s="45"/>
      <c r="I390" s="45"/>
      <c r="J390" s="45"/>
      <c r="M390" s="57"/>
    </row>
    <row r="391" spans="2:13" s="11" customFormat="1" x14ac:dyDescent="0.2">
      <c r="B391" s="64"/>
      <c r="C391" s="45"/>
      <c r="D391" s="45"/>
      <c r="E391" s="45"/>
      <c r="F391" s="46"/>
      <c r="G391" s="45"/>
      <c r="H391" s="45"/>
      <c r="I391" s="45"/>
      <c r="J391" s="45"/>
      <c r="M391" s="57"/>
    </row>
    <row r="392" spans="2:13" s="11" customFormat="1" x14ac:dyDescent="0.2">
      <c r="B392" s="64"/>
      <c r="C392" s="45"/>
      <c r="D392" s="45"/>
      <c r="E392" s="45"/>
      <c r="F392" s="46"/>
      <c r="G392" s="45"/>
      <c r="H392" s="45"/>
      <c r="I392" s="45"/>
      <c r="J392" s="45"/>
      <c r="M392" s="57"/>
    </row>
    <row r="393" spans="2:13" s="11" customFormat="1" x14ac:dyDescent="0.2">
      <c r="B393" s="64"/>
      <c r="C393" s="45"/>
      <c r="D393" s="45"/>
      <c r="E393" s="45"/>
      <c r="F393" s="46"/>
      <c r="G393" s="45"/>
      <c r="H393" s="45"/>
      <c r="I393" s="45"/>
      <c r="J393" s="45"/>
      <c r="M393" s="57"/>
    </row>
    <row r="394" spans="2:13" s="11" customFormat="1" x14ac:dyDescent="0.2">
      <c r="B394" s="64"/>
      <c r="C394" s="45"/>
      <c r="D394" s="45"/>
      <c r="E394" s="45"/>
      <c r="F394" s="46"/>
      <c r="G394" s="45"/>
      <c r="H394" s="45"/>
      <c r="I394" s="45"/>
      <c r="J394" s="45"/>
      <c r="M394" s="57"/>
    </row>
    <row r="395" spans="2:13" s="11" customFormat="1" x14ac:dyDescent="0.2">
      <c r="B395" s="64"/>
      <c r="C395" s="45"/>
      <c r="D395" s="45"/>
      <c r="E395" s="45"/>
      <c r="F395" s="46"/>
      <c r="G395" s="45"/>
      <c r="H395" s="45"/>
      <c r="I395" s="45"/>
      <c r="J395" s="45"/>
      <c r="M395" s="57"/>
    </row>
    <row r="396" spans="2:13" s="11" customFormat="1" x14ac:dyDescent="0.2">
      <c r="B396" s="64"/>
      <c r="C396" s="45"/>
      <c r="D396" s="45"/>
      <c r="E396" s="45"/>
      <c r="F396" s="46"/>
      <c r="G396" s="45"/>
      <c r="H396" s="45"/>
      <c r="I396" s="45"/>
      <c r="J396" s="45"/>
      <c r="M396" s="57"/>
    </row>
    <row r="397" spans="2:13" s="11" customFormat="1" x14ac:dyDescent="0.2">
      <c r="B397" s="64"/>
      <c r="C397" s="45"/>
      <c r="D397" s="45"/>
      <c r="E397" s="45"/>
      <c r="F397" s="46"/>
      <c r="G397" s="45"/>
      <c r="H397" s="45"/>
      <c r="I397" s="45"/>
      <c r="J397" s="45"/>
      <c r="M397" s="57"/>
    </row>
    <row r="398" spans="2:13" s="11" customFormat="1" x14ac:dyDescent="0.2">
      <c r="B398" s="64"/>
      <c r="C398" s="45"/>
      <c r="D398" s="45"/>
      <c r="E398" s="45"/>
      <c r="F398" s="46"/>
      <c r="G398" s="45"/>
      <c r="H398" s="45"/>
      <c r="I398" s="45"/>
      <c r="J398" s="45"/>
      <c r="M398" s="57"/>
    </row>
    <row r="399" spans="2:13" s="11" customFormat="1" x14ac:dyDescent="0.2">
      <c r="B399" s="64"/>
      <c r="C399" s="45"/>
      <c r="D399" s="45"/>
      <c r="E399" s="45"/>
      <c r="F399" s="46"/>
      <c r="G399" s="45"/>
      <c r="H399" s="45"/>
      <c r="I399" s="45"/>
      <c r="J399" s="45"/>
      <c r="M399" s="57"/>
    </row>
    <row r="400" spans="2:13" s="11" customFormat="1" x14ac:dyDescent="0.2">
      <c r="B400" s="64"/>
      <c r="C400" s="45"/>
      <c r="D400" s="45"/>
      <c r="E400" s="45"/>
      <c r="F400" s="46"/>
      <c r="G400" s="45"/>
      <c r="H400" s="45"/>
      <c r="I400" s="45"/>
      <c r="J400" s="45"/>
      <c r="M400" s="57"/>
    </row>
    <row r="401" spans="2:13" s="11" customFormat="1" x14ac:dyDescent="0.2">
      <c r="B401" s="64"/>
      <c r="C401" s="45"/>
      <c r="D401" s="45"/>
      <c r="E401" s="45"/>
      <c r="F401" s="46"/>
      <c r="G401" s="45"/>
      <c r="H401" s="45"/>
      <c r="I401" s="45"/>
      <c r="J401" s="45"/>
      <c r="M401" s="57"/>
    </row>
    <row r="402" spans="2:13" s="11" customFormat="1" x14ac:dyDescent="0.2">
      <c r="B402" s="64"/>
      <c r="C402" s="45"/>
      <c r="D402" s="45"/>
      <c r="E402" s="45"/>
      <c r="F402" s="46"/>
      <c r="G402" s="45"/>
      <c r="H402" s="45"/>
      <c r="I402" s="45"/>
      <c r="J402" s="45"/>
      <c r="M402" s="57"/>
    </row>
    <row r="403" spans="2:13" s="11" customFormat="1" x14ac:dyDescent="0.2">
      <c r="B403" s="64"/>
      <c r="C403" s="45"/>
      <c r="D403" s="45"/>
      <c r="E403" s="45"/>
      <c r="F403" s="46"/>
      <c r="G403" s="45"/>
      <c r="H403" s="45"/>
      <c r="I403" s="45"/>
      <c r="J403" s="45"/>
      <c r="M403" s="57"/>
    </row>
    <row r="404" spans="2:13" s="11" customFormat="1" x14ac:dyDescent="0.2">
      <c r="B404" s="64"/>
      <c r="C404" s="45"/>
      <c r="D404" s="45"/>
      <c r="E404" s="45"/>
      <c r="F404" s="46"/>
      <c r="G404" s="45"/>
      <c r="H404" s="45"/>
      <c r="I404" s="45"/>
      <c r="J404" s="45"/>
      <c r="M404" s="57"/>
    </row>
    <row r="405" spans="2:13" s="11" customFormat="1" x14ac:dyDescent="0.2">
      <c r="B405" s="64"/>
      <c r="C405" s="45"/>
      <c r="D405" s="45"/>
      <c r="E405" s="45"/>
      <c r="F405" s="46"/>
      <c r="G405" s="45"/>
      <c r="H405" s="45"/>
      <c r="I405" s="45"/>
      <c r="J405" s="45"/>
      <c r="M405" s="57"/>
    </row>
    <row r="406" spans="2:13" s="11" customFormat="1" x14ac:dyDescent="0.2">
      <c r="B406" s="64"/>
      <c r="C406" s="45"/>
      <c r="D406" s="45"/>
      <c r="E406" s="45"/>
      <c r="F406" s="46"/>
      <c r="G406" s="45"/>
      <c r="H406" s="45"/>
      <c r="I406" s="45"/>
      <c r="J406" s="45"/>
      <c r="M406" s="57"/>
    </row>
    <row r="407" spans="2:13" s="11" customFormat="1" x14ac:dyDescent="0.2">
      <c r="B407" s="64"/>
      <c r="C407" s="45"/>
      <c r="D407" s="45"/>
      <c r="E407" s="45"/>
      <c r="F407" s="46"/>
      <c r="G407" s="45"/>
      <c r="H407" s="45"/>
      <c r="I407" s="45"/>
      <c r="J407" s="45"/>
      <c r="M407" s="57"/>
    </row>
    <row r="408" spans="2:13" s="11" customFormat="1" x14ac:dyDescent="0.2">
      <c r="B408" s="64"/>
      <c r="C408" s="45"/>
      <c r="D408" s="45"/>
      <c r="E408" s="45"/>
      <c r="F408" s="46"/>
      <c r="G408" s="45"/>
      <c r="H408" s="45"/>
      <c r="I408" s="45"/>
      <c r="J408" s="45"/>
      <c r="M408" s="57"/>
    </row>
    <row r="409" spans="2:13" s="11" customFormat="1" x14ac:dyDescent="0.2">
      <c r="B409" s="64"/>
      <c r="C409" s="45"/>
      <c r="D409" s="45"/>
      <c r="E409" s="45"/>
      <c r="F409" s="46"/>
      <c r="G409" s="45"/>
      <c r="H409" s="45"/>
      <c r="I409" s="45"/>
      <c r="J409" s="45"/>
      <c r="M409" s="57"/>
    </row>
    <row r="410" spans="2:13" s="11" customFormat="1" x14ac:dyDescent="0.2">
      <c r="B410" s="64"/>
      <c r="C410" s="45"/>
      <c r="D410" s="45"/>
      <c r="E410" s="45"/>
      <c r="F410" s="46"/>
      <c r="G410" s="45"/>
      <c r="H410" s="45"/>
      <c r="I410" s="45"/>
      <c r="J410" s="45"/>
      <c r="M410" s="57"/>
    </row>
    <row r="411" spans="2:13" s="11" customFormat="1" x14ac:dyDescent="0.2">
      <c r="B411" s="64"/>
      <c r="C411" s="45"/>
      <c r="D411" s="45"/>
      <c r="E411" s="45"/>
      <c r="F411" s="46"/>
      <c r="G411" s="45"/>
      <c r="H411" s="45"/>
      <c r="I411" s="45"/>
      <c r="J411" s="45"/>
      <c r="M411" s="57"/>
    </row>
    <row r="412" spans="2:13" s="11" customFormat="1" x14ac:dyDescent="0.2">
      <c r="B412" s="64"/>
      <c r="C412" s="45"/>
      <c r="D412" s="45"/>
      <c r="E412" s="45"/>
      <c r="F412" s="46"/>
      <c r="G412" s="45"/>
      <c r="H412" s="45"/>
      <c r="I412" s="45"/>
      <c r="J412" s="45"/>
      <c r="M412" s="57"/>
    </row>
    <row r="413" spans="2:13" s="11" customFormat="1" x14ac:dyDescent="0.2">
      <c r="B413" s="64"/>
      <c r="C413" s="45"/>
      <c r="D413" s="45"/>
      <c r="E413" s="45"/>
      <c r="F413" s="46"/>
      <c r="G413" s="45"/>
      <c r="H413" s="45"/>
      <c r="I413" s="45"/>
      <c r="J413" s="45"/>
      <c r="M413" s="57"/>
    </row>
    <row r="414" spans="2:13" s="11" customFormat="1" x14ac:dyDescent="0.2">
      <c r="B414" s="64"/>
      <c r="C414" s="45"/>
      <c r="D414" s="45"/>
      <c r="E414" s="45"/>
      <c r="F414" s="46"/>
      <c r="G414" s="45"/>
      <c r="H414" s="45"/>
      <c r="I414" s="45"/>
      <c r="J414" s="45"/>
      <c r="M414" s="57"/>
    </row>
    <row r="415" spans="2:13" s="11" customFormat="1" x14ac:dyDescent="0.2">
      <c r="B415" s="64"/>
      <c r="C415" s="45"/>
      <c r="D415" s="45"/>
      <c r="E415" s="45"/>
      <c r="F415" s="46"/>
      <c r="G415" s="45"/>
      <c r="H415" s="45"/>
      <c r="I415" s="45"/>
      <c r="J415" s="45"/>
      <c r="M415" s="57"/>
    </row>
    <row r="416" spans="2:13" s="11" customFormat="1" x14ac:dyDescent="0.2">
      <c r="B416" s="64"/>
      <c r="C416" s="45"/>
      <c r="D416" s="45"/>
      <c r="E416" s="45"/>
      <c r="F416" s="46"/>
      <c r="G416" s="45"/>
      <c r="H416" s="45"/>
      <c r="I416" s="45"/>
      <c r="J416" s="45"/>
      <c r="M416" s="57"/>
    </row>
    <row r="417" spans="2:13" s="11" customFormat="1" x14ac:dyDescent="0.2">
      <c r="B417" s="64"/>
      <c r="C417" s="45"/>
      <c r="D417" s="45"/>
      <c r="E417" s="45"/>
      <c r="F417" s="46"/>
      <c r="G417" s="45"/>
      <c r="H417" s="45"/>
      <c r="I417" s="45"/>
      <c r="J417" s="45"/>
      <c r="M417" s="57"/>
    </row>
    <row r="418" spans="2:13" s="11" customFormat="1" x14ac:dyDescent="0.2">
      <c r="B418" s="64"/>
      <c r="C418" s="45"/>
      <c r="D418" s="45"/>
      <c r="E418" s="45"/>
      <c r="F418" s="46"/>
      <c r="G418" s="45"/>
      <c r="H418" s="45"/>
      <c r="I418" s="45"/>
      <c r="J418" s="45"/>
      <c r="M418" s="57"/>
    </row>
    <row r="419" spans="2:13" s="11" customFormat="1" x14ac:dyDescent="0.2">
      <c r="B419" s="64"/>
      <c r="C419" s="45"/>
      <c r="D419" s="45"/>
      <c r="E419" s="45"/>
      <c r="F419" s="46"/>
      <c r="G419" s="45"/>
      <c r="H419" s="45"/>
      <c r="I419" s="45"/>
      <c r="J419" s="45"/>
      <c r="M419" s="57"/>
    </row>
    <row r="420" spans="2:13" s="11" customFormat="1" x14ac:dyDescent="0.2">
      <c r="B420" s="64"/>
      <c r="C420" s="45"/>
      <c r="D420" s="45"/>
      <c r="E420" s="45"/>
      <c r="F420" s="46"/>
      <c r="G420" s="45"/>
      <c r="H420" s="45"/>
      <c r="I420" s="45"/>
      <c r="J420" s="45"/>
      <c r="M420" s="57"/>
    </row>
    <row r="421" spans="2:13" s="11" customFormat="1" x14ac:dyDescent="0.2">
      <c r="B421" s="64"/>
      <c r="C421" s="45"/>
      <c r="D421" s="45"/>
      <c r="E421" s="45"/>
      <c r="F421" s="46"/>
      <c r="G421" s="45"/>
      <c r="H421" s="45"/>
      <c r="I421" s="45"/>
      <c r="J421" s="45"/>
      <c r="M421" s="57"/>
    </row>
    <row r="422" spans="2:13" s="11" customFormat="1" x14ac:dyDescent="0.2">
      <c r="B422" s="64"/>
      <c r="C422" s="45"/>
      <c r="D422" s="45"/>
      <c r="E422" s="45"/>
      <c r="F422" s="46"/>
      <c r="G422" s="45"/>
      <c r="H422" s="45"/>
      <c r="I422" s="45"/>
      <c r="J422" s="45"/>
      <c r="M422" s="57"/>
    </row>
    <row r="423" spans="2:13" s="11" customFormat="1" x14ac:dyDescent="0.2">
      <c r="B423" s="64"/>
      <c r="C423" s="45"/>
      <c r="D423" s="45"/>
      <c r="E423" s="45"/>
      <c r="F423" s="46"/>
      <c r="G423" s="45"/>
      <c r="H423" s="45"/>
      <c r="I423" s="45"/>
      <c r="J423" s="45"/>
      <c r="M423" s="57"/>
    </row>
    <row r="424" spans="2:13" s="11" customFormat="1" x14ac:dyDescent="0.2">
      <c r="B424" s="64"/>
      <c r="C424" s="45"/>
      <c r="D424" s="45"/>
      <c r="E424" s="45"/>
      <c r="F424" s="46"/>
      <c r="G424" s="45"/>
      <c r="H424" s="45"/>
      <c r="I424" s="45"/>
      <c r="J424" s="45"/>
      <c r="M424" s="57"/>
    </row>
    <row r="425" spans="2:13" s="11" customFormat="1" x14ac:dyDescent="0.2">
      <c r="B425" s="64"/>
      <c r="C425" s="45"/>
      <c r="D425" s="45"/>
      <c r="E425" s="45"/>
      <c r="F425" s="46"/>
      <c r="G425" s="45"/>
      <c r="H425" s="45"/>
      <c r="I425" s="45"/>
      <c r="J425" s="45"/>
      <c r="M425" s="57"/>
    </row>
    <row r="426" spans="2:13" s="11" customFormat="1" x14ac:dyDescent="0.2">
      <c r="B426" s="64"/>
      <c r="C426" s="45"/>
      <c r="D426" s="45"/>
      <c r="E426" s="45"/>
      <c r="F426" s="46"/>
      <c r="G426" s="45"/>
      <c r="H426" s="45"/>
      <c r="I426" s="45"/>
      <c r="J426" s="45"/>
      <c r="M426" s="57"/>
    </row>
    <row r="427" spans="2:13" s="11" customFormat="1" x14ac:dyDescent="0.2">
      <c r="B427" s="64"/>
      <c r="C427" s="45"/>
      <c r="D427" s="45"/>
      <c r="E427" s="45"/>
      <c r="F427" s="46"/>
      <c r="G427" s="45"/>
      <c r="H427" s="45"/>
      <c r="I427" s="45"/>
      <c r="J427" s="45"/>
      <c r="M427" s="57"/>
    </row>
    <row r="428" spans="2:13" s="11" customFormat="1" x14ac:dyDescent="0.2">
      <c r="B428" s="64"/>
      <c r="C428" s="45"/>
      <c r="D428" s="45"/>
      <c r="E428" s="45"/>
      <c r="F428" s="46"/>
      <c r="G428" s="45"/>
      <c r="H428" s="45"/>
      <c r="I428" s="45"/>
      <c r="J428" s="45"/>
      <c r="M428" s="57"/>
    </row>
    <row r="429" spans="2:13" s="11" customFormat="1" x14ac:dyDescent="0.2">
      <c r="B429" s="64"/>
      <c r="C429" s="45"/>
      <c r="D429" s="45"/>
      <c r="E429" s="45"/>
      <c r="F429" s="46"/>
      <c r="G429" s="45"/>
      <c r="H429" s="45"/>
      <c r="I429" s="45"/>
      <c r="J429" s="45"/>
      <c r="M429" s="57"/>
    </row>
    <row r="430" spans="2:13" s="11" customFormat="1" x14ac:dyDescent="0.2">
      <c r="B430" s="64"/>
      <c r="C430" s="45"/>
      <c r="D430" s="45"/>
      <c r="E430" s="45"/>
      <c r="F430" s="46"/>
      <c r="G430" s="45"/>
      <c r="H430" s="45"/>
      <c r="I430" s="45"/>
      <c r="J430" s="45"/>
      <c r="M430" s="57"/>
    </row>
    <row r="431" spans="2:13" s="11" customFormat="1" x14ac:dyDescent="0.2">
      <c r="B431" s="64"/>
      <c r="C431" s="45"/>
      <c r="D431" s="45"/>
      <c r="E431" s="45"/>
      <c r="F431" s="46"/>
      <c r="G431" s="45"/>
      <c r="H431" s="45"/>
      <c r="I431" s="45"/>
      <c r="J431" s="45"/>
      <c r="M431" s="57"/>
    </row>
    <row r="432" spans="2:13" s="11" customFormat="1" x14ac:dyDescent="0.2">
      <c r="B432" s="64"/>
      <c r="C432" s="45"/>
      <c r="D432" s="45"/>
      <c r="E432" s="45"/>
      <c r="F432" s="46"/>
      <c r="G432" s="45"/>
      <c r="H432" s="45"/>
      <c r="I432" s="45"/>
      <c r="J432" s="45"/>
      <c r="M432" s="57"/>
    </row>
    <row r="433" spans="2:13" s="11" customFormat="1" x14ac:dyDescent="0.2">
      <c r="B433" s="64"/>
      <c r="C433" s="45"/>
      <c r="D433" s="45"/>
      <c r="E433" s="45"/>
      <c r="F433" s="46"/>
      <c r="G433" s="45"/>
      <c r="H433" s="45"/>
      <c r="I433" s="45"/>
      <c r="J433" s="45"/>
      <c r="M433" s="57"/>
    </row>
    <row r="434" spans="2:13" s="11" customFormat="1" x14ac:dyDescent="0.2">
      <c r="B434" s="64"/>
      <c r="C434" s="45"/>
      <c r="D434" s="45"/>
      <c r="E434" s="45"/>
      <c r="F434" s="46"/>
      <c r="G434" s="45"/>
      <c r="H434" s="45"/>
      <c r="I434" s="45"/>
      <c r="J434" s="45"/>
      <c r="M434" s="57"/>
    </row>
    <row r="435" spans="2:13" s="11" customFormat="1" x14ac:dyDescent="0.2">
      <c r="B435" s="64"/>
      <c r="C435" s="45"/>
      <c r="D435" s="45"/>
      <c r="E435" s="45"/>
      <c r="F435" s="46"/>
      <c r="G435" s="45"/>
      <c r="H435" s="45"/>
      <c r="I435" s="45"/>
      <c r="J435" s="45"/>
      <c r="M435" s="57"/>
    </row>
    <row r="436" spans="2:13" s="11" customFormat="1" x14ac:dyDescent="0.2">
      <c r="B436" s="64"/>
      <c r="C436" s="45"/>
      <c r="D436" s="45"/>
      <c r="E436" s="45"/>
      <c r="F436" s="46"/>
      <c r="G436" s="45"/>
      <c r="H436" s="45"/>
      <c r="I436" s="45"/>
      <c r="J436" s="45"/>
      <c r="M436" s="57"/>
    </row>
    <row r="437" spans="2:13" s="11" customFormat="1" x14ac:dyDescent="0.2">
      <c r="B437" s="64"/>
      <c r="C437" s="45"/>
      <c r="D437" s="45"/>
      <c r="E437" s="45"/>
      <c r="F437" s="46"/>
      <c r="G437" s="45"/>
      <c r="H437" s="45"/>
      <c r="I437" s="45"/>
      <c r="J437" s="45"/>
      <c r="M437" s="57"/>
    </row>
    <row r="438" spans="2:13" s="11" customFormat="1" x14ac:dyDescent="0.2">
      <c r="B438" s="64"/>
      <c r="C438" s="45"/>
      <c r="D438" s="45"/>
      <c r="E438" s="45"/>
      <c r="F438" s="46"/>
      <c r="G438" s="45"/>
      <c r="H438" s="45"/>
      <c r="I438" s="45"/>
      <c r="J438" s="45"/>
      <c r="M438" s="57"/>
    </row>
    <row r="439" spans="2:13" s="11" customFormat="1" x14ac:dyDescent="0.2">
      <c r="B439" s="64"/>
      <c r="C439" s="45"/>
      <c r="D439" s="45"/>
      <c r="E439" s="45"/>
      <c r="F439" s="46"/>
      <c r="G439" s="45"/>
      <c r="H439" s="45"/>
      <c r="I439" s="45"/>
      <c r="J439" s="45"/>
      <c r="M439" s="57"/>
    </row>
    <row r="440" spans="2:13" s="11" customFormat="1" x14ac:dyDescent="0.2">
      <c r="B440" s="64"/>
      <c r="C440" s="45"/>
      <c r="D440" s="45"/>
      <c r="E440" s="45"/>
      <c r="F440" s="46"/>
      <c r="G440" s="45"/>
      <c r="H440" s="45"/>
      <c r="I440" s="45"/>
      <c r="J440" s="45"/>
      <c r="M440" s="57"/>
    </row>
    <row r="441" spans="2:13" s="11" customFormat="1" x14ac:dyDescent="0.2">
      <c r="B441" s="64"/>
      <c r="C441" s="45"/>
      <c r="D441" s="45"/>
      <c r="E441" s="45"/>
      <c r="F441" s="46"/>
      <c r="G441" s="45"/>
      <c r="H441" s="45"/>
      <c r="I441" s="45"/>
      <c r="J441" s="45"/>
      <c r="M441" s="57"/>
    </row>
    <row r="442" spans="2:13" s="11" customFormat="1" x14ac:dyDescent="0.2">
      <c r="B442" s="64"/>
      <c r="C442" s="45"/>
      <c r="D442" s="45"/>
      <c r="E442" s="45"/>
      <c r="F442" s="46"/>
      <c r="G442" s="45"/>
      <c r="H442" s="45"/>
      <c r="I442" s="45"/>
      <c r="J442" s="45"/>
      <c r="M442" s="57"/>
    </row>
    <row r="443" spans="2:13" s="11" customFormat="1" x14ac:dyDescent="0.2">
      <c r="B443" s="64"/>
      <c r="C443" s="45"/>
      <c r="D443" s="45"/>
      <c r="E443" s="45"/>
      <c r="F443" s="46"/>
      <c r="G443" s="45"/>
      <c r="H443" s="45"/>
      <c r="I443" s="45"/>
      <c r="J443" s="45"/>
      <c r="M443" s="57"/>
    </row>
    <row r="444" spans="2:13" s="11" customFormat="1" x14ac:dyDescent="0.2">
      <c r="B444" s="64"/>
      <c r="C444" s="45"/>
      <c r="D444" s="45"/>
      <c r="E444" s="45"/>
      <c r="F444" s="46"/>
      <c r="G444" s="45"/>
      <c r="H444" s="45"/>
      <c r="I444" s="45"/>
      <c r="J444" s="45"/>
      <c r="M444" s="57"/>
    </row>
    <row r="445" spans="2:13" s="11" customFormat="1" x14ac:dyDescent="0.2">
      <c r="B445" s="64"/>
      <c r="C445" s="45"/>
      <c r="D445" s="45"/>
      <c r="E445" s="45"/>
      <c r="F445" s="46"/>
      <c r="G445" s="45"/>
      <c r="H445" s="45"/>
      <c r="I445" s="45"/>
      <c r="J445" s="45"/>
      <c r="M445" s="57"/>
    </row>
    <row r="446" spans="2:13" s="11" customFormat="1" x14ac:dyDescent="0.2">
      <c r="B446" s="64"/>
      <c r="C446" s="45"/>
      <c r="D446" s="45"/>
      <c r="E446" s="45"/>
      <c r="F446" s="46"/>
      <c r="G446" s="45"/>
      <c r="H446" s="45"/>
      <c r="I446" s="45"/>
      <c r="J446" s="45"/>
      <c r="M446" s="57"/>
    </row>
    <row r="447" spans="2:13" s="11" customFormat="1" x14ac:dyDescent="0.2">
      <c r="B447" s="64"/>
      <c r="C447" s="45"/>
      <c r="D447" s="45"/>
      <c r="E447" s="45"/>
      <c r="F447" s="46"/>
      <c r="G447" s="45"/>
      <c r="H447" s="45"/>
      <c r="I447" s="45"/>
      <c r="J447" s="45"/>
      <c r="M447" s="57"/>
    </row>
    <row r="448" spans="2:13" s="11" customFormat="1" x14ac:dyDescent="0.2">
      <c r="B448" s="64"/>
      <c r="C448" s="45"/>
      <c r="D448" s="45"/>
      <c r="E448" s="45"/>
      <c r="F448" s="46"/>
      <c r="G448" s="45"/>
      <c r="H448" s="45"/>
      <c r="I448" s="45"/>
      <c r="J448" s="45"/>
      <c r="M448" s="57"/>
    </row>
    <row r="449" spans="2:13" s="11" customFormat="1" x14ac:dyDescent="0.2">
      <c r="B449" s="64"/>
      <c r="C449" s="45"/>
      <c r="D449" s="45"/>
      <c r="E449" s="45"/>
      <c r="F449" s="46"/>
      <c r="G449" s="45"/>
      <c r="H449" s="45"/>
      <c r="I449" s="45"/>
      <c r="J449" s="45"/>
      <c r="M449" s="57"/>
    </row>
    <row r="450" spans="2:13" s="11" customFormat="1" x14ac:dyDescent="0.2">
      <c r="B450" s="64"/>
      <c r="C450" s="45"/>
      <c r="D450" s="45"/>
      <c r="E450" s="45"/>
      <c r="F450" s="46"/>
      <c r="G450" s="45"/>
      <c r="H450" s="45"/>
      <c r="I450" s="45"/>
      <c r="J450" s="45"/>
      <c r="M450" s="57"/>
    </row>
    <row r="451" spans="2:13" s="11" customFormat="1" x14ac:dyDescent="0.2">
      <c r="B451" s="64"/>
      <c r="C451" s="45"/>
      <c r="D451" s="45"/>
      <c r="E451" s="45"/>
      <c r="F451" s="46"/>
      <c r="G451" s="45"/>
      <c r="H451" s="45"/>
      <c r="I451" s="45"/>
      <c r="J451" s="45"/>
      <c r="M451" s="57"/>
    </row>
    <row r="452" spans="2:13" s="11" customFormat="1" x14ac:dyDescent="0.2">
      <c r="B452" s="64"/>
      <c r="C452" s="45"/>
      <c r="D452" s="45"/>
      <c r="E452" s="45"/>
      <c r="F452" s="46"/>
      <c r="G452" s="45"/>
      <c r="H452" s="45"/>
      <c r="I452" s="45"/>
      <c r="J452" s="45"/>
      <c r="M452" s="57"/>
    </row>
    <row r="453" spans="2:13" s="11" customFormat="1" x14ac:dyDescent="0.2">
      <c r="B453" s="64"/>
      <c r="C453" s="45"/>
      <c r="D453" s="45"/>
      <c r="E453" s="45"/>
      <c r="F453" s="46"/>
      <c r="G453" s="45"/>
      <c r="H453" s="45"/>
      <c r="I453" s="45"/>
      <c r="J453" s="45"/>
      <c r="M453" s="57"/>
    </row>
    <row r="454" spans="2:13" s="11" customFormat="1" x14ac:dyDescent="0.2">
      <c r="B454" s="64"/>
      <c r="C454" s="45"/>
      <c r="D454" s="45"/>
      <c r="E454" s="45"/>
      <c r="F454" s="46"/>
      <c r="G454" s="45"/>
      <c r="H454" s="45"/>
      <c r="I454" s="45"/>
      <c r="J454" s="45"/>
      <c r="M454" s="57"/>
    </row>
    <row r="455" spans="2:13" s="11" customFormat="1" x14ac:dyDescent="0.2">
      <c r="B455" s="64"/>
      <c r="C455" s="45"/>
      <c r="D455" s="45"/>
      <c r="E455" s="45"/>
      <c r="F455" s="46"/>
      <c r="G455" s="45"/>
      <c r="H455" s="45"/>
      <c r="I455" s="45"/>
      <c r="J455" s="45"/>
      <c r="M455" s="57"/>
    </row>
    <row r="456" spans="2:13" s="11" customFormat="1" x14ac:dyDescent="0.2">
      <c r="B456" s="64"/>
      <c r="C456" s="45"/>
      <c r="D456" s="45"/>
      <c r="E456" s="45"/>
      <c r="F456" s="46"/>
      <c r="G456" s="45"/>
      <c r="H456" s="45"/>
      <c r="I456" s="45"/>
      <c r="J456" s="45"/>
      <c r="M456" s="57"/>
    </row>
    <row r="457" spans="2:13" s="11" customFormat="1" x14ac:dyDescent="0.2">
      <c r="B457" s="64"/>
      <c r="C457" s="45"/>
      <c r="D457" s="45"/>
      <c r="E457" s="45"/>
      <c r="F457" s="46"/>
      <c r="G457" s="45"/>
      <c r="H457" s="45"/>
      <c r="I457" s="45"/>
      <c r="J457" s="45"/>
      <c r="M457" s="57"/>
    </row>
    <row r="458" spans="2:13" s="11" customFormat="1" x14ac:dyDescent="0.2">
      <c r="B458" s="64"/>
      <c r="C458" s="45"/>
      <c r="D458" s="45"/>
      <c r="E458" s="45"/>
      <c r="F458" s="46"/>
      <c r="G458" s="45"/>
      <c r="H458" s="45"/>
      <c r="I458" s="45"/>
      <c r="J458" s="45"/>
      <c r="M458" s="57"/>
    </row>
    <row r="459" spans="2:13" s="11" customFormat="1" x14ac:dyDescent="0.2">
      <c r="B459" s="64"/>
      <c r="C459" s="45"/>
      <c r="D459" s="45"/>
      <c r="E459" s="45"/>
      <c r="F459" s="46"/>
      <c r="G459" s="45"/>
      <c r="H459" s="45"/>
      <c r="I459" s="45"/>
      <c r="J459" s="45"/>
      <c r="M459" s="57"/>
    </row>
    <row r="460" spans="2:13" s="11" customFormat="1" x14ac:dyDescent="0.2">
      <c r="B460" s="64"/>
      <c r="C460" s="45"/>
      <c r="D460" s="45"/>
      <c r="E460" s="45"/>
      <c r="F460" s="46"/>
      <c r="G460" s="45"/>
      <c r="H460" s="45"/>
      <c r="I460" s="45"/>
      <c r="J460" s="45"/>
      <c r="M460" s="57"/>
    </row>
    <row r="461" spans="2:13" s="11" customFormat="1" x14ac:dyDescent="0.2">
      <c r="B461" s="64"/>
      <c r="C461" s="45"/>
      <c r="D461" s="45"/>
      <c r="E461" s="45"/>
      <c r="F461" s="46"/>
      <c r="G461" s="45"/>
      <c r="H461" s="45"/>
      <c r="I461" s="45"/>
      <c r="J461" s="45"/>
      <c r="M461" s="57"/>
    </row>
    <row r="462" spans="2:13" s="11" customFormat="1" x14ac:dyDescent="0.2">
      <c r="B462" s="64"/>
      <c r="C462" s="45"/>
      <c r="D462" s="45"/>
      <c r="E462" s="45"/>
      <c r="F462" s="46"/>
      <c r="G462" s="45"/>
      <c r="H462" s="45"/>
      <c r="I462" s="45"/>
      <c r="J462" s="45"/>
      <c r="M462" s="57"/>
    </row>
    <row r="463" spans="2:13" s="11" customFormat="1" x14ac:dyDescent="0.2">
      <c r="B463" s="64"/>
      <c r="C463" s="45"/>
      <c r="D463" s="45"/>
      <c r="E463" s="45"/>
      <c r="F463" s="46"/>
      <c r="G463" s="45"/>
      <c r="H463" s="45"/>
      <c r="I463" s="45"/>
      <c r="J463" s="45"/>
      <c r="M463" s="57"/>
    </row>
    <row r="464" spans="2:13" s="11" customFormat="1" x14ac:dyDescent="0.2">
      <c r="B464" s="64"/>
      <c r="C464" s="45"/>
      <c r="D464" s="45"/>
      <c r="E464" s="45"/>
      <c r="F464" s="46"/>
      <c r="G464" s="45"/>
      <c r="H464" s="45"/>
      <c r="I464" s="45"/>
      <c r="J464" s="45"/>
      <c r="M464" s="57"/>
    </row>
    <row r="465" spans="2:13" s="11" customFormat="1" x14ac:dyDescent="0.2">
      <c r="B465" s="64"/>
      <c r="C465" s="45"/>
      <c r="D465" s="45"/>
      <c r="E465" s="45"/>
      <c r="F465" s="46"/>
      <c r="G465" s="45"/>
      <c r="H465" s="45"/>
      <c r="I465" s="45"/>
      <c r="J465" s="45"/>
      <c r="M465" s="57"/>
    </row>
    <row r="466" spans="2:13" s="11" customFormat="1" x14ac:dyDescent="0.2">
      <c r="B466" s="64"/>
      <c r="C466" s="45"/>
      <c r="D466" s="45"/>
      <c r="E466" s="45"/>
      <c r="F466" s="46"/>
      <c r="G466" s="45"/>
      <c r="H466" s="45"/>
      <c r="I466" s="45"/>
      <c r="J466" s="45"/>
      <c r="M466" s="57"/>
    </row>
    <row r="467" spans="2:13" s="11" customFormat="1" x14ac:dyDescent="0.2">
      <c r="B467" s="64"/>
      <c r="C467" s="45"/>
      <c r="D467" s="45"/>
      <c r="E467" s="45"/>
      <c r="F467" s="46"/>
      <c r="G467" s="45"/>
      <c r="H467" s="45"/>
      <c r="I467" s="45"/>
      <c r="J467" s="45"/>
      <c r="M467" s="57"/>
    </row>
    <row r="468" spans="2:13" s="11" customFormat="1" x14ac:dyDescent="0.2">
      <c r="B468" s="64"/>
      <c r="C468" s="45"/>
      <c r="D468" s="45"/>
      <c r="E468" s="45"/>
      <c r="F468" s="46"/>
      <c r="G468" s="45"/>
      <c r="H468" s="45"/>
      <c r="I468" s="45"/>
      <c r="J468" s="45"/>
      <c r="M468" s="57"/>
    </row>
    <row r="469" spans="2:13" s="11" customFormat="1" x14ac:dyDescent="0.2">
      <c r="B469" s="64"/>
      <c r="C469" s="45"/>
      <c r="D469" s="45"/>
      <c r="E469" s="45"/>
      <c r="F469" s="46"/>
      <c r="G469" s="45"/>
      <c r="H469" s="45"/>
      <c r="I469" s="45"/>
      <c r="J469" s="45"/>
      <c r="M469" s="57"/>
    </row>
    <row r="470" spans="2:13" s="11" customFormat="1" x14ac:dyDescent="0.2">
      <c r="B470" s="64"/>
      <c r="C470" s="45"/>
      <c r="D470" s="45"/>
      <c r="E470" s="45"/>
      <c r="F470" s="46"/>
      <c r="G470" s="45"/>
      <c r="H470" s="45"/>
      <c r="I470" s="45"/>
      <c r="J470" s="45"/>
      <c r="M470" s="57"/>
    </row>
    <row r="471" spans="2:13" s="11" customFormat="1" x14ac:dyDescent="0.2">
      <c r="B471" s="64"/>
      <c r="C471" s="45"/>
      <c r="D471" s="45"/>
      <c r="E471" s="45"/>
      <c r="F471" s="46"/>
      <c r="G471" s="45"/>
      <c r="H471" s="45"/>
      <c r="I471" s="45"/>
      <c r="J471" s="45"/>
      <c r="M471" s="57"/>
    </row>
    <row r="472" spans="2:13" s="11" customFormat="1" x14ac:dyDescent="0.2">
      <c r="B472" s="64"/>
      <c r="C472" s="45"/>
      <c r="D472" s="45"/>
      <c r="E472" s="45"/>
      <c r="F472" s="46"/>
      <c r="G472" s="45"/>
      <c r="H472" s="45"/>
      <c r="I472" s="45"/>
      <c r="J472" s="45"/>
      <c r="M472" s="57"/>
    </row>
    <row r="473" spans="2:13" s="11" customFormat="1" x14ac:dyDescent="0.2">
      <c r="B473" s="64"/>
      <c r="C473" s="45"/>
      <c r="D473" s="45"/>
      <c r="E473" s="45"/>
      <c r="F473" s="46"/>
      <c r="G473" s="45"/>
      <c r="H473" s="45"/>
      <c r="I473" s="45"/>
      <c r="J473" s="45"/>
      <c r="M473" s="57"/>
    </row>
    <row r="474" spans="2:13" s="11" customFormat="1" x14ac:dyDescent="0.2">
      <c r="B474" s="64"/>
      <c r="C474" s="45"/>
      <c r="D474" s="45"/>
      <c r="E474" s="45"/>
      <c r="F474" s="46"/>
      <c r="G474" s="45"/>
      <c r="H474" s="45"/>
      <c r="I474" s="45"/>
      <c r="J474" s="45"/>
      <c r="M474" s="57"/>
    </row>
    <row r="475" spans="2:13" s="11" customFormat="1" x14ac:dyDescent="0.2">
      <c r="B475" s="64"/>
      <c r="C475" s="45"/>
      <c r="D475" s="45"/>
      <c r="E475" s="45"/>
      <c r="F475" s="46"/>
      <c r="G475" s="45"/>
      <c r="H475" s="45"/>
      <c r="I475" s="45"/>
      <c r="J475" s="45"/>
      <c r="M475" s="57"/>
    </row>
    <row r="476" spans="2:13" s="11" customFormat="1" x14ac:dyDescent="0.2">
      <c r="B476" s="64"/>
      <c r="C476" s="45"/>
      <c r="D476" s="45"/>
      <c r="E476" s="45"/>
      <c r="F476" s="46"/>
      <c r="G476" s="45"/>
      <c r="H476" s="45"/>
      <c r="I476" s="45"/>
      <c r="J476" s="45"/>
      <c r="M476" s="57"/>
    </row>
    <row r="477" spans="2:13" s="11" customFormat="1" x14ac:dyDescent="0.2">
      <c r="B477" s="64"/>
      <c r="C477" s="45"/>
      <c r="D477" s="45"/>
      <c r="E477" s="45"/>
      <c r="F477" s="46"/>
      <c r="G477" s="45"/>
      <c r="H477" s="45"/>
      <c r="I477" s="45"/>
      <c r="J477" s="45"/>
      <c r="M477" s="57"/>
    </row>
    <row r="478" spans="2:13" s="11" customFormat="1" x14ac:dyDescent="0.2">
      <c r="B478" s="64"/>
      <c r="C478" s="45"/>
      <c r="D478" s="45"/>
      <c r="E478" s="45"/>
      <c r="F478" s="46"/>
      <c r="G478" s="45"/>
      <c r="H478" s="45"/>
      <c r="I478" s="45"/>
      <c r="J478" s="45"/>
      <c r="M478" s="57"/>
    </row>
    <row r="479" spans="2:13" s="11" customFormat="1" x14ac:dyDescent="0.2">
      <c r="B479" s="64"/>
      <c r="C479" s="45"/>
      <c r="D479" s="45"/>
      <c r="E479" s="45"/>
      <c r="F479" s="46"/>
      <c r="G479" s="45"/>
      <c r="H479" s="45"/>
      <c r="I479" s="45"/>
      <c r="J479" s="45"/>
      <c r="M479" s="57"/>
    </row>
    <row r="480" spans="2:13" s="11" customFormat="1" x14ac:dyDescent="0.2">
      <c r="B480" s="64"/>
      <c r="C480" s="45"/>
      <c r="D480" s="45"/>
      <c r="E480" s="45"/>
      <c r="F480" s="46"/>
      <c r="G480" s="45"/>
      <c r="H480" s="45"/>
      <c r="I480" s="45"/>
      <c r="J480" s="45"/>
      <c r="M480" s="57"/>
    </row>
    <row r="481" spans="2:13" s="11" customFormat="1" x14ac:dyDescent="0.2">
      <c r="B481" s="64"/>
      <c r="C481" s="45"/>
      <c r="D481" s="45"/>
      <c r="E481" s="45"/>
      <c r="F481" s="46"/>
      <c r="G481" s="45"/>
      <c r="H481" s="45"/>
      <c r="I481" s="45"/>
      <c r="J481" s="45"/>
      <c r="M481" s="57"/>
    </row>
    <row r="482" spans="2:13" s="11" customFormat="1" x14ac:dyDescent="0.2">
      <c r="B482" s="64"/>
      <c r="C482" s="45"/>
      <c r="D482" s="45"/>
      <c r="E482" s="45"/>
      <c r="F482" s="46"/>
      <c r="G482" s="45"/>
      <c r="H482" s="45"/>
      <c r="I482" s="45"/>
      <c r="J482" s="45"/>
      <c r="M482" s="57"/>
    </row>
    <row r="483" spans="2:13" s="11" customFormat="1" x14ac:dyDescent="0.2">
      <c r="B483" s="64"/>
      <c r="C483" s="45"/>
      <c r="D483" s="45"/>
      <c r="E483" s="45"/>
      <c r="F483" s="46"/>
      <c r="G483" s="45"/>
      <c r="H483" s="45"/>
      <c r="I483" s="45"/>
      <c r="J483" s="45"/>
      <c r="M483" s="57"/>
    </row>
    <row r="484" spans="2:13" s="11" customFormat="1" x14ac:dyDescent="0.2">
      <c r="B484" s="64"/>
      <c r="C484" s="45"/>
      <c r="D484" s="45"/>
      <c r="E484" s="45"/>
      <c r="F484" s="46"/>
      <c r="G484" s="45"/>
      <c r="H484" s="45"/>
      <c r="I484" s="45"/>
      <c r="J484" s="45"/>
      <c r="M484" s="57"/>
    </row>
    <row r="485" spans="2:13" s="11" customFormat="1" x14ac:dyDescent="0.2">
      <c r="B485" s="64"/>
      <c r="C485" s="45"/>
      <c r="D485" s="45"/>
      <c r="E485" s="45"/>
      <c r="F485" s="46"/>
      <c r="G485" s="45"/>
      <c r="H485" s="45"/>
      <c r="I485" s="45"/>
      <c r="J485" s="45"/>
      <c r="M485" s="57"/>
    </row>
    <row r="486" spans="2:13" s="11" customFormat="1" x14ac:dyDescent="0.2">
      <c r="B486" s="64"/>
      <c r="C486" s="45"/>
      <c r="D486" s="45"/>
      <c r="E486" s="45"/>
      <c r="F486" s="46"/>
      <c r="G486" s="45"/>
      <c r="H486" s="45"/>
      <c r="I486" s="45"/>
      <c r="J486" s="45"/>
      <c r="M486" s="57"/>
    </row>
    <row r="487" spans="2:13" s="11" customFormat="1" x14ac:dyDescent="0.2">
      <c r="B487" s="64"/>
      <c r="C487" s="45"/>
      <c r="D487" s="45"/>
      <c r="E487" s="45"/>
      <c r="F487" s="46"/>
      <c r="G487" s="45"/>
      <c r="H487" s="45"/>
      <c r="I487" s="45"/>
      <c r="J487" s="45"/>
      <c r="M487" s="57"/>
    </row>
    <row r="488" spans="2:13" s="11" customFormat="1" x14ac:dyDescent="0.2">
      <c r="B488" s="64"/>
      <c r="C488" s="45"/>
      <c r="D488" s="45"/>
      <c r="E488" s="45"/>
      <c r="F488" s="46"/>
      <c r="G488" s="45"/>
      <c r="H488" s="45"/>
      <c r="I488" s="45"/>
      <c r="J488" s="45"/>
      <c r="M488" s="57"/>
    </row>
    <row r="489" spans="2:13" s="11" customFormat="1" x14ac:dyDescent="0.2">
      <c r="B489" s="64"/>
      <c r="C489" s="45"/>
      <c r="D489" s="45"/>
      <c r="E489" s="45"/>
      <c r="F489" s="46"/>
      <c r="G489" s="45"/>
      <c r="H489" s="45"/>
      <c r="I489" s="45"/>
      <c r="J489" s="45"/>
      <c r="M489" s="57"/>
    </row>
    <row r="490" spans="2:13" s="11" customFormat="1" x14ac:dyDescent="0.2">
      <c r="B490" s="64"/>
      <c r="C490" s="45"/>
      <c r="D490" s="45"/>
      <c r="E490" s="45"/>
      <c r="F490" s="46"/>
      <c r="G490" s="45"/>
      <c r="H490" s="45"/>
      <c r="I490" s="45"/>
      <c r="J490" s="45"/>
      <c r="M490" s="57"/>
    </row>
    <row r="491" spans="2:13" s="11" customFormat="1" x14ac:dyDescent="0.2">
      <c r="B491" s="64"/>
      <c r="C491" s="45"/>
      <c r="D491" s="45"/>
      <c r="E491" s="45"/>
      <c r="F491" s="46"/>
      <c r="G491" s="45"/>
      <c r="H491" s="45"/>
      <c r="I491" s="45"/>
      <c r="J491" s="45"/>
      <c r="M491" s="57"/>
    </row>
    <row r="492" spans="2:13" s="11" customFormat="1" x14ac:dyDescent="0.2">
      <c r="B492" s="64"/>
      <c r="C492" s="45"/>
      <c r="D492" s="45"/>
      <c r="E492" s="45"/>
      <c r="F492" s="46"/>
      <c r="G492" s="45"/>
      <c r="H492" s="45"/>
      <c r="I492" s="45"/>
      <c r="J492" s="45"/>
      <c r="M492" s="57"/>
    </row>
    <row r="493" spans="2:13" s="11" customFormat="1" x14ac:dyDescent="0.2">
      <c r="B493" s="64"/>
      <c r="C493" s="45"/>
      <c r="D493" s="45"/>
      <c r="E493" s="45"/>
      <c r="F493" s="46"/>
      <c r="G493" s="45"/>
      <c r="H493" s="45"/>
      <c r="I493" s="45"/>
      <c r="J493" s="45"/>
      <c r="M493" s="57"/>
    </row>
    <row r="494" spans="2:13" s="11" customFormat="1" x14ac:dyDescent="0.2">
      <c r="B494" s="64"/>
      <c r="C494" s="45"/>
      <c r="D494" s="45"/>
      <c r="E494" s="45"/>
      <c r="F494" s="46"/>
      <c r="G494" s="45"/>
      <c r="H494" s="45"/>
      <c r="I494" s="45"/>
      <c r="J494" s="45"/>
      <c r="M494" s="57"/>
    </row>
    <row r="495" spans="2:13" s="11" customFormat="1" x14ac:dyDescent="0.2">
      <c r="B495" s="64"/>
      <c r="C495" s="45"/>
      <c r="D495" s="45"/>
      <c r="E495" s="45"/>
      <c r="F495" s="46"/>
      <c r="G495" s="45"/>
      <c r="H495" s="45"/>
      <c r="I495" s="45"/>
      <c r="J495" s="45"/>
      <c r="M495" s="57"/>
    </row>
    <row r="496" spans="2:13" s="11" customFormat="1" x14ac:dyDescent="0.2">
      <c r="B496" s="64"/>
      <c r="C496" s="45"/>
      <c r="D496" s="45"/>
      <c r="E496" s="45"/>
      <c r="F496" s="46"/>
      <c r="G496" s="45"/>
      <c r="H496" s="45"/>
      <c r="I496" s="45"/>
      <c r="J496" s="45"/>
      <c r="M496" s="57"/>
    </row>
    <row r="497" spans="2:13" s="11" customFormat="1" x14ac:dyDescent="0.2">
      <c r="B497" s="64"/>
      <c r="C497" s="45"/>
      <c r="D497" s="45"/>
      <c r="E497" s="45"/>
      <c r="F497" s="46"/>
      <c r="G497" s="45"/>
      <c r="H497" s="45"/>
      <c r="I497" s="45"/>
      <c r="J497" s="45"/>
      <c r="M497" s="57"/>
    </row>
    <row r="498" spans="2:13" s="11" customFormat="1" x14ac:dyDescent="0.2">
      <c r="B498" s="64"/>
      <c r="C498" s="45"/>
      <c r="D498" s="45"/>
      <c r="E498" s="45"/>
      <c r="F498" s="46"/>
      <c r="G498" s="45"/>
      <c r="H498" s="45"/>
      <c r="I498" s="45"/>
      <c r="J498" s="45"/>
      <c r="M498" s="57"/>
    </row>
    <row r="499" spans="2:13" s="11" customFormat="1" x14ac:dyDescent="0.2">
      <c r="B499" s="64"/>
      <c r="C499" s="45"/>
      <c r="D499" s="45"/>
      <c r="E499" s="45"/>
      <c r="F499" s="46"/>
      <c r="G499" s="45"/>
      <c r="H499" s="45"/>
      <c r="I499" s="45"/>
      <c r="J499" s="45"/>
      <c r="M499" s="57"/>
    </row>
    <row r="500" spans="2:13" s="11" customFormat="1" x14ac:dyDescent="0.2">
      <c r="B500" s="64"/>
      <c r="C500" s="45"/>
      <c r="D500" s="45"/>
      <c r="E500" s="45"/>
      <c r="F500" s="46"/>
      <c r="G500" s="45"/>
      <c r="H500" s="45"/>
      <c r="I500" s="45"/>
      <c r="J500" s="45"/>
      <c r="M500" s="57"/>
    </row>
    <row r="501" spans="2:13" s="11" customFormat="1" x14ac:dyDescent="0.2">
      <c r="B501" s="64"/>
      <c r="C501" s="45"/>
      <c r="D501" s="45"/>
      <c r="E501" s="45"/>
      <c r="F501" s="46"/>
      <c r="G501" s="45"/>
      <c r="H501" s="45"/>
      <c r="I501" s="45"/>
      <c r="J501" s="45"/>
      <c r="M501" s="57"/>
    </row>
    <row r="502" spans="2:13" s="11" customFormat="1" x14ac:dyDescent="0.2">
      <c r="B502" s="64"/>
      <c r="C502" s="45"/>
      <c r="D502" s="45"/>
      <c r="E502" s="45"/>
      <c r="F502" s="46"/>
      <c r="G502" s="45"/>
      <c r="H502" s="45"/>
      <c r="I502" s="45"/>
      <c r="J502" s="45"/>
      <c r="M502" s="57"/>
    </row>
    <row r="503" spans="2:13" s="11" customFormat="1" x14ac:dyDescent="0.2">
      <c r="B503" s="64"/>
      <c r="C503" s="45"/>
      <c r="D503" s="45"/>
      <c r="E503" s="45"/>
      <c r="F503" s="46"/>
      <c r="G503" s="45"/>
      <c r="H503" s="45"/>
      <c r="I503" s="45"/>
      <c r="J503" s="45"/>
      <c r="M503" s="57"/>
    </row>
    <row r="504" spans="2:13" s="11" customFormat="1" x14ac:dyDescent="0.2">
      <c r="B504" s="64"/>
      <c r="C504" s="45"/>
      <c r="D504" s="45"/>
      <c r="E504" s="45"/>
      <c r="F504" s="46"/>
      <c r="G504" s="45"/>
      <c r="H504" s="45"/>
      <c r="I504" s="45"/>
      <c r="J504" s="45"/>
      <c r="M504" s="57"/>
    </row>
    <row r="505" spans="2:13" s="11" customFormat="1" x14ac:dyDescent="0.2">
      <c r="B505" s="64"/>
      <c r="C505" s="45"/>
      <c r="D505" s="45"/>
      <c r="E505" s="45"/>
      <c r="F505" s="46"/>
      <c r="G505" s="45"/>
      <c r="H505" s="45"/>
      <c r="I505" s="45"/>
      <c r="J505" s="45"/>
      <c r="M505" s="57"/>
    </row>
    <row r="506" spans="2:13" s="11" customFormat="1" x14ac:dyDescent="0.2">
      <c r="B506" s="64"/>
      <c r="C506" s="45"/>
      <c r="D506" s="45"/>
      <c r="E506" s="45"/>
      <c r="F506" s="46"/>
      <c r="G506" s="45"/>
      <c r="H506" s="45"/>
      <c r="I506" s="45"/>
      <c r="J506" s="45"/>
      <c r="M506" s="57"/>
    </row>
    <row r="507" spans="2:13" s="11" customFormat="1" x14ac:dyDescent="0.2">
      <c r="B507" s="64"/>
      <c r="C507" s="45"/>
      <c r="D507" s="45"/>
      <c r="E507" s="45"/>
      <c r="F507" s="46"/>
      <c r="G507" s="45"/>
      <c r="H507" s="45"/>
      <c r="I507" s="45"/>
      <c r="J507" s="45"/>
      <c r="M507" s="57"/>
    </row>
    <row r="508" spans="2:13" s="11" customFormat="1" x14ac:dyDescent="0.2">
      <c r="B508" s="64"/>
      <c r="C508" s="45"/>
      <c r="D508" s="45"/>
      <c r="E508" s="45"/>
      <c r="F508" s="46"/>
      <c r="G508" s="45"/>
      <c r="H508" s="45"/>
      <c r="I508" s="45"/>
      <c r="J508" s="45"/>
      <c r="M508" s="57"/>
    </row>
    <row r="509" spans="2:13" s="11" customFormat="1" x14ac:dyDescent="0.2">
      <c r="B509" s="64"/>
      <c r="C509" s="45"/>
      <c r="D509" s="45"/>
      <c r="E509" s="45"/>
      <c r="F509" s="46"/>
      <c r="G509" s="45"/>
      <c r="H509" s="45"/>
      <c r="I509" s="45"/>
      <c r="J509" s="45"/>
      <c r="M509" s="57"/>
    </row>
    <row r="510" spans="2:13" s="11" customFormat="1" x14ac:dyDescent="0.2">
      <c r="B510" s="64"/>
      <c r="C510" s="45"/>
      <c r="D510" s="45"/>
      <c r="E510" s="45"/>
      <c r="F510" s="46"/>
      <c r="G510" s="45"/>
      <c r="H510" s="45"/>
      <c r="I510" s="45"/>
      <c r="J510" s="45"/>
      <c r="M510" s="57"/>
    </row>
    <row r="511" spans="2:13" s="11" customFormat="1" x14ac:dyDescent="0.2">
      <c r="B511" s="63"/>
      <c r="C511" s="45"/>
      <c r="D511" s="45"/>
      <c r="E511" s="45"/>
      <c r="F511" s="46"/>
      <c r="G511" s="45"/>
      <c r="H511" s="45"/>
      <c r="I511" s="45"/>
      <c r="J511" s="45"/>
      <c r="M511" s="57"/>
    </row>
    <row r="512" spans="2:13" s="11" customFormat="1" x14ac:dyDescent="0.2">
      <c r="B512" s="63"/>
      <c r="C512" s="45"/>
      <c r="D512" s="45"/>
      <c r="E512" s="45"/>
      <c r="F512" s="46"/>
      <c r="G512" s="45"/>
      <c r="H512" s="45"/>
      <c r="I512" s="45"/>
      <c r="J512" s="45"/>
      <c r="M512" s="57"/>
    </row>
    <row r="513" spans="2:13" s="11" customFormat="1" x14ac:dyDescent="0.2">
      <c r="B513" s="63"/>
      <c r="C513" s="45"/>
      <c r="D513" s="45"/>
      <c r="E513" s="45"/>
      <c r="F513" s="46"/>
      <c r="G513" s="45"/>
      <c r="H513" s="45"/>
      <c r="I513" s="45"/>
      <c r="J513" s="45"/>
      <c r="M513" s="57"/>
    </row>
    <row r="514" spans="2:13" s="11" customFormat="1" x14ac:dyDescent="0.2">
      <c r="B514" s="63"/>
      <c r="C514" s="45"/>
      <c r="D514" s="45"/>
      <c r="E514" s="45"/>
      <c r="F514" s="46"/>
      <c r="G514" s="45"/>
      <c r="H514" s="45"/>
      <c r="I514" s="45"/>
      <c r="J514" s="45"/>
      <c r="M514" s="57"/>
    </row>
    <row r="515" spans="2:13" s="11" customFormat="1" x14ac:dyDescent="0.2">
      <c r="B515" s="63"/>
      <c r="C515" s="45"/>
      <c r="D515" s="45"/>
      <c r="E515" s="45"/>
      <c r="F515" s="46"/>
      <c r="G515" s="45"/>
      <c r="H515" s="45"/>
      <c r="I515" s="45"/>
      <c r="J515" s="45"/>
      <c r="M515" s="57"/>
    </row>
    <row r="516" spans="2:13" s="11" customFormat="1" x14ac:dyDescent="0.2">
      <c r="B516" s="63"/>
      <c r="C516" s="45"/>
      <c r="D516" s="45"/>
      <c r="E516" s="45"/>
      <c r="F516" s="46"/>
      <c r="G516" s="45"/>
      <c r="H516" s="45"/>
      <c r="I516" s="45"/>
      <c r="J516" s="45"/>
      <c r="M516" s="57"/>
    </row>
    <row r="517" spans="2:13" s="11" customFormat="1" x14ac:dyDescent="0.2">
      <c r="B517" s="63"/>
      <c r="C517" s="45"/>
      <c r="D517" s="45"/>
      <c r="E517" s="45"/>
      <c r="F517" s="46"/>
      <c r="G517" s="45"/>
      <c r="H517" s="45"/>
      <c r="I517" s="45"/>
      <c r="J517" s="45"/>
      <c r="M517" s="57"/>
    </row>
    <row r="518" spans="2:13" s="11" customFormat="1" x14ac:dyDescent="0.2">
      <c r="B518" s="63"/>
      <c r="C518" s="45"/>
      <c r="D518" s="45"/>
      <c r="E518" s="45"/>
      <c r="F518" s="46"/>
      <c r="G518" s="45"/>
      <c r="H518" s="45"/>
      <c r="I518" s="45"/>
      <c r="J518" s="45"/>
      <c r="M518" s="57"/>
    </row>
    <row r="519" spans="2:13" s="11" customFormat="1" x14ac:dyDescent="0.2">
      <c r="B519" s="63"/>
      <c r="C519" s="45"/>
      <c r="D519" s="45"/>
      <c r="E519" s="45"/>
      <c r="F519" s="46"/>
      <c r="G519" s="45"/>
      <c r="H519" s="45"/>
      <c r="I519" s="45"/>
      <c r="J519" s="45"/>
      <c r="M519" s="57"/>
    </row>
    <row r="520" spans="2:13" s="11" customFormat="1" x14ac:dyDescent="0.2">
      <c r="B520" s="63"/>
      <c r="C520" s="45"/>
      <c r="D520" s="45"/>
      <c r="E520" s="45"/>
      <c r="F520" s="46"/>
      <c r="G520" s="45"/>
      <c r="H520" s="45"/>
      <c r="I520" s="45"/>
      <c r="J520" s="45"/>
      <c r="M520" s="57"/>
    </row>
    <row r="521" spans="2:13" s="11" customFormat="1" x14ac:dyDescent="0.2">
      <c r="B521" s="63"/>
      <c r="C521" s="45"/>
      <c r="D521" s="45"/>
      <c r="E521" s="45"/>
      <c r="F521" s="46"/>
      <c r="G521" s="45"/>
      <c r="H521" s="45"/>
      <c r="I521" s="45"/>
      <c r="J521" s="45"/>
      <c r="M521" s="57"/>
    </row>
    <row r="522" spans="2:13" s="11" customFormat="1" x14ac:dyDescent="0.2">
      <c r="B522" s="63"/>
      <c r="C522" s="45"/>
      <c r="D522" s="45"/>
      <c r="E522" s="45"/>
      <c r="F522" s="46"/>
      <c r="G522" s="45"/>
      <c r="H522" s="45"/>
      <c r="I522" s="45"/>
      <c r="J522" s="45"/>
      <c r="M522" s="57"/>
    </row>
    <row r="523" spans="2:13" s="11" customFormat="1" x14ac:dyDescent="0.2">
      <c r="B523" s="63"/>
      <c r="C523" s="45"/>
      <c r="D523" s="45"/>
      <c r="E523" s="45"/>
      <c r="F523" s="46"/>
      <c r="G523" s="45"/>
      <c r="H523" s="45"/>
      <c r="I523" s="45"/>
      <c r="J523" s="45"/>
      <c r="M523" s="57"/>
    </row>
    <row r="524" spans="2:13" s="11" customFormat="1" x14ac:dyDescent="0.2">
      <c r="B524" s="63"/>
      <c r="C524" s="45"/>
      <c r="D524" s="45"/>
      <c r="E524" s="45"/>
      <c r="F524" s="46"/>
      <c r="G524" s="45"/>
      <c r="H524" s="45"/>
      <c r="I524" s="45"/>
      <c r="J524" s="45"/>
      <c r="M524" s="57"/>
    </row>
    <row r="525" spans="2:13" s="11" customFormat="1" x14ac:dyDescent="0.2">
      <c r="B525" s="63"/>
      <c r="C525" s="45"/>
      <c r="D525" s="45"/>
      <c r="E525" s="45"/>
      <c r="F525" s="46"/>
      <c r="G525" s="45"/>
      <c r="H525" s="45"/>
      <c r="I525" s="45"/>
      <c r="J525" s="45"/>
      <c r="M525" s="57"/>
    </row>
    <row r="526" spans="2:13" s="11" customFormat="1" x14ac:dyDescent="0.2">
      <c r="B526" s="63"/>
      <c r="C526" s="45"/>
      <c r="D526" s="45"/>
      <c r="E526" s="45"/>
      <c r="F526" s="46"/>
      <c r="G526" s="45"/>
      <c r="H526" s="45"/>
      <c r="I526" s="45"/>
      <c r="J526" s="45"/>
      <c r="M526" s="57"/>
    </row>
    <row r="527" spans="2:13" s="11" customFormat="1" x14ac:dyDescent="0.2">
      <c r="B527" s="63"/>
      <c r="C527" s="45"/>
      <c r="D527" s="45"/>
      <c r="E527" s="45"/>
      <c r="F527" s="46"/>
      <c r="G527" s="45"/>
      <c r="H527" s="45"/>
      <c r="I527" s="45"/>
      <c r="J527" s="45"/>
      <c r="M527" s="57"/>
    </row>
    <row r="528" spans="2:13" s="11" customFormat="1" x14ac:dyDescent="0.2">
      <c r="B528" s="63"/>
      <c r="C528" s="45"/>
      <c r="D528" s="45"/>
      <c r="E528" s="45"/>
      <c r="F528" s="46"/>
      <c r="G528" s="45"/>
      <c r="H528" s="45"/>
      <c r="I528" s="45"/>
      <c r="J528" s="45"/>
      <c r="M528" s="57"/>
    </row>
    <row r="529" spans="2:13" s="11" customFormat="1" x14ac:dyDescent="0.2">
      <c r="B529" s="63"/>
      <c r="C529" s="45"/>
      <c r="D529" s="45"/>
      <c r="E529" s="45"/>
      <c r="F529" s="46"/>
      <c r="G529" s="45"/>
      <c r="H529" s="45"/>
      <c r="I529" s="45"/>
      <c r="J529" s="45"/>
      <c r="M529" s="57"/>
    </row>
    <row r="530" spans="2:13" s="11" customFormat="1" x14ac:dyDescent="0.2">
      <c r="B530" s="63"/>
      <c r="C530" s="45"/>
      <c r="D530" s="45"/>
      <c r="E530" s="45"/>
      <c r="F530" s="46"/>
      <c r="G530" s="45"/>
      <c r="H530" s="45"/>
      <c r="I530" s="45"/>
      <c r="J530" s="45"/>
      <c r="M530" s="57"/>
    </row>
    <row r="531" spans="2:13" s="11" customFormat="1" x14ac:dyDescent="0.2">
      <c r="B531" s="63"/>
      <c r="C531" s="45"/>
      <c r="D531" s="45"/>
      <c r="E531" s="45"/>
      <c r="F531" s="46"/>
      <c r="G531" s="45"/>
      <c r="H531" s="45"/>
      <c r="I531" s="45"/>
      <c r="J531" s="45"/>
      <c r="M531" s="57"/>
    </row>
    <row r="532" spans="2:13" s="11" customFormat="1" x14ac:dyDescent="0.2">
      <c r="B532" s="63"/>
      <c r="C532" s="45"/>
      <c r="D532" s="45"/>
      <c r="E532" s="45"/>
      <c r="F532" s="46"/>
      <c r="G532" s="45"/>
      <c r="H532" s="45"/>
      <c r="I532" s="45"/>
      <c r="J532" s="45"/>
      <c r="M532" s="57"/>
    </row>
    <row r="533" spans="2:13" s="11" customFormat="1" x14ac:dyDescent="0.2">
      <c r="B533" s="63"/>
      <c r="C533" s="45"/>
      <c r="D533" s="45"/>
      <c r="E533" s="45"/>
      <c r="F533" s="46"/>
      <c r="G533" s="45"/>
      <c r="H533" s="45"/>
      <c r="I533" s="45"/>
      <c r="J533" s="45"/>
      <c r="M533" s="57"/>
    </row>
    <row r="534" spans="2:13" s="11" customFormat="1" x14ac:dyDescent="0.2">
      <c r="B534" s="63"/>
      <c r="C534" s="45"/>
      <c r="D534" s="45"/>
      <c r="E534" s="45"/>
      <c r="F534" s="46"/>
      <c r="G534" s="45"/>
      <c r="H534" s="45"/>
      <c r="I534" s="45"/>
      <c r="J534" s="45"/>
      <c r="M534" s="57"/>
    </row>
    <row r="535" spans="2:13" s="11" customFormat="1" x14ac:dyDescent="0.2">
      <c r="B535" s="63"/>
      <c r="C535" s="45"/>
      <c r="D535" s="45"/>
      <c r="E535" s="45"/>
      <c r="F535" s="46"/>
      <c r="G535" s="45"/>
      <c r="H535" s="45"/>
      <c r="I535" s="45"/>
      <c r="J535" s="45"/>
      <c r="M535" s="57"/>
    </row>
    <row r="536" spans="2:13" s="11" customFormat="1" x14ac:dyDescent="0.2">
      <c r="B536" s="63"/>
      <c r="C536" s="45"/>
      <c r="D536" s="45"/>
      <c r="E536" s="45"/>
      <c r="F536" s="46"/>
      <c r="G536" s="45"/>
      <c r="H536" s="45"/>
      <c r="I536" s="45"/>
      <c r="J536" s="45"/>
      <c r="M536" s="57"/>
    </row>
    <row r="537" spans="2:13" s="11" customFormat="1" x14ac:dyDescent="0.2">
      <c r="B537" s="63"/>
      <c r="C537" s="45"/>
      <c r="D537" s="45"/>
      <c r="E537" s="45"/>
      <c r="F537" s="46"/>
      <c r="G537" s="45"/>
      <c r="H537" s="45"/>
      <c r="I537" s="45"/>
      <c r="J537" s="45"/>
      <c r="M537" s="57"/>
    </row>
    <row r="538" spans="2:13" s="11" customFormat="1" x14ac:dyDescent="0.2">
      <c r="B538" s="63"/>
      <c r="C538" s="45"/>
      <c r="D538" s="45"/>
      <c r="E538" s="45"/>
      <c r="F538" s="46"/>
      <c r="G538" s="45"/>
      <c r="H538" s="45"/>
      <c r="I538" s="45"/>
      <c r="J538" s="45"/>
      <c r="M538" s="57"/>
    </row>
    <row r="539" spans="2:13" s="11" customFormat="1" x14ac:dyDescent="0.2">
      <c r="B539" s="63"/>
      <c r="C539" s="45"/>
      <c r="D539" s="45"/>
      <c r="E539" s="45"/>
      <c r="F539" s="46"/>
      <c r="G539" s="45"/>
      <c r="H539" s="45"/>
      <c r="I539" s="45"/>
      <c r="J539" s="45"/>
      <c r="M539" s="57"/>
    </row>
    <row r="540" spans="2:13" s="11" customFormat="1" x14ac:dyDescent="0.2">
      <c r="B540" s="63"/>
      <c r="C540" s="45"/>
      <c r="D540" s="45"/>
      <c r="E540" s="45"/>
      <c r="F540" s="46"/>
      <c r="G540" s="45"/>
      <c r="H540" s="45"/>
      <c r="I540" s="45"/>
      <c r="J540" s="45"/>
      <c r="M540" s="57"/>
    </row>
    <row r="541" spans="2:13" s="11" customFormat="1" x14ac:dyDescent="0.2">
      <c r="B541" s="63"/>
      <c r="C541" s="45"/>
      <c r="D541" s="45"/>
      <c r="E541" s="45"/>
      <c r="F541" s="46"/>
      <c r="G541" s="45"/>
      <c r="H541" s="45"/>
      <c r="I541" s="45"/>
      <c r="J541" s="45"/>
      <c r="M541" s="57"/>
    </row>
    <row r="542" spans="2:13" s="11" customFormat="1" x14ac:dyDescent="0.2">
      <c r="B542" s="63"/>
      <c r="C542" s="45"/>
      <c r="D542" s="45"/>
      <c r="E542" s="45"/>
      <c r="F542" s="46"/>
      <c r="G542" s="45"/>
      <c r="H542" s="45"/>
      <c r="I542" s="45"/>
      <c r="J542" s="45"/>
      <c r="M542" s="57"/>
    </row>
    <row r="543" spans="2:13" s="11" customFormat="1" x14ac:dyDescent="0.2">
      <c r="B543" s="63"/>
      <c r="C543" s="45"/>
      <c r="D543" s="45"/>
      <c r="E543" s="45"/>
      <c r="F543" s="46"/>
      <c r="G543" s="45"/>
      <c r="H543" s="45"/>
      <c r="I543" s="45"/>
      <c r="J543" s="45"/>
      <c r="M543" s="57"/>
    </row>
    <row r="544" spans="2:13" s="11" customFormat="1" x14ac:dyDescent="0.2">
      <c r="B544" s="63"/>
      <c r="C544" s="45"/>
      <c r="D544" s="45"/>
      <c r="E544" s="45"/>
      <c r="F544" s="46"/>
      <c r="G544" s="45"/>
      <c r="H544" s="45"/>
      <c r="I544" s="45"/>
      <c r="J544" s="45"/>
      <c r="M544" s="57"/>
    </row>
    <row r="545" spans="2:13" s="11" customFormat="1" x14ac:dyDescent="0.2">
      <c r="B545" s="63"/>
      <c r="C545" s="45"/>
      <c r="D545" s="45"/>
      <c r="E545" s="45"/>
      <c r="F545" s="46"/>
      <c r="G545" s="45"/>
      <c r="H545" s="45"/>
      <c r="I545" s="45"/>
      <c r="J545" s="45"/>
      <c r="M545" s="57"/>
    </row>
    <row r="546" spans="2:13" s="11" customFormat="1" x14ac:dyDescent="0.2">
      <c r="B546" s="63"/>
      <c r="C546" s="45"/>
      <c r="D546" s="45"/>
      <c r="E546" s="45"/>
      <c r="F546" s="46"/>
      <c r="G546" s="45"/>
      <c r="H546" s="45"/>
      <c r="I546" s="45"/>
      <c r="J546" s="45"/>
      <c r="M546" s="57"/>
    </row>
    <row r="547" spans="2:13" s="11" customFormat="1" x14ac:dyDescent="0.2">
      <c r="B547" s="63"/>
      <c r="C547" s="45"/>
      <c r="D547" s="45"/>
      <c r="E547" s="45"/>
      <c r="F547" s="46"/>
      <c r="G547" s="45"/>
      <c r="H547" s="45"/>
      <c r="I547" s="45"/>
      <c r="J547" s="45"/>
      <c r="M547" s="57"/>
    </row>
    <row r="548" spans="2:13" s="11" customFormat="1" x14ac:dyDescent="0.2">
      <c r="B548" s="63"/>
      <c r="C548" s="45"/>
      <c r="D548" s="45"/>
      <c r="E548" s="45"/>
      <c r="F548" s="46"/>
      <c r="G548" s="45"/>
      <c r="H548" s="45"/>
      <c r="I548" s="45"/>
      <c r="J548" s="45"/>
      <c r="M548" s="57"/>
    </row>
    <row r="549" spans="2:13" s="11" customFormat="1" x14ac:dyDescent="0.2">
      <c r="B549" s="63"/>
      <c r="C549" s="45"/>
      <c r="D549" s="45"/>
      <c r="E549" s="45"/>
      <c r="F549" s="46"/>
      <c r="G549" s="45"/>
      <c r="H549" s="45"/>
      <c r="I549" s="45"/>
      <c r="J549" s="45"/>
      <c r="M549" s="57"/>
    </row>
    <row r="550" spans="2:13" s="11" customFormat="1" x14ac:dyDescent="0.2">
      <c r="B550" s="63"/>
      <c r="C550" s="45"/>
      <c r="D550" s="45"/>
      <c r="E550" s="45"/>
      <c r="F550" s="46"/>
      <c r="G550" s="45"/>
      <c r="H550" s="45"/>
      <c r="I550" s="45"/>
      <c r="J550" s="45"/>
      <c r="M550" s="57"/>
    </row>
    <row r="551" spans="2:13" s="11" customFormat="1" x14ac:dyDescent="0.2">
      <c r="B551" s="63"/>
      <c r="C551" s="45"/>
      <c r="D551" s="45"/>
      <c r="E551" s="45"/>
      <c r="F551" s="46"/>
      <c r="G551" s="45"/>
      <c r="H551" s="45"/>
      <c r="I551" s="45"/>
      <c r="J551" s="45"/>
      <c r="M551" s="57"/>
    </row>
    <row r="552" spans="2:13" s="11" customFormat="1" x14ac:dyDescent="0.2">
      <c r="B552" s="63"/>
      <c r="C552" s="45"/>
      <c r="D552" s="45"/>
      <c r="E552" s="45"/>
      <c r="F552" s="46"/>
      <c r="G552" s="45"/>
      <c r="H552" s="45"/>
      <c r="I552" s="45"/>
      <c r="J552" s="45"/>
      <c r="M552" s="57"/>
    </row>
    <row r="553" spans="2:13" s="11" customFormat="1" x14ac:dyDescent="0.2">
      <c r="B553" s="63"/>
      <c r="C553" s="45"/>
      <c r="D553" s="45"/>
      <c r="E553" s="45"/>
      <c r="F553" s="46"/>
      <c r="G553" s="45"/>
      <c r="H553" s="45"/>
      <c r="I553" s="45"/>
      <c r="J553" s="45"/>
      <c r="M553" s="57"/>
    </row>
    <row r="554" spans="2:13" s="11" customFormat="1" x14ac:dyDescent="0.2">
      <c r="B554" s="63"/>
      <c r="C554" s="45"/>
      <c r="D554" s="45"/>
      <c r="E554" s="45"/>
      <c r="F554" s="46"/>
      <c r="G554" s="45"/>
      <c r="H554" s="45"/>
      <c r="I554" s="45"/>
      <c r="J554" s="45"/>
      <c r="M554" s="57"/>
    </row>
    <row r="555" spans="2:13" s="11" customFormat="1" x14ac:dyDescent="0.2">
      <c r="B555" s="63"/>
      <c r="C555" s="45"/>
      <c r="D555" s="45"/>
      <c r="E555" s="45"/>
      <c r="F555" s="46"/>
      <c r="G555" s="45"/>
      <c r="H555" s="45"/>
      <c r="I555" s="45"/>
      <c r="J555" s="45"/>
      <c r="M555" s="57"/>
    </row>
    <row r="556" spans="2:13" s="11" customFormat="1" x14ac:dyDescent="0.2">
      <c r="B556" s="63"/>
      <c r="C556" s="45"/>
      <c r="D556" s="45"/>
      <c r="E556" s="45"/>
      <c r="F556" s="46"/>
      <c r="G556" s="45"/>
      <c r="H556" s="45"/>
      <c r="I556" s="45"/>
      <c r="J556" s="45"/>
      <c r="M556" s="57"/>
    </row>
    <row r="557" spans="2:13" s="11" customFormat="1" x14ac:dyDescent="0.2">
      <c r="B557" s="63"/>
      <c r="C557" s="45"/>
      <c r="D557" s="45"/>
      <c r="E557" s="45"/>
      <c r="F557" s="46"/>
      <c r="G557" s="45"/>
      <c r="H557" s="45"/>
      <c r="I557" s="45"/>
      <c r="J557" s="45"/>
      <c r="M557" s="57"/>
    </row>
    <row r="558" spans="2:13" s="11" customFormat="1" x14ac:dyDescent="0.2">
      <c r="B558" s="63"/>
      <c r="C558" s="45"/>
      <c r="D558" s="45"/>
      <c r="E558" s="45"/>
      <c r="F558" s="46"/>
      <c r="G558" s="45"/>
      <c r="H558" s="45"/>
      <c r="I558" s="45"/>
      <c r="J558" s="45"/>
      <c r="M558" s="57"/>
    </row>
    <row r="559" spans="2:13" s="11" customFormat="1" x14ac:dyDescent="0.2">
      <c r="B559" s="63"/>
      <c r="C559" s="45"/>
      <c r="D559" s="45"/>
      <c r="E559" s="45"/>
      <c r="F559" s="46"/>
      <c r="G559" s="45"/>
      <c r="H559" s="45"/>
      <c r="I559" s="45"/>
      <c r="J559" s="45"/>
      <c r="M559" s="57"/>
    </row>
    <row r="560" spans="2:13" s="11" customFormat="1" x14ac:dyDescent="0.2">
      <c r="B560" s="63"/>
      <c r="C560" s="45"/>
      <c r="D560" s="45"/>
      <c r="E560" s="45"/>
      <c r="F560" s="46"/>
      <c r="G560" s="45"/>
      <c r="H560" s="45"/>
      <c r="I560" s="45"/>
      <c r="J560" s="45"/>
      <c r="M560" s="57"/>
    </row>
    <row r="561" spans="2:13" s="11" customFormat="1" x14ac:dyDescent="0.2">
      <c r="B561" s="63"/>
      <c r="C561" s="45"/>
      <c r="D561" s="45"/>
      <c r="E561" s="45"/>
      <c r="F561" s="46"/>
      <c r="G561" s="45"/>
      <c r="H561" s="45"/>
      <c r="I561" s="45"/>
      <c r="J561" s="45"/>
      <c r="M561" s="57"/>
    </row>
    <row r="562" spans="2:13" s="11" customFormat="1" x14ac:dyDescent="0.2">
      <c r="B562" s="63"/>
      <c r="C562" s="45"/>
      <c r="D562" s="45"/>
      <c r="E562" s="45"/>
      <c r="F562" s="46"/>
      <c r="G562" s="45"/>
      <c r="H562" s="45"/>
      <c r="I562" s="45"/>
      <c r="J562" s="45"/>
      <c r="M562" s="57"/>
    </row>
    <row r="563" spans="2:13" s="11" customFormat="1" x14ac:dyDescent="0.2">
      <c r="B563" s="63"/>
      <c r="C563" s="45"/>
      <c r="D563" s="45"/>
      <c r="E563" s="45"/>
      <c r="F563" s="46"/>
      <c r="G563" s="45"/>
      <c r="H563" s="45"/>
      <c r="I563" s="45"/>
      <c r="J563" s="45"/>
      <c r="M563" s="57"/>
    </row>
    <row r="564" spans="2:13" s="11" customFormat="1" x14ac:dyDescent="0.2">
      <c r="B564" s="63"/>
      <c r="C564" s="45"/>
      <c r="D564" s="45"/>
      <c r="E564" s="45"/>
      <c r="F564" s="46"/>
      <c r="G564" s="45"/>
      <c r="H564" s="45"/>
      <c r="I564" s="45"/>
      <c r="J564" s="45"/>
      <c r="M564" s="57"/>
    </row>
    <row r="565" spans="2:13" s="11" customFormat="1" x14ac:dyDescent="0.2">
      <c r="B565" s="63"/>
      <c r="C565" s="45"/>
      <c r="D565" s="45"/>
      <c r="E565" s="45"/>
      <c r="F565" s="46"/>
      <c r="G565" s="45"/>
      <c r="H565" s="45"/>
      <c r="I565" s="45"/>
      <c r="J565" s="45"/>
      <c r="M565" s="57"/>
    </row>
    <row r="566" spans="2:13" s="11" customFormat="1" x14ac:dyDescent="0.2">
      <c r="B566" s="63"/>
      <c r="C566" s="45"/>
      <c r="D566" s="45"/>
      <c r="E566" s="45"/>
      <c r="F566" s="46"/>
      <c r="G566" s="45"/>
      <c r="H566" s="45"/>
      <c r="I566" s="45"/>
      <c r="J566" s="45"/>
      <c r="M566" s="57"/>
    </row>
    <row r="567" spans="2:13" s="11" customFormat="1" x14ac:dyDescent="0.2">
      <c r="B567" s="63"/>
      <c r="C567" s="45"/>
      <c r="D567" s="45"/>
      <c r="E567" s="45"/>
      <c r="F567" s="46"/>
      <c r="G567" s="45"/>
      <c r="H567" s="45"/>
      <c r="I567" s="45"/>
      <c r="J567" s="45"/>
      <c r="M567" s="57"/>
    </row>
    <row r="568" spans="2:13" s="11" customFormat="1" x14ac:dyDescent="0.2">
      <c r="B568" s="63"/>
      <c r="C568" s="45"/>
      <c r="D568" s="45"/>
      <c r="E568" s="45"/>
      <c r="F568" s="46"/>
      <c r="G568" s="45"/>
      <c r="H568" s="45"/>
      <c r="I568" s="45"/>
      <c r="J568" s="45"/>
      <c r="M568" s="57"/>
    </row>
    <row r="569" spans="2:13" s="11" customFormat="1" x14ac:dyDescent="0.2">
      <c r="B569" s="63"/>
      <c r="C569" s="45"/>
      <c r="D569" s="45"/>
      <c r="E569" s="45"/>
      <c r="F569" s="46"/>
      <c r="G569" s="45"/>
      <c r="H569" s="45"/>
      <c r="I569" s="45"/>
      <c r="J569" s="45"/>
      <c r="M569" s="57"/>
    </row>
    <row r="570" spans="2:13" s="11" customFormat="1" x14ac:dyDescent="0.2">
      <c r="B570" s="63"/>
      <c r="C570" s="45"/>
      <c r="D570" s="45"/>
      <c r="E570" s="45"/>
      <c r="F570" s="46"/>
      <c r="G570" s="45"/>
      <c r="H570" s="45"/>
      <c r="I570" s="45"/>
      <c r="J570" s="45"/>
      <c r="M570" s="57"/>
    </row>
    <row r="571" spans="2:13" s="11" customFormat="1" x14ac:dyDescent="0.2">
      <c r="B571" s="63"/>
      <c r="C571" s="45"/>
      <c r="D571" s="45"/>
      <c r="E571" s="45"/>
      <c r="F571" s="46"/>
      <c r="G571" s="45"/>
      <c r="H571" s="45"/>
      <c r="I571" s="45"/>
      <c r="J571" s="45"/>
      <c r="M571" s="57"/>
    </row>
    <row r="572" spans="2:13" s="11" customFormat="1" x14ac:dyDescent="0.2">
      <c r="B572" s="63"/>
      <c r="C572" s="45"/>
      <c r="D572" s="45"/>
      <c r="E572" s="45"/>
      <c r="F572" s="46"/>
      <c r="G572" s="45"/>
      <c r="H572" s="45"/>
      <c r="I572" s="45"/>
      <c r="J572" s="45"/>
      <c r="M572" s="57"/>
    </row>
    <row r="573" spans="2:13" s="11" customFormat="1" x14ac:dyDescent="0.2">
      <c r="B573" s="63"/>
      <c r="C573" s="45"/>
      <c r="D573" s="45"/>
      <c r="E573" s="45"/>
      <c r="F573" s="46"/>
      <c r="G573" s="45"/>
      <c r="H573" s="45"/>
      <c r="I573" s="45"/>
      <c r="J573" s="45"/>
      <c r="M573" s="57"/>
    </row>
    <row r="574" spans="2:13" s="11" customFormat="1" x14ac:dyDescent="0.2">
      <c r="B574" s="63"/>
      <c r="C574" s="45"/>
      <c r="D574" s="45"/>
      <c r="E574" s="45"/>
      <c r="F574" s="46"/>
      <c r="G574" s="45"/>
      <c r="H574" s="45"/>
      <c r="I574" s="45"/>
      <c r="J574" s="45"/>
      <c r="M574" s="57"/>
    </row>
    <row r="575" spans="2:13" s="11" customFormat="1" x14ac:dyDescent="0.2">
      <c r="B575" s="63"/>
      <c r="C575" s="45"/>
      <c r="D575" s="45"/>
      <c r="E575" s="45"/>
      <c r="F575" s="46"/>
      <c r="G575" s="45"/>
      <c r="H575" s="45"/>
      <c r="I575" s="45"/>
      <c r="J575" s="45"/>
      <c r="M575" s="57"/>
    </row>
    <row r="576" spans="2:13" s="11" customFormat="1" x14ac:dyDescent="0.2">
      <c r="B576" s="63"/>
      <c r="C576" s="45"/>
      <c r="D576" s="45"/>
      <c r="E576" s="45"/>
      <c r="F576" s="46"/>
      <c r="G576" s="45"/>
      <c r="H576" s="45"/>
      <c r="I576" s="45"/>
      <c r="J576" s="45"/>
      <c r="M576" s="57"/>
    </row>
    <row r="577" spans="2:13" s="11" customFormat="1" x14ac:dyDescent="0.2">
      <c r="B577" s="63"/>
      <c r="C577" s="45"/>
      <c r="D577" s="45"/>
      <c r="E577" s="45"/>
      <c r="F577" s="46"/>
      <c r="G577" s="45"/>
      <c r="H577" s="45"/>
      <c r="I577" s="45"/>
      <c r="J577" s="45"/>
      <c r="M577" s="57"/>
    </row>
    <row r="578" spans="2:13" s="11" customFormat="1" x14ac:dyDescent="0.2">
      <c r="B578" s="63"/>
      <c r="C578" s="45"/>
      <c r="D578" s="45"/>
      <c r="E578" s="45"/>
      <c r="F578" s="46"/>
      <c r="G578" s="45"/>
      <c r="H578" s="45"/>
      <c r="I578" s="45"/>
      <c r="J578" s="45"/>
      <c r="M578" s="57"/>
    </row>
    <row r="579" spans="2:13" s="11" customFormat="1" x14ac:dyDescent="0.2">
      <c r="B579" s="63"/>
      <c r="C579" s="45"/>
      <c r="D579" s="45"/>
      <c r="E579" s="45"/>
      <c r="F579" s="46"/>
      <c r="G579" s="45"/>
      <c r="H579" s="45"/>
      <c r="I579" s="45"/>
      <c r="J579" s="45"/>
      <c r="M579" s="57"/>
    </row>
    <row r="580" spans="2:13" s="11" customFormat="1" x14ac:dyDescent="0.2">
      <c r="B580" s="63"/>
      <c r="C580" s="45"/>
      <c r="D580" s="45"/>
      <c r="E580" s="45"/>
      <c r="F580" s="46"/>
      <c r="G580" s="45"/>
      <c r="H580" s="45"/>
      <c r="I580" s="45"/>
      <c r="J580" s="45"/>
      <c r="M580" s="57"/>
    </row>
    <row r="581" spans="2:13" s="11" customFormat="1" x14ac:dyDescent="0.2">
      <c r="B581" s="63"/>
      <c r="C581" s="45"/>
      <c r="D581" s="45"/>
      <c r="E581" s="45"/>
      <c r="F581" s="46"/>
      <c r="G581" s="45"/>
      <c r="H581" s="45"/>
      <c r="I581" s="45"/>
      <c r="J581" s="45"/>
      <c r="M581" s="57"/>
    </row>
    <row r="582" spans="2:13" s="11" customFormat="1" x14ac:dyDescent="0.2">
      <c r="B582" s="63"/>
      <c r="C582" s="45"/>
      <c r="D582" s="45"/>
      <c r="E582" s="45"/>
      <c r="F582" s="46"/>
      <c r="G582" s="45"/>
      <c r="H582" s="45"/>
      <c r="I582" s="45"/>
      <c r="J582" s="45"/>
      <c r="M582" s="57"/>
    </row>
    <row r="583" spans="2:13" s="11" customFormat="1" x14ac:dyDescent="0.2">
      <c r="B583" s="63"/>
      <c r="C583" s="45"/>
      <c r="D583" s="45"/>
      <c r="E583" s="45"/>
      <c r="F583" s="46"/>
      <c r="G583" s="45"/>
      <c r="H583" s="45"/>
      <c r="I583" s="45"/>
      <c r="J583" s="45"/>
      <c r="M583" s="57"/>
    </row>
    <row r="584" spans="2:13" s="11" customFormat="1" x14ac:dyDescent="0.2">
      <c r="B584" s="63"/>
      <c r="C584" s="45"/>
      <c r="D584" s="45"/>
      <c r="E584" s="45"/>
      <c r="F584" s="46"/>
      <c r="G584" s="45"/>
      <c r="H584" s="45"/>
      <c r="I584" s="45"/>
      <c r="J584" s="45"/>
      <c r="M584" s="57"/>
    </row>
    <row r="585" spans="2:13" s="11" customFormat="1" x14ac:dyDescent="0.2">
      <c r="B585" s="63"/>
      <c r="C585" s="45"/>
      <c r="D585" s="45"/>
      <c r="E585" s="45"/>
      <c r="F585" s="46"/>
      <c r="G585" s="45"/>
      <c r="H585" s="45"/>
      <c r="I585" s="45"/>
      <c r="J585" s="45"/>
      <c r="M585" s="57"/>
    </row>
    <row r="586" spans="2:13" s="11" customFormat="1" x14ac:dyDescent="0.2">
      <c r="B586" s="63"/>
      <c r="C586" s="45"/>
      <c r="D586" s="45"/>
      <c r="E586" s="45"/>
      <c r="F586" s="46"/>
      <c r="G586" s="45"/>
      <c r="H586" s="45"/>
      <c r="I586" s="45"/>
      <c r="J586" s="45"/>
      <c r="M586" s="57"/>
    </row>
    <row r="587" spans="2:13" s="11" customFormat="1" x14ac:dyDescent="0.2">
      <c r="B587" s="63"/>
      <c r="C587" s="45"/>
      <c r="D587" s="45"/>
      <c r="E587" s="45"/>
      <c r="F587" s="46"/>
      <c r="G587" s="45"/>
      <c r="H587" s="45"/>
      <c r="I587" s="45"/>
      <c r="J587" s="45"/>
      <c r="M587" s="57"/>
    </row>
    <row r="588" spans="2:13" s="11" customFormat="1" x14ac:dyDescent="0.2">
      <c r="B588" s="63"/>
      <c r="C588" s="45"/>
      <c r="D588" s="45"/>
      <c r="E588" s="45"/>
      <c r="F588" s="46"/>
      <c r="G588" s="45"/>
      <c r="H588" s="45"/>
      <c r="I588" s="45"/>
      <c r="J588" s="45"/>
      <c r="M588" s="57"/>
    </row>
    <row r="589" spans="2:13" s="11" customFormat="1" x14ac:dyDescent="0.2">
      <c r="B589" s="63"/>
      <c r="C589" s="45"/>
      <c r="D589" s="45"/>
      <c r="E589" s="45"/>
      <c r="F589" s="46"/>
      <c r="G589" s="45"/>
      <c r="H589" s="45"/>
      <c r="I589" s="45"/>
      <c r="J589" s="45"/>
      <c r="M589" s="57"/>
    </row>
    <row r="590" spans="2:13" s="11" customFormat="1" x14ac:dyDescent="0.2">
      <c r="B590" s="63"/>
      <c r="C590" s="45"/>
      <c r="D590" s="45"/>
      <c r="E590" s="45"/>
      <c r="F590" s="46"/>
      <c r="G590" s="45"/>
      <c r="H590" s="45"/>
      <c r="I590" s="45"/>
      <c r="J590" s="45"/>
      <c r="M590" s="57"/>
    </row>
    <row r="591" spans="2:13" s="11" customFormat="1" x14ac:dyDescent="0.2">
      <c r="B591" s="63"/>
      <c r="C591" s="45"/>
      <c r="D591" s="45"/>
      <c r="E591" s="45"/>
      <c r="F591" s="46"/>
      <c r="G591" s="45"/>
      <c r="H591" s="45"/>
      <c r="I591" s="45"/>
      <c r="J591" s="45"/>
      <c r="M591" s="57"/>
    </row>
    <row r="592" spans="2:13" s="11" customFormat="1" x14ac:dyDescent="0.2">
      <c r="B592" s="63"/>
      <c r="C592" s="45"/>
      <c r="D592" s="45"/>
      <c r="E592" s="45"/>
      <c r="F592" s="46"/>
      <c r="G592" s="45"/>
      <c r="H592" s="45"/>
      <c r="I592" s="45"/>
      <c r="J592" s="45"/>
      <c r="M592" s="57"/>
    </row>
    <row r="593" spans="2:13" s="11" customFormat="1" x14ac:dyDescent="0.2">
      <c r="B593" s="63"/>
      <c r="C593" s="45"/>
      <c r="D593" s="45"/>
      <c r="E593" s="45"/>
      <c r="F593" s="46"/>
      <c r="G593" s="45"/>
      <c r="H593" s="45"/>
      <c r="I593" s="45"/>
      <c r="J593" s="45"/>
      <c r="M593" s="57"/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081" r:id="rId4" name="Rvx1">
          <controlPr defaultSize="0" autoLine="0" autoPict="0" r:id="rId5">
            <anchor moveWithCells="1">
              <from>
                <xdr:col>20</xdr:col>
                <xdr:colOff>133350</xdr:colOff>
                <xdr:row>0</xdr:row>
                <xdr:rowOff>9525</xdr:rowOff>
              </from>
              <to>
                <xdr:col>21</xdr:col>
                <xdr:colOff>57150</xdr:colOff>
                <xdr:row>1</xdr:row>
                <xdr:rowOff>114300</xdr:rowOff>
              </to>
            </anchor>
          </controlPr>
        </control>
      </mc:Choice>
      <mc:Fallback>
        <control shapeId="3081" r:id="rId4" name="Rvx1"/>
      </mc:Fallback>
    </mc:AlternateContent>
    <mc:AlternateContent xmlns:mc="http://schemas.openxmlformats.org/markup-compatibility/2006">
      <mc:Choice Requires="x14">
        <control shapeId="3080" r:id="rId6" name="Rvx1">
          <controlPr defaultSize="0" autoLine="0" autoPict="0" r:id="rId5">
            <anchor moveWithCells="1">
              <from>
                <xdr:col>19</xdr:col>
                <xdr:colOff>247650</xdr:colOff>
                <xdr:row>0</xdr:row>
                <xdr:rowOff>0</xdr:rowOff>
              </from>
              <to>
                <xdr:col>20</xdr:col>
                <xdr:colOff>76200</xdr:colOff>
                <xdr:row>1</xdr:row>
                <xdr:rowOff>85725</xdr:rowOff>
              </to>
            </anchor>
          </controlPr>
        </control>
      </mc:Choice>
      <mc:Fallback>
        <control shapeId="3080" r:id="rId6" name="Rvx1"/>
      </mc:Fallback>
    </mc:AlternateContent>
    <mc:AlternateContent xmlns:mc="http://schemas.openxmlformats.org/markup-compatibility/2006">
      <mc:Choice Requires="x14">
        <control shapeId="3079" r:id="rId7" name="CheckBox1">
          <controlPr autoLine="0" r:id="rId8">
            <anchor moveWithCells="1">
              <from>
                <xdr:col>1</xdr:col>
                <xdr:colOff>47625</xdr:colOff>
                <xdr:row>0</xdr:row>
                <xdr:rowOff>66675</xdr:rowOff>
              </from>
              <to>
                <xdr:col>1</xdr:col>
                <xdr:colOff>733425</xdr:colOff>
                <xdr:row>1</xdr:row>
                <xdr:rowOff>133350</xdr:rowOff>
              </to>
            </anchor>
          </controlPr>
        </control>
      </mc:Choice>
      <mc:Fallback>
        <control shapeId="3079" r:id="rId7" name="CheckBox1"/>
      </mc:Fallback>
    </mc:AlternateContent>
    <mc:AlternateContent xmlns:mc="http://schemas.openxmlformats.org/markup-compatibility/2006">
      <mc:Choice Requires="x14">
        <control shapeId="3082" r:id="rId9" name="Button 10">
          <controlPr defaultSize="0" print="0" autoFill="0" autoPict="0" macro="[0]!initCurveValue">
            <anchor moveWithCells="1">
              <from>
                <xdr:col>2</xdr:col>
                <xdr:colOff>57150</xdr:colOff>
                <xdr:row>0</xdr:row>
                <xdr:rowOff>28575</xdr:rowOff>
              </from>
              <to>
                <xdr:col>3</xdr:col>
                <xdr:colOff>923925</xdr:colOff>
                <xdr:row>1</xdr:row>
                <xdr:rowOff>123825</xdr:rowOff>
              </to>
            </anchor>
          </controlPr>
        </control>
      </mc:Choice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BReport"/>
  <dimension ref="A1:I2992"/>
  <sheetViews>
    <sheetView topLeftCell="A27" workbookViewId="0">
      <selection activeCell="A28" sqref="A28"/>
    </sheetView>
  </sheetViews>
  <sheetFormatPr defaultRowHeight="12.75" x14ac:dyDescent="0.2"/>
  <cols>
    <col min="1" max="1" width="22.5703125" customWidth="1"/>
    <col min="2" max="2" width="10.5703125" bestFit="1" customWidth="1"/>
    <col min="3" max="3" width="11.28515625" bestFit="1" customWidth="1"/>
    <col min="5" max="5" width="12.140625" bestFit="1" customWidth="1"/>
    <col min="6" max="6" width="12.28515625" bestFit="1" customWidth="1"/>
    <col min="7" max="7" width="18.28515625" style="68" bestFit="1" customWidth="1"/>
    <col min="8" max="8" width="17.7109375" style="68" bestFit="1" customWidth="1"/>
    <col min="9" max="9" width="11.5703125" style="70" bestFit="1" customWidth="1"/>
    <col min="10" max="10" width="13.7109375" customWidth="1"/>
  </cols>
  <sheetData>
    <row r="1" spans="1:9" ht="18" customHeight="1" x14ac:dyDescent="0.3">
      <c r="A1" s="66" t="s">
        <v>19</v>
      </c>
      <c r="B1" s="66"/>
      <c r="C1" s="66"/>
      <c r="D1" s="66"/>
      <c r="E1" s="66"/>
    </row>
    <row r="2" spans="1:9" ht="15" customHeight="1" x14ac:dyDescent="0.2">
      <c r="A2" s="14" t="s">
        <v>9</v>
      </c>
      <c r="B2" s="65">
        <v>37265</v>
      </c>
    </row>
    <row r="3" spans="1:9" s="67" customFormat="1" ht="15.75" customHeight="1" x14ac:dyDescent="0.2">
      <c r="A3" s="67" t="s">
        <v>10</v>
      </c>
      <c r="B3" s="67" t="s">
        <v>11</v>
      </c>
      <c r="C3" s="67" t="s">
        <v>12</v>
      </c>
      <c r="D3" s="67" t="s">
        <v>13</v>
      </c>
      <c r="E3" s="67" t="s">
        <v>18</v>
      </c>
      <c r="F3" s="67" t="s">
        <v>14</v>
      </c>
      <c r="G3" s="69" t="s">
        <v>17</v>
      </c>
      <c r="H3" s="69" t="s">
        <v>15</v>
      </c>
      <c r="I3" s="72" t="s">
        <v>16</v>
      </c>
    </row>
    <row r="4" spans="1:9" ht="15" customHeight="1" x14ac:dyDescent="0.2">
      <c r="A4" t="s">
        <v>82</v>
      </c>
      <c r="B4" t="s">
        <v>86</v>
      </c>
      <c r="C4" t="s">
        <v>83</v>
      </c>
      <c r="D4" s="65"/>
      <c r="F4">
        <v>3228568</v>
      </c>
      <c r="G4" s="68" t="s">
        <v>219</v>
      </c>
      <c r="I4" s="71" t="s">
        <v>218</v>
      </c>
    </row>
    <row r="5" spans="1:9" x14ac:dyDescent="0.2">
      <c r="A5" t="s">
        <v>34</v>
      </c>
      <c r="B5" t="s">
        <v>86</v>
      </c>
      <c r="C5" t="s">
        <v>83</v>
      </c>
      <c r="D5" s="65"/>
      <c r="F5">
        <v>3228569</v>
      </c>
      <c r="G5" s="68" t="s">
        <v>219</v>
      </c>
      <c r="I5" s="71" t="s">
        <v>218</v>
      </c>
    </row>
    <row r="6" spans="1:9" x14ac:dyDescent="0.2">
      <c r="A6" t="s">
        <v>74</v>
      </c>
      <c r="B6" t="s">
        <v>86</v>
      </c>
      <c r="C6" t="s">
        <v>83</v>
      </c>
      <c r="D6" s="65"/>
      <c r="F6">
        <v>3228571</v>
      </c>
      <c r="G6" s="68" t="s">
        <v>219</v>
      </c>
      <c r="I6" s="71" t="s">
        <v>218</v>
      </c>
    </row>
    <row r="7" spans="1:9" x14ac:dyDescent="0.2">
      <c r="A7" t="s">
        <v>75</v>
      </c>
      <c r="B7" t="s">
        <v>86</v>
      </c>
      <c r="C7" t="s">
        <v>83</v>
      </c>
      <c r="D7" s="65"/>
      <c r="F7">
        <v>3228572</v>
      </c>
      <c r="G7" s="68" t="s">
        <v>219</v>
      </c>
      <c r="I7" s="71" t="s">
        <v>218</v>
      </c>
    </row>
    <row r="8" spans="1:9" x14ac:dyDescent="0.2">
      <c r="A8" t="s">
        <v>78</v>
      </c>
      <c r="B8" t="s">
        <v>86</v>
      </c>
      <c r="C8" t="s">
        <v>83</v>
      </c>
      <c r="D8" s="65"/>
      <c r="F8">
        <v>3228573</v>
      </c>
      <c r="G8" s="68" t="s">
        <v>219</v>
      </c>
      <c r="I8" s="70" t="s">
        <v>218</v>
      </c>
    </row>
    <row r="9" spans="1:9" x14ac:dyDescent="0.2">
      <c r="A9" t="s">
        <v>76</v>
      </c>
      <c r="B9" t="s">
        <v>86</v>
      </c>
      <c r="C9" t="s">
        <v>83</v>
      </c>
      <c r="D9" s="65"/>
      <c r="F9">
        <v>3228575</v>
      </c>
      <c r="G9" s="68" t="s">
        <v>219</v>
      </c>
      <c r="I9" s="70" t="s">
        <v>218</v>
      </c>
    </row>
    <row r="10" spans="1:9" x14ac:dyDescent="0.2">
      <c r="A10" t="s">
        <v>79</v>
      </c>
      <c r="B10" t="s">
        <v>86</v>
      </c>
      <c r="C10" t="s">
        <v>83</v>
      </c>
      <c r="D10" s="65"/>
      <c r="F10">
        <v>3228576</v>
      </c>
      <c r="G10" s="68" t="s">
        <v>219</v>
      </c>
      <c r="I10" s="70" t="s">
        <v>218</v>
      </c>
    </row>
    <row r="11" spans="1:9" x14ac:dyDescent="0.2">
      <c r="A11" t="s">
        <v>168</v>
      </c>
      <c r="B11" t="s">
        <v>86</v>
      </c>
      <c r="C11" t="s">
        <v>83</v>
      </c>
      <c r="D11" s="65"/>
      <c r="F11">
        <v>3228577</v>
      </c>
      <c r="G11" s="68" t="s">
        <v>219</v>
      </c>
      <c r="I11" s="70" t="s">
        <v>218</v>
      </c>
    </row>
    <row r="12" spans="1:9" x14ac:dyDescent="0.2">
      <c r="A12" t="s">
        <v>80</v>
      </c>
      <c r="B12" t="s">
        <v>86</v>
      </c>
      <c r="C12" t="s">
        <v>83</v>
      </c>
      <c r="D12" s="65"/>
      <c r="F12">
        <v>3228578</v>
      </c>
      <c r="G12" s="68" t="s">
        <v>219</v>
      </c>
      <c r="I12" s="70" t="s">
        <v>218</v>
      </c>
    </row>
    <row r="13" spans="1:9" x14ac:dyDescent="0.2">
      <c r="A13" t="s">
        <v>169</v>
      </c>
      <c r="B13" t="s">
        <v>86</v>
      </c>
      <c r="C13" t="s">
        <v>83</v>
      </c>
      <c r="D13" s="65"/>
      <c r="F13">
        <v>3228580</v>
      </c>
      <c r="G13" s="68" t="s">
        <v>219</v>
      </c>
      <c r="I13" s="70" t="s">
        <v>218</v>
      </c>
    </row>
    <row r="14" spans="1:9" x14ac:dyDescent="0.2">
      <c r="A14" t="s">
        <v>170</v>
      </c>
      <c r="B14" t="s">
        <v>86</v>
      </c>
      <c r="C14" t="s">
        <v>83</v>
      </c>
      <c r="D14" s="65"/>
      <c r="F14">
        <v>3228581</v>
      </c>
      <c r="G14" s="68" t="s">
        <v>219</v>
      </c>
      <c r="I14" s="70" t="s">
        <v>218</v>
      </c>
    </row>
    <row r="15" spans="1:9" x14ac:dyDescent="0.2">
      <c r="A15" t="s">
        <v>171</v>
      </c>
      <c r="B15" t="s">
        <v>86</v>
      </c>
      <c r="C15" t="s">
        <v>83</v>
      </c>
      <c r="D15" s="65"/>
      <c r="F15">
        <v>3228582</v>
      </c>
      <c r="G15" s="68" t="s">
        <v>219</v>
      </c>
      <c r="I15" s="70" t="s">
        <v>218</v>
      </c>
    </row>
    <row r="16" spans="1:9" x14ac:dyDescent="0.2">
      <c r="A16" t="s">
        <v>172</v>
      </c>
      <c r="B16" t="s">
        <v>86</v>
      </c>
      <c r="C16" t="s">
        <v>83</v>
      </c>
      <c r="D16" s="65"/>
      <c r="F16">
        <v>3228584</v>
      </c>
      <c r="G16" s="68" t="s">
        <v>219</v>
      </c>
      <c r="I16" s="70" t="s">
        <v>218</v>
      </c>
    </row>
    <row r="17" spans="1:9" x14ac:dyDescent="0.2">
      <c r="A17" t="s">
        <v>35</v>
      </c>
      <c r="B17" t="s">
        <v>86</v>
      </c>
      <c r="C17" t="s">
        <v>83</v>
      </c>
      <c r="D17" s="65"/>
      <c r="F17">
        <v>3228585</v>
      </c>
      <c r="G17" s="68" t="s">
        <v>219</v>
      </c>
      <c r="I17" s="70" t="s">
        <v>218</v>
      </c>
    </row>
    <row r="18" spans="1:9" x14ac:dyDescent="0.2">
      <c r="A18" t="s">
        <v>38</v>
      </c>
      <c r="B18" t="s">
        <v>86</v>
      </c>
      <c r="C18" t="s">
        <v>83</v>
      </c>
      <c r="D18" s="65"/>
      <c r="F18">
        <v>3228586</v>
      </c>
      <c r="G18" s="68" t="s">
        <v>219</v>
      </c>
      <c r="I18" s="70" t="s">
        <v>218</v>
      </c>
    </row>
    <row r="19" spans="1:9" x14ac:dyDescent="0.2">
      <c r="A19" t="s">
        <v>37</v>
      </c>
      <c r="B19" t="s">
        <v>86</v>
      </c>
      <c r="C19" t="s">
        <v>83</v>
      </c>
      <c r="D19" s="65"/>
      <c r="F19">
        <v>3228587</v>
      </c>
      <c r="G19" s="68" t="s">
        <v>219</v>
      </c>
      <c r="I19" s="70" t="s">
        <v>218</v>
      </c>
    </row>
    <row r="20" spans="1:9" x14ac:dyDescent="0.2">
      <c r="A20" t="s">
        <v>173</v>
      </c>
      <c r="B20" t="s">
        <v>86</v>
      </c>
      <c r="C20" t="s">
        <v>83</v>
      </c>
      <c r="D20" s="65"/>
      <c r="F20">
        <v>3228589</v>
      </c>
      <c r="G20" s="68" t="s">
        <v>219</v>
      </c>
      <c r="I20" s="70" t="s">
        <v>218</v>
      </c>
    </row>
    <row r="21" spans="1:9" x14ac:dyDescent="0.2">
      <c r="A21" t="s">
        <v>160</v>
      </c>
      <c r="B21" t="s">
        <v>86</v>
      </c>
      <c r="C21" t="s">
        <v>83</v>
      </c>
      <c r="D21" s="65"/>
      <c r="F21">
        <v>3228590</v>
      </c>
      <c r="G21" s="68" t="s">
        <v>219</v>
      </c>
      <c r="I21" s="70" t="s">
        <v>218</v>
      </c>
    </row>
    <row r="22" spans="1:9" x14ac:dyDescent="0.2">
      <c r="A22" t="s">
        <v>161</v>
      </c>
      <c r="B22" t="s">
        <v>86</v>
      </c>
      <c r="C22" t="s">
        <v>83</v>
      </c>
      <c r="D22" s="65"/>
      <c r="F22">
        <v>3228591</v>
      </c>
      <c r="G22" s="68" t="s">
        <v>219</v>
      </c>
      <c r="I22" s="70" t="s">
        <v>218</v>
      </c>
    </row>
    <row r="23" spans="1:9" x14ac:dyDescent="0.2">
      <c r="A23" t="s">
        <v>162</v>
      </c>
      <c r="B23" t="s">
        <v>86</v>
      </c>
      <c r="C23" t="s">
        <v>83</v>
      </c>
      <c r="D23" s="65"/>
      <c r="F23">
        <v>3228593</v>
      </c>
      <c r="G23" s="68" t="s">
        <v>219</v>
      </c>
      <c r="I23" s="70" t="s">
        <v>218</v>
      </c>
    </row>
    <row r="24" spans="1:9" x14ac:dyDescent="0.2">
      <c r="A24" t="s">
        <v>163</v>
      </c>
      <c r="B24" t="s">
        <v>86</v>
      </c>
      <c r="C24" t="s">
        <v>83</v>
      </c>
      <c r="D24" s="65"/>
      <c r="F24">
        <v>3228594</v>
      </c>
      <c r="G24" s="68" t="s">
        <v>219</v>
      </c>
      <c r="I24" s="70" t="s">
        <v>218</v>
      </c>
    </row>
    <row r="25" spans="1:9" x14ac:dyDescent="0.2">
      <c r="A25" t="s">
        <v>164</v>
      </c>
      <c r="B25" t="s">
        <v>86</v>
      </c>
      <c r="C25" t="s">
        <v>83</v>
      </c>
      <c r="D25" s="65"/>
      <c r="F25">
        <v>3228595</v>
      </c>
      <c r="G25" s="68" t="s">
        <v>219</v>
      </c>
      <c r="I25" s="70" t="s">
        <v>218</v>
      </c>
    </row>
    <row r="26" spans="1:9" x14ac:dyDescent="0.2">
      <c r="A26" t="s">
        <v>67</v>
      </c>
      <c r="B26" t="s">
        <v>86</v>
      </c>
      <c r="C26" t="s">
        <v>83</v>
      </c>
      <c r="D26" s="65"/>
      <c r="F26">
        <v>3228596</v>
      </c>
      <c r="G26" s="68" t="s">
        <v>219</v>
      </c>
      <c r="I26" s="70" t="s">
        <v>218</v>
      </c>
    </row>
    <row r="27" spans="1:9" x14ac:dyDescent="0.2">
      <c r="A27" t="s">
        <v>77</v>
      </c>
      <c r="B27" t="s">
        <v>86</v>
      </c>
      <c r="C27" t="s">
        <v>83</v>
      </c>
      <c r="D27" s="65"/>
      <c r="F27">
        <v>3228598</v>
      </c>
      <c r="G27" s="68" t="s">
        <v>219</v>
      </c>
      <c r="I27" s="71" t="s">
        <v>218</v>
      </c>
    </row>
    <row r="28" spans="1:9" x14ac:dyDescent="0.2">
      <c r="A28" t="s">
        <v>156</v>
      </c>
      <c r="B28" t="s">
        <v>86</v>
      </c>
      <c r="C28" t="s">
        <v>83</v>
      </c>
      <c r="D28" s="65"/>
      <c r="F28">
        <v>3228599</v>
      </c>
      <c r="G28" s="68" t="s">
        <v>219</v>
      </c>
      <c r="I28" s="71" t="s">
        <v>218</v>
      </c>
    </row>
    <row r="29" spans="1:9" ht="140.25" x14ac:dyDescent="0.2">
      <c r="B29" t="s">
        <v>86</v>
      </c>
      <c r="C29" t="s">
        <v>83</v>
      </c>
      <c r="D29" s="65"/>
      <c r="I29" s="71" t="s">
        <v>220</v>
      </c>
    </row>
    <row r="30" spans="1:9" ht="140.25" x14ac:dyDescent="0.2">
      <c r="B30" t="s">
        <v>86</v>
      </c>
      <c r="C30" t="s">
        <v>83</v>
      </c>
      <c r="D30" s="65"/>
      <c r="I30" s="71" t="s">
        <v>220</v>
      </c>
    </row>
    <row r="31" spans="1:9" ht="140.25" x14ac:dyDescent="0.2">
      <c r="B31" t="s">
        <v>86</v>
      </c>
      <c r="C31" t="s">
        <v>83</v>
      </c>
      <c r="D31" s="65"/>
      <c r="I31" s="71" t="s">
        <v>220</v>
      </c>
    </row>
    <row r="32" spans="1:9" ht="140.25" x14ac:dyDescent="0.2">
      <c r="B32" t="s">
        <v>86</v>
      </c>
      <c r="C32" t="s">
        <v>83</v>
      </c>
      <c r="D32" s="65"/>
      <c r="I32" s="71" t="s">
        <v>220</v>
      </c>
    </row>
    <row r="33" spans="2:9" ht="140.25" x14ac:dyDescent="0.2">
      <c r="B33" t="s">
        <v>86</v>
      </c>
      <c r="C33" t="s">
        <v>83</v>
      </c>
      <c r="D33" s="65"/>
      <c r="I33" s="71" t="s">
        <v>220</v>
      </c>
    </row>
    <row r="34" spans="2:9" ht="140.25" x14ac:dyDescent="0.2">
      <c r="B34" t="s">
        <v>86</v>
      </c>
      <c r="C34" t="s">
        <v>83</v>
      </c>
      <c r="D34" s="65"/>
      <c r="I34" s="71" t="s">
        <v>220</v>
      </c>
    </row>
    <row r="35" spans="2:9" ht="140.25" x14ac:dyDescent="0.2">
      <c r="B35" t="s">
        <v>86</v>
      </c>
      <c r="C35" t="s">
        <v>83</v>
      </c>
      <c r="D35" s="65"/>
      <c r="I35" s="71" t="s">
        <v>220</v>
      </c>
    </row>
    <row r="36" spans="2:9" ht="140.25" x14ac:dyDescent="0.2">
      <c r="B36" t="s">
        <v>86</v>
      </c>
      <c r="C36" t="s">
        <v>83</v>
      </c>
      <c r="D36" s="65"/>
      <c r="I36" s="71" t="s">
        <v>220</v>
      </c>
    </row>
    <row r="37" spans="2:9" ht="140.25" x14ac:dyDescent="0.2">
      <c r="B37" t="s">
        <v>86</v>
      </c>
      <c r="C37" t="s">
        <v>83</v>
      </c>
      <c r="D37" s="65"/>
      <c r="I37" s="71" t="s">
        <v>220</v>
      </c>
    </row>
    <row r="38" spans="2:9" ht="140.25" x14ac:dyDescent="0.2">
      <c r="B38" t="s">
        <v>86</v>
      </c>
      <c r="C38" t="s">
        <v>83</v>
      </c>
      <c r="D38" s="65"/>
      <c r="I38" s="71" t="s">
        <v>220</v>
      </c>
    </row>
    <row r="39" spans="2:9" ht="140.25" x14ac:dyDescent="0.2">
      <c r="B39" t="s">
        <v>86</v>
      </c>
      <c r="C39" t="s">
        <v>83</v>
      </c>
      <c r="D39" s="65"/>
      <c r="I39" s="71" t="s">
        <v>220</v>
      </c>
    </row>
    <row r="40" spans="2:9" ht="140.25" x14ac:dyDescent="0.2">
      <c r="B40" t="s">
        <v>86</v>
      </c>
      <c r="C40" t="s">
        <v>83</v>
      </c>
      <c r="D40" s="65"/>
      <c r="I40" s="71" t="s">
        <v>220</v>
      </c>
    </row>
    <row r="41" spans="2:9" ht="140.25" x14ac:dyDescent="0.2">
      <c r="B41" t="s">
        <v>86</v>
      </c>
      <c r="C41" t="s">
        <v>83</v>
      </c>
      <c r="D41" s="65"/>
      <c r="I41" s="71" t="s">
        <v>220</v>
      </c>
    </row>
    <row r="42" spans="2:9" ht="140.25" x14ac:dyDescent="0.2">
      <c r="B42" t="s">
        <v>86</v>
      </c>
      <c r="C42" t="s">
        <v>83</v>
      </c>
      <c r="D42" s="65"/>
      <c r="I42" s="71" t="s">
        <v>220</v>
      </c>
    </row>
    <row r="43" spans="2:9" ht="140.25" x14ac:dyDescent="0.2">
      <c r="B43" t="s">
        <v>86</v>
      </c>
      <c r="C43" t="s">
        <v>83</v>
      </c>
      <c r="D43" s="65"/>
      <c r="I43" s="71" t="s">
        <v>220</v>
      </c>
    </row>
    <row r="44" spans="2:9" ht="140.25" x14ac:dyDescent="0.2">
      <c r="B44" t="s">
        <v>86</v>
      </c>
      <c r="C44" t="s">
        <v>83</v>
      </c>
      <c r="D44" s="65"/>
      <c r="I44" s="71" t="s">
        <v>220</v>
      </c>
    </row>
    <row r="45" spans="2:9" ht="140.25" x14ac:dyDescent="0.2">
      <c r="B45" t="s">
        <v>86</v>
      </c>
      <c r="C45" t="s">
        <v>83</v>
      </c>
      <c r="D45" s="65"/>
      <c r="I45" s="71" t="s">
        <v>220</v>
      </c>
    </row>
    <row r="46" spans="2:9" ht="140.25" x14ac:dyDescent="0.2">
      <c r="B46" t="s">
        <v>86</v>
      </c>
      <c r="C46" t="s">
        <v>83</v>
      </c>
      <c r="D46" s="65"/>
      <c r="I46" s="71" t="s">
        <v>220</v>
      </c>
    </row>
    <row r="47" spans="2:9" ht="140.25" x14ac:dyDescent="0.2">
      <c r="B47" t="s">
        <v>86</v>
      </c>
      <c r="C47" t="s">
        <v>83</v>
      </c>
      <c r="D47" s="65"/>
      <c r="I47" s="71" t="s">
        <v>220</v>
      </c>
    </row>
    <row r="48" spans="2:9" ht="140.25" x14ac:dyDescent="0.2">
      <c r="B48" t="s">
        <v>86</v>
      </c>
      <c r="C48" t="s">
        <v>83</v>
      </c>
      <c r="D48" s="65"/>
      <c r="I48" s="71" t="s">
        <v>220</v>
      </c>
    </row>
    <row r="49" spans="2:9" ht="140.25" x14ac:dyDescent="0.2">
      <c r="B49" t="s">
        <v>86</v>
      </c>
      <c r="C49" t="s">
        <v>83</v>
      </c>
      <c r="D49" s="65"/>
      <c r="I49" s="71" t="s">
        <v>220</v>
      </c>
    </row>
    <row r="50" spans="2:9" ht="140.25" x14ac:dyDescent="0.2">
      <c r="B50" t="s">
        <v>86</v>
      </c>
      <c r="C50" t="s">
        <v>83</v>
      </c>
      <c r="D50" s="65"/>
      <c r="I50" s="71" t="s">
        <v>220</v>
      </c>
    </row>
    <row r="51" spans="2:9" ht="140.25" x14ac:dyDescent="0.2">
      <c r="B51" t="s">
        <v>86</v>
      </c>
      <c r="C51" t="s">
        <v>83</v>
      </c>
      <c r="D51" s="65"/>
      <c r="I51" s="71" t="s">
        <v>220</v>
      </c>
    </row>
    <row r="52" spans="2:9" ht="140.25" x14ac:dyDescent="0.2">
      <c r="B52" t="s">
        <v>86</v>
      </c>
      <c r="C52" t="s">
        <v>83</v>
      </c>
      <c r="D52" s="65"/>
      <c r="I52" s="71" t="s">
        <v>220</v>
      </c>
    </row>
    <row r="53" spans="2:9" ht="140.25" x14ac:dyDescent="0.2">
      <c r="B53" t="s">
        <v>86</v>
      </c>
      <c r="C53" t="s">
        <v>83</v>
      </c>
      <c r="D53" s="65"/>
      <c r="I53" s="71" t="s">
        <v>220</v>
      </c>
    </row>
    <row r="54" spans="2:9" ht="140.25" x14ac:dyDescent="0.2">
      <c r="B54" t="s">
        <v>86</v>
      </c>
      <c r="C54" t="s">
        <v>83</v>
      </c>
      <c r="D54" s="65"/>
      <c r="I54" s="71" t="s">
        <v>220</v>
      </c>
    </row>
    <row r="55" spans="2:9" ht="140.25" x14ac:dyDescent="0.2">
      <c r="B55" t="s">
        <v>86</v>
      </c>
      <c r="C55" t="s">
        <v>83</v>
      </c>
      <c r="D55" s="65"/>
      <c r="I55" s="71" t="s">
        <v>220</v>
      </c>
    </row>
    <row r="56" spans="2:9" ht="140.25" x14ac:dyDescent="0.2">
      <c r="B56" t="s">
        <v>86</v>
      </c>
      <c r="C56" t="s">
        <v>83</v>
      </c>
      <c r="D56" s="65"/>
      <c r="I56" s="71" t="s">
        <v>220</v>
      </c>
    </row>
    <row r="57" spans="2:9" ht="140.25" x14ac:dyDescent="0.2">
      <c r="B57" t="s">
        <v>86</v>
      </c>
      <c r="C57" t="s">
        <v>83</v>
      </c>
      <c r="D57" s="65"/>
      <c r="I57" s="71" t="s">
        <v>220</v>
      </c>
    </row>
    <row r="58" spans="2:9" ht="140.25" x14ac:dyDescent="0.2">
      <c r="B58" t="s">
        <v>86</v>
      </c>
      <c r="C58" t="s">
        <v>83</v>
      </c>
      <c r="D58" s="65"/>
      <c r="I58" s="71" t="s">
        <v>220</v>
      </c>
    </row>
    <row r="59" spans="2:9" ht="140.25" x14ac:dyDescent="0.2">
      <c r="B59" t="s">
        <v>86</v>
      </c>
      <c r="C59" t="s">
        <v>83</v>
      </c>
      <c r="D59" s="65"/>
      <c r="I59" s="71" t="s">
        <v>220</v>
      </c>
    </row>
    <row r="60" spans="2:9" ht="140.25" x14ac:dyDescent="0.2">
      <c r="B60" t="s">
        <v>86</v>
      </c>
      <c r="C60" t="s">
        <v>83</v>
      </c>
      <c r="D60" s="65"/>
      <c r="I60" s="71" t="s">
        <v>220</v>
      </c>
    </row>
    <row r="61" spans="2:9" ht="140.25" x14ac:dyDescent="0.2">
      <c r="B61" t="s">
        <v>86</v>
      </c>
      <c r="C61" t="s">
        <v>83</v>
      </c>
      <c r="D61" s="65"/>
      <c r="I61" s="71" t="s">
        <v>220</v>
      </c>
    </row>
    <row r="62" spans="2:9" ht="140.25" x14ac:dyDescent="0.2">
      <c r="B62" t="s">
        <v>86</v>
      </c>
      <c r="C62" t="s">
        <v>83</v>
      </c>
      <c r="D62" s="65"/>
      <c r="I62" s="71" t="s">
        <v>220</v>
      </c>
    </row>
    <row r="63" spans="2:9" ht="140.25" x14ac:dyDescent="0.2">
      <c r="B63" t="s">
        <v>86</v>
      </c>
      <c r="C63" t="s">
        <v>83</v>
      </c>
      <c r="D63" s="65"/>
      <c r="I63" s="71" t="s">
        <v>220</v>
      </c>
    </row>
    <row r="64" spans="2:9" ht="140.25" x14ac:dyDescent="0.2">
      <c r="B64" t="s">
        <v>86</v>
      </c>
      <c r="C64" t="s">
        <v>83</v>
      </c>
      <c r="D64" s="65"/>
      <c r="I64" s="71" t="s">
        <v>220</v>
      </c>
    </row>
    <row r="65" spans="2:9" ht="140.25" x14ac:dyDescent="0.2">
      <c r="B65" t="s">
        <v>86</v>
      </c>
      <c r="C65" t="s">
        <v>83</v>
      </c>
      <c r="D65" s="65"/>
      <c r="I65" s="71" t="s">
        <v>220</v>
      </c>
    </row>
    <row r="66" spans="2:9" ht="140.25" x14ac:dyDescent="0.2">
      <c r="B66" t="s">
        <v>86</v>
      </c>
      <c r="C66" t="s">
        <v>83</v>
      </c>
      <c r="D66" s="65"/>
      <c r="I66" s="71" t="s">
        <v>220</v>
      </c>
    </row>
    <row r="67" spans="2:9" ht="140.25" x14ac:dyDescent="0.2">
      <c r="B67" t="s">
        <v>86</v>
      </c>
      <c r="C67" t="s">
        <v>83</v>
      </c>
      <c r="D67" s="65"/>
      <c r="I67" s="71" t="s">
        <v>220</v>
      </c>
    </row>
    <row r="68" spans="2:9" ht="140.25" x14ac:dyDescent="0.2">
      <c r="B68" t="s">
        <v>86</v>
      </c>
      <c r="C68" t="s">
        <v>83</v>
      </c>
      <c r="D68" s="65"/>
      <c r="I68" s="71" t="s">
        <v>220</v>
      </c>
    </row>
    <row r="69" spans="2:9" ht="140.25" x14ac:dyDescent="0.2">
      <c r="B69" t="s">
        <v>86</v>
      </c>
      <c r="C69" t="s">
        <v>83</v>
      </c>
      <c r="D69" s="65"/>
      <c r="I69" s="71" t="s">
        <v>220</v>
      </c>
    </row>
    <row r="70" spans="2:9" ht="140.25" x14ac:dyDescent="0.2">
      <c r="B70" t="s">
        <v>86</v>
      </c>
      <c r="C70" t="s">
        <v>83</v>
      </c>
      <c r="D70" s="65"/>
      <c r="I70" s="71" t="s">
        <v>220</v>
      </c>
    </row>
    <row r="71" spans="2:9" x14ac:dyDescent="0.2">
      <c r="D71" s="65"/>
    </row>
    <row r="72" spans="2:9" x14ac:dyDescent="0.2">
      <c r="D72" s="65"/>
    </row>
    <row r="73" spans="2:9" x14ac:dyDescent="0.2">
      <c r="D73" s="65"/>
    </row>
    <row r="74" spans="2:9" x14ac:dyDescent="0.2">
      <c r="D74" s="65"/>
    </row>
    <row r="75" spans="2:9" x14ac:dyDescent="0.2">
      <c r="D75" s="65"/>
    </row>
    <row r="76" spans="2:9" x14ac:dyDescent="0.2">
      <c r="D76" s="65"/>
    </row>
    <row r="77" spans="2:9" x14ac:dyDescent="0.2">
      <c r="D77" s="65"/>
    </row>
    <row r="78" spans="2:9" x14ac:dyDescent="0.2">
      <c r="D78" s="65"/>
    </row>
    <row r="79" spans="2:9" x14ac:dyDescent="0.2">
      <c r="D79" s="65"/>
    </row>
    <row r="80" spans="2:9" x14ac:dyDescent="0.2">
      <c r="D80" s="65"/>
    </row>
    <row r="81" spans="4:4" x14ac:dyDescent="0.2">
      <c r="D81" s="65"/>
    </row>
    <row r="82" spans="4:4" x14ac:dyDescent="0.2">
      <c r="D82" s="65"/>
    </row>
    <row r="83" spans="4:4" x14ac:dyDescent="0.2">
      <c r="D83" s="65"/>
    </row>
    <row r="84" spans="4:4" x14ac:dyDescent="0.2">
      <c r="D84" s="65"/>
    </row>
    <row r="85" spans="4:4" x14ac:dyDescent="0.2">
      <c r="D85" s="65"/>
    </row>
    <row r="86" spans="4:4" x14ac:dyDescent="0.2">
      <c r="D86" s="65"/>
    </row>
    <row r="87" spans="4:4" x14ac:dyDescent="0.2">
      <c r="D87" s="65"/>
    </row>
    <row r="88" spans="4:4" x14ac:dyDescent="0.2">
      <c r="D88" s="65"/>
    </row>
    <row r="89" spans="4:4" x14ac:dyDescent="0.2">
      <c r="D89" s="65"/>
    </row>
    <row r="90" spans="4:4" x14ac:dyDescent="0.2">
      <c r="D90" s="65"/>
    </row>
    <row r="91" spans="4:4" x14ac:dyDescent="0.2">
      <c r="D91" s="65"/>
    </row>
    <row r="92" spans="4:4" x14ac:dyDescent="0.2">
      <c r="D92" s="65"/>
    </row>
    <row r="93" spans="4:4" x14ac:dyDescent="0.2">
      <c r="D93" s="65"/>
    </row>
    <row r="94" spans="4:4" x14ac:dyDescent="0.2">
      <c r="D94" s="65"/>
    </row>
    <row r="95" spans="4:4" x14ac:dyDescent="0.2">
      <c r="D95" s="65"/>
    </row>
    <row r="96" spans="4:4" x14ac:dyDescent="0.2">
      <c r="D96" s="65"/>
    </row>
    <row r="97" spans="4:4" x14ac:dyDescent="0.2">
      <c r="D97" s="65"/>
    </row>
    <row r="98" spans="4:4" x14ac:dyDescent="0.2">
      <c r="D98" s="65"/>
    </row>
    <row r="99" spans="4:4" x14ac:dyDescent="0.2">
      <c r="D99" s="65"/>
    </row>
    <row r="100" spans="4:4" x14ac:dyDescent="0.2">
      <c r="D100" s="65"/>
    </row>
    <row r="101" spans="4:4" x14ac:dyDescent="0.2">
      <c r="D101" s="65"/>
    </row>
    <row r="102" spans="4:4" x14ac:dyDescent="0.2">
      <c r="D102" s="65"/>
    </row>
    <row r="103" spans="4:4" x14ac:dyDescent="0.2">
      <c r="D103" s="65"/>
    </row>
    <row r="104" spans="4:4" x14ac:dyDescent="0.2">
      <c r="D104" s="65"/>
    </row>
    <row r="105" spans="4:4" x14ac:dyDescent="0.2">
      <c r="D105" s="65"/>
    </row>
    <row r="106" spans="4:4" x14ac:dyDescent="0.2">
      <c r="D106" s="65"/>
    </row>
    <row r="107" spans="4:4" x14ac:dyDescent="0.2">
      <c r="D107" s="65"/>
    </row>
    <row r="108" spans="4:4" x14ac:dyDescent="0.2">
      <c r="D108" s="65"/>
    </row>
    <row r="109" spans="4:4" x14ac:dyDescent="0.2">
      <c r="D109" s="65"/>
    </row>
    <row r="110" spans="4:4" x14ac:dyDescent="0.2">
      <c r="D110" s="65"/>
    </row>
    <row r="111" spans="4:4" x14ac:dyDescent="0.2">
      <c r="D111" s="65"/>
    </row>
    <row r="112" spans="4:4" x14ac:dyDescent="0.2">
      <c r="D112" s="65"/>
    </row>
    <row r="113" spans="4:4" x14ac:dyDescent="0.2">
      <c r="D113" s="65"/>
    </row>
    <row r="114" spans="4:4" x14ac:dyDescent="0.2">
      <c r="D114" s="65"/>
    </row>
    <row r="115" spans="4:4" x14ac:dyDescent="0.2">
      <c r="D115" s="65"/>
    </row>
    <row r="116" spans="4:4" x14ac:dyDescent="0.2">
      <c r="D116" s="65"/>
    </row>
    <row r="117" spans="4:4" x14ac:dyDescent="0.2">
      <c r="D117" s="65"/>
    </row>
    <row r="118" spans="4:4" x14ac:dyDescent="0.2">
      <c r="D118" s="65"/>
    </row>
    <row r="119" spans="4:4" x14ac:dyDescent="0.2">
      <c r="D119" s="65"/>
    </row>
    <row r="120" spans="4:4" x14ac:dyDescent="0.2">
      <c r="D120" s="65"/>
    </row>
    <row r="121" spans="4:4" x14ac:dyDescent="0.2">
      <c r="D121" s="65"/>
    </row>
    <row r="122" spans="4:4" x14ac:dyDescent="0.2">
      <c r="D122" s="65"/>
    </row>
    <row r="123" spans="4:4" x14ac:dyDescent="0.2">
      <c r="D123" s="65"/>
    </row>
    <row r="124" spans="4:4" x14ac:dyDescent="0.2">
      <c r="D124" s="65"/>
    </row>
    <row r="125" spans="4:4" x14ac:dyDescent="0.2">
      <c r="D125" s="65"/>
    </row>
    <row r="126" spans="4:4" x14ac:dyDescent="0.2">
      <c r="D126" s="65"/>
    </row>
    <row r="127" spans="4:4" x14ac:dyDescent="0.2">
      <c r="D127" s="65"/>
    </row>
    <row r="128" spans="4:4" x14ac:dyDescent="0.2">
      <c r="D128" s="65"/>
    </row>
    <row r="129" spans="4:4" x14ac:dyDescent="0.2">
      <c r="D129" s="65"/>
    </row>
    <row r="130" spans="4:4" x14ac:dyDescent="0.2">
      <c r="D130" s="65"/>
    </row>
    <row r="131" spans="4:4" x14ac:dyDescent="0.2">
      <c r="D131" s="65"/>
    </row>
    <row r="132" spans="4:4" x14ac:dyDescent="0.2">
      <c r="D132" s="65"/>
    </row>
    <row r="133" spans="4:4" x14ac:dyDescent="0.2">
      <c r="D133" s="65"/>
    </row>
    <row r="134" spans="4:4" x14ac:dyDescent="0.2">
      <c r="D134" s="65"/>
    </row>
    <row r="135" spans="4:4" x14ac:dyDescent="0.2">
      <c r="D135" s="65"/>
    </row>
    <row r="136" spans="4:4" x14ac:dyDescent="0.2">
      <c r="D136" s="65"/>
    </row>
    <row r="137" spans="4:4" x14ac:dyDescent="0.2">
      <c r="D137" s="65"/>
    </row>
    <row r="138" spans="4:4" x14ac:dyDescent="0.2">
      <c r="D138" s="65"/>
    </row>
    <row r="139" spans="4:4" x14ac:dyDescent="0.2">
      <c r="D139" s="65"/>
    </row>
    <row r="140" spans="4:4" x14ac:dyDescent="0.2">
      <c r="D140" s="65"/>
    </row>
    <row r="141" spans="4:4" x14ac:dyDescent="0.2">
      <c r="D141" s="65"/>
    </row>
    <row r="142" spans="4:4" x14ac:dyDescent="0.2">
      <c r="D142" s="65"/>
    </row>
    <row r="143" spans="4:4" x14ac:dyDescent="0.2">
      <c r="D143" s="65"/>
    </row>
    <row r="144" spans="4:4" x14ac:dyDescent="0.2">
      <c r="D144" s="65"/>
    </row>
    <row r="145" spans="4:4" x14ac:dyDescent="0.2">
      <c r="D145" s="65"/>
    </row>
    <row r="146" spans="4:4" x14ac:dyDescent="0.2">
      <c r="D146" s="65"/>
    </row>
    <row r="147" spans="4:4" x14ac:dyDescent="0.2">
      <c r="D147" s="65"/>
    </row>
    <row r="148" spans="4:4" x14ac:dyDescent="0.2">
      <c r="D148" s="65"/>
    </row>
    <row r="149" spans="4:4" x14ac:dyDescent="0.2">
      <c r="D149" s="65"/>
    </row>
    <row r="150" spans="4:4" x14ac:dyDescent="0.2">
      <c r="D150" s="65"/>
    </row>
    <row r="151" spans="4:4" x14ac:dyDescent="0.2">
      <c r="D151" s="65"/>
    </row>
    <row r="152" spans="4:4" x14ac:dyDescent="0.2">
      <c r="D152" s="65"/>
    </row>
    <row r="153" spans="4:4" x14ac:dyDescent="0.2">
      <c r="D153" s="65"/>
    </row>
    <row r="154" spans="4:4" x14ac:dyDescent="0.2">
      <c r="D154" s="65"/>
    </row>
    <row r="155" spans="4:4" x14ac:dyDescent="0.2">
      <c r="D155" s="65"/>
    </row>
    <row r="156" spans="4:4" x14ac:dyDescent="0.2">
      <c r="D156" s="65"/>
    </row>
    <row r="157" spans="4:4" x14ac:dyDescent="0.2">
      <c r="D157" s="65"/>
    </row>
    <row r="158" spans="4:4" x14ac:dyDescent="0.2">
      <c r="D158" s="65"/>
    </row>
    <row r="159" spans="4:4" x14ac:dyDescent="0.2">
      <c r="D159" s="65"/>
    </row>
    <row r="160" spans="4:4" x14ac:dyDescent="0.2">
      <c r="D160" s="65"/>
    </row>
    <row r="161" spans="4:4" x14ac:dyDescent="0.2">
      <c r="D161" s="65"/>
    </row>
    <row r="162" spans="4:4" x14ac:dyDescent="0.2">
      <c r="D162" s="65"/>
    </row>
    <row r="163" spans="4:4" x14ac:dyDescent="0.2">
      <c r="D163" s="65"/>
    </row>
    <row r="164" spans="4:4" x14ac:dyDescent="0.2">
      <c r="D164" s="65"/>
    </row>
    <row r="165" spans="4:4" x14ac:dyDescent="0.2">
      <c r="D165" s="65"/>
    </row>
    <row r="166" spans="4:4" x14ac:dyDescent="0.2">
      <c r="D166" s="65"/>
    </row>
    <row r="167" spans="4:4" x14ac:dyDescent="0.2">
      <c r="D167" s="65"/>
    </row>
    <row r="168" spans="4:4" x14ac:dyDescent="0.2">
      <c r="D168" s="65"/>
    </row>
    <row r="169" spans="4:4" x14ac:dyDescent="0.2">
      <c r="D169" s="65"/>
    </row>
    <row r="170" spans="4:4" x14ac:dyDescent="0.2">
      <c r="D170" s="65"/>
    </row>
    <row r="171" spans="4:4" x14ac:dyDescent="0.2">
      <c r="D171" s="65"/>
    </row>
    <row r="172" spans="4:4" x14ac:dyDescent="0.2">
      <c r="D172" s="65"/>
    </row>
    <row r="173" spans="4:4" x14ac:dyDescent="0.2">
      <c r="D173" s="65"/>
    </row>
    <row r="174" spans="4:4" x14ac:dyDescent="0.2">
      <c r="D174" s="65"/>
    </row>
    <row r="175" spans="4:4" x14ac:dyDescent="0.2">
      <c r="D175" s="65"/>
    </row>
    <row r="176" spans="4:4" x14ac:dyDescent="0.2">
      <c r="D176" s="65"/>
    </row>
    <row r="177" spans="4:4" x14ac:dyDescent="0.2">
      <c r="D177" s="65"/>
    </row>
    <row r="178" spans="4:4" x14ac:dyDescent="0.2">
      <c r="D178" s="65"/>
    </row>
    <row r="179" spans="4:4" x14ac:dyDescent="0.2">
      <c r="D179" s="65"/>
    </row>
    <row r="180" spans="4:4" x14ac:dyDescent="0.2">
      <c r="D180" s="65"/>
    </row>
    <row r="181" spans="4:4" x14ac:dyDescent="0.2">
      <c r="D181" s="65"/>
    </row>
    <row r="182" spans="4:4" x14ac:dyDescent="0.2">
      <c r="D182" s="65"/>
    </row>
    <row r="183" spans="4:4" x14ac:dyDescent="0.2">
      <c r="D183" s="65"/>
    </row>
    <row r="184" spans="4:4" x14ac:dyDescent="0.2">
      <c r="D184" s="65"/>
    </row>
    <row r="185" spans="4:4" x14ac:dyDescent="0.2">
      <c r="D185" s="65"/>
    </row>
    <row r="186" spans="4:4" x14ac:dyDescent="0.2">
      <c r="D186" s="65"/>
    </row>
    <row r="187" spans="4:4" x14ac:dyDescent="0.2">
      <c r="D187" s="65"/>
    </row>
    <row r="188" spans="4:4" x14ac:dyDescent="0.2">
      <c r="D188" s="65"/>
    </row>
    <row r="189" spans="4:4" x14ac:dyDescent="0.2">
      <c r="D189" s="65"/>
    </row>
    <row r="190" spans="4:4" x14ac:dyDescent="0.2">
      <c r="D190" s="65"/>
    </row>
    <row r="191" spans="4:4" x14ac:dyDescent="0.2">
      <c r="D191" s="65"/>
    </row>
    <row r="192" spans="4:4" x14ac:dyDescent="0.2">
      <c r="D192" s="65"/>
    </row>
    <row r="193" spans="4:4" x14ac:dyDescent="0.2">
      <c r="D193" s="65"/>
    </row>
    <row r="194" spans="4:4" x14ac:dyDescent="0.2">
      <c r="D194" s="65"/>
    </row>
    <row r="195" spans="4:4" x14ac:dyDescent="0.2">
      <c r="D195" s="65"/>
    </row>
    <row r="196" spans="4:4" x14ac:dyDescent="0.2">
      <c r="D196" s="65"/>
    </row>
    <row r="197" spans="4:4" x14ac:dyDescent="0.2">
      <c r="D197" s="65"/>
    </row>
    <row r="198" spans="4:4" x14ac:dyDescent="0.2">
      <c r="D198" s="65"/>
    </row>
    <row r="199" spans="4:4" x14ac:dyDescent="0.2">
      <c r="D199" s="65"/>
    </row>
    <row r="200" spans="4:4" x14ac:dyDescent="0.2">
      <c r="D200" s="65"/>
    </row>
    <row r="201" spans="4:4" x14ac:dyDescent="0.2">
      <c r="D201" s="65"/>
    </row>
    <row r="202" spans="4:4" x14ac:dyDescent="0.2">
      <c r="D202" s="65"/>
    </row>
    <row r="203" spans="4:4" x14ac:dyDescent="0.2">
      <c r="D203" s="65"/>
    </row>
    <row r="204" spans="4:4" x14ac:dyDescent="0.2">
      <c r="D204" s="65"/>
    </row>
    <row r="205" spans="4:4" x14ac:dyDescent="0.2">
      <c r="D205" s="65"/>
    </row>
    <row r="206" spans="4:4" x14ac:dyDescent="0.2">
      <c r="D206" s="65"/>
    </row>
    <row r="207" spans="4:4" x14ac:dyDescent="0.2">
      <c r="D207" s="65"/>
    </row>
    <row r="208" spans="4:4" x14ac:dyDescent="0.2">
      <c r="D208" s="65"/>
    </row>
    <row r="209" spans="4:4" x14ac:dyDescent="0.2">
      <c r="D209" s="65"/>
    </row>
    <row r="210" spans="4:4" x14ac:dyDescent="0.2">
      <c r="D210" s="65"/>
    </row>
    <row r="211" spans="4:4" x14ac:dyDescent="0.2">
      <c r="D211" s="65"/>
    </row>
    <row r="212" spans="4:4" x14ac:dyDescent="0.2">
      <c r="D212" s="65"/>
    </row>
    <row r="213" spans="4:4" x14ac:dyDescent="0.2">
      <c r="D213" s="65"/>
    </row>
    <row r="214" spans="4:4" x14ac:dyDescent="0.2">
      <c r="D214" s="65"/>
    </row>
    <row r="215" spans="4:4" x14ac:dyDescent="0.2">
      <c r="D215" s="65"/>
    </row>
    <row r="216" spans="4:4" x14ac:dyDescent="0.2">
      <c r="D216" s="65"/>
    </row>
    <row r="217" spans="4:4" x14ac:dyDescent="0.2">
      <c r="D217" s="65"/>
    </row>
    <row r="218" spans="4:4" x14ac:dyDescent="0.2">
      <c r="D218" s="65"/>
    </row>
    <row r="219" spans="4:4" x14ac:dyDescent="0.2">
      <c r="D219" s="65"/>
    </row>
    <row r="220" spans="4:4" x14ac:dyDescent="0.2">
      <c r="D220" s="65"/>
    </row>
    <row r="221" spans="4:4" x14ac:dyDescent="0.2">
      <c r="D221" s="65"/>
    </row>
    <row r="222" spans="4:4" x14ac:dyDescent="0.2">
      <c r="D222" s="65"/>
    </row>
    <row r="223" spans="4:4" x14ac:dyDescent="0.2">
      <c r="D223" s="65"/>
    </row>
    <row r="224" spans="4:4" x14ac:dyDescent="0.2">
      <c r="D224" s="65"/>
    </row>
    <row r="225" spans="4:4" x14ac:dyDescent="0.2">
      <c r="D225" s="65"/>
    </row>
    <row r="226" spans="4:4" x14ac:dyDescent="0.2">
      <c r="D226" s="65"/>
    </row>
    <row r="227" spans="4:4" x14ac:dyDescent="0.2">
      <c r="D227" s="65"/>
    </row>
    <row r="228" spans="4:4" x14ac:dyDescent="0.2">
      <c r="D228" s="65"/>
    </row>
    <row r="229" spans="4:4" x14ac:dyDescent="0.2">
      <c r="D229" s="65"/>
    </row>
    <row r="230" spans="4:4" x14ac:dyDescent="0.2">
      <c r="D230" s="65"/>
    </row>
    <row r="231" spans="4:4" x14ac:dyDescent="0.2">
      <c r="D231" s="65"/>
    </row>
    <row r="232" spans="4:4" x14ac:dyDescent="0.2">
      <c r="D232" s="65"/>
    </row>
    <row r="233" spans="4:4" x14ac:dyDescent="0.2">
      <c r="D233" s="65"/>
    </row>
    <row r="234" spans="4:4" x14ac:dyDescent="0.2">
      <c r="D234" s="65"/>
    </row>
    <row r="235" spans="4:4" x14ac:dyDescent="0.2">
      <c r="D235" s="65"/>
    </row>
    <row r="236" spans="4:4" x14ac:dyDescent="0.2">
      <c r="D236" s="65"/>
    </row>
    <row r="237" spans="4:4" x14ac:dyDescent="0.2">
      <c r="D237" s="65"/>
    </row>
    <row r="238" spans="4:4" x14ac:dyDescent="0.2">
      <c r="D238" s="65"/>
    </row>
    <row r="239" spans="4:4" x14ac:dyDescent="0.2">
      <c r="D239" s="65"/>
    </row>
    <row r="240" spans="4:4" x14ac:dyDescent="0.2">
      <c r="D240" s="65"/>
    </row>
    <row r="241" spans="4:4" x14ac:dyDescent="0.2">
      <c r="D241" s="65"/>
    </row>
    <row r="242" spans="4:4" x14ac:dyDescent="0.2">
      <c r="D242" s="65"/>
    </row>
    <row r="243" spans="4:4" x14ac:dyDescent="0.2">
      <c r="D243" s="65"/>
    </row>
    <row r="244" spans="4:4" x14ac:dyDescent="0.2">
      <c r="D244" s="65"/>
    </row>
    <row r="245" spans="4:4" x14ac:dyDescent="0.2">
      <c r="D245" s="65"/>
    </row>
    <row r="246" spans="4:4" x14ac:dyDescent="0.2">
      <c r="D246" s="65"/>
    </row>
    <row r="247" spans="4:4" x14ac:dyDescent="0.2">
      <c r="D247" s="65"/>
    </row>
    <row r="248" spans="4:4" x14ac:dyDescent="0.2">
      <c r="D248" s="65"/>
    </row>
    <row r="249" spans="4:4" x14ac:dyDescent="0.2">
      <c r="D249" s="65"/>
    </row>
    <row r="250" spans="4:4" x14ac:dyDescent="0.2">
      <c r="D250" s="65"/>
    </row>
    <row r="251" spans="4:4" x14ac:dyDescent="0.2">
      <c r="D251" s="65"/>
    </row>
    <row r="252" spans="4:4" x14ac:dyDescent="0.2">
      <c r="D252" s="65"/>
    </row>
    <row r="253" spans="4:4" x14ac:dyDescent="0.2">
      <c r="D253" s="65"/>
    </row>
    <row r="254" spans="4:4" x14ac:dyDescent="0.2">
      <c r="D254" s="65"/>
    </row>
    <row r="255" spans="4:4" x14ac:dyDescent="0.2">
      <c r="D255" s="65"/>
    </row>
    <row r="256" spans="4:4" x14ac:dyDescent="0.2">
      <c r="D256" s="65"/>
    </row>
    <row r="257" spans="4:4" x14ac:dyDescent="0.2">
      <c r="D257" s="65"/>
    </row>
    <row r="258" spans="4:4" x14ac:dyDescent="0.2">
      <c r="D258" s="65"/>
    </row>
    <row r="259" spans="4:4" x14ac:dyDescent="0.2">
      <c r="D259" s="65"/>
    </row>
    <row r="260" spans="4:4" x14ac:dyDescent="0.2">
      <c r="D260" s="65"/>
    </row>
    <row r="261" spans="4:4" x14ac:dyDescent="0.2">
      <c r="D261" s="65"/>
    </row>
    <row r="262" spans="4:4" x14ac:dyDescent="0.2">
      <c r="D262" s="65"/>
    </row>
    <row r="263" spans="4:4" x14ac:dyDescent="0.2">
      <c r="D263" s="65"/>
    </row>
    <row r="264" spans="4:4" x14ac:dyDescent="0.2">
      <c r="D264" s="65"/>
    </row>
    <row r="265" spans="4:4" x14ac:dyDescent="0.2">
      <c r="D265" s="65"/>
    </row>
    <row r="266" spans="4:4" x14ac:dyDescent="0.2">
      <c r="D266" s="65"/>
    </row>
    <row r="267" spans="4:4" x14ac:dyDescent="0.2">
      <c r="D267" s="65"/>
    </row>
    <row r="268" spans="4:4" x14ac:dyDescent="0.2">
      <c r="D268" s="65"/>
    </row>
    <row r="269" spans="4:4" x14ac:dyDescent="0.2">
      <c r="D269" s="65"/>
    </row>
    <row r="270" spans="4:4" x14ac:dyDescent="0.2">
      <c r="D270" s="65"/>
    </row>
    <row r="271" spans="4:4" x14ac:dyDescent="0.2">
      <c r="D271" s="65"/>
    </row>
    <row r="272" spans="4:4" x14ac:dyDescent="0.2">
      <c r="D272" s="65"/>
    </row>
    <row r="273" spans="4:4" x14ac:dyDescent="0.2">
      <c r="D273" s="65"/>
    </row>
    <row r="274" spans="4:4" x14ac:dyDescent="0.2">
      <c r="D274" s="65"/>
    </row>
    <row r="275" spans="4:4" x14ac:dyDescent="0.2">
      <c r="D275" s="65"/>
    </row>
    <row r="276" spans="4:4" x14ac:dyDescent="0.2">
      <c r="D276" s="65"/>
    </row>
    <row r="277" spans="4:4" x14ac:dyDescent="0.2">
      <c r="D277" s="65"/>
    </row>
    <row r="278" spans="4:4" x14ac:dyDescent="0.2">
      <c r="D278" s="65"/>
    </row>
    <row r="279" spans="4:4" x14ac:dyDescent="0.2">
      <c r="D279" s="65"/>
    </row>
    <row r="280" spans="4:4" x14ac:dyDescent="0.2">
      <c r="D280" s="65"/>
    </row>
    <row r="281" spans="4:4" x14ac:dyDescent="0.2">
      <c r="D281" s="65"/>
    </row>
    <row r="282" spans="4:4" x14ac:dyDescent="0.2">
      <c r="D282" s="65"/>
    </row>
    <row r="283" spans="4:4" x14ac:dyDescent="0.2">
      <c r="D283" s="65"/>
    </row>
    <row r="284" spans="4:4" x14ac:dyDescent="0.2">
      <c r="D284" s="65"/>
    </row>
    <row r="285" spans="4:4" x14ac:dyDescent="0.2">
      <c r="D285" s="65"/>
    </row>
    <row r="286" spans="4:4" x14ac:dyDescent="0.2">
      <c r="D286" s="65"/>
    </row>
    <row r="287" spans="4:4" x14ac:dyDescent="0.2">
      <c r="D287" s="65"/>
    </row>
    <row r="288" spans="4:4" x14ac:dyDescent="0.2">
      <c r="D288" s="65"/>
    </row>
    <row r="289" spans="4:4" x14ac:dyDescent="0.2">
      <c r="D289" s="65"/>
    </row>
    <row r="290" spans="4:4" x14ac:dyDescent="0.2">
      <c r="D290" s="65"/>
    </row>
    <row r="291" spans="4:4" x14ac:dyDescent="0.2">
      <c r="D291" s="65"/>
    </row>
    <row r="292" spans="4:4" x14ac:dyDescent="0.2">
      <c r="D292" s="65"/>
    </row>
    <row r="293" spans="4:4" x14ac:dyDescent="0.2">
      <c r="D293" s="65"/>
    </row>
    <row r="294" spans="4:4" x14ac:dyDescent="0.2">
      <c r="D294" s="65"/>
    </row>
    <row r="295" spans="4:4" x14ac:dyDescent="0.2">
      <c r="D295" s="65"/>
    </row>
    <row r="296" spans="4:4" x14ac:dyDescent="0.2">
      <c r="D296" s="65"/>
    </row>
    <row r="297" spans="4:4" x14ac:dyDescent="0.2">
      <c r="D297" s="65"/>
    </row>
    <row r="298" spans="4:4" x14ac:dyDescent="0.2">
      <c r="D298" s="65"/>
    </row>
    <row r="299" spans="4:4" x14ac:dyDescent="0.2">
      <c r="D299" s="65"/>
    </row>
    <row r="300" spans="4:4" x14ac:dyDescent="0.2">
      <c r="D300" s="65"/>
    </row>
    <row r="301" spans="4:4" x14ac:dyDescent="0.2">
      <c r="D301" s="65"/>
    </row>
    <row r="302" spans="4:4" x14ac:dyDescent="0.2">
      <c r="D302" s="65"/>
    </row>
    <row r="303" spans="4:4" x14ac:dyDescent="0.2">
      <c r="D303" s="65"/>
    </row>
    <row r="304" spans="4:4" x14ac:dyDescent="0.2">
      <c r="D304" s="65"/>
    </row>
    <row r="305" spans="4:4" x14ac:dyDescent="0.2">
      <c r="D305" s="65"/>
    </row>
    <row r="306" spans="4:4" x14ac:dyDescent="0.2">
      <c r="D306" s="65"/>
    </row>
    <row r="307" spans="4:4" x14ac:dyDescent="0.2">
      <c r="D307" s="65"/>
    </row>
    <row r="308" spans="4:4" x14ac:dyDescent="0.2">
      <c r="D308" s="65"/>
    </row>
    <row r="309" spans="4:4" x14ac:dyDescent="0.2">
      <c r="D309" s="65"/>
    </row>
    <row r="310" spans="4:4" x14ac:dyDescent="0.2">
      <c r="D310" s="65"/>
    </row>
    <row r="311" spans="4:4" x14ac:dyDescent="0.2">
      <c r="D311" s="65"/>
    </row>
    <row r="312" spans="4:4" x14ac:dyDescent="0.2">
      <c r="D312" s="65"/>
    </row>
    <row r="313" spans="4:4" x14ac:dyDescent="0.2">
      <c r="D313" s="65"/>
    </row>
    <row r="314" spans="4:4" x14ac:dyDescent="0.2">
      <c r="D314" s="65"/>
    </row>
    <row r="315" spans="4:4" x14ac:dyDescent="0.2">
      <c r="D315" s="65"/>
    </row>
    <row r="316" spans="4:4" x14ac:dyDescent="0.2">
      <c r="D316" s="65"/>
    </row>
    <row r="317" spans="4:4" x14ac:dyDescent="0.2">
      <c r="D317" s="65"/>
    </row>
    <row r="318" spans="4:4" x14ac:dyDescent="0.2">
      <c r="D318" s="65"/>
    </row>
    <row r="319" spans="4:4" x14ac:dyDescent="0.2">
      <c r="D319" s="65"/>
    </row>
    <row r="320" spans="4:4" x14ac:dyDescent="0.2">
      <c r="D320" s="65"/>
    </row>
    <row r="321" spans="4:4" x14ac:dyDescent="0.2">
      <c r="D321" s="65"/>
    </row>
    <row r="322" spans="4:4" x14ac:dyDescent="0.2">
      <c r="D322" s="65"/>
    </row>
    <row r="323" spans="4:4" x14ac:dyDescent="0.2">
      <c r="D323" s="65"/>
    </row>
    <row r="324" spans="4:4" x14ac:dyDescent="0.2">
      <c r="D324" s="65"/>
    </row>
    <row r="325" spans="4:4" x14ac:dyDescent="0.2">
      <c r="D325" s="65"/>
    </row>
    <row r="326" spans="4:4" x14ac:dyDescent="0.2">
      <c r="D326" s="65"/>
    </row>
    <row r="327" spans="4:4" x14ac:dyDescent="0.2">
      <c r="D327" s="65"/>
    </row>
    <row r="328" spans="4:4" x14ac:dyDescent="0.2">
      <c r="D328" s="65"/>
    </row>
    <row r="329" spans="4:4" x14ac:dyDescent="0.2">
      <c r="D329" s="65"/>
    </row>
    <row r="330" spans="4:4" x14ac:dyDescent="0.2">
      <c r="D330" s="65"/>
    </row>
    <row r="331" spans="4:4" x14ac:dyDescent="0.2">
      <c r="D331" s="65"/>
    </row>
    <row r="332" spans="4:4" x14ac:dyDescent="0.2">
      <c r="D332" s="65"/>
    </row>
    <row r="333" spans="4:4" x14ac:dyDescent="0.2">
      <c r="D333" s="65"/>
    </row>
    <row r="334" spans="4:4" x14ac:dyDescent="0.2">
      <c r="D334" s="65"/>
    </row>
    <row r="335" spans="4:4" x14ac:dyDescent="0.2">
      <c r="D335" s="65"/>
    </row>
    <row r="336" spans="4:4" x14ac:dyDescent="0.2">
      <c r="D336" s="65"/>
    </row>
    <row r="337" spans="4:4" x14ac:dyDescent="0.2">
      <c r="D337" s="65"/>
    </row>
    <row r="338" spans="4:4" x14ac:dyDescent="0.2">
      <c r="D338" s="65"/>
    </row>
    <row r="339" spans="4:4" x14ac:dyDescent="0.2">
      <c r="D339" s="65"/>
    </row>
    <row r="340" spans="4:4" x14ac:dyDescent="0.2">
      <c r="D340" s="65"/>
    </row>
    <row r="341" spans="4:4" x14ac:dyDescent="0.2">
      <c r="D341" s="65"/>
    </row>
    <row r="342" spans="4:4" x14ac:dyDescent="0.2">
      <c r="D342" s="65"/>
    </row>
    <row r="343" spans="4:4" x14ac:dyDescent="0.2">
      <c r="D343" s="65"/>
    </row>
    <row r="344" spans="4:4" x14ac:dyDescent="0.2">
      <c r="D344" s="65"/>
    </row>
    <row r="345" spans="4:4" x14ac:dyDescent="0.2">
      <c r="D345" s="65"/>
    </row>
    <row r="346" spans="4:4" x14ac:dyDescent="0.2">
      <c r="D346" s="65"/>
    </row>
    <row r="347" spans="4:4" x14ac:dyDescent="0.2">
      <c r="D347" s="65"/>
    </row>
    <row r="348" spans="4:4" x14ac:dyDescent="0.2">
      <c r="D348" s="65"/>
    </row>
    <row r="349" spans="4:4" x14ac:dyDescent="0.2">
      <c r="D349" s="65"/>
    </row>
    <row r="350" spans="4:4" x14ac:dyDescent="0.2">
      <c r="D350" s="65"/>
    </row>
    <row r="351" spans="4:4" x14ac:dyDescent="0.2">
      <c r="D351" s="65"/>
    </row>
    <row r="352" spans="4:4" x14ac:dyDescent="0.2">
      <c r="D352" s="65"/>
    </row>
    <row r="353" spans="4:4" x14ac:dyDescent="0.2">
      <c r="D353" s="65"/>
    </row>
    <row r="354" spans="4:4" x14ac:dyDescent="0.2">
      <c r="D354" s="65"/>
    </row>
    <row r="355" spans="4:4" x14ac:dyDescent="0.2">
      <c r="D355" s="65"/>
    </row>
    <row r="356" spans="4:4" x14ac:dyDescent="0.2">
      <c r="D356" s="65"/>
    </row>
    <row r="357" spans="4:4" x14ac:dyDescent="0.2">
      <c r="D357" s="65"/>
    </row>
    <row r="358" spans="4:4" x14ac:dyDescent="0.2">
      <c r="D358" s="65"/>
    </row>
    <row r="359" spans="4:4" x14ac:dyDescent="0.2">
      <c r="D359" s="65"/>
    </row>
    <row r="360" spans="4:4" x14ac:dyDescent="0.2">
      <c r="D360" s="65"/>
    </row>
    <row r="361" spans="4:4" x14ac:dyDescent="0.2">
      <c r="D361" s="65"/>
    </row>
    <row r="362" spans="4:4" x14ac:dyDescent="0.2">
      <c r="D362" s="65"/>
    </row>
    <row r="363" spans="4:4" x14ac:dyDescent="0.2">
      <c r="D363" s="65"/>
    </row>
    <row r="364" spans="4:4" x14ac:dyDescent="0.2">
      <c r="D364" s="65"/>
    </row>
    <row r="365" spans="4:4" x14ac:dyDescent="0.2">
      <c r="D365" s="65"/>
    </row>
    <row r="366" spans="4:4" x14ac:dyDescent="0.2">
      <c r="D366" s="65"/>
    </row>
    <row r="367" spans="4:4" x14ac:dyDescent="0.2">
      <c r="D367" s="65"/>
    </row>
    <row r="368" spans="4:4" x14ac:dyDescent="0.2">
      <c r="D368" s="65"/>
    </row>
    <row r="369" spans="4:4" x14ac:dyDescent="0.2">
      <c r="D369" s="65"/>
    </row>
    <row r="370" spans="4:4" x14ac:dyDescent="0.2">
      <c r="D370" s="65"/>
    </row>
    <row r="371" spans="4:4" x14ac:dyDescent="0.2">
      <c r="D371" s="65"/>
    </row>
    <row r="372" spans="4:4" x14ac:dyDescent="0.2">
      <c r="D372" s="65"/>
    </row>
    <row r="373" spans="4:4" x14ac:dyDescent="0.2">
      <c r="D373" s="65"/>
    </row>
    <row r="374" spans="4:4" x14ac:dyDescent="0.2">
      <c r="D374" s="65"/>
    </row>
    <row r="375" spans="4:4" x14ac:dyDescent="0.2">
      <c r="D375" s="65"/>
    </row>
    <row r="376" spans="4:4" x14ac:dyDescent="0.2">
      <c r="D376" s="65"/>
    </row>
    <row r="377" spans="4:4" x14ac:dyDescent="0.2">
      <c r="D377" s="65"/>
    </row>
    <row r="378" spans="4:4" x14ac:dyDescent="0.2">
      <c r="D378" s="65"/>
    </row>
    <row r="379" spans="4:4" x14ac:dyDescent="0.2">
      <c r="D379" s="65"/>
    </row>
    <row r="380" spans="4:4" x14ac:dyDescent="0.2">
      <c r="D380" s="65"/>
    </row>
    <row r="381" spans="4:4" x14ac:dyDescent="0.2">
      <c r="D381" s="65"/>
    </row>
    <row r="382" spans="4:4" x14ac:dyDescent="0.2">
      <c r="D382" s="65"/>
    </row>
    <row r="383" spans="4:4" x14ac:dyDescent="0.2">
      <c r="D383" s="65"/>
    </row>
    <row r="384" spans="4:4" x14ac:dyDescent="0.2">
      <c r="D384" s="65"/>
    </row>
    <row r="385" spans="4:4" x14ac:dyDescent="0.2">
      <c r="D385" s="65"/>
    </row>
    <row r="386" spans="4:4" x14ac:dyDescent="0.2">
      <c r="D386" s="65"/>
    </row>
    <row r="387" spans="4:4" x14ac:dyDescent="0.2">
      <c r="D387" s="65"/>
    </row>
    <row r="388" spans="4:4" x14ac:dyDescent="0.2">
      <c r="D388" s="65"/>
    </row>
    <row r="389" spans="4:4" x14ac:dyDescent="0.2">
      <c r="D389" s="65"/>
    </row>
    <row r="390" spans="4:4" x14ac:dyDescent="0.2">
      <c r="D390" s="65"/>
    </row>
    <row r="391" spans="4:4" x14ac:dyDescent="0.2">
      <c r="D391" s="65"/>
    </row>
    <row r="392" spans="4:4" x14ac:dyDescent="0.2">
      <c r="D392" s="65"/>
    </row>
    <row r="393" spans="4:4" x14ac:dyDescent="0.2">
      <c r="D393" s="65"/>
    </row>
    <row r="394" spans="4:4" x14ac:dyDescent="0.2">
      <c r="D394" s="65"/>
    </row>
    <row r="395" spans="4:4" x14ac:dyDescent="0.2">
      <c r="D395" s="65"/>
    </row>
    <row r="396" spans="4:4" x14ac:dyDescent="0.2">
      <c r="D396" s="65"/>
    </row>
    <row r="397" spans="4:4" x14ac:dyDescent="0.2">
      <c r="D397" s="65"/>
    </row>
    <row r="398" spans="4:4" x14ac:dyDescent="0.2">
      <c r="D398" s="65"/>
    </row>
    <row r="399" spans="4:4" x14ac:dyDescent="0.2">
      <c r="D399" s="65"/>
    </row>
    <row r="400" spans="4:4" x14ac:dyDescent="0.2">
      <c r="D400" s="65"/>
    </row>
    <row r="401" spans="4:4" x14ac:dyDescent="0.2">
      <c r="D401" s="65"/>
    </row>
    <row r="402" spans="4:4" x14ac:dyDescent="0.2">
      <c r="D402" s="65"/>
    </row>
    <row r="403" spans="4:4" x14ac:dyDescent="0.2">
      <c r="D403" s="65"/>
    </row>
    <row r="404" spans="4:4" x14ac:dyDescent="0.2">
      <c r="D404" s="65"/>
    </row>
    <row r="405" spans="4:4" x14ac:dyDescent="0.2">
      <c r="D405" s="65"/>
    </row>
    <row r="406" spans="4:4" x14ac:dyDescent="0.2">
      <c r="D406" s="65"/>
    </row>
    <row r="407" spans="4:4" x14ac:dyDescent="0.2">
      <c r="D407" s="65"/>
    </row>
    <row r="408" spans="4:4" x14ac:dyDescent="0.2">
      <c r="D408" s="65"/>
    </row>
    <row r="409" spans="4:4" x14ac:dyDescent="0.2">
      <c r="D409" s="65"/>
    </row>
    <row r="410" spans="4:4" x14ac:dyDescent="0.2">
      <c r="D410" s="65"/>
    </row>
    <row r="411" spans="4:4" x14ac:dyDescent="0.2">
      <c r="D411" s="65"/>
    </row>
    <row r="412" spans="4:4" x14ac:dyDescent="0.2">
      <c r="D412" s="65"/>
    </row>
    <row r="413" spans="4:4" x14ac:dyDescent="0.2">
      <c r="D413" s="65"/>
    </row>
    <row r="414" spans="4:4" x14ac:dyDescent="0.2">
      <c r="D414" s="65"/>
    </row>
    <row r="415" spans="4:4" x14ac:dyDescent="0.2">
      <c r="D415" s="65"/>
    </row>
    <row r="416" spans="4:4" x14ac:dyDescent="0.2">
      <c r="D416" s="65"/>
    </row>
    <row r="417" spans="4:4" x14ac:dyDescent="0.2">
      <c r="D417" s="65"/>
    </row>
    <row r="418" spans="4:4" x14ac:dyDescent="0.2">
      <c r="D418" s="65"/>
    </row>
    <row r="419" spans="4:4" x14ac:dyDescent="0.2">
      <c r="D419" s="65"/>
    </row>
    <row r="420" spans="4:4" x14ac:dyDescent="0.2">
      <c r="D420" s="65"/>
    </row>
    <row r="421" spans="4:4" x14ac:dyDescent="0.2">
      <c r="D421" s="65"/>
    </row>
    <row r="422" spans="4:4" x14ac:dyDescent="0.2">
      <c r="D422" s="65"/>
    </row>
    <row r="423" spans="4:4" x14ac:dyDescent="0.2">
      <c r="D423" s="65"/>
    </row>
    <row r="424" spans="4:4" x14ac:dyDescent="0.2">
      <c r="D424" s="65"/>
    </row>
    <row r="425" spans="4:4" x14ac:dyDescent="0.2">
      <c r="D425" s="65"/>
    </row>
    <row r="426" spans="4:4" x14ac:dyDescent="0.2">
      <c r="D426" s="65"/>
    </row>
    <row r="427" spans="4:4" x14ac:dyDescent="0.2">
      <c r="D427" s="65"/>
    </row>
    <row r="428" spans="4:4" x14ac:dyDescent="0.2">
      <c r="D428" s="65"/>
    </row>
    <row r="429" spans="4:4" x14ac:dyDescent="0.2">
      <c r="D429" s="65"/>
    </row>
    <row r="430" spans="4:4" x14ac:dyDescent="0.2">
      <c r="D430" s="65"/>
    </row>
    <row r="431" spans="4:4" x14ac:dyDescent="0.2">
      <c r="D431" s="65"/>
    </row>
    <row r="432" spans="4:4" x14ac:dyDescent="0.2">
      <c r="D432" s="65"/>
    </row>
    <row r="433" spans="4:4" x14ac:dyDescent="0.2">
      <c r="D433" s="65"/>
    </row>
    <row r="434" spans="4:4" x14ac:dyDescent="0.2">
      <c r="D434" s="65"/>
    </row>
    <row r="435" spans="4:4" x14ac:dyDescent="0.2">
      <c r="D435" s="65"/>
    </row>
    <row r="436" spans="4:4" x14ac:dyDescent="0.2">
      <c r="D436" s="65"/>
    </row>
    <row r="437" spans="4:4" x14ac:dyDescent="0.2">
      <c r="D437" s="65"/>
    </row>
    <row r="438" spans="4:4" x14ac:dyDescent="0.2">
      <c r="D438" s="65"/>
    </row>
    <row r="439" spans="4:4" x14ac:dyDescent="0.2">
      <c r="D439" s="65"/>
    </row>
    <row r="440" spans="4:4" x14ac:dyDescent="0.2">
      <c r="D440" s="65"/>
    </row>
    <row r="441" spans="4:4" x14ac:dyDescent="0.2">
      <c r="D441" s="65"/>
    </row>
    <row r="442" spans="4:4" x14ac:dyDescent="0.2">
      <c r="D442" s="65"/>
    </row>
    <row r="443" spans="4:4" x14ac:dyDescent="0.2">
      <c r="D443" s="65"/>
    </row>
    <row r="444" spans="4:4" x14ac:dyDescent="0.2">
      <c r="D444" s="65"/>
    </row>
    <row r="445" spans="4:4" x14ac:dyDescent="0.2">
      <c r="D445" s="65"/>
    </row>
    <row r="446" spans="4:4" x14ac:dyDescent="0.2">
      <c r="D446" s="65"/>
    </row>
    <row r="447" spans="4:4" x14ac:dyDescent="0.2">
      <c r="D447" s="65"/>
    </row>
    <row r="448" spans="4:4" x14ac:dyDescent="0.2">
      <c r="D448" s="65"/>
    </row>
    <row r="449" spans="4:4" x14ac:dyDescent="0.2">
      <c r="D449" s="65"/>
    </row>
    <row r="450" spans="4:4" x14ac:dyDescent="0.2">
      <c r="D450" s="65"/>
    </row>
    <row r="451" spans="4:4" x14ac:dyDescent="0.2">
      <c r="D451" s="65"/>
    </row>
    <row r="452" spans="4:4" x14ac:dyDescent="0.2">
      <c r="D452" s="65"/>
    </row>
    <row r="453" spans="4:4" x14ac:dyDescent="0.2">
      <c r="D453" s="65"/>
    </row>
    <row r="454" spans="4:4" x14ac:dyDescent="0.2">
      <c r="D454" s="65"/>
    </row>
    <row r="455" spans="4:4" x14ac:dyDescent="0.2">
      <c r="D455" s="65"/>
    </row>
    <row r="456" spans="4:4" x14ac:dyDescent="0.2">
      <c r="D456" s="65"/>
    </row>
    <row r="457" spans="4:4" x14ac:dyDescent="0.2">
      <c r="D457" s="65"/>
    </row>
    <row r="458" spans="4:4" x14ac:dyDescent="0.2">
      <c r="D458" s="65"/>
    </row>
    <row r="459" spans="4:4" x14ac:dyDescent="0.2">
      <c r="D459" s="65"/>
    </row>
    <row r="460" spans="4:4" x14ac:dyDescent="0.2">
      <c r="D460" s="65"/>
    </row>
    <row r="461" spans="4:4" x14ac:dyDescent="0.2">
      <c r="D461" s="65"/>
    </row>
    <row r="462" spans="4:4" x14ac:dyDescent="0.2">
      <c r="D462" s="65"/>
    </row>
    <row r="463" spans="4:4" x14ac:dyDescent="0.2">
      <c r="D463" s="65"/>
    </row>
    <row r="464" spans="4:4" x14ac:dyDescent="0.2">
      <c r="D464" s="65"/>
    </row>
    <row r="465" spans="4:4" x14ac:dyDescent="0.2">
      <c r="D465" s="65"/>
    </row>
    <row r="466" spans="4:4" x14ac:dyDescent="0.2">
      <c r="D466" s="65"/>
    </row>
    <row r="467" spans="4:4" x14ac:dyDescent="0.2">
      <c r="D467" s="65"/>
    </row>
    <row r="468" spans="4:4" x14ac:dyDescent="0.2">
      <c r="D468" s="65"/>
    </row>
    <row r="469" spans="4:4" x14ac:dyDescent="0.2">
      <c r="D469" s="65"/>
    </row>
    <row r="470" spans="4:4" x14ac:dyDescent="0.2">
      <c r="D470" s="65"/>
    </row>
    <row r="471" spans="4:4" x14ac:dyDescent="0.2">
      <c r="D471" s="65"/>
    </row>
    <row r="472" spans="4:4" x14ac:dyDescent="0.2">
      <c r="D472" s="65"/>
    </row>
    <row r="473" spans="4:4" x14ac:dyDescent="0.2">
      <c r="D473" s="65"/>
    </row>
    <row r="474" spans="4:4" x14ac:dyDescent="0.2">
      <c r="D474" s="65"/>
    </row>
    <row r="475" spans="4:4" x14ac:dyDescent="0.2">
      <c r="D475" s="65"/>
    </row>
    <row r="476" spans="4:4" x14ac:dyDescent="0.2">
      <c r="D476" s="65"/>
    </row>
    <row r="477" spans="4:4" x14ac:dyDescent="0.2">
      <c r="D477" s="65"/>
    </row>
    <row r="478" spans="4:4" x14ac:dyDescent="0.2">
      <c r="D478" s="65"/>
    </row>
    <row r="479" spans="4:4" x14ac:dyDescent="0.2">
      <c r="D479" s="65"/>
    </row>
    <row r="480" spans="4:4" x14ac:dyDescent="0.2">
      <c r="D480" s="65"/>
    </row>
    <row r="481" spans="4:4" x14ac:dyDescent="0.2">
      <c r="D481" s="65"/>
    </row>
    <row r="482" spans="4:4" x14ac:dyDescent="0.2">
      <c r="D482" s="65"/>
    </row>
    <row r="483" spans="4:4" x14ac:dyDescent="0.2">
      <c r="D483" s="65"/>
    </row>
    <row r="484" spans="4:4" x14ac:dyDescent="0.2">
      <c r="D484" s="65"/>
    </row>
    <row r="485" spans="4:4" x14ac:dyDescent="0.2">
      <c r="D485" s="65"/>
    </row>
    <row r="486" spans="4:4" x14ac:dyDescent="0.2">
      <c r="D486" s="65"/>
    </row>
    <row r="487" spans="4:4" x14ac:dyDescent="0.2">
      <c r="D487" s="65"/>
    </row>
    <row r="488" spans="4:4" x14ac:dyDescent="0.2">
      <c r="D488" s="65"/>
    </row>
    <row r="489" spans="4:4" x14ac:dyDescent="0.2">
      <c r="D489" s="65"/>
    </row>
    <row r="490" spans="4:4" x14ac:dyDescent="0.2">
      <c r="D490" s="65"/>
    </row>
    <row r="491" spans="4:4" x14ac:dyDescent="0.2">
      <c r="D491" s="65"/>
    </row>
    <row r="492" spans="4:4" x14ac:dyDescent="0.2">
      <c r="D492" s="65"/>
    </row>
    <row r="493" spans="4:4" x14ac:dyDescent="0.2">
      <c r="D493" s="65"/>
    </row>
    <row r="494" spans="4:4" x14ac:dyDescent="0.2">
      <c r="D494" s="65"/>
    </row>
    <row r="495" spans="4:4" x14ac:dyDescent="0.2">
      <c r="D495" s="65"/>
    </row>
    <row r="496" spans="4:4" x14ac:dyDescent="0.2">
      <c r="D496" s="65"/>
    </row>
    <row r="497" spans="4:4" x14ac:dyDescent="0.2">
      <c r="D497" s="65"/>
    </row>
    <row r="498" spans="4:4" x14ac:dyDescent="0.2">
      <c r="D498" s="65"/>
    </row>
    <row r="499" spans="4:4" x14ac:dyDescent="0.2">
      <c r="D499" s="65"/>
    </row>
    <row r="500" spans="4:4" x14ac:dyDescent="0.2">
      <c r="D500" s="65"/>
    </row>
    <row r="501" spans="4:4" x14ac:dyDescent="0.2">
      <c r="D501" s="65"/>
    </row>
    <row r="502" spans="4:4" x14ac:dyDescent="0.2">
      <c r="D502" s="65"/>
    </row>
    <row r="503" spans="4:4" x14ac:dyDescent="0.2">
      <c r="D503" s="65"/>
    </row>
    <row r="504" spans="4:4" x14ac:dyDescent="0.2">
      <c r="D504" s="65"/>
    </row>
    <row r="505" spans="4:4" x14ac:dyDescent="0.2">
      <c r="D505" s="65"/>
    </row>
    <row r="506" spans="4:4" x14ac:dyDescent="0.2">
      <c r="D506" s="65"/>
    </row>
    <row r="507" spans="4:4" x14ac:dyDescent="0.2">
      <c r="D507" s="65"/>
    </row>
    <row r="508" spans="4:4" x14ac:dyDescent="0.2">
      <c r="D508" s="65"/>
    </row>
    <row r="509" spans="4:4" x14ac:dyDescent="0.2">
      <c r="D509" s="65"/>
    </row>
    <row r="510" spans="4:4" x14ac:dyDescent="0.2">
      <c r="D510" s="65"/>
    </row>
    <row r="511" spans="4:4" x14ac:dyDescent="0.2">
      <c r="D511" s="65"/>
    </row>
    <row r="512" spans="4:4" x14ac:dyDescent="0.2">
      <c r="D512" s="65"/>
    </row>
    <row r="513" spans="4:4" x14ac:dyDescent="0.2">
      <c r="D513" s="65"/>
    </row>
    <row r="514" spans="4:4" x14ac:dyDescent="0.2">
      <c r="D514" s="65"/>
    </row>
    <row r="515" spans="4:4" x14ac:dyDescent="0.2">
      <c r="D515" s="65"/>
    </row>
    <row r="516" spans="4:4" x14ac:dyDescent="0.2">
      <c r="D516" s="65"/>
    </row>
    <row r="517" spans="4:4" x14ac:dyDescent="0.2">
      <c r="D517" s="65"/>
    </row>
    <row r="518" spans="4:4" x14ac:dyDescent="0.2">
      <c r="D518" s="65"/>
    </row>
    <row r="519" spans="4:4" x14ac:dyDescent="0.2">
      <c r="D519" s="65"/>
    </row>
    <row r="520" spans="4:4" x14ac:dyDescent="0.2">
      <c r="D520" s="65"/>
    </row>
    <row r="521" spans="4:4" x14ac:dyDescent="0.2">
      <c r="D521" s="65"/>
    </row>
    <row r="522" spans="4:4" x14ac:dyDescent="0.2">
      <c r="D522" s="65"/>
    </row>
    <row r="523" spans="4:4" x14ac:dyDescent="0.2">
      <c r="D523" s="65"/>
    </row>
    <row r="524" spans="4:4" x14ac:dyDescent="0.2">
      <c r="D524" s="65"/>
    </row>
    <row r="525" spans="4:4" x14ac:dyDescent="0.2">
      <c r="D525" s="65"/>
    </row>
    <row r="526" spans="4:4" x14ac:dyDescent="0.2">
      <c r="D526" s="65"/>
    </row>
    <row r="527" spans="4:4" x14ac:dyDescent="0.2">
      <c r="D527" s="65"/>
    </row>
    <row r="528" spans="4:4" x14ac:dyDescent="0.2">
      <c r="D528" s="65"/>
    </row>
    <row r="529" spans="4:4" x14ac:dyDescent="0.2">
      <c r="D529" s="65"/>
    </row>
    <row r="530" spans="4:4" x14ac:dyDescent="0.2">
      <c r="D530" s="65"/>
    </row>
    <row r="531" spans="4:4" x14ac:dyDescent="0.2">
      <c r="D531" s="65"/>
    </row>
    <row r="532" spans="4:4" x14ac:dyDescent="0.2">
      <c r="D532" s="65"/>
    </row>
    <row r="533" spans="4:4" x14ac:dyDescent="0.2">
      <c r="D533" s="65"/>
    </row>
    <row r="534" spans="4:4" x14ac:dyDescent="0.2">
      <c r="D534" s="65"/>
    </row>
    <row r="535" spans="4:4" x14ac:dyDescent="0.2">
      <c r="D535" s="65"/>
    </row>
    <row r="536" spans="4:4" x14ac:dyDescent="0.2">
      <c r="D536" s="65"/>
    </row>
    <row r="537" spans="4:4" x14ac:dyDescent="0.2">
      <c r="D537" s="65"/>
    </row>
    <row r="538" spans="4:4" x14ac:dyDescent="0.2">
      <c r="D538" s="65"/>
    </row>
    <row r="539" spans="4:4" x14ac:dyDescent="0.2">
      <c r="D539" s="65"/>
    </row>
    <row r="540" spans="4:4" x14ac:dyDescent="0.2">
      <c r="D540" s="65"/>
    </row>
    <row r="541" spans="4:4" x14ac:dyDescent="0.2">
      <c r="D541" s="65"/>
    </row>
    <row r="542" spans="4:4" x14ac:dyDescent="0.2">
      <c r="D542" s="65"/>
    </row>
    <row r="543" spans="4:4" x14ac:dyDescent="0.2">
      <c r="D543" s="65"/>
    </row>
    <row r="544" spans="4:4" x14ac:dyDescent="0.2">
      <c r="D544" s="65"/>
    </row>
    <row r="545" spans="4:4" x14ac:dyDescent="0.2">
      <c r="D545" s="65"/>
    </row>
    <row r="546" spans="4:4" x14ac:dyDescent="0.2">
      <c r="D546" s="65"/>
    </row>
    <row r="547" spans="4:4" x14ac:dyDescent="0.2">
      <c r="D547" s="65"/>
    </row>
    <row r="548" spans="4:4" x14ac:dyDescent="0.2">
      <c r="D548" s="65"/>
    </row>
    <row r="549" spans="4:4" x14ac:dyDescent="0.2">
      <c r="D549" s="65"/>
    </row>
    <row r="550" spans="4:4" x14ac:dyDescent="0.2">
      <c r="D550" s="65"/>
    </row>
    <row r="551" spans="4:4" x14ac:dyDescent="0.2">
      <c r="D551" s="65"/>
    </row>
    <row r="552" spans="4:4" x14ac:dyDescent="0.2">
      <c r="D552" s="65"/>
    </row>
    <row r="553" spans="4:4" x14ac:dyDescent="0.2">
      <c r="D553" s="65"/>
    </row>
    <row r="554" spans="4:4" x14ac:dyDescent="0.2">
      <c r="D554" s="65"/>
    </row>
    <row r="555" spans="4:4" x14ac:dyDescent="0.2">
      <c r="D555" s="65"/>
    </row>
    <row r="556" spans="4:4" x14ac:dyDescent="0.2">
      <c r="D556" s="65"/>
    </row>
    <row r="557" spans="4:4" x14ac:dyDescent="0.2">
      <c r="D557" s="65"/>
    </row>
    <row r="558" spans="4:4" x14ac:dyDescent="0.2">
      <c r="D558" s="65"/>
    </row>
    <row r="559" spans="4:4" x14ac:dyDescent="0.2">
      <c r="D559" s="65"/>
    </row>
    <row r="560" spans="4:4" x14ac:dyDescent="0.2">
      <c r="D560" s="65"/>
    </row>
    <row r="561" spans="4:4" x14ac:dyDescent="0.2">
      <c r="D561" s="65"/>
    </row>
    <row r="562" spans="4:4" x14ac:dyDescent="0.2">
      <c r="D562" s="65"/>
    </row>
    <row r="563" spans="4:4" x14ac:dyDescent="0.2">
      <c r="D563" s="65"/>
    </row>
    <row r="564" spans="4:4" x14ac:dyDescent="0.2">
      <c r="D564" s="65"/>
    </row>
    <row r="565" spans="4:4" x14ac:dyDescent="0.2">
      <c r="D565" s="65"/>
    </row>
    <row r="566" spans="4:4" x14ac:dyDescent="0.2">
      <c r="D566" s="65"/>
    </row>
    <row r="567" spans="4:4" x14ac:dyDescent="0.2">
      <c r="D567" s="65"/>
    </row>
    <row r="568" spans="4:4" x14ac:dyDescent="0.2">
      <c r="D568" s="65"/>
    </row>
    <row r="569" spans="4:4" x14ac:dyDescent="0.2">
      <c r="D569" s="65"/>
    </row>
    <row r="570" spans="4:4" x14ac:dyDescent="0.2">
      <c r="D570" s="65"/>
    </row>
    <row r="571" spans="4:4" x14ac:dyDescent="0.2">
      <c r="D571" s="65"/>
    </row>
    <row r="572" spans="4:4" x14ac:dyDescent="0.2">
      <c r="D572" s="65"/>
    </row>
    <row r="573" spans="4:4" x14ac:dyDescent="0.2">
      <c r="D573" s="65"/>
    </row>
    <row r="574" spans="4:4" x14ac:dyDescent="0.2">
      <c r="D574" s="65"/>
    </row>
    <row r="575" spans="4:4" x14ac:dyDescent="0.2">
      <c r="D575" s="65"/>
    </row>
    <row r="576" spans="4:4" x14ac:dyDescent="0.2">
      <c r="D576" s="65"/>
    </row>
    <row r="577" spans="4:4" x14ac:dyDescent="0.2">
      <c r="D577" s="65"/>
    </row>
    <row r="578" spans="4:4" x14ac:dyDescent="0.2">
      <c r="D578" s="65"/>
    </row>
    <row r="579" spans="4:4" x14ac:dyDescent="0.2">
      <c r="D579" s="65"/>
    </row>
    <row r="580" spans="4:4" x14ac:dyDescent="0.2">
      <c r="D580" s="65"/>
    </row>
    <row r="581" spans="4:4" x14ac:dyDescent="0.2">
      <c r="D581" s="65"/>
    </row>
    <row r="582" spans="4:4" x14ac:dyDescent="0.2">
      <c r="D582" s="65"/>
    </row>
    <row r="583" spans="4:4" x14ac:dyDescent="0.2">
      <c r="D583" s="65"/>
    </row>
    <row r="584" spans="4:4" x14ac:dyDescent="0.2">
      <c r="D584" s="65"/>
    </row>
    <row r="585" spans="4:4" x14ac:dyDescent="0.2">
      <c r="D585" s="65"/>
    </row>
    <row r="586" spans="4:4" x14ac:dyDescent="0.2">
      <c r="D586" s="65"/>
    </row>
    <row r="587" spans="4:4" x14ac:dyDescent="0.2">
      <c r="D587" s="65"/>
    </row>
    <row r="588" spans="4:4" x14ac:dyDescent="0.2">
      <c r="D588" s="65"/>
    </row>
    <row r="589" spans="4:4" x14ac:dyDescent="0.2">
      <c r="D589" s="65"/>
    </row>
    <row r="590" spans="4:4" x14ac:dyDescent="0.2">
      <c r="D590" s="65"/>
    </row>
    <row r="591" spans="4:4" x14ac:dyDescent="0.2">
      <c r="D591" s="65"/>
    </row>
    <row r="592" spans="4:4" x14ac:dyDescent="0.2">
      <c r="D592" s="65"/>
    </row>
    <row r="593" spans="4:4" x14ac:dyDescent="0.2">
      <c r="D593" s="65"/>
    </row>
    <row r="594" spans="4:4" x14ac:dyDescent="0.2">
      <c r="D594" s="65"/>
    </row>
    <row r="595" spans="4:4" x14ac:dyDescent="0.2">
      <c r="D595" s="65"/>
    </row>
    <row r="596" spans="4:4" x14ac:dyDescent="0.2">
      <c r="D596" s="65"/>
    </row>
    <row r="597" spans="4:4" x14ac:dyDescent="0.2">
      <c r="D597" s="65"/>
    </row>
    <row r="598" spans="4:4" x14ac:dyDescent="0.2">
      <c r="D598" s="65"/>
    </row>
    <row r="599" spans="4:4" x14ac:dyDescent="0.2">
      <c r="D599" s="65"/>
    </row>
    <row r="600" spans="4:4" x14ac:dyDescent="0.2">
      <c r="D600" s="65"/>
    </row>
    <row r="601" spans="4:4" x14ac:dyDescent="0.2">
      <c r="D601" s="65"/>
    </row>
    <row r="602" spans="4:4" x14ac:dyDescent="0.2">
      <c r="D602" s="65"/>
    </row>
    <row r="603" spans="4:4" x14ac:dyDescent="0.2">
      <c r="D603" s="65"/>
    </row>
    <row r="604" spans="4:4" x14ac:dyDescent="0.2">
      <c r="D604" s="65"/>
    </row>
    <row r="605" spans="4:4" x14ac:dyDescent="0.2">
      <c r="D605" s="65"/>
    </row>
    <row r="606" spans="4:4" x14ac:dyDescent="0.2">
      <c r="D606" s="65"/>
    </row>
    <row r="607" spans="4:4" x14ac:dyDescent="0.2">
      <c r="D607" s="65"/>
    </row>
    <row r="608" spans="4:4" x14ac:dyDescent="0.2">
      <c r="D608" s="65"/>
    </row>
    <row r="609" spans="4:4" x14ac:dyDescent="0.2">
      <c r="D609" s="65"/>
    </row>
    <row r="610" spans="4:4" x14ac:dyDescent="0.2">
      <c r="D610" s="65"/>
    </row>
    <row r="611" spans="4:4" x14ac:dyDescent="0.2">
      <c r="D611" s="65"/>
    </row>
    <row r="612" spans="4:4" x14ac:dyDescent="0.2">
      <c r="D612" s="65"/>
    </row>
    <row r="613" spans="4:4" x14ac:dyDescent="0.2">
      <c r="D613" s="65"/>
    </row>
    <row r="614" spans="4:4" x14ac:dyDescent="0.2">
      <c r="D614" s="65"/>
    </row>
    <row r="615" spans="4:4" x14ac:dyDescent="0.2">
      <c r="D615" s="65"/>
    </row>
    <row r="616" spans="4:4" x14ac:dyDescent="0.2">
      <c r="D616" s="65"/>
    </row>
    <row r="617" spans="4:4" x14ac:dyDescent="0.2">
      <c r="D617" s="65"/>
    </row>
    <row r="618" spans="4:4" x14ac:dyDescent="0.2">
      <c r="D618" s="65"/>
    </row>
    <row r="619" spans="4:4" x14ac:dyDescent="0.2">
      <c r="D619" s="65"/>
    </row>
    <row r="620" spans="4:4" x14ac:dyDescent="0.2">
      <c r="D620" s="65"/>
    </row>
    <row r="621" spans="4:4" x14ac:dyDescent="0.2">
      <c r="D621" s="65"/>
    </row>
    <row r="622" spans="4:4" x14ac:dyDescent="0.2">
      <c r="D622" s="65"/>
    </row>
    <row r="623" spans="4:4" x14ac:dyDescent="0.2">
      <c r="D623" s="65"/>
    </row>
    <row r="624" spans="4:4" x14ac:dyDescent="0.2">
      <c r="D624" s="65"/>
    </row>
    <row r="625" spans="4:4" x14ac:dyDescent="0.2">
      <c r="D625" s="65"/>
    </row>
    <row r="626" spans="4:4" x14ac:dyDescent="0.2">
      <c r="D626" s="65"/>
    </row>
    <row r="627" spans="4:4" x14ac:dyDescent="0.2">
      <c r="D627" s="65"/>
    </row>
    <row r="628" spans="4:4" x14ac:dyDescent="0.2">
      <c r="D628" s="65"/>
    </row>
    <row r="629" spans="4:4" x14ac:dyDescent="0.2">
      <c r="D629" s="65"/>
    </row>
    <row r="630" spans="4:4" x14ac:dyDescent="0.2">
      <c r="D630" s="65"/>
    </row>
    <row r="631" spans="4:4" x14ac:dyDescent="0.2">
      <c r="D631" s="65"/>
    </row>
    <row r="632" spans="4:4" x14ac:dyDescent="0.2">
      <c r="D632" s="65"/>
    </row>
    <row r="633" spans="4:4" x14ac:dyDescent="0.2">
      <c r="D633" s="65"/>
    </row>
    <row r="634" spans="4:4" x14ac:dyDescent="0.2">
      <c r="D634" s="65"/>
    </row>
    <row r="635" spans="4:4" x14ac:dyDescent="0.2">
      <c r="D635" s="65"/>
    </row>
    <row r="636" spans="4:4" x14ac:dyDescent="0.2">
      <c r="D636" s="65"/>
    </row>
    <row r="637" spans="4:4" x14ac:dyDescent="0.2">
      <c r="D637" s="65"/>
    </row>
    <row r="638" spans="4:4" x14ac:dyDescent="0.2">
      <c r="D638" s="65"/>
    </row>
    <row r="639" spans="4:4" x14ac:dyDescent="0.2">
      <c r="D639" s="65"/>
    </row>
    <row r="640" spans="4:4" x14ac:dyDescent="0.2">
      <c r="D640" s="65"/>
    </row>
    <row r="641" spans="4:4" x14ac:dyDescent="0.2">
      <c r="D641" s="65"/>
    </row>
    <row r="642" spans="4:4" x14ac:dyDescent="0.2">
      <c r="D642" s="65"/>
    </row>
    <row r="643" spans="4:4" x14ac:dyDescent="0.2">
      <c r="D643" s="65"/>
    </row>
    <row r="644" spans="4:4" x14ac:dyDescent="0.2">
      <c r="D644" s="65"/>
    </row>
    <row r="645" spans="4:4" x14ac:dyDescent="0.2">
      <c r="D645" s="65"/>
    </row>
    <row r="646" spans="4:4" x14ac:dyDescent="0.2">
      <c r="D646" s="65"/>
    </row>
    <row r="647" spans="4:4" x14ac:dyDescent="0.2">
      <c r="D647" s="65"/>
    </row>
    <row r="648" spans="4:4" x14ac:dyDescent="0.2">
      <c r="D648" s="65"/>
    </row>
    <row r="649" spans="4:4" x14ac:dyDescent="0.2">
      <c r="D649" s="65"/>
    </row>
    <row r="650" spans="4:4" x14ac:dyDescent="0.2">
      <c r="D650" s="65"/>
    </row>
    <row r="651" spans="4:4" x14ac:dyDescent="0.2">
      <c r="D651" s="65"/>
    </row>
    <row r="652" spans="4:4" x14ac:dyDescent="0.2">
      <c r="D652" s="65"/>
    </row>
    <row r="653" spans="4:4" x14ac:dyDescent="0.2">
      <c r="D653" s="65"/>
    </row>
    <row r="654" spans="4:4" x14ac:dyDescent="0.2">
      <c r="D654" s="65"/>
    </row>
    <row r="655" spans="4:4" x14ac:dyDescent="0.2">
      <c r="D655" s="65"/>
    </row>
    <row r="656" spans="4:4" x14ac:dyDescent="0.2">
      <c r="D656" s="65"/>
    </row>
    <row r="657" spans="4:4" x14ac:dyDescent="0.2">
      <c r="D657" s="65"/>
    </row>
    <row r="658" spans="4:4" x14ac:dyDescent="0.2">
      <c r="D658" s="65"/>
    </row>
    <row r="659" spans="4:4" x14ac:dyDescent="0.2">
      <c r="D659" s="65"/>
    </row>
    <row r="660" spans="4:4" x14ac:dyDescent="0.2">
      <c r="D660" s="65"/>
    </row>
    <row r="661" spans="4:4" x14ac:dyDescent="0.2">
      <c r="D661" s="65"/>
    </row>
    <row r="662" spans="4:4" x14ac:dyDescent="0.2">
      <c r="D662" s="65"/>
    </row>
    <row r="663" spans="4:4" x14ac:dyDescent="0.2">
      <c r="D663" s="65"/>
    </row>
    <row r="664" spans="4:4" x14ac:dyDescent="0.2">
      <c r="D664" s="65"/>
    </row>
    <row r="665" spans="4:4" x14ac:dyDescent="0.2">
      <c r="D665" s="65"/>
    </row>
    <row r="666" spans="4:4" x14ac:dyDescent="0.2">
      <c r="D666" s="65"/>
    </row>
    <row r="667" spans="4:4" x14ac:dyDescent="0.2">
      <c r="D667" s="65"/>
    </row>
    <row r="668" spans="4:4" x14ac:dyDescent="0.2">
      <c r="D668" s="65"/>
    </row>
    <row r="669" spans="4:4" x14ac:dyDescent="0.2">
      <c r="D669" s="65"/>
    </row>
    <row r="670" spans="4:4" x14ac:dyDescent="0.2">
      <c r="D670" s="65"/>
    </row>
    <row r="671" spans="4:4" x14ac:dyDescent="0.2">
      <c r="D671" s="65"/>
    </row>
    <row r="672" spans="4:4" x14ac:dyDescent="0.2">
      <c r="D672" s="65"/>
    </row>
    <row r="673" spans="4:4" x14ac:dyDescent="0.2">
      <c r="D673" s="65"/>
    </row>
    <row r="674" spans="4:4" x14ac:dyDescent="0.2">
      <c r="D674" s="65"/>
    </row>
    <row r="675" spans="4:4" x14ac:dyDescent="0.2">
      <c r="D675" s="65"/>
    </row>
    <row r="676" spans="4:4" x14ac:dyDescent="0.2">
      <c r="D676" s="65"/>
    </row>
    <row r="677" spans="4:4" x14ac:dyDescent="0.2">
      <c r="D677" s="65"/>
    </row>
    <row r="678" spans="4:4" x14ac:dyDescent="0.2">
      <c r="D678" s="65"/>
    </row>
    <row r="679" spans="4:4" x14ac:dyDescent="0.2">
      <c r="D679" s="65"/>
    </row>
    <row r="680" spans="4:4" x14ac:dyDescent="0.2">
      <c r="D680" s="65"/>
    </row>
    <row r="681" spans="4:4" x14ac:dyDescent="0.2">
      <c r="D681" s="65"/>
    </row>
    <row r="682" spans="4:4" x14ac:dyDescent="0.2">
      <c r="D682" s="65"/>
    </row>
    <row r="683" spans="4:4" x14ac:dyDescent="0.2">
      <c r="D683" s="65"/>
    </row>
    <row r="684" spans="4:4" x14ac:dyDescent="0.2">
      <c r="D684" s="65"/>
    </row>
    <row r="685" spans="4:4" x14ac:dyDescent="0.2">
      <c r="D685" s="65"/>
    </row>
    <row r="686" spans="4:4" x14ac:dyDescent="0.2">
      <c r="D686" s="65"/>
    </row>
    <row r="687" spans="4:4" x14ac:dyDescent="0.2">
      <c r="D687" s="65"/>
    </row>
    <row r="688" spans="4:4" x14ac:dyDescent="0.2">
      <c r="D688" s="65"/>
    </row>
    <row r="689" spans="4:4" x14ac:dyDescent="0.2">
      <c r="D689" s="65"/>
    </row>
    <row r="690" spans="4:4" x14ac:dyDescent="0.2">
      <c r="D690" s="65"/>
    </row>
    <row r="691" spans="4:4" x14ac:dyDescent="0.2">
      <c r="D691" s="65"/>
    </row>
    <row r="692" spans="4:4" x14ac:dyDescent="0.2">
      <c r="D692" s="65"/>
    </row>
    <row r="693" spans="4:4" x14ac:dyDescent="0.2">
      <c r="D693" s="65"/>
    </row>
    <row r="694" spans="4:4" x14ac:dyDescent="0.2">
      <c r="D694" s="65"/>
    </row>
    <row r="695" spans="4:4" x14ac:dyDescent="0.2">
      <c r="D695" s="65"/>
    </row>
    <row r="696" spans="4:4" x14ac:dyDescent="0.2">
      <c r="D696" s="65"/>
    </row>
    <row r="697" spans="4:4" x14ac:dyDescent="0.2">
      <c r="D697" s="65"/>
    </row>
    <row r="698" spans="4:4" x14ac:dyDescent="0.2">
      <c r="D698" s="65"/>
    </row>
    <row r="699" spans="4:4" x14ac:dyDescent="0.2">
      <c r="D699" s="65"/>
    </row>
    <row r="700" spans="4:4" x14ac:dyDescent="0.2">
      <c r="D700" s="65"/>
    </row>
    <row r="701" spans="4:4" x14ac:dyDescent="0.2">
      <c r="D701" s="65"/>
    </row>
    <row r="702" spans="4:4" x14ac:dyDescent="0.2">
      <c r="D702" s="65"/>
    </row>
    <row r="703" spans="4:4" x14ac:dyDescent="0.2">
      <c r="D703" s="65"/>
    </row>
    <row r="704" spans="4:4" x14ac:dyDescent="0.2">
      <c r="D704" s="65"/>
    </row>
    <row r="705" spans="4:4" x14ac:dyDescent="0.2">
      <c r="D705" s="65"/>
    </row>
    <row r="706" spans="4:4" x14ac:dyDescent="0.2">
      <c r="D706" s="65"/>
    </row>
    <row r="707" spans="4:4" x14ac:dyDescent="0.2">
      <c r="D707" s="65"/>
    </row>
    <row r="708" spans="4:4" x14ac:dyDescent="0.2">
      <c r="D708" s="65"/>
    </row>
    <row r="709" spans="4:4" x14ac:dyDescent="0.2">
      <c r="D709" s="65"/>
    </row>
    <row r="710" spans="4:4" x14ac:dyDescent="0.2">
      <c r="D710" s="65"/>
    </row>
    <row r="711" spans="4:4" x14ac:dyDescent="0.2">
      <c r="D711" s="65"/>
    </row>
    <row r="712" spans="4:4" x14ac:dyDescent="0.2">
      <c r="D712" s="65"/>
    </row>
    <row r="713" spans="4:4" x14ac:dyDescent="0.2">
      <c r="D713" s="65"/>
    </row>
    <row r="714" spans="4:4" x14ac:dyDescent="0.2">
      <c r="D714" s="65"/>
    </row>
    <row r="715" spans="4:4" x14ac:dyDescent="0.2">
      <c r="D715" s="65"/>
    </row>
    <row r="716" spans="4:4" x14ac:dyDescent="0.2">
      <c r="D716" s="65"/>
    </row>
    <row r="717" spans="4:4" x14ac:dyDescent="0.2">
      <c r="D717" s="65"/>
    </row>
    <row r="718" spans="4:4" x14ac:dyDescent="0.2">
      <c r="D718" s="65"/>
    </row>
    <row r="719" spans="4:4" x14ac:dyDescent="0.2">
      <c r="D719" s="65"/>
    </row>
    <row r="720" spans="4:4" x14ac:dyDescent="0.2">
      <c r="D720" s="65"/>
    </row>
    <row r="721" spans="4:4" x14ac:dyDescent="0.2">
      <c r="D721" s="65"/>
    </row>
    <row r="722" spans="4:4" x14ac:dyDescent="0.2">
      <c r="D722" s="65"/>
    </row>
    <row r="723" spans="4:4" x14ac:dyDescent="0.2">
      <c r="D723" s="65"/>
    </row>
    <row r="724" spans="4:4" x14ac:dyDescent="0.2">
      <c r="D724" s="65"/>
    </row>
    <row r="725" spans="4:4" x14ac:dyDescent="0.2">
      <c r="D725" s="65"/>
    </row>
    <row r="726" spans="4:4" x14ac:dyDescent="0.2">
      <c r="D726" s="65"/>
    </row>
    <row r="727" spans="4:4" x14ac:dyDescent="0.2">
      <c r="D727" s="65"/>
    </row>
    <row r="728" spans="4:4" x14ac:dyDescent="0.2">
      <c r="D728" s="65"/>
    </row>
    <row r="729" spans="4:4" x14ac:dyDescent="0.2">
      <c r="D729" s="65"/>
    </row>
    <row r="730" spans="4:4" x14ac:dyDescent="0.2">
      <c r="D730" s="65"/>
    </row>
    <row r="731" spans="4:4" x14ac:dyDescent="0.2">
      <c r="D731" s="65"/>
    </row>
    <row r="732" spans="4:4" x14ac:dyDescent="0.2">
      <c r="D732" s="65"/>
    </row>
    <row r="733" spans="4:4" x14ac:dyDescent="0.2">
      <c r="D733" s="65"/>
    </row>
    <row r="734" spans="4:4" x14ac:dyDescent="0.2">
      <c r="D734" s="65"/>
    </row>
    <row r="735" spans="4:4" x14ac:dyDescent="0.2">
      <c r="D735" s="65"/>
    </row>
    <row r="736" spans="4:4" x14ac:dyDescent="0.2">
      <c r="D736" s="65"/>
    </row>
    <row r="737" spans="4:4" x14ac:dyDescent="0.2">
      <c r="D737" s="65"/>
    </row>
    <row r="738" spans="4:4" x14ac:dyDescent="0.2">
      <c r="D738" s="65"/>
    </row>
    <row r="739" spans="4:4" x14ac:dyDescent="0.2">
      <c r="D739" s="65"/>
    </row>
    <row r="740" spans="4:4" x14ac:dyDescent="0.2">
      <c r="D740" s="65"/>
    </row>
    <row r="741" spans="4:4" x14ac:dyDescent="0.2">
      <c r="D741" s="65"/>
    </row>
    <row r="742" spans="4:4" x14ac:dyDescent="0.2">
      <c r="D742" s="65"/>
    </row>
    <row r="743" spans="4:4" x14ac:dyDescent="0.2">
      <c r="D743" s="65"/>
    </row>
    <row r="744" spans="4:4" x14ac:dyDescent="0.2">
      <c r="D744" s="65"/>
    </row>
    <row r="745" spans="4:4" x14ac:dyDescent="0.2">
      <c r="D745" s="65"/>
    </row>
    <row r="746" spans="4:4" x14ac:dyDescent="0.2">
      <c r="D746" s="65"/>
    </row>
    <row r="747" spans="4:4" x14ac:dyDescent="0.2">
      <c r="D747" s="65"/>
    </row>
    <row r="748" spans="4:4" x14ac:dyDescent="0.2">
      <c r="D748" s="65"/>
    </row>
    <row r="749" spans="4:4" x14ac:dyDescent="0.2">
      <c r="D749" s="65"/>
    </row>
    <row r="750" spans="4:4" x14ac:dyDescent="0.2">
      <c r="D750" s="65"/>
    </row>
    <row r="751" spans="4:4" x14ac:dyDescent="0.2">
      <c r="D751" s="65"/>
    </row>
    <row r="752" spans="4:4" x14ac:dyDescent="0.2">
      <c r="D752" s="65"/>
    </row>
    <row r="753" spans="4:4" x14ac:dyDescent="0.2">
      <c r="D753" s="65"/>
    </row>
    <row r="754" spans="4:4" x14ac:dyDescent="0.2">
      <c r="D754" s="65"/>
    </row>
    <row r="755" spans="4:4" x14ac:dyDescent="0.2">
      <c r="D755" s="65"/>
    </row>
    <row r="756" spans="4:4" x14ac:dyDescent="0.2">
      <c r="D756" s="65"/>
    </row>
    <row r="757" spans="4:4" x14ac:dyDescent="0.2">
      <c r="D757" s="65"/>
    </row>
    <row r="758" spans="4:4" x14ac:dyDescent="0.2">
      <c r="D758" s="65"/>
    </row>
    <row r="759" spans="4:4" x14ac:dyDescent="0.2">
      <c r="D759" s="65"/>
    </row>
    <row r="760" spans="4:4" x14ac:dyDescent="0.2">
      <c r="D760" s="65"/>
    </row>
    <row r="761" spans="4:4" x14ac:dyDescent="0.2">
      <c r="D761" s="65"/>
    </row>
    <row r="762" spans="4:4" x14ac:dyDescent="0.2">
      <c r="D762" s="65"/>
    </row>
    <row r="763" spans="4:4" x14ac:dyDescent="0.2">
      <c r="D763" s="65"/>
    </row>
    <row r="764" spans="4:4" x14ac:dyDescent="0.2">
      <c r="D764" s="65"/>
    </row>
    <row r="765" spans="4:4" x14ac:dyDescent="0.2">
      <c r="D765" s="65"/>
    </row>
    <row r="766" spans="4:4" x14ac:dyDescent="0.2">
      <c r="D766" s="65"/>
    </row>
    <row r="767" spans="4:4" x14ac:dyDescent="0.2">
      <c r="D767" s="65"/>
    </row>
    <row r="768" spans="4:4" x14ac:dyDescent="0.2">
      <c r="D768" s="65"/>
    </row>
    <row r="769" spans="4:4" x14ac:dyDescent="0.2">
      <c r="D769" s="65"/>
    </row>
    <row r="770" spans="4:4" x14ac:dyDescent="0.2">
      <c r="D770" s="65"/>
    </row>
    <row r="771" spans="4:4" x14ac:dyDescent="0.2">
      <c r="D771" s="65"/>
    </row>
    <row r="772" spans="4:4" x14ac:dyDescent="0.2">
      <c r="D772" s="65"/>
    </row>
    <row r="773" spans="4:4" x14ac:dyDescent="0.2">
      <c r="D773" s="65"/>
    </row>
    <row r="774" spans="4:4" x14ac:dyDescent="0.2">
      <c r="D774" s="65"/>
    </row>
    <row r="775" spans="4:4" x14ac:dyDescent="0.2">
      <c r="D775" s="65"/>
    </row>
    <row r="776" spans="4:4" x14ac:dyDescent="0.2">
      <c r="D776" s="65"/>
    </row>
    <row r="777" spans="4:4" x14ac:dyDescent="0.2">
      <c r="D777" s="65"/>
    </row>
    <row r="778" spans="4:4" x14ac:dyDescent="0.2">
      <c r="D778" s="65"/>
    </row>
    <row r="779" spans="4:4" x14ac:dyDescent="0.2">
      <c r="D779" s="65"/>
    </row>
    <row r="780" spans="4:4" x14ac:dyDescent="0.2">
      <c r="D780" s="65"/>
    </row>
    <row r="781" spans="4:4" x14ac:dyDescent="0.2">
      <c r="D781" s="65"/>
    </row>
    <row r="782" spans="4:4" x14ac:dyDescent="0.2">
      <c r="D782" s="65"/>
    </row>
    <row r="783" spans="4:4" x14ac:dyDescent="0.2">
      <c r="D783" s="65"/>
    </row>
    <row r="784" spans="4:4" x14ac:dyDescent="0.2">
      <c r="D784" s="65"/>
    </row>
    <row r="785" spans="4:4" x14ac:dyDescent="0.2">
      <c r="D785" s="65"/>
    </row>
    <row r="786" spans="4:4" x14ac:dyDescent="0.2">
      <c r="D786" s="65"/>
    </row>
    <row r="787" spans="4:4" x14ac:dyDescent="0.2">
      <c r="D787" s="65"/>
    </row>
    <row r="788" spans="4:4" x14ac:dyDescent="0.2">
      <c r="D788" s="65"/>
    </row>
    <row r="789" spans="4:4" x14ac:dyDescent="0.2">
      <c r="D789" s="65"/>
    </row>
    <row r="790" spans="4:4" x14ac:dyDescent="0.2">
      <c r="D790" s="65"/>
    </row>
    <row r="791" spans="4:4" x14ac:dyDescent="0.2">
      <c r="D791" s="65"/>
    </row>
    <row r="792" spans="4:4" x14ac:dyDescent="0.2">
      <c r="D792" s="65"/>
    </row>
    <row r="793" spans="4:4" x14ac:dyDescent="0.2">
      <c r="D793" s="65"/>
    </row>
    <row r="794" spans="4:4" x14ac:dyDescent="0.2">
      <c r="D794" s="65"/>
    </row>
    <row r="795" spans="4:4" x14ac:dyDescent="0.2">
      <c r="D795" s="65"/>
    </row>
    <row r="796" spans="4:4" x14ac:dyDescent="0.2">
      <c r="D796" s="65"/>
    </row>
    <row r="797" spans="4:4" x14ac:dyDescent="0.2">
      <c r="D797" s="65"/>
    </row>
    <row r="798" spans="4:4" x14ac:dyDescent="0.2">
      <c r="D798" s="65"/>
    </row>
    <row r="799" spans="4:4" x14ac:dyDescent="0.2">
      <c r="D799" s="65"/>
    </row>
    <row r="800" spans="4:4" x14ac:dyDescent="0.2">
      <c r="D800" s="65"/>
    </row>
    <row r="801" spans="4:4" x14ac:dyDescent="0.2">
      <c r="D801" s="65"/>
    </row>
    <row r="802" spans="4:4" x14ac:dyDescent="0.2">
      <c r="D802" s="65"/>
    </row>
    <row r="803" spans="4:4" x14ac:dyDescent="0.2">
      <c r="D803" s="65"/>
    </row>
    <row r="804" spans="4:4" x14ac:dyDescent="0.2">
      <c r="D804" s="65"/>
    </row>
    <row r="805" spans="4:4" x14ac:dyDescent="0.2">
      <c r="D805" s="65"/>
    </row>
    <row r="806" spans="4:4" x14ac:dyDescent="0.2">
      <c r="D806" s="65"/>
    </row>
    <row r="807" spans="4:4" x14ac:dyDescent="0.2">
      <c r="D807" s="65"/>
    </row>
    <row r="808" spans="4:4" x14ac:dyDescent="0.2">
      <c r="D808" s="65"/>
    </row>
    <row r="809" spans="4:4" x14ac:dyDescent="0.2">
      <c r="D809" s="65"/>
    </row>
    <row r="810" spans="4:4" x14ac:dyDescent="0.2">
      <c r="D810" s="65"/>
    </row>
    <row r="811" spans="4:4" x14ac:dyDescent="0.2">
      <c r="D811" s="65"/>
    </row>
    <row r="812" spans="4:4" x14ac:dyDescent="0.2">
      <c r="D812" s="65"/>
    </row>
    <row r="813" spans="4:4" x14ac:dyDescent="0.2">
      <c r="D813" s="65"/>
    </row>
    <row r="814" spans="4:4" x14ac:dyDescent="0.2">
      <c r="D814" s="65"/>
    </row>
    <row r="815" spans="4:4" x14ac:dyDescent="0.2">
      <c r="D815" s="65"/>
    </row>
    <row r="816" spans="4:4" x14ac:dyDescent="0.2">
      <c r="D816" s="65"/>
    </row>
    <row r="817" spans="4:4" x14ac:dyDescent="0.2">
      <c r="D817" s="65"/>
    </row>
    <row r="818" spans="4:4" x14ac:dyDescent="0.2">
      <c r="D818" s="65"/>
    </row>
    <row r="819" spans="4:4" x14ac:dyDescent="0.2">
      <c r="D819" s="65"/>
    </row>
    <row r="820" spans="4:4" x14ac:dyDescent="0.2">
      <c r="D820" s="65"/>
    </row>
    <row r="821" spans="4:4" x14ac:dyDescent="0.2">
      <c r="D821" s="65"/>
    </row>
    <row r="822" spans="4:4" x14ac:dyDescent="0.2">
      <c r="D822" s="65"/>
    </row>
    <row r="823" spans="4:4" x14ac:dyDescent="0.2">
      <c r="D823" s="65"/>
    </row>
    <row r="824" spans="4:4" x14ac:dyDescent="0.2">
      <c r="D824" s="65"/>
    </row>
    <row r="825" spans="4:4" x14ac:dyDescent="0.2">
      <c r="D825" s="65"/>
    </row>
    <row r="826" spans="4:4" x14ac:dyDescent="0.2">
      <c r="D826" s="65"/>
    </row>
    <row r="827" spans="4:4" x14ac:dyDescent="0.2">
      <c r="D827" s="65"/>
    </row>
    <row r="828" spans="4:4" x14ac:dyDescent="0.2">
      <c r="D828" s="65"/>
    </row>
    <row r="829" spans="4:4" x14ac:dyDescent="0.2">
      <c r="D829" s="65"/>
    </row>
    <row r="830" spans="4:4" x14ac:dyDescent="0.2">
      <c r="D830" s="65"/>
    </row>
    <row r="831" spans="4:4" x14ac:dyDescent="0.2">
      <c r="D831" s="65"/>
    </row>
    <row r="832" spans="4:4" x14ac:dyDescent="0.2">
      <c r="D832" s="65"/>
    </row>
    <row r="833" spans="4:4" x14ac:dyDescent="0.2">
      <c r="D833" s="65"/>
    </row>
    <row r="834" spans="4:4" x14ac:dyDescent="0.2">
      <c r="D834" s="65"/>
    </row>
    <row r="835" spans="4:4" x14ac:dyDescent="0.2">
      <c r="D835" s="65"/>
    </row>
    <row r="836" spans="4:4" x14ac:dyDescent="0.2">
      <c r="D836" s="65"/>
    </row>
    <row r="837" spans="4:4" x14ac:dyDescent="0.2">
      <c r="D837" s="65"/>
    </row>
    <row r="838" spans="4:4" x14ac:dyDescent="0.2">
      <c r="D838" s="65"/>
    </row>
    <row r="839" spans="4:4" x14ac:dyDescent="0.2">
      <c r="D839" s="65"/>
    </row>
    <row r="840" spans="4:4" x14ac:dyDescent="0.2">
      <c r="D840" s="65"/>
    </row>
    <row r="841" spans="4:4" x14ac:dyDescent="0.2">
      <c r="D841" s="65"/>
    </row>
    <row r="842" spans="4:4" x14ac:dyDescent="0.2">
      <c r="D842" s="65"/>
    </row>
    <row r="843" spans="4:4" x14ac:dyDescent="0.2">
      <c r="D843" s="65"/>
    </row>
    <row r="844" spans="4:4" x14ac:dyDescent="0.2">
      <c r="D844" s="65"/>
    </row>
    <row r="845" spans="4:4" x14ac:dyDescent="0.2">
      <c r="D845" s="65"/>
    </row>
    <row r="846" spans="4:4" x14ac:dyDescent="0.2">
      <c r="D846" s="65"/>
    </row>
    <row r="847" spans="4:4" x14ac:dyDescent="0.2">
      <c r="D847" s="65"/>
    </row>
    <row r="848" spans="4:4" x14ac:dyDescent="0.2">
      <c r="D848" s="65"/>
    </row>
    <row r="849" spans="4:4" x14ac:dyDescent="0.2">
      <c r="D849" s="65"/>
    </row>
    <row r="850" spans="4:4" x14ac:dyDescent="0.2">
      <c r="D850" s="65"/>
    </row>
    <row r="851" spans="4:4" x14ac:dyDescent="0.2">
      <c r="D851" s="65"/>
    </row>
    <row r="852" spans="4:4" x14ac:dyDescent="0.2">
      <c r="D852" s="65"/>
    </row>
    <row r="853" spans="4:4" x14ac:dyDescent="0.2">
      <c r="D853" s="65"/>
    </row>
    <row r="854" spans="4:4" x14ac:dyDescent="0.2">
      <c r="D854" s="65"/>
    </row>
    <row r="855" spans="4:4" x14ac:dyDescent="0.2">
      <c r="D855" s="65"/>
    </row>
    <row r="856" spans="4:4" x14ac:dyDescent="0.2">
      <c r="D856" s="65"/>
    </row>
    <row r="857" spans="4:4" x14ac:dyDescent="0.2">
      <c r="D857" s="65"/>
    </row>
    <row r="858" spans="4:4" x14ac:dyDescent="0.2">
      <c r="D858" s="65"/>
    </row>
    <row r="859" spans="4:4" x14ac:dyDescent="0.2">
      <c r="D859" s="65"/>
    </row>
    <row r="860" spans="4:4" x14ac:dyDescent="0.2">
      <c r="D860" s="65"/>
    </row>
    <row r="861" spans="4:4" x14ac:dyDescent="0.2">
      <c r="D861" s="65"/>
    </row>
    <row r="862" spans="4:4" x14ac:dyDescent="0.2">
      <c r="D862" s="65"/>
    </row>
    <row r="863" spans="4:4" x14ac:dyDescent="0.2">
      <c r="D863" s="65"/>
    </row>
    <row r="864" spans="4:4" x14ac:dyDescent="0.2">
      <c r="D864" s="65"/>
    </row>
    <row r="865" spans="4:4" x14ac:dyDescent="0.2">
      <c r="D865" s="65"/>
    </row>
    <row r="866" spans="4:4" x14ac:dyDescent="0.2">
      <c r="D866" s="65"/>
    </row>
    <row r="867" spans="4:4" x14ac:dyDescent="0.2">
      <c r="D867" s="65"/>
    </row>
    <row r="868" spans="4:4" x14ac:dyDescent="0.2">
      <c r="D868" s="65"/>
    </row>
    <row r="869" spans="4:4" x14ac:dyDescent="0.2">
      <c r="D869" s="65"/>
    </row>
    <row r="870" spans="4:4" x14ac:dyDescent="0.2">
      <c r="D870" s="65"/>
    </row>
    <row r="871" spans="4:4" x14ac:dyDescent="0.2">
      <c r="D871" s="65"/>
    </row>
    <row r="872" spans="4:4" x14ac:dyDescent="0.2">
      <c r="D872" s="65"/>
    </row>
    <row r="873" spans="4:4" x14ac:dyDescent="0.2">
      <c r="D873" s="65"/>
    </row>
    <row r="874" spans="4:4" x14ac:dyDescent="0.2">
      <c r="D874" s="65"/>
    </row>
    <row r="875" spans="4:4" x14ac:dyDescent="0.2">
      <c r="D875" s="65"/>
    </row>
    <row r="876" spans="4:4" x14ac:dyDescent="0.2">
      <c r="D876" s="65"/>
    </row>
    <row r="877" spans="4:4" x14ac:dyDescent="0.2">
      <c r="D877" s="65"/>
    </row>
    <row r="878" spans="4:4" x14ac:dyDescent="0.2">
      <c r="D878" s="65"/>
    </row>
    <row r="879" spans="4:4" x14ac:dyDescent="0.2">
      <c r="D879" s="65"/>
    </row>
    <row r="880" spans="4:4" x14ac:dyDescent="0.2">
      <c r="D880" s="65"/>
    </row>
    <row r="881" spans="4:4" x14ac:dyDescent="0.2">
      <c r="D881" s="65"/>
    </row>
    <row r="882" spans="4:4" x14ac:dyDescent="0.2">
      <c r="D882" s="65"/>
    </row>
    <row r="883" spans="4:4" x14ac:dyDescent="0.2">
      <c r="D883" s="65"/>
    </row>
    <row r="884" spans="4:4" x14ac:dyDescent="0.2">
      <c r="D884" s="65"/>
    </row>
    <row r="885" spans="4:4" x14ac:dyDescent="0.2">
      <c r="D885" s="65"/>
    </row>
    <row r="886" spans="4:4" x14ac:dyDescent="0.2">
      <c r="D886" s="65"/>
    </row>
    <row r="887" spans="4:4" x14ac:dyDescent="0.2">
      <c r="D887" s="65"/>
    </row>
    <row r="888" spans="4:4" x14ac:dyDescent="0.2">
      <c r="D888" s="65"/>
    </row>
    <row r="889" spans="4:4" x14ac:dyDescent="0.2">
      <c r="D889" s="65"/>
    </row>
    <row r="890" spans="4:4" x14ac:dyDescent="0.2">
      <c r="D890" s="65"/>
    </row>
    <row r="891" spans="4:4" x14ac:dyDescent="0.2">
      <c r="D891" s="65"/>
    </row>
    <row r="892" spans="4:4" x14ac:dyDescent="0.2">
      <c r="D892" s="65"/>
    </row>
    <row r="893" spans="4:4" x14ac:dyDescent="0.2">
      <c r="D893" s="65"/>
    </row>
    <row r="894" spans="4:4" x14ac:dyDescent="0.2">
      <c r="D894" s="65"/>
    </row>
    <row r="895" spans="4:4" x14ac:dyDescent="0.2">
      <c r="D895" s="65"/>
    </row>
    <row r="896" spans="4:4" x14ac:dyDescent="0.2">
      <c r="D896" s="65"/>
    </row>
    <row r="897" spans="4:4" x14ac:dyDescent="0.2">
      <c r="D897" s="65"/>
    </row>
    <row r="898" spans="4:4" x14ac:dyDescent="0.2">
      <c r="D898" s="65"/>
    </row>
    <row r="899" spans="4:4" x14ac:dyDescent="0.2">
      <c r="D899" s="65"/>
    </row>
    <row r="900" spans="4:4" x14ac:dyDescent="0.2">
      <c r="D900" s="65"/>
    </row>
    <row r="901" spans="4:4" x14ac:dyDescent="0.2">
      <c r="D901" s="65"/>
    </row>
    <row r="902" spans="4:4" x14ac:dyDescent="0.2">
      <c r="D902" s="65"/>
    </row>
    <row r="903" spans="4:4" x14ac:dyDescent="0.2">
      <c r="D903" s="65"/>
    </row>
    <row r="904" spans="4:4" x14ac:dyDescent="0.2">
      <c r="D904" s="65"/>
    </row>
    <row r="905" spans="4:4" x14ac:dyDescent="0.2">
      <c r="D905" s="65"/>
    </row>
    <row r="906" spans="4:4" x14ac:dyDescent="0.2">
      <c r="D906" s="65"/>
    </row>
    <row r="907" spans="4:4" x14ac:dyDescent="0.2">
      <c r="D907" s="65"/>
    </row>
    <row r="908" spans="4:4" x14ac:dyDescent="0.2">
      <c r="D908" s="65"/>
    </row>
    <row r="909" spans="4:4" x14ac:dyDescent="0.2">
      <c r="D909" s="65"/>
    </row>
    <row r="910" spans="4:4" x14ac:dyDescent="0.2">
      <c r="D910" s="65"/>
    </row>
    <row r="911" spans="4:4" x14ac:dyDescent="0.2">
      <c r="D911" s="65"/>
    </row>
    <row r="912" spans="4:4" x14ac:dyDescent="0.2">
      <c r="D912" s="65"/>
    </row>
    <row r="913" spans="4:4" x14ac:dyDescent="0.2">
      <c r="D913" s="65"/>
    </row>
    <row r="914" spans="4:4" x14ac:dyDescent="0.2">
      <c r="D914" s="65"/>
    </row>
    <row r="915" spans="4:4" x14ac:dyDescent="0.2">
      <c r="D915" s="65"/>
    </row>
    <row r="916" spans="4:4" x14ac:dyDescent="0.2">
      <c r="D916" s="65"/>
    </row>
    <row r="917" spans="4:4" x14ac:dyDescent="0.2">
      <c r="D917" s="65"/>
    </row>
    <row r="918" spans="4:4" x14ac:dyDescent="0.2">
      <c r="D918" s="65"/>
    </row>
    <row r="919" spans="4:4" x14ac:dyDescent="0.2">
      <c r="D919" s="65"/>
    </row>
    <row r="920" spans="4:4" x14ac:dyDescent="0.2">
      <c r="D920" s="65"/>
    </row>
    <row r="921" spans="4:4" x14ac:dyDescent="0.2">
      <c r="D921" s="65"/>
    </row>
    <row r="922" spans="4:4" x14ac:dyDescent="0.2">
      <c r="D922" s="65"/>
    </row>
    <row r="923" spans="4:4" x14ac:dyDescent="0.2">
      <c r="D923" s="65"/>
    </row>
    <row r="924" spans="4:4" x14ac:dyDescent="0.2">
      <c r="D924" s="65"/>
    </row>
    <row r="925" spans="4:4" x14ac:dyDescent="0.2">
      <c r="D925" s="65"/>
    </row>
    <row r="926" spans="4:4" x14ac:dyDescent="0.2">
      <c r="D926" s="65"/>
    </row>
    <row r="927" spans="4:4" x14ac:dyDescent="0.2">
      <c r="D927" s="65"/>
    </row>
    <row r="928" spans="4:4" x14ac:dyDescent="0.2">
      <c r="D928" s="65"/>
    </row>
    <row r="929" spans="4:4" x14ac:dyDescent="0.2">
      <c r="D929" s="65"/>
    </row>
    <row r="930" spans="4:4" x14ac:dyDescent="0.2">
      <c r="D930" s="65"/>
    </row>
    <row r="931" spans="4:4" x14ac:dyDescent="0.2">
      <c r="D931" s="65"/>
    </row>
    <row r="932" spans="4:4" x14ac:dyDescent="0.2">
      <c r="D932" s="65"/>
    </row>
    <row r="933" spans="4:4" x14ac:dyDescent="0.2">
      <c r="D933" s="65"/>
    </row>
    <row r="934" spans="4:4" x14ac:dyDescent="0.2">
      <c r="D934" s="65"/>
    </row>
    <row r="935" spans="4:4" x14ac:dyDescent="0.2">
      <c r="D935" s="65"/>
    </row>
    <row r="936" spans="4:4" x14ac:dyDescent="0.2">
      <c r="D936" s="65"/>
    </row>
    <row r="937" spans="4:4" x14ac:dyDescent="0.2">
      <c r="D937" s="65"/>
    </row>
    <row r="938" spans="4:4" x14ac:dyDescent="0.2">
      <c r="D938" s="65"/>
    </row>
    <row r="939" spans="4:4" x14ac:dyDescent="0.2">
      <c r="D939" s="65"/>
    </row>
    <row r="940" spans="4:4" x14ac:dyDescent="0.2">
      <c r="D940" s="65"/>
    </row>
    <row r="941" spans="4:4" x14ac:dyDescent="0.2">
      <c r="D941" s="65"/>
    </row>
    <row r="942" spans="4:4" x14ac:dyDescent="0.2">
      <c r="D942" s="65"/>
    </row>
    <row r="943" spans="4:4" x14ac:dyDescent="0.2">
      <c r="D943" s="65"/>
    </row>
    <row r="944" spans="4:4" x14ac:dyDescent="0.2">
      <c r="D944" s="65"/>
    </row>
    <row r="945" spans="4:4" x14ac:dyDescent="0.2">
      <c r="D945" s="65"/>
    </row>
    <row r="946" spans="4:4" x14ac:dyDescent="0.2">
      <c r="D946" s="65"/>
    </row>
    <row r="947" spans="4:4" x14ac:dyDescent="0.2">
      <c r="D947" s="65"/>
    </row>
    <row r="948" spans="4:4" x14ac:dyDescent="0.2">
      <c r="D948" s="65"/>
    </row>
    <row r="949" spans="4:4" x14ac:dyDescent="0.2">
      <c r="D949" s="65"/>
    </row>
    <row r="950" spans="4:4" x14ac:dyDescent="0.2">
      <c r="D950" s="65"/>
    </row>
    <row r="951" spans="4:4" x14ac:dyDescent="0.2">
      <c r="D951" s="65"/>
    </row>
    <row r="952" spans="4:4" x14ac:dyDescent="0.2">
      <c r="D952" s="65"/>
    </row>
    <row r="953" spans="4:4" x14ac:dyDescent="0.2">
      <c r="D953" s="65"/>
    </row>
    <row r="954" spans="4:4" x14ac:dyDescent="0.2">
      <c r="D954" s="65"/>
    </row>
    <row r="955" spans="4:4" x14ac:dyDescent="0.2">
      <c r="D955" s="65"/>
    </row>
    <row r="956" spans="4:4" x14ac:dyDescent="0.2">
      <c r="D956" s="65"/>
    </row>
    <row r="957" spans="4:4" x14ac:dyDescent="0.2">
      <c r="D957" s="65"/>
    </row>
    <row r="958" spans="4:4" x14ac:dyDescent="0.2">
      <c r="D958" s="65"/>
    </row>
    <row r="959" spans="4:4" x14ac:dyDescent="0.2">
      <c r="D959" s="65"/>
    </row>
    <row r="960" spans="4:4" x14ac:dyDescent="0.2">
      <c r="D960" s="65"/>
    </row>
    <row r="961" spans="4:4" x14ac:dyDescent="0.2">
      <c r="D961" s="65"/>
    </row>
    <row r="962" spans="4:4" x14ac:dyDescent="0.2">
      <c r="D962" s="65"/>
    </row>
    <row r="963" spans="4:4" x14ac:dyDescent="0.2">
      <c r="D963" s="65"/>
    </row>
    <row r="964" spans="4:4" x14ac:dyDescent="0.2">
      <c r="D964" s="65"/>
    </row>
    <row r="965" spans="4:4" x14ac:dyDescent="0.2">
      <c r="D965" s="65"/>
    </row>
    <row r="966" spans="4:4" x14ac:dyDescent="0.2">
      <c r="D966" s="65"/>
    </row>
    <row r="967" spans="4:4" x14ac:dyDescent="0.2">
      <c r="D967" s="65"/>
    </row>
    <row r="968" spans="4:4" x14ac:dyDescent="0.2">
      <c r="D968" s="65"/>
    </row>
    <row r="969" spans="4:4" x14ac:dyDescent="0.2">
      <c r="D969" s="65"/>
    </row>
    <row r="970" spans="4:4" x14ac:dyDescent="0.2">
      <c r="D970" s="65"/>
    </row>
    <row r="971" spans="4:4" x14ac:dyDescent="0.2">
      <c r="D971" s="65"/>
    </row>
    <row r="972" spans="4:4" x14ac:dyDescent="0.2">
      <c r="D972" s="65"/>
    </row>
    <row r="973" spans="4:4" x14ac:dyDescent="0.2">
      <c r="D973" s="65"/>
    </row>
    <row r="974" spans="4:4" x14ac:dyDescent="0.2">
      <c r="D974" s="65"/>
    </row>
    <row r="975" spans="4:4" x14ac:dyDescent="0.2">
      <c r="D975" s="65"/>
    </row>
    <row r="976" spans="4:4" x14ac:dyDescent="0.2">
      <c r="D976" s="65"/>
    </row>
    <row r="977" spans="4:4" x14ac:dyDescent="0.2">
      <c r="D977" s="65"/>
    </row>
    <row r="978" spans="4:4" x14ac:dyDescent="0.2">
      <c r="D978" s="65"/>
    </row>
    <row r="979" spans="4:4" x14ac:dyDescent="0.2">
      <c r="D979" s="65"/>
    </row>
    <row r="980" spans="4:4" x14ac:dyDescent="0.2">
      <c r="D980" s="65"/>
    </row>
    <row r="981" spans="4:4" x14ac:dyDescent="0.2">
      <c r="D981" s="65"/>
    </row>
    <row r="982" spans="4:4" x14ac:dyDescent="0.2">
      <c r="D982" s="65"/>
    </row>
    <row r="983" spans="4:4" x14ac:dyDescent="0.2">
      <c r="D983" s="65"/>
    </row>
    <row r="984" spans="4:4" x14ac:dyDescent="0.2">
      <c r="D984" s="65"/>
    </row>
    <row r="985" spans="4:4" x14ac:dyDescent="0.2">
      <c r="D985" s="65"/>
    </row>
    <row r="986" spans="4:4" x14ac:dyDescent="0.2">
      <c r="D986" s="65"/>
    </row>
    <row r="987" spans="4:4" x14ac:dyDescent="0.2">
      <c r="D987" s="65"/>
    </row>
    <row r="988" spans="4:4" x14ac:dyDescent="0.2">
      <c r="D988" s="65"/>
    </row>
    <row r="989" spans="4:4" x14ac:dyDescent="0.2">
      <c r="D989" s="65"/>
    </row>
    <row r="990" spans="4:4" x14ac:dyDescent="0.2">
      <c r="D990" s="65"/>
    </row>
    <row r="991" spans="4:4" x14ac:dyDescent="0.2">
      <c r="D991" s="65"/>
    </row>
    <row r="992" spans="4:4" x14ac:dyDescent="0.2">
      <c r="D992" s="65"/>
    </row>
    <row r="993" spans="4:4" x14ac:dyDescent="0.2">
      <c r="D993" s="65"/>
    </row>
    <row r="994" spans="4:4" x14ac:dyDescent="0.2">
      <c r="D994" s="65"/>
    </row>
    <row r="995" spans="4:4" x14ac:dyDescent="0.2">
      <c r="D995" s="65"/>
    </row>
    <row r="996" spans="4:4" x14ac:dyDescent="0.2">
      <c r="D996" s="65"/>
    </row>
    <row r="997" spans="4:4" x14ac:dyDescent="0.2">
      <c r="D997" s="65"/>
    </row>
    <row r="998" spans="4:4" x14ac:dyDescent="0.2">
      <c r="D998" s="65"/>
    </row>
    <row r="999" spans="4:4" x14ac:dyDescent="0.2">
      <c r="D999" s="65"/>
    </row>
    <row r="1000" spans="4:4" x14ac:dyDescent="0.2">
      <c r="D1000" s="65"/>
    </row>
    <row r="1001" spans="4:4" x14ac:dyDescent="0.2">
      <c r="D1001" s="65"/>
    </row>
    <row r="1002" spans="4:4" x14ac:dyDescent="0.2">
      <c r="D1002" s="65"/>
    </row>
    <row r="1003" spans="4:4" x14ac:dyDescent="0.2">
      <c r="D1003" s="65"/>
    </row>
    <row r="1004" spans="4:4" x14ac:dyDescent="0.2">
      <c r="D1004" s="65"/>
    </row>
    <row r="1005" spans="4:4" x14ac:dyDescent="0.2">
      <c r="D1005" s="65"/>
    </row>
    <row r="1006" spans="4:4" x14ac:dyDescent="0.2">
      <c r="D1006" s="65"/>
    </row>
    <row r="1007" spans="4:4" x14ac:dyDescent="0.2">
      <c r="D1007" s="65"/>
    </row>
    <row r="1008" spans="4:4" x14ac:dyDescent="0.2">
      <c r="D1008" s="65"/>
    </row>
    <row r="1009" spans="4:4" x14ac:dyDescent="0.2">
      <c r="D1009" s="65"/>
    </row>
    <row r="1010" spans="4:4" x14ac:dyDescent="0.2">
      <c r="D1010" s="65"/>
    </row>
    <row r="1011" spans="4:4" x14ac:dyDescent="0.2">
      <c r="D1011" s="65"/>
    </row>
    <row r="1012" spans="4:4" x14ac:dyDescent="0.2">
      <c r="D1012" s="65"/>
    </row>
    <row r="1013" spans="4:4" x14ac:dyDescent="0.2">
      <c r="D1013" s="65"/>
    </row>
    <row r="1014" spans="4:4" x14ac:dyDescent="0.2">
      <c r="D1014" s="65"/>
    </row>
    <row r="1015" spans="4:4" x14ac:dyDescent="0.2">
      <c r="D1015" s="65"/>
    </row>
    <row r="1016" spans="4:4" x14ac:dyDescent="0.2">
      <c r="D1016" s="65"/>
    </row>
    <row r="1017" spans="4:4" x14ac:dyDescent="0.2">
      <c r="D1017" s="65"/>
    </row>
    <row r="1018" spans="4:4" x14ac:dyDescent="0.2">
      <c r="D1018" s="65"/>
    </row>
    <row r="1019" spans="4:4" x14ac:dyDescent="0.2">
      <c r="D1019" s="65"/>
    </row>
    <row r="1020" spans="4:4" x14ac:dyDescent="0.2">
      <c r="D1020" s="65"/>
    </row>
    <row r="1021" spans="4:4" x14ac:dyDescent="0.2">
      <c r="D1021" s="65"/>
    </row>
    <row r="1022" spans="4:4" x14ac:dyDescent="0.2">
      <c r="D1022" s="65"/>
    </row>
    <row r="1023" spans="4:4" x14ac:dyDescent="0.2">
      <c r="D1023" s="65"/>
    </row>
    <row r="1024" spans="4:4" x14ac:dyDescent="0.2">
      <c r="D1024" s="65"/>
    </row>
    <row r="1025" spans="4:4" x14ac:dyDescent="0.2">
      <c r="D1025" s="65"/>
    </row>
    <row r="1026" spans="4:4" x14ac:dyDescent="0.2">
      <c r="D1026" s="65"/>
    </row>
    <row r="1027" spans="4:4" x14ac:dyDescent="0.2">
      <c r="D1027" s="65"/>
    </row>
    <row r="1028" spans="4:4" x14ac:dyDescent="0.2">
      <c r="D1028" s="65"/>
    </row>
    <row r="1029" spans="4:4" x14ac:dyDescent="0.2">
      <c r="D1029" s="65"/>
    </row>
    <row r="1030" spans="4:4" x14ac:dyDescent="0.2">
      <c r="D1030" s="65"/>
    </row>
    <row r="1031" spans="4:4" x14ac:dyDescent="0.2">
      <c r="D1031" s="65"/>
    </row>
    <row r="1032" spans="4:4" x14ac:dyDescent="0.2">
      <c r="D1032" s="65"/>
    </row>
    <row r="1033" spans="4:4" x14ac:dyDescent="0.2">
      <c r="D1033" s="65"/>
    </row>
    <row r="1034" spans="4:4" x14ac:dyDescent="0.2">
      <c r="D1034" s="65"/>
    </row>
    <row r="1035" spans="4:4" x14ac:dyDescent="0.2">
      <c r="D1035" s="65"/>
    </row>
    <row r="1036" spans="4:4" x14ac:dyDescent="0.2">
      <c r="D1036" s="65"/>
    </row>
    <row r="1037" spans="4:4" x14ac:dyDescent="0.2">
      <c r="D1037" s="65"/>
    </row>
    <row r="1038" spans="4:4" x14ac:dyDescent="0.2">
      <c r="D1038" s="65"/>
    </row>
    <row r="1039" spans="4:4" x14ac:dyDescent="0.2">
      <c r="D1039" s="65"/>
    </row>
    <row r="1040" spans="4:4" x14ac:dyDescent="0.2">
      <c r="D1040" s="65"/>
    </row>
    <row r="1041" spans="4:4" x14ac:dyDescent="0.2">
      <c r="D1041" s="65"/>
    </row>
    <row r="1042" spans="4:4" x14ac:dyDescent="0.2">
      <c r="D1042" s="65"/>
    </row>
    <row r="1043" spans="4:4" x14ac:dyDescent="0.2">
      <c r="D1043" s="65"/>
    </row>
    <row r="1044" spans="4:4" x14ac:dyDescent="0.2">
      <c r="D1044" s="65"/>
    </row>
    <row r="1045" spans="4:4" x14ac:dyDescent="0.2">
      <c r="D1045" s="65"/>
    </row>
    <row r="1046" spans="4:4" x14ac:dyDescent="0.2">
      <c r="D1046" s="65"/>
    </row>
    <row r="1047" spans="4:4" x14ac:dyDescent="0.2">
      <c r="D1047" s="65"/>
    </row>
    <row r="1048" spans="4:4" x14ac:dyDescent="0.2">
      <c r="D1048" s="65"/>
    </row>
    <row r="1049" spans="4:4" x14ac:dyDescent="0.2">
      <c r="D1049" s="65"/>
    </row>
    <row r="1050" spans="4:4" x14ac:dyDescent="0.2">
      <c r="D1050" s="65"/>
    </row>
    <row r="1051" spans="4:4" x14ac:dyDescent="0.2">
      <c r="D1051" s="65"/>
    </row>
    <row r="1052" spans="4:4" x14ac:dyDescent="0.2">
      <c r="D1052" s="65"/>
    </row>
    <row r="1053" spans="4:4" x14ac:dyDescent="0.2">
      <c r="D1053" s="65"/>
    </row>
    <row r="1054" spans="4:4" x14ac:dyDescent="0.2">
      <c r="D1054" s="65"/>
    </row>
    <row r="1055" spans="4:4" x14ac:dyDescent="0.2">
      <c r="D1055" s="65"/>
    </row>
    <row r="1056" spans="4:4" x14ac:dyDescent="0.2">
      <c r="D1056" s="65"/>
    </row>
    <row r="1057" spans="4:4" x14ac:dyDescent="0.2">
      <c r="D1057" s="65"/>
    </row>
    <row r="1058" spans="4:4" x14ac:dyDescent="0.2">
      <c r="D1058" s="65"/>
    </row>
    <row r="1059" spans="4:4" x14ac:dyDescent="0.2">
      <c r="D1059" s="65"/>
    </row>
    <row r="1060" spans="4:4" x14ac:dyDescent="0.2">
      <c r="D1060" s="65"/>
    </row>
    <row r="1061" spans="4:4" x14ac:dyDescent="0.2">
      <c r="D1061" s="65"/>
    </row>
    <row r="1062" spans="4:4" x14ac:dyDescent="0.2">
      <c r="D1062" s="65"/>
    </row>
    <row r="1063" spans="4:4" x14ac:dyDescent="0.2">
      <c r="D1063" s="65"/>
    </row>
    <row r="1064" spans="4:4" x14ac:dyDescent="0.2">
      <c r="D1064" s="65"/>
    </row>
    <row r="1065" spans="4:4" x14ac:dyDescent="0.2">
      <c r="D1065" s="65"/>
    </row>
    <row r="1066" spans="4:4" x14ac:dyDescent="0.2">
      <c r="D1066" s="65"/>
    </row>
    <row r="1067" spans="4:4" x14ac:dyDescent="0.2">
      <c r="D1067" s="65"/>
    </row>
    <row r="1068" spans="4:4" x14ac:dyDescent="0.2">
      <c r="D1068" s="65"/>
    </row>
    <row r="1069" spans="4:4" x14ac:dyDescent="0.2">
      <c r="D1069" s="65"/>
    </row>
    <row r="1070" spans="4:4" x14ac:dyDescent="0.2">
      <c r="D1070" s="65"/>
    </row>
    <row r="1071" spans="4:4" x14ac:dyDescent="0.2">
      <c r="D1071" s="65"/>
    </row>
    <row r="1072" spans="4:4" x14ac:dyDescent="0.2">
      <c r="D1072" s="65"/>
    </row>
    <row r="1073" spans="4:4" x14ac:dyDescent="0.2">
      <c r="D1073" s="65"/>
    </row>
    <row r="1074" spans="4:4" x14ac:dyDescent="0.2">
      <c r="D1074" s="65"/>
    </row>
    <row r="1075" spans="4:4" x14ac:dyDescent="0.2">
      <c r="D1075" s="65"/>
    </row>
    <row r="1076" spans="4:4" x14ac:dyDescent="0.2">
      <c r="D1076" s="65"/>
    </row>
    <row r="1077" spans="4:4" x14ac:dyDescent="0.2">
      <c r="D1077" s="65"/>
    </row>
    <row r="1078" spans="4:4" x14ac:dyDescent="0.2">
      <c r="D1078" s="65"/>
    </row>
    <row r="1079" spans="4:4" x14ac:dyDescent="0.2">
      <c r="D1079" s="65"/>
    </row>
    <row r="1080" spans="4:4" x14ac:dyDescent="0.2">
      <c r="D1080" s="65"/>
    </row>
    <row r="1081" spans="4:4" x14ac:dyDescent="0.2">
      <c r="D1081" s="65"/>
    </row>
    <row r="1082" spans="4:4" x14ac:dyDescent="0.2">
      <c r="D1082" s="65"/>
    </row>
    <row r="1083" spans="4:4" x14ac:dyDescent="0.2">
      <c r="D1083" s="65"/>
    </row>
    <row r="1084" spans="4:4" x14ac:dyDescent="0.2">
      <c r="D1084" s="65"/>
    </row>
    <row r="1085" spans="4:4" x14ac:dyDescent="0.2">
      <c r="D1085" s="65"/>
    </row>
    <row r="1086" spans="4:4" x14ac:dyDescent="0.2">
      <c r="D1086" s="65"/>
    </row>
    <row r="1087" spans="4:4" x14ac:dyDescent="0.2">
      <c r="D1087" s="65"/>
    </row>
    <row r="1088" spans="4:4" x14ac:dyDescent="0.2">
      <c r="D1088" s="65"/>
    </row>
    <row r="1089" spans="4:4" x14ac:dyDescent="0.2">
      <c r="D1089" s="65"/>
    </row>
    <row r="1090" spans="4:4" x14ac:dyDescent="0.2">
      <c r="D1090" s="65"/>
    </row>
    <row r="1091" spans="4:4" x14ac:dyDescent="0.2">
      <c r="D1091" s="65"/>
    </row>
    <row r="1092" spans="4:4" x14ac:dyDescent="0.2">
      <c r="D1092" s="65"/>
    </row>
    <row r="1093" spans="4:4" x14ac:dyDescent="0.2">
      <c r="D1093" s="65"/>
    </row>
    <row r="1094" spans="4:4" x14ac:dyDescent="0.2">
      <c r="D1094" s="65"/>
    </row>
    <row r="1095" spans="4:4" x14ac:dyDescent="0.2">
      <c r="D1095" s="65"/>
    </row>
    <row r="1096" spans="4:4" x14ac:dyDescent="0.2">
      <c r="D1096" s="65"/>
    </row>
    <row r="1097" spans="4:4" x14ac:dyDescent="0.2">
      <c r="D1097" s="65"/>
    </row>
    <row r="1098" spans="4:4" x14ac:dyDescent="0.2">
      <c r="D1098" s="65"/>
    </row>
    <row r="1099" spans="4:4" x14ac:dyDescent="0.2">
      <c r="D1099" s="65"/>
    </row>
    <row r="1100" spans="4:4" x14ac:dyDescent="0.2">
      <c r="D1100" s="65"/>
    </row>
    <row r="1101" spans="4:4" x14ac:dyDescent="0.2">
      <c r="D1101" s="65"/>
    </row>
    <row r="1102" spans="4:4" x14ac:dyDescent="0.2">
      <c r="D1102" s="65"/>
    </row>
    <row r="1103" spans="4:4" x14ac:dyDescent="0.2">
      <c r="D1103" s="65"/>
    </row>
    <row r="1104" spans="4:4" x14ac:dyDescent="0.2">
      <c r="D1104" s="65"/>
    </row>
    <row r="1105" spans="4:4" x14ac:dyDescent="0.2">
      <c r="D1105" s="65"/>
    </row>
    <row r="1106" spans="4:4" x14ac:dyDescent="0.2">
      <c r="D1106" s="65"/>
    </row>
    <row r="1107" spans="4:4" x14ac:dyDescent="0.2">
      <c r="D1107" s="65"/>
    </row>
    <row r="1108" spans="4:4" x14ac:dyDescent="0.2">
      <c r="D1108" s="65"/>
    </row>
    <row r="1109" spans="4:4" x14ac:dyDescent="0.2">
      <c r="D1109" s="65"/>
    </row>
    <row r="1110" spans="4:4" x14ac:dyDescent="0.2">
      <c r="D1110" s="65"/>
    </row>
    <row r="1111" spans="4:4" x14ac:dyDescent="0.2">
      <c r="D1111" s="65"/>
    </row>
    <row r="1112" spans="4:4" x14ac:dyDescent="0.2">
      <c r="D1112" s="65"/>
    </row>
    <row r="1113" spans="4:4" x14ac:dyDescent="0.2">
      <c r="D1113" s="65"/>
    </row>
    <row r="1114" spans="4:4" x14ac:dyDescent="0.2">
      <c r="D1114" s="65"/>
    </row>
    <row r="1115" spans="4:4" x14ac:dyDescent="0.2">
      <c r="D1115" s="65"/>
    </row>
    <row r="1116" spans="4:4" x14ac:dyDescent="0.2">
      <c r="D1116" s="65"/>
    </row>
    <row r="1117" spans="4:4" x14ac:dyDescent="0.2">
      <c r="D1117" s="65"/>
    </row>
    <row r="1118" spans="4:4" x14ac:dyDescent="0.2">
      <c r="D1118" s="65"/>
    </row>
    <row r="1119" spans="4:4" x14ac:dyDescent="0.2">
      <c r="D1119" s="65"/>
    </row>
    <row r="1120" spans="4:4" x14ac:dyDescent="0.2">
      <c r="D1120" s="65"/>
    </row>
    <row r="1121" spans="4:4" x14ac:dyDescent="0.2">
      <c r="D1121" s="65"/>
    </row>
    <row r="1122" spans="4:4" x14ac:dyDescent="0.2">
      <c r="D1122" s="65"/>
    </row>
    <row r="1123" spans="4:4" x14ac:dyDescent="0.2">
      <c r="D1123" s="65"/>
    </row>
    <row r="1124" spans="4:4" x14ac:dyDescent="0.2">
      <c r="D1124" s="65"/>
    </row>
    <row r="1125" spans="4:4" x14ac:dyDescent="0.2">
      <c r="D1125" s="65"/>
    </row>
    <row r="1126" spans="4:4" x14ac:dyDescent="0.2">
      <c r="D1126" s="65"/>
    </row>
    <row r="1127" spans="4:4" x14ac:dyDescent="0.2">
      <c r="D1127" s="65"/>
    </row>
    <row r="1128" spans="4:4" x14ac:dyDescent="0.2">
      <c r="D1128" s="65"/>
    </row>
    <row r="1129" spans="4:4" x14ac:dyDescent="0.2">
      <c r="D1129" s="65"/>
    </row>
    <row r="1130" spans="4:4" x14ac:dyDescent="0.2">
      <c r="D1130" s="65"/>
    </row>
    <row r="1131" spans="4:4" x14ac:dyDescent="0.2">
      <c r="D1131" s="65"/>
    </row>
    <row r="1132" spans="4:4" x14ac:dyDescent="0.2">
      <c r="D1132" s="65"/>
    </row>
    <row r="1133" spans="4:4" x14ac:dyDescent="0.2">
      <c r="D1133" s="65"/>
    </row>
    <row r="1134" spans="4:4" x14ac:dyDescent="0.2">
      <c r="D1134" s="65"/>
    </row>
    <row r="1135" spans="4:4" x14ac:dyDescent="0.2">
      <c r="D1135" s="65"/>
    </row>
    <row r="1136" spans="4:4" x14ac:dyDescent="0.2">
      <c r="D1136" s="65"/>
    </row>
    <row r="1137" spans="4:4" x14ac:dyDescent="0.2">
      <c r="D1137" s="65"/>
    </row>
    <row r="1138" spans="4:4" x14ac:dyDescent="0.2">
      <c r="D1138" s="65"/>
    </row>
    <row r="1139" spans="4:4" x14ac:dyDescent="0.2">
      <c r="D1139" s="65"/>
    </row>
    <row r="1140" spans="4:4" x14ac:dyDescent="0.2">
      <c r="D1140" s="65"/>
    </row>
    <row r="1141" spans="4:4" x14ac:dyDescent="0.2">
      <c r="D1141" s="65"/>
    </row>
    <row r="1142" spans="4:4" x14ac:dyDescent="0.2">
      <c r="D1142" s="65"/>
    </row>
    <row r="1143" spans="4:4" x14ac:dyDescent="0.2">
      <c r="D1143" s="65"/>
    </row>
    <row r="1144" spans="4:4" x14ac:dyDescent="0.2">
      <c r="D1144" s="65"/>
    </row>
    <row r="1145" spans="4:4" x14ac:dyDescent="0.2">
      <c r="D1145" s="65"/>
    </row>
    <row r="1146" spans="4:4" x14ac:dyDescent="0.2">
      <c r="D1146" s="65"/>
    </row>
    <row r="1147" spans="4:4" x14ac:dyDescent="0.2">
      <c r="D1147" s="65"/>
    </row>
    <row r="1148" spans="4:4" x14ac:dyDescent="0.2">
      <c r="D1148" s="65"/>
    </row>
    <row r="1149" spans="4:4" x14ac:dyDescent="0.2">
      <c r="D1149" s="65"/>
    </row>
    <row r="1150" spans="4:4" x14ac:dyDescent="0.2">
      <c r="D1150" s="65"/>
    </row>
    <row r="1151" spans="4:4" x14ac:dyDescent="0.2">
      <c r="D1151" s="65"/>
    </row>
    <row r="1152" spans="4:4" x14ac:dyDescent="0.2">
      <c r="D1152" s="65"/>
    </row>
    <row r="1153" spans="4:4" x14ac:dyDescent="0.2">
      <c r="D1153" s="65"/>
    </row>
    <row r="1154" spans="4:4" x14ac:dyDescent="0.2">
      <c r="D1154" s="65"/>
    </row>
    <row r="1155" spans="4:4" x14ac:dyDescent="0.2">
      <c r="D1155" s="65"/>
    </row>
    <row r="1156" spans="4:4" x14ac:dyDescent="0.2">
      <c r="D1156" s="65"/>
    </row>
    <row r="1157" spans="4:4" x14ac:dyDescent="0.2">
      <c r="D1157" s="65"/>
    </row>
    <row r="1158" spans="4:4" x14ac:dyDescent="0.2">
      <c r="D1158" s="65"/>
    </row>
    <row r="1159" spans="4:4" x14ac:dyDescent="0.2">
      <c r="D1159" s="65"/>
    </row>
    <row r="1160" spans="4:4" x14ac:dyDescent="0.2">
      <c r="D1160" s="65"/>
    </row>
    <row r="1161" spans="4:4" x14ac:dyDescent="0.2">
      <c r="D1161" s="65"/>
    </row>
    <row r="1162" spans="4:4" x14ac:dyDescent="0.2">
      <c r="D1162" s="65"/>
    </row>
    <row r="1163" spans="4:4" x14ac:dyDescent="0.2">
      <c r="D1163" s="65"/>
    </row>
    <row r="1164" spans="4:4" x14ac:dyDescent="0.2">
      <c r="D1164" s="65"/>
    </row>
    <row r="1165" spans="4:4" x14ac:dyDescent="0.2">
      <c r="D1165" s="65"/>
    </row>
    <row r="1166" spans="4:4" x14ac:dyDescent="0.2">
      <c r="D1166" s="65"/>
    </row>
    <row r="1167" spans="4:4" x14ac:dyDescent="0.2">
      <c r="D1167" s="65"/>
    </row>
    <row r="1168" spans="4:4" x14ac:dyDescent="0.2">
      <c r="D1168" s="65"/>
    </row>
    <row r="1169" spans="4:4" x14ac:dyDescent="0.2">
      <c r="D1169" s="65"/>
    </row>
    <row r="1170" spans="4:4" x14ac:dyDescent="0.2">
      <c r="D1170" s="65"/>
    </row>
    <row r="1171" spans="4:4" x14ac:dyDescent="0.2">
      <c r="D1171" s="65"/>
    </row>
    <row r="1172" spans="4:4" x14ac:dyDescent="0.2">
      <c r="D1172" s="65"/>
    </row>
    <row r="1173" spans="4:4" x14ac:dyDescent="0.2">
      <c r="D1173" s="65"/>
    </row>
    <row r="1174" spans="4:4" x14ac:dyDescent="0.2">
      <c r="D1174" s="65"/>
    </row>
    <row r="1175" spans="4:4" x14ac:dyDescent="0.2">
      <c r="D1175" s="65"/>
    </row>
    <row r="1176" spans="4:4" x14ac:dyDescent="0.2">
      <c r="D1176" s="65"/>
    </row>
    <row r="1177" spans="4:4" x14ac:dyDescent="0.2">
      <c r="D1177" s="65"/>
    </row>
    <row r="1178" spans="4:4" x14ac:dyDescent="0.2">
      <c r="D1178" s="65"/>
    </row>
    <row r="1179" spans="4:4" x14ac:dyDescent="0.2">
      <c r="D1179" s="65"/>
    </row>
    <row r="1180" spans="4:4" x14ac:dyDescent="0.2">
      <c r="D1180" s="65"/>
    </row>
    <row r="1181" spans="4:4" x14ac:dyDescent="0.2">
      <c r="D1181" s="65"/>
    </row>
    <row r="1182" spans="4:4" x14ac:dyDescent="0.2">
      <c r="D1182" s="65"/>
    </row>
    <row r="1183" spans="4:4" x14ac:dyDescent="0.2">
      <c r="D1183" s="65"/>
    </row>
    <row r="1184" spans="4:4" x14ac:dyDescent="0.2">
      <c r="D1184" s="65"/>
    </row>
    <row r="1185" spans="4:4" x14ac:dyDescent="0.2">
      <c r="D1185" s="65"/>
    </row>
    <row r="1186" spans="4:4" x14ac:dyDescent="0.2">
      <c r="D1186" s="65"/>
    </row>
    <row r="1187" spans="4:4" x14ac:dyDescent="0.2">
      <c r="D1187" s="65"/>
    </row>
    <row r="1188" spans="4:4" x14ac:dyDescent="0.2">
      <c r="D1188" s="65"/>
    </row>
    <row r="1189" spans="4:4" x14ac:dyDescent="0.2">
      <c r="D1189" s="65"/>
    </row>
    <row r="1190" spans="4:4" x14ac:dyDescent="0.2">
      <c r="D1190" s="65"/>
    </row>
    <row r="1191" spans="4:4" x14ac:dyDescent="0.2">
      <c r="D1191" s="65"/>
    </row>
    <row r="1192" spans="4:4" x14ac:dyDescent="0.2">
      <c r="D1192" s="65"/>
    </row>
    <row r="1193" spans="4:4" x14ac:dyDescent="0.2">
      <c r="D1193" s="65"/>
    </row>
    <row r="1194" spans="4:4" x14ac:dyDescent="0.2">
      <c r="D1194" s="65"/>
    </row>
    <row r="1195" spans="4:4" x14ac:dyDescent="0.2">
      <c r="D1195" s="65"/>
    </row>
    <row r="1196" spans="4:4" x14ac:dyDescent="0.2">
      <c r="D1196" s="65"/>
    </row>
    <row r="1197" spans="4:4" x14ac:dyDescent="0.2">
      <c r="D1197" s="65"/>
    </row>
    <row r="1198" spans="4:4" x14ac:dyDescent="0.2">
      <c r="D1198" s="65"/>
    </row>
    <row r="1199" spans="4:4" x14ac:dyDescent="0.2">
      <c r="D1199" s="65"/>
    </row>
    <row r="1200" spans="4:4" x14ac:dyDescent="0.2">
      <c r="D1200" s="65"/>
    </row>
    <row r="1201" spans="4:4" x14ac:dyDescent="0.2">
      <c r="D1201" s="65"/>
    </row>
    <row r="1202" spans="4:4" x14ac:dyDescent="0.2">
      <c r="D1202" s="65"/>
    </row>
    <row r="1203" spans="4:4" x14ac:dyDescent="0.2">
      <c r="D1203" s="65"/>
    </row>
    <row r="1204" spans="4:4" x14ac:dyDescent="0.2">
      <c r="D1204" s="65"/>
    </row>
    <row r="1205" spans="4:4" x14ac:dyDescent="0.2">
      <c r="D1205" s="65"/>
    </row>
    <row r="1206" spans="4:4" x14ac:dyDescent="0.2">
      <c r="D1206" s="65"/>
    </row>
    <row r="1207" spans="4:4" x14ac:dyDescent="0.2">
      <c r="D1207" s="65"/>
    </row>
    <row r="1208" spans="4:4" x14ac:dyDescent="0.2">
      <c r="D1208" s="65"/>
    </row>
    <row r="1209" spans="4:4" x14ac:dyDescent="0.2">
      <c r="D1209" s="65"/>
    </row>
    <row r="1210" spans="4:4" x14ac:dyDescent="0.2">
      <c r="D1210" s="65"/>
    </row>
    <row r="1211" spans="4:4" x14ac:dyDescent="0.2">
      <c r="D1211" s="65"/>
    </row>
    <row r="1212" spans="4:4" x14ac:dyDescent="0.2">
      <c r="D1212" s="65"/>
    </row>
    <row r="1213" spans="4:4" x14ac:dyDescent="0.2">
      <c r="D1213" s="65"/>
    </row>
    <row r="1214" spans="4:4" x14ac:dyDescent="0.2">
      <c r="D1214" s="65"/>
    </row>
    <row r="1215" spans="4:4" x14ac:dyDescent="0.2">
      <c r="D1215" s="65"/>
    </row>
    <row r="1216" spans="4:4" x14ac:dyDescent="0.2">
      <c r="D1216" s="65"/>
    </row>
    <row r="1217" spans="4:4" x14ac:dyDescent="0.2">
      <c r="D1217" s="65"/>
    </row>
    <row r="1218" spans="4:4" x14ac:dyDescent="0.2">
      <c r="D1218" s="65"/>
    </row>
    <row r="1219" spans="4:4" x14ac:dyDescent="0.2">
      <c r="D1219" s="65"/>
    </row>
    <row r="1220" spans="4:4" x14ac:dyDescent="0.2">
      <c r="D1220" s="65"/>
    </row>
    <row r="1221" spans="4:4" x14ac:dyDescent="0.2">
      <c r="D1221" s="65"/>
    </row>
    <row r="1222" spans="4:4" x14ac:dyDescent="0.2">
      <c r="D1222" s="65"/>
    </row>
    <row r="1223" spans="4:4" x14ac:dyDescent="0.2">
      <c r="D1223" s="65"/>
    </row>
    <row r="1224" spans="4:4" x14ac:dyDescent="0.2">
      <c r="D1224" s="65"/>
    </row>
    <row r="1225" spans="4:4" x14ac:dyDescent="0.2">
      <c r="D1225" s="65"/>
    </row>
    <row r="1226" spans="4:4" x14ac:dyDescent="0.2">
      <c r="D1226" s="65"/>
    </row>
    <row r="1227" spans="4:4" x14ac:dyDescent="0.2">
      <c r="D1227" s="65"/>
    </row>
    <row r="1228" spans="4:4" x14ac:dyDescent="0.2">
      <c r="D1228" s="65"/>
    </row>
    <row r="1229" spans="4:4" x14ac:dyDescent="0.2">
      <c r="D1229" s="65"/>
    </row>
    <row r="1230" spans="4:4" x14ac:dyDescent="0.2">
      <c r="D1230" s="65"/>
    </row>
    <row r="1231" spans="4:4" x14ac:dyDescent="0.2">
      <c r="D1231" s="65"/>
    </row>
    <row r="1232" spans="4:4" x14ac:dyDescent="0.2">
      <c r="D1232" s="65"/>
    </row>
    <row r="1233" spans="4:4" x14ac:dyDescent="0.2">
      <c r="D1233" s="65"/>
    </row>
    <row r="1234" spans="4:4" x14ac:dyDescent="0.2">
      <c r="D1234" s="65"/>
    </row>
    <row r="1235" spans="4:4" x14ac:dyDescent="0.2">
      <c r="D1235" s="65"/>
    </row>
    <row r="1236" spans="4:4" x14ac:dyDescent="0.2">
      <c r="D1236" s="65"/>
    </row>
    <row r="1237" spans="4:4" x14ac:dyDescent="0.2">
      <c r="D1237" s="65"/>
    </row>
    <row r="1238" spans="4:4" x14ac:dyDescent="0.2">
      <c r="D1238" s="65"/>
    </row>
    <row r="1239" spans="4:4" x14ac:dyDescent="0.2">
      <c r="D1239" s="65"/>
    </row>
    <row r="1240" spans="4:4" x14ac:dyDescent="0.2">
      <c r="D1240" s="65"/>
    </row>
    <row r="1241" spans="4:4" x14ac:dyDescent="0.2">
      <c r="D1241" s="65"/>
    </row>
    <row r="1242" spans="4:4" x14ac:dyDescent="0.2">
      <c r="D1242" s="65"/>
    </row>
    <row r="1243" spans="4:4" x14ac:dyDescent="0.2">
      <c r="D1243" s="65"/>
    </row>
    <row r="1244" spans="4:4" x14ac:dyDescent="0.2">
      <c r="D1244" s="65"/>
    </row>
    <row r="1245" spans="4:4" x14ac:dyDescent="0.2">
      <c r="D1245" s="65"/>
    </row>
    <row r="1246" spans="4:4" x14ac:dyDescent="0.2">
      <c r="D1246" s="65"/>
    </row>
    <row r="1247" spans="4:4" x14ac:dyDescent="0.2">
      <c r="D1247" s="65"/>
    </row>
    <row r="1248" spans="4:4" x14ac:dyDescent="0.2">
      <c r="D1248" s="65"/>
    </row>
    <row r="1249" spans="4:4" x14ac:dyDescent="0.2">
      <c r="D1249" s="65"/>
    </row>
    <row r="1250" spans="4:4" x14ac:dyDescent="0.2">
      <c r="D1250" s="65"/>
    </row>
    <row r="1251" spans="4:4" x14ac:dyDescent="0.2">
      <c r="D1251" s="65"/>
    </row>
    <row r="1252" spans="4:4" x14ac:dyDescent="0.2">
      <c r="D1252" s="65"/>
    </row>
    <row r="1253" spans="4:4" x14ac:dyDescent="0.2">
      <c r="D1253" s="65"/>
    </row>
    <row r="1254" spans="4:4" x14ac:dyDescent="0.2">
      <c r="D1254" s="65"/>
    </row>
    <row r="1255" spans="4:4" x14ac:dyDescent="0.2">
      <c r="D1255" s="65"/>
    </row>
    <row r="1256" spans="4:4" x14ac:dyDescent="0.2">
      <c r="D1256" s="65"/>
    </row>
    <row r="1257" spans="4:4" x14ac:dyDescent="0.2">
      <c r="D1257" s="65"/>
    </row>
    <row r="1258" spans="4:4" x14ac:dyDescent="0.2">
      <c r="D1258" s="65"/>
    </row>
    <row r="1259" spans="4:4" x14ac:dyDescent="0.2">
      <c r="D1259" s="65"/>
    </row>
    <row r="1260" spans="4:4" x14ac:dyDescent="0.2">
      <c r="D1260" s="65"/>
    </row>
    <row r="1261" spans="4:4" x14ac:dyDescent="0.2">
      <c r="D1261" s="65"/>
    </row>
    <row r="1262" spans="4:4" x14ac:dyDescent="0.2">
      <c r="D1262" s="65"/>
    </row>
    <row r="1263" spans="4:4" x14ac:dyDescent="0.2">
      <c r="D1263" s="65"/>
    </row>
    <row r="1264" spans="4:4" x14ac:dyDescent="0.2">
      <c r="D1264" s="65"/>
    </row>
    <row r="1265" spans="4:4" x14ac:dyDescent="0.2">
      <c r="D1265" s="65"/>
    </row>
    <row r="1266" spans="4:4" x14ac:dyDescent="0.2">
      <c r="D1266" s="65"/>
    </row>
    <row r="1267" spans="4:4" x14ac:dyDescent="0.2">
      <c r="D1267" s="65"/>
    </row>
    <row r="1268" spans="4:4" x14ac:dyDescent="0.2">
      <c r="D1268" s="65"/>
    </row>
    <row r="1269" spans="4:4" x14ac:dyDescent="0.2">
      <c r="D1269" s="65"/>
    </row>
    <row r="1270" spans="4:4" x14ac:dyDescent="0.2">
      <c r="D1270" s="65"/>
    </row>
    <row r="1271" spans="4:4" x14ac:dyDescent="0.2">
      <c r="D1271" s="65"/>
    </row>
    <row r="1272" spans="4:4" x14ac:dyDescent="0.2">
      <c r="D1272" s="65"/>
    </row>
    <row r="1273" spans="4:4" x14ac:dyDescent="0.2">
      <c r="D1273" s="65"/>
    </row>
    <row r="1274" spans="4:4" x14ac:dyDescent="0.2">
      <c r="D1274" s="65"/>
    </row>
    <row r="1275" spans="4:4" x14ac:dyDescent="0.2">
      <c r="D1275" s="65"/>
    </row>
    <row r="1276" spans="4:4" x14ac:dyDescent="0.2">
      <c r="D1276" s="65"/>
    </row>
    <row r="1277" spans="4:4" x14ac:dyDescent="0.2">
      <c r="D1277" s="65"/>
    </row>
    <row r="1278" spans="4:4" x14ac:dyDescent="0.2">
      <c r="D1278" s="65"/>
    </row>
    <row r="1279" spans="4:4" x14ac:dyDescent="0.2">
      <c r="D1279" s="65"/>
    </row>
    <row r="1280" spans="4:4" x14ac:dyDescent="0.2">
      <c r="D1280" s="65"/>
    </row>
    <row r="1281" spans="4:4" x14ac:dyDescent="0.2">
      <c r="D1281" s="65"/>
    </row>
    <row r="1282" spans="4:4" x14ac:dyDescent="0.2">
      <c r="D1282" s="65"/>
    </row>
    <row r="1283" spans="4:4" x14ac:dyDescent="0.2">
      <c r="D1283" s="65"/>
    </row>
    <row r="1284" spans="4:4" x14ac:dyDescent="0.2">
      <c r="D1284" s="65"/>
    </row>
    <row r="1285" spans="4:4" x14ac:dyDescent="0.2">
      <c r="D1285" s="65"/>
    </row>
    <row r="1286" spans="4:4" x14ac:dyDescent="0.2">
      <c r="D1286" s="65"/>
    </row>
    <row r="1287" spans="4:4" x14ac:dyDescent="0.2">
      <c r="D1287" s="65"/>
    </row>
    <row r="1288" spans="4:4" x14ac:dyDescent="0.2">
      <c r="D1288" s="65"/>
    </row>
    <row r="1289" spans="4:4" x14ac:dyDescent="0.2">
      <c r="D1289" s="65"/>
    </row>
    <row r="1290" spans="4:4" x14ac:dyDescent="0.2">
      <c r="D1290" s="65"/>
    </row>
    <row r="1291" spans="4:4" x14ac:dyDescent="0.2">
      <c r="D1291" s="65"/>
    </row>
    <row r="1292" spans="4:4" x14ac:dyDescent="0.2">
      <c r="D1292" s="65"/>
    </row>
    <row r="1293" spans="4:4" x14ac:dyDescent="0.2">
      <c r="D1293" s="65"/>
    </row>
    <row r="1294" spans="4:4" x14ac:dyDescent="0.2">
      <c r="D1294" s="65"/>
    </row>
    <row r="1295" spans="4:4" x14ac:dyDescent="0.2">
      <c r="D1295" s="65"/>
    </row>
    <row r="1296" spans="4:4" x14ac:dyDescent="0.2">
      <c r="D1296" s="65"/>
    </row>
    <row r="1297" spans="4:4" x14ac:dyDescent="0.2">
      <c r="D1297" s="65"/>
    </row>
    <row r="1298" spans="4:4" x14ac:dyDescent="0.2">
      <c r="D1298" s="65"/>
    </row>
    <row r="1299" spans="4:4" x14ac:dyDescent="0.2">
      <c r="D1299" s="65"/>
    </row>
    <row r="1300" spans="4:4" x14ac:dyDescent="0.2">
      <c r="D1300" s="65"/>
    </row>
    <row r="1301" spans="4:4" x14ac:dyDescent="0.2">
      <c r="D1301" s="65"/>
    </row>
    <row r="1302" spans="4:4" x14ac:dyDescent="0.2">
      <c r="D1302" s="65"/>
    </row>
    <row r="1303" spans="4:4" x14ac:dyDescent="0.2">
      <c r="D1303" s="65"/>
    </row>
    <row r="1304" spans="4:4" x14ac:dyDescent="0.2">
      <c r="D1304" s="65"/>
    </row>
    <row r="1305" spans="4:4" x14ac:dyDescent="0.2">
      <c r="D1305" s="65"/>
    </row>
    <row r="1306" spans="4:4" x14ac:dyDescent="0.2">
      <c r="D1306" s="65"/>
    </row>
    <row r="1307" spans="4:4" x14ac:dyDescent="0.2">
      <c r="D1307" s="65"/>
    </row>
    <row r="1308" spans="4:4" x14ac:dyDescent="0.2">
      <c r="D1308" s="65"/>
    </row>
    <row r="1309" spans="4:4" x14ac:dyDescent="0.2">
      <c r="D1309" s="65"/>
    </row>
    <row r="1310" spans="4:4" x14ac:dyDescent="0.2">
      <c r="D1310" s="65"/>
    </row>
    <row r="1311" spans="4:4" x14ac:dyDescent="0.2">
      <c r="D1311" s="65"/>
    </row>
    <row r="1312" spans="4:4" x14ac:dyDescent="0.2">
      <c r="D1312" s="65"/>
    </row>
    <row r="1313" spans="4:4" x14ac:dyDescent="0.2">
      <c r="D1313" s="65"/>
    </row>
    <row r="1314" spans="4:4" x14ac:dyDescent="0.2">
      <c r="D1314" s="65"/>
    </row>
    <row r="1315" spans="4:4" x14ac:dyDescent="0.2">
      <c r="D1315" s="65"/>
    </row>
    <row r="1316" spans="4:4" x14ac:dyDescent="0.2">
      <c r="D1316" s="65"/>
    </row>
    <row r="1317" spans="4:4" x14ac:dyDescent="0.2">
      <c r="D1317" s="65"/>
    </row>
    <row r="1318" spans="4:4" x14ac:dyDescent="0.2">
      <c r="D1318" s="65"/>
    </row>
    <row r="1319" spans="4:4" x14ac:dyDescent="0.2">
      <c r="D1319" s="65"/>
    </row>
    <row r="1320" spans="4:4" x14ac:dyDescent="0.2">
      <c r="D1320" s="65"/>
    </row>
    <row r="1321" spans="4:4" x14ac:dyDescent="0.2">
      <c r="D1321" s="65"/>
    </row>
    <row r="1322" spans="4:4" x14ac:dyDescent="0.2">
      <c r="D1322" s="65"/>
    </row>
    <row r="1323" spans="4:4" x14ac:dyDescent="0.2">
      <c r="D1323" s="65"/>
    </row>
    <row r="1324" spans="4:4" x14ac:dyDescent="0.2">
      <c r="D1324" s="65"/>
    </row>
    <row r="1325" spans="4:4" x14ac:dyDescent="0.2">
      <c r="D1325" s="65"/>
    </row>
    <row r="1326" spans="4:4" x14ac:dyDescent="0.2">
      <c r="D1326" s="65"/>
    </row>
    <row r="1327" spans="4:4" x14ac:dyDescent="0.2">
      <c r="D1327" s="65"/>
    </row>
    <row r="1328" spans="4:4" x14ac:dyDescent="0.2">
      <c r="D1328" s="65"/>
    </row>
    <row r="1329" spans="4:4" x14ac:dyDescent="0.2">
      <c r="D1329" s="65"/>
    </row>
    <row r="1330" spans="4:4" x14ac:dyDescent="0.2">
      <c r="D1330" s="65"/>
    </row>
    <row r="1331" spans="4:4" x14ac:dyDescent="0.2">
      <c r="D1331" s="65"/>
    </row>
    <row r="1332" spans="4:4" x14ac:dyDescent="0.2">
      <c r="D1332" s="65"/>
    </row>
    <row r="1333" spans="4:4" x14ac:dyDescent="0.2">
      <c r="D1333" s="65"/>
    </row>
    <row r="1334" spans="4:4" x14ac:dyDescent="0.2">
      <c r="D1334" s="65"/>
    </row>
    <row r="1335" spans="4:4" x14ac:dyDescent="0.2">
      <c r="D1335" s="65"/>
    </row>
    <row r="1336" spans="4:4" x14ac:dyDescent="0.2">
      <c r="D1336" s="65"/>
    </row>
    <row r="1337" spans="4:4" x14ac:dyDescent="0.2">
      <c r="D1337" s="65"/>
    </row>
    <row r="1338" spans="4:4" x14ac:dyDescent="0.2">
      <c r="D1338" s="65"/>
    </row>
    <row r="1339" spans="4:4" x14ac:dyDescent="0.2">
      <c r="D1339" s="65"/>
    </row>
    <row r="1340" spans="4:4" x14ac:dyDescent="0.2">
      <c r="D1340" s="65"/>
    </row>
    <row r="1341" spans="4:4" x14ac:dyDescent="0.2">
      <c r="D1341" s="65"/>
    </row>
    <row r="1342" spans="4:4" x14ac:dyDescent="0.2">
      <c r="D1342" s="65"/>
    </row>
    <row r="1343" spans="4:4" x14ac:dyDescent="0.2">
      <c r="D1343" s="65"/>
    </row>
    <row r="1344" spans="4:4" x14ac:dyDescent="0.2">
      <c r="D1344" s="65"/>
    </row>
    <row r="1345" spans="4:4" x14ac:dyDescent="0.2">
      <c r="D1345" s="65"/>
    </row>
    <row r="1346" spans="4:4" x14ac:dyDescent="0.2">
      <c r="D1346" s="65"/>
    </row>
    <row r="1347" spans="4:4" x14ac:dyDescent="0.2">
      <c r="D1347" s="65"/>
    </row>
    <row r="1348" spans="4:4" x14ac:dyDescent="0.2">
      <c r="D1348" s="65"/>
    </row>
    <row r="1349" spans="4:4" x14ac:dyDescent="0.2">
      <c r="D1349" s="65"/>
    </row>
    <row r="1350" spans="4:4" x14ac:dyDescent="0.2">
      <c r="D1350" s="65"/>
    </row>
    <row r="1351" spans="4:4" x14ac:dyDescent="0.2">
      <c r="D1351" s="65"/>
    </row>
    <row r="1352" spans="4:4" x14ac:dyDescent="0.2">
      <c r="D1352" s="65"/>
    </row>
    <row r="1353" spans="4:4" x14ac:dyDescent="0.2">
      <c r="D1353" s="65"/>
    </row>
    <row r="1354" spans="4:4" x14ac:dyDescent="0.2">
      <c r="D1354" s="65"/>
    </row>
    <row r="1355" spans="4:4" x14ac:dyDescent="0.2">
      <c r="D1355" s="65"/>
    </row>
    <row r="1356" spans="4:4" x14ac:dyDescent="0.2">
      <c r="D1356" s="65"/>
    </row>
    <row r="1357" spans="4:4" x14ac:dyDescent="0.2">
      <c r="D1357" s="65"/>
    </row>
    <row r="1358" spans="4:4" x14ac:dyDescent="0.2">
      <c r="D1358" s="65"/>
    </row>
    <row r="1359" spans="4:4" x14ac:dyDescent="0.2">
      <c r="D1359" s="65"/>
    </row>
    <row r="1360" spans="4:4" x14ac:dyDescent="0.2">
      <c r="D1360" s="65"/>
    </row>
    <row r="1361" spans="4:4" x14ac:dyDescent="0.2">
      <c r="D1361" s="65"/>
    </row>
    <row r="1362" spans="4:4" x14ac:dyDescent="0.2">
      <c r="D1362" s="65"/>
    </row>
    <row r="1363" spans="4:4" x14ac:dyDescent="0.2">
      <c r="D1363" s="65"/>
    </row>
    <row r="1364" spans="4:4" x14ac:dyDescent="0.2">
      <c r="D1364" s="65"/>
    </row>
    <row r="1365" spans="4:4" x14ac:dyDescent="0.2">
      <c r="D1365" s="65"/>
    </row>
    <row r="1366" spans="4:4" x14ac:dyDescent="0.2">
      <c r="D1366" s="65"/>
    </row>
    <row r="1367" spans="4:4" x14ac:dyDescent="0.2">
      <c r="D1367" s="65"/>
    </row>
    <row r="1368" spans="4:4" x14ac:dyDescent="0.2">
      <c r="D1368" s="65"/>
    </row>
    <row r="1369" spans="4:4" x14ac:dyDescent="0.2">
      <c r="D1369" s="65"/>
    </row>
    <row r="1370" spans="4:4" x14ac:dyDescent="0.2">
      <c r="D1370" s="65"/>
    </row>
    <row r="1371" spans="4:4" x14ac:dyDescent="0.2">
      <c r="D1371" s="65"/>
    </row>
    <row r="1372" spans="4:4" x14ac:dyDescent="0.2">
      <c r="D1372" s="65"/>
    </row>
    <row r="1373" spans="4:4" x14ac:dyDescent="0.2">
      <c r="D1373" s="65"/>
    </row>
    <row r="1374" spans="4:4" x14ac:dyDescent="0.2">
      <c r="D1374" s="65"/>
    </row>
    <row r="1375" spans="4:4" x14ac:dyDescent="0.2">
      <c r="D1375" s="65"/>
    </row>
    <row r="1376" spans="4:4" x14ac:dyDescent="0.2">
      <c r="D1376" s="65"/>
    </row>
    <row r="1377" spans="4:4" x14ac:dyDescent="0.2">
      <c r="D1377" s="65"/>
    </row>
    <row r="1378" spans="4:4" x14ac:dyDescent="0.2">
      <c r="D1378" s="65"/>
    </row>
    <row r="1379" spans="4:4" x14ac:dyDescent="0.2">
      <c r="D1379" s="65"/>
    </row>
    <row r="1380" spans="4:4" x14ac:dyDescent="0.2">
      <c r="D1380" s="65"/>
    </row>
    <row r="1381" spans="4:4" x14ac:dyDescent="0.2">
      <c r="D1381" s="65"/>
    </row>
    <row r="1382" spans="4:4" x14ac:dyDescent="0.2">
      <c r="D1382" s="65"/>
    </row>
    <row r="1383" spans="4:4" x14ac:dyDescent="0.2">
      <c r="D1383" s="65"/>
    </row>
    <row r="1384" spans="4:4" x14ac:dyDescent="0.2">
      <c r="D1384" s="65"/>
    </row>
    <row r="1385" spans="4:4" x14ac:dyDescent="0.2">
      <c r="D1385" s="65"/>
    </row>
    <row r="1386" spans="4:4" x14ac:dyDescent="0.2">
      <c r="D1386" s="65"/>
    </row>
    <row r="1387" spans="4:4" x14ac:dyDescent="0.2">
      <c r="D1387" s="65"/>
    </row>
    <row r="1388" spans="4:4" x14ac:dyDescent="0.2">
      <c r="D1388" s="65"/>
    </row>
    <row r="1389" spans="4:4" x14ac:dyDescent="0.2">
      <c r="D1389" s="65"/>
    </row>
    <row r="1390" spans="4:4" x14ac:dyDescent="0.2">
      <c r="D1390" s="65"/>
    </row>
    <row r="1391" spans="4:4" x14ac:dyDescent="0.2">
      <c r="D1391" s="65"/>
    </row>
    <row r="1392" spans="4:4" x14ac:dyDescent="0.2">
      <c r="D1392" s="65"/>
    </row>
    <row r="1393" spans="4:4" x14ac:dyDescent="0.2">
      <c r="D1393" s="65"/>
    </row>
    <row r="1394" spans="4:4" x14ac:dyDescent="0.2">
      <c r="D1394" s="65"/>
    </row>
    <row r="1395" spans="4:4" x14ac:dyDescent="0.2">
      <c r="D1395" s="65"/>
    </row>
    <row r="1396" spans="4:4" x14ac:dyDescent="0.2">
      <c r="D1396" s="65"/>
    </row>
    <row r="1397" spans="4:4" x14ac:dyDescent="0.2">
      <c r="D1397" s="65"/>
    </row>
    <row r="1398" spans="4:4" x14ac:dyDescent="0.2">
      <c r="D1398" s="65"/>
    </row>
    <row r="1399" spans="4:4" x14ac:dyDescent="0.2">
      <c r="D1399" s="65"/>
    </row>
    <row r="1400" spans="4:4" x14ac:dyDescent="0.2">
      <c r="D1400" s="65"/>
    </row>
    <row r="1401" spans="4:4" x14ac:dyDescent="0.2">
      <c r="D1401" s="65"/>
    </row>
    <row r="1402" spans="4:4" x14ac:dyDescent="0.2">
      <c r="D1402" s="65"/>
    </row>
    <row r="1403" spans="4:4" x14ac:dyDescent="0.2">
      <c r="D1403" s="65"/>
    </row>
    <row r="1404" spans="4:4" x14ac:dyDescent="0.2">
      <c r="D1404" s="65"/>
    </row>
    <row r="1405" spans="4:4" x14ac:dyDescent="0.2">
      <c r="D1405" s="65"/>
    </row>
    <row r="1406" spans="4:4" x14ac:dyDescent="0.2">
      <c r="D1406" s="65"/>
    </row>
    <row r="1407" spans="4:4" x14ac:dyDescent="0.2">
      <c r="D1407" s="65"/>
    </row>
    <row r="1408" spans="4:4" x14ac:dyDescent="0.2">
      <c r="D1408" s="65"/>
    </row>
    <row r="1409" spans="4:4" x14ac:dyDescent="0.2">
      <c r="D1409" s="65"/>
    </row>
    <row r="1410" spans="4:4" x14ac:dyDescent="0.2">
      <c r="D1410" s="65"/>
    </row>
    <row r="1411" spans="4:4" x14ac:dyDescent="0.2">
      <c r="D1411" s="65"/>
    </row>
    <row r="1412" spans="4:4" x14ac:dyDescent="0.2">
      <c r="D1412" s="65"/>
    </row>
    <row r="1413" spans="4:4" x14ac:dyDescent="0.2">
      <c r="D1413" s="65"/>
    </row>
    <row r="1414" spans="4:4" x14ac:dyDescent="0.2">
      <c r="D1414" s="65"/>
    </row>
    <row r="1415" spans="4:4" x14ac:dyDescent="0.2">
      <c r="D1415" s="65"/>
    </row>
    <row r="1416" spans="4:4" x14ac:dyDescent="0.2">
      <c r="D1416" s="65"/>
    </row>
    <row r="1417" spans="4:4" x14ac:dyDescent="0.2">
      <c r="D1417" s="65"/>
    </row>
    <row r="1418" spans="4:4" x14ac:dyDescent="0.2">
      <c r="D1418" s="65"/>
    </row>
    <row r="1419" spans="4:4" x14ac:dyDescent="0.2">
      <c r="D1419" s="65"/>
    </row>
    <row r="1420" spans="4:4" x14ac:dyDescent="0.2">
      <c r="D1420" s="65"/>
    </row>
    <row r="1421" spans="4:4" x14ac:dyDescent="0.2">
      <c r="D1421" s="65"/>
    </row>
    <row r="1422" spans="4:4" x14ac:dyDescent="0.2">
      <c r="D1422" s="65"/>
    </row>
    <row r="1423" spans="4:4" x14ac:dyDescent="0.2">
      <c r="D1423" s="65"/>
    </row>
    <row r="1424" spans="4:4" x14ac:dyDescent="0.2">
      <c r="D1424" s="65"/>
    </row>
    <row r="1425" spans="4:4" x14ac:dyDescent="0.2">
      <c r="D1425" s="65"/>
    </row>
    <row r="1426" spans="4:4" x14ac:dyDescent="0.2">
      <c r="D1426" s="65"/>
    </row>
    <row r="1427" spans="4:4" x14ac:dyDescent="0.2">
      <c r="D1427" s="65"/>
    </row>
    <row r="1428" spans="4:4" x14ac:dyDescent="0.2">
      <c r="D1428" s="65"/>
    </row>
    <row r="1429" spans="4:4" x14ac:dyDescent="0.2">
      <c r="D1429" s="65"/>
    </row>
    <row r="1430" spans="4:4" x14ac:dyDescent="0.2">
      <c r="D1430" s="65"/>
    </row>
    <row r="1431" spans="4:4" x14ac:dyDescent="0.2">
      <c r="D1431" s="65"/>
    </row>
    <row r="1432" spans="4:4" x14ac:dyDescent="0.2">
      <c r="D1432" s="65"/>
    </row>
    <row r="1433" spans="4:4" x14ac:dyDescent="0.2">
      <c r="D1433" s="65"/>
    </row>
    <row r="1434" spans="4:4" x14ac:dyDescent="0.2">
      <c r="D1434" s="65"/>
    </row>
    <row r="1435" spans="4:4" x14ac:dyDescent="0.2">
      <c r="D1435" s="65"/>
    </row>
    <row r="1436" spans="4:4" x14ac:dyDescent="0.2">
      <c r="D1436" s="65"/>
    </row>
    <row r="1437" spans="4:4" x14ac:dyDescent="0.2">
      <c r="D1437" s="65"/>
    </row>
    <row r="1438" spans="4:4" x14ac:dyDescent="0.2">
      <c r="D1438" s="65"/>
    </row>
    <row r="1439" spans="4:4" x14ac:dyDescent="0.2">
      <c r="D1439" s="65"/>
    </row>
    <row r="1440" spans="4:4" x14ac:dyDescent="0.2">
      <c r="D1440" s="65"/>
    </row>
    <row r="1441" spans="4:4" x14ac:dyDescent="0.2">
      <c r="D1441" s="65"/>
    </row>
    <row r="1442" spans="4:4" x14ac:dyDescent="0.2">
      <c r="D1442" s="65"/>
    </row>
    <row r="1443" spans="4:4" x14ac:dyDescent="0.2">
      <c r="D1443" s="65"/>
    </row>
    <row r="1444" spans="4:4" x14ac:dyDescent="0.2">
      <c r="D1444" s="65"/>
    </row>
    <row r="1445" spans="4:4" x14ac:dyDescent="0.2">
      <c r="D1445" s="65"/>
    </row>
    <row r="1446" spans="4:4" x14ac:dyDescent="0.2">
      <c r="D1446" s="65"/>
    </row>
    <row r="1447" spans="4:4" x14ac:dyDescent="0.2">
      <c r="D1447" s="65"/>
    </row>
    <row r="1448" spans="4:4" x14ac:dyDescent="0.2">
      <c r="D1448" s="65"/>
    </row>
    <row r="1449" spans="4:4" x14ac:dyDescent="0.2">
      <c r="D1449" s="65"/>
    </row>
    <row r="1450" spans="4:4" x14ac:dyDescent="0.2">
      <c r="D1450" s="65"/>
    </row>
    <row r="1451" spans="4:4" x14ac:dyDescent="0.2">
      <c r="D1451" s="65"/>
    </row>
    <row r="1452" spans="4:4" x14ac:dyDescent="0.2">
      <c r="D1452" s="65"/>
    </row>
    <row r="1453" spans="4:4" x14ac:dyDescent="0.2">
      <c r="D1453" s="65"/>
    </row>
    <row r="1454" spans="4:4" x14ac:dyDescent="0.2">
      <c r="D1454" s="65"/>
    </row>
    <row r="1455" spans="4:4" x14ac:dyDescent="0.2">
      <c r="D1455" s="65"/>
    </row>
    <row r="1456" spans="4:4" x14ac:dyDescent="0.2">
      <c r="D1456" s="65"/>
    </row>
    <row r="1457" spans="4:4" x14ac:dyDescent="0.2">
      <c r="D1457" s="65"/>
    </row>
    <row r="1458" spans="4:4" x14ac:dyDescent="0.2">
      <c r="D1458" s="65"/>
    </row>
    <row r="1459" spans="4:4" x14ac:dyDescent="0.2">
      <c r="D1459" s="65"/>
    </row>
    <row r="1460" spans="4:4" x14ac:dyDescent="0.2">
      <c r="D1460" s="65"/>
    </row>
    <row r="1461" spans="4:4" x14ac:dyDescent="0.2">
      <c r="D1461" s="65"/>
    </row>
    <row r="1462" spans="4:4" x14ac:dyDescent="0.2">
      <c r="D1462" s="65"/>
    </row>
    <row r="1463" spans="4:4" x14ac:dyDescent="0.2">
      <c r="D1463" s="65"/>
    </row>
    <row r="1464" spans="4:4" x14ac:dyDescent="0.2">
      <c r="D1464" s="65"/>
    </row>
    <row r="1465" spans="4:4" x14ac:dyDescent="0.2">
      <c r="D1465" s="65"/>
    </row>
    <row r="1466" spans="4:4" x14ac:dyDescent="0.2">
      <c r="D1466" s="65"/>
    </row>
    <row r="1467" spans="4:4" x14ac:dyDescent="0.2">
      <c r="D1467" s="65"/>
    </row>
    <row r="1468" spans="4:4" x14ac:dyDescent="0.2">
      <c r="D1468" s="65"/>
    </row>
    <row r="1469" spans="4:4" x14ac:dyDescent="0.2">
      <c r="D1469" s="65"/>
    </row>
    <row r="1470" spans="4:4" x14ac:dyDescent="0.2">
      <c r="D1470" s="65"/>
    </row>
    <row r="1471" spans="4:4" x14ac:dyDescent="0.2">
      <c r="D1471" s="65"/>
    </row>
    <row r="1472" spans="4:4" x14ac:dyDescent="0.2">
      <c r="D1472" s="65"/>
    </row>
    <row r="1473" spans="4:4" x14ac:dyDescent="0.2">
      <c r="D1473" s="65"/>
    </row>
    <row r="1474" spans="4:4" x14ac:dyDescent="0.2">
      <c r="D1474" s="65"/>
    </row>
    <row r="1475" spans="4:4" x14ac:dyDescent="0.2">
      <c r="D1475" s="65"/>
    </row>
    <row r="1476" spans="4:4" x14ac:dyDescent="0.2">
      <c r="D1476" s="65"/>
    </row>
    <row r="1477" spans="4:4" x14ac:dyDescent="0.2">
      <c r="D1477" s="65"/>
    </row>
    <row r="1478" spans="4:4" x14ac:dyDescent="0.2">
      <c r="D1478" s="65"/>
    </row>
    <row r="1479" spans="4:4" x14ac:dyDescent="0.2">
      <c r="D1479" s="65"/>
    </row>
    <row r="1480" spans="4:4" x14ac:dyDescent="0.2">
      <c r="D1480" s="65"/>
    </row>
    <row r="1481" spans="4:4" x14ac:dyDescent="0.2">
      <c r="D1481" s="65"/>
    </row>
    <row r="1482" spans="4:4" x14ac:dyDescent="0.2">
      <c r="D1482" s="65"/>
    </row>
    <row r="1483" spans="4:4" x14ac:dyDescent="0.2">
      <c r="D1483" s="65"/>
    </row>
    <row r="1484" spans="4:4" x14ac:dyDescent="0.2">
      <c r="D1484" s="65"/>
    </row>
    <row r="1485" spans="4:4" x14ac:dyDescent="0.2">
      <c r="D1485" s="65"/>
    </row>
    <row r="1486" spans="4:4" x14ac:dyDescent="0.2">
      <c r="D1486" s="65"/>
    </row>
    <row r="1487" spans="4:4" x14ac:dyDescent="0.2">
      <c r="D1487" s="65"/>
    </row>
    <row r="1488" spans="4:4" x14ac:dyDescent="0.2">
      <c r="D1488" s="65"/>
    </row>
    <row r="1489" spans="4:4" x14ac:dyDescent="0.2">
      <c r="D1489" s="65"/>
    </row>
    <row r="1490" spans="4:4" x14ac:dyDescent="0.2">
      <c r="D1490" s="65"/>
    </row>
    <row r="1491" spans="4:4" x14ac:dyDescent="0.2">
      <c r="D1491" s="65"/>
    </row>
    <row r="1492" spans="4:4" x14ac:dyDescent="0.2">
      <c r="D1492" s="65"/>
    </row>
    <row r="1493" spans="4:4" x14ac:dyDescent="0.2">
      <c r="D1493" s="65"/>
    </row>
    <row r="1494" spans="4:4" x14ac:dyDescent="0.2">
      <c r="D1494" s="65"/>
    </row>
    <row r="1495" spans="4:4" x14ac:dyDescent="0.2">
      <c r="D1495" s="65"/>
    </row>
    <row r="1496" spans="4:4" x14ac:dyDescent="0.2">
      <c r="D1496" s="65"/>
    </row>
    <row r="1497" spans="4:4" x14ac:dyDescent="0.2">
      <c r="D1497" s="65"/>
    </row>
    <row r="1498" spans="4:4" x14ac:dyDescent="0.2">
      <c r="D1498" s="65"/>
    </row>
    <row r="1499" spans="4:4" x14ac:dyDescent="0.2">
      <c r="D1499" s="65"/>
    </row>
    <row r="1500" spans="4:4" x14ac:dyDescent="0.2">
      <c r="D1500" s="65"/>
    </row>
    <row r="1501" spans="4:4" x14ac:dyDescent="0.2">
      <c r="D1501" s="65"/>
    </row>
    <row r="1502" spans="4:4" x14ac:dyDescent="0.2">
      <c r="D1502" s="65"/>
    </row>
    <row r="1503" spans="4:4" x14ac:dyDescent="0.2">
      <c r="D1503" s="65"/>
    </row>
    <row r="1504" spans="4:4" x14ac:dyDescent="0.2">
      <c r="D1504" s="65"/>
    </row>
    <row r="1505" spans="4:4" x14ac:dyDescent="0.2">
      <c r="D1505" s="65"/>
    </row>
    <row r="1506" spans="4:4" x14ac:dyDescent="0.2">
      <c r="D1506" s="65"/>
    </row>
    <row r="1507" spans="4:4" x14ac:dyDescent="0.2">
      <c r="D1507" s="65"/>
    </row>
    <row r="1508" spans="4:4" x14ac:dyDescent="0.2">
      <c r="D1508" s="65"/>
    </row>
    <row r="1509" spans="4:4" x14ac:dyDescent="0.2">
      <c r="D1509" s="65"/>
    </row>
    <row r="1510" spans="4:4" x14ac:dyDescent="0.2">
      <c r="D1510" s="65"/>
    </row>
    <row r="1511" spans="4:4" x14ac:dyDescent="0.2">
      <c r="D1511" s="65"/>
    </row>
    <row r="1512" spans="4:4" x14ac:dyDescent="0.2">
      <c r="D1512" s="65"/>
    </row>
    <row r="1513" spans="4:4" x14ac:dyDescent="0.2">
      <c r="D1513" s="65"/>
    </row>
    <row r="1514" spans="4:4" x14ac:dyDescent="0.2">
      <c r="D1514" s="65"/>
    </row>
    <row r="1515" spans="4:4" x14ac:dyDescent="0.2">
      <c r="D1515" s="65"/>
    </row>
    <row r="1516" spans="4:4" x14ac:dyDescent="0.2">
      <c r="D1516" s="65"/>
    </row>
    <row r="1517" spans="4:4" x14ac:dyDescent="0.2">
      <c r="D1517" s="65"/>
    </row>
    <row r="1518" spans="4:4" x14ac:dyDescent="0.2">
      <c r="D1518" s="65"/>
    </row>
    <row r="1519" spans="4:4" x14ac:dyDescent="0.2">
      <c r="D1519" s="65"/>
    </row>
    <row r="1520" spans="4:4" x14ac:dyDescent="0.2">
      <c r="D1520" s="65"/>
    </row>
    <row r="1521" spans="4:4" x14ac:dyDescent="0.2">
      <c r="D1521" s="65"/>
    </row>
    <row r="1522" spans="4:4" x14ac:dyDescent="0.2">
      <c r="D1522" s="65"/>
    </row>
    <row r="1523" spans="4:4" x14ac:dyDescent="0.2">
      <c r="D1523" s="65"/>
    </row>
    <row r="1524" spans="4:4" x14ac:dyDescent="0.2">
      <c r="D1524" s="65"/>
    </row>
    <row r="1525" spans="4:4" x14ac:dyDescent="0.2">
      <c r="D1525" s="65"/>
    </row>
    <row r="1526" spans="4:4" x14ac:dyDescent="0.2">
      <c r="D1526" s="65"/>
    </row>
    <row r="1527" spans="4:4" x14ac:dyDescent="0.2">
      <c r="D1527" s="65"/>
    </row>
    <row r="1528" spans="4:4" x14ac:dyDescent="0.2">
      <c r="D1528" s="65"/>
    </row>
    <row r="1529" spans="4:4" x14ac:dyDescent="0.2">
      <c r="D1529" s="65"/>
    </row>
    <row r="1530" spans="4:4" x14ac:dyDescent="0.2">
      <c r="D1530" s="65"/>
    </row>
    <row r="1531" spans="4:4" x14ac:dyDescent="0.2">
      <c r="D1531" s="65"/>
    </row>
    <row r="1532" spans="4:4" x14ac:dyDescent="0.2">
      <c r="D1532" s="65"/>
    </row>
    <row r="1533" spans="4:4" x14ac:dyDescent="0.2">
      <c r="D1533" s="65"/>
    </row>
    <row r="1534" spans="4:4" x14ac:dyDescent="0.2">
      <c r="D1534" s="65"/>
    </row>
    <row r="1535" spans="4:4" x14ac:dyDescent="0.2">
      <c r="D1535" s="65"/>
    </row>
    <row r="1536" spans="4:4" x14ac:dyDescent="0.2">
      <c r="D1536" s="65"/>
    </row>
    <row r="1537" spans="4:4" x14ac:dyDescent="0.2">
      <c r="D1537" s="65"/>
    </row>
    <row r="1538" spans="4:4" x14ac:dyDescent="0.2">
      <c r="D1538" s="65"/>
    </row>
    <row r="1539" spans="4:4" x14ac:dyDescent="0.2">
      <c r="D1539" s="65"/>
    </row>
    <row r="1540" spans="4:4" x14ac:dyDescent="0.2">
      <c r="D1540" s="65"/>
    </row>
    <row r="1541" spans="4:4" x14ac:dyDescent="0.2">
      <c r="D1541" s="65"/>
    </row>
    <row r="1542" spans="4:4" x14ac:dyDescent="0.2">
      <c r="D1542" s="65"/>
    </row>
    <row r="1543" spans="4:4" x14ac:dyDescent="0.2">
      <c r="D1543" s="65"/>
    </row>
    <row r="1544" spans="4:4" x14ac:dyDescent="0.2">
      <c r="D1544" s="65"/>
    </row>
    <row r="1545" spans="4:4" x14ac:dyDescent="0.2">
      <c r="D1545" s="65"/>
    </row>
    <row r="1546" spans="4:4" x14ac:dyDescent="0.2">
      <c r="D1546" s="65"/>
    </row>
    <row r="1547" spans="4:4" x14ac:dyDescent="0.2">
      <c r="D1547" s="65"/>
    </row>
    <row r="1548" spans="4:4" x14ac:dyDescent="0.2">
      <c r="D1548" s="65"/>
    </row>
    <row r="1549" spans="4:4" x14ac:dyDescent="0.2">
      <c r="D1549" s="65"/>
    </row>
    <row r="1550" spans="4:4" x14ac:dyDescent="0.2">
      <c r="D1550" s="65"/>
    </row>
    <row r="1551" spans="4:4" x14ac:dyDescent="0.2">
      <c r="D1551" s="65"/>
    </row>
    <row r="1552" spans="4:4" x14ac:dyDescent="0.2">
      <c r="D1552" s="65"/>
    </row>
    <row r="1553" spans="4:4" x14ac:dyDescent="0.2">
      <c r="D1553" s="65"/>
    </row>
    <row r="1554" spans="4:4" x14ac:dyDescent="0.2">
      <c r="D1554" s="65"/>
    </row>
    <row r="1555" spans="4:4" x14ac:dyDescent="0.2">
      <c r="D1555" s="65"/>
    </row>
    <row r="1556" spans="4:4" x14ac:dyDescent="0.2">
      <c r="D1556" s="65"/>
    </row>
    <row r="1557" spans="4:4" x14ac:dyDescent="0.2">
      <c r="D1557" s="65"/>
    </row>
    <row r="1558" spans="4:4" x14ac:dyDescent="0.2">
      <c r="D1558" s="65"/>
    </row>
    <row r="1559" spans="4:4" x14ac:dyDescent="0.2">
      <c r="D1559" s="65"/>
    </row>
    <row r="1560" spans="4:4" x14ac:dyDescent="0.2">
      <c r="D1560" s="65"/>
    </row>
    <row r="1561" spans="4:4" x14ac:dyDescent="0.2">
      <c r="D1561" s="65"/>
    </row>
    <row r="1562" spans="4:4" x14ac:dyDescent="0.2">
      <c r="D1562" s="65"/>
    </row>
    <row r="1563" spans="4:4" x14ac:dyDescent="0.2">
      <c r="D1563" s="65"/>
    </row>
    <row r="1564" spans="4:4" x14ac:dyDescent="0.2">
      <c r="D1564" s="65"/>
    </row>
    <row r="1565" spans="4:4" x14ac:dyDescent="0.2">
      <c r="D1565" s="65"/>
    </row>
    <row r="1566" spans="4:4" x14ac:dyDescent="0.2">
      <c r="D1566" s="65"/>
    </row>
    <row r="1567" spans="4:4" x14ac:dyDescent="0.2">
      <c r="D1567" s="65"/>
    </row>
    <row r="1568" spans="4:4" x14ac:dyDescent="0.2">
      <c r="D1568" s="65"/>
    </row>
    <row r="1569" spans="4:4" x14ac:dyDescent="0.2">
      <c r="D1569" s="65"/>
    </row>
    <row r="1570" spans="4:4" x14ac:dyDescent="0.2">
      <c r="D1570" s="65"/>
    </row>
    <row r="1571" spans="4:4" x14ac:dyDescent="0.2">
      <c r="D1571" s="65"/>
    </row>
    <row r="1572" spans="4:4" x14ac:dyDescent="0.2">
      <c r="D1572" s="65"/>
    </row>
    <row r="1573" spans="4:4" x14ac:dyDescent="0.2">
      <c r="D1573" s="65"/>
    </row>
    <row r="1574" spans="4:4" x14ac:dyDescent="0.2">
      <c r="D1574" s="65"/>
    </row>
    <row r="1575" spans="4:4" x14ac:dyDescent="0.2">
      <c r="D1575" s="65"/>
    </row>
    <row r="1576" spans="4:4" x14ac:dyDescent="0.2">
      <c r="D1576" s="65"/>
    </row>
    <row r="1577" spans="4:4" x14ac:dyDescent="0.2">
      <c r="D1577" s="65"/>
    </row>
    <row r="1578" spans="4:4" x14ac:dyDescent="0.2">
      <c r="D1578" s="65"/>
    </row>
    <row r="1579" spans="4:4" x14ac:dyDescent="0.2">
      <c r="D1579" s="65"/>
    </row>
    <row r="1580" spans="4:4" x14ac:dyDescent="0.2">
      <c r="D1580" s="65"/>
    </row>
    <row r="1581" spans="4:4" x14ac:dyDescent="0.2">
      <c r="D1581" s="65"/>
    </row>
    <row r="1582" spans="4:4" x14ac:dyDescent="0.2">
      <c r="D1582" s="65"/>
    </row>
    <row r="1583" spans="4:4" x14ac:dyDescent="0.2">
      <c r="D1583" s="65"/>
    </row>
    <row r="1584" spans="4:4" x14ac:dyDescent="0.2">
      <c r="D1584" s="65"/>
    </row>
    <row r="1585" spans="4:4" x14ac:dyDescent="0.2">
      <c r="D1585" s="65"/>
    </row>
    <row r="1586" spans="4:4" x14ac:dyDescent="0.2">
      <c r="D1586" s="65"/>
    </row>
    <row r="1587" spans="4:4" x14ac:dyDescent="0.2">
      <c r="D1587" s="65"/>
    </row>
    <row r="1588" spans="4:4" x14ac:dyDescent="0.2">
      <c r="D1588" s="65"/>
    </row>
    <row r="1589" spans="4:4" x14ac:dyDescent="0.2">
      <c r="D1589" s="65"/>
    </row>
    <row r="1590" spans="4:4" x14ac:dyDescent="0.2">
      <c r="D1590" s="65"/>
    </row>
    <row r="1591" spans="4:4" x14ac:dyDescent="0.2">
      <c r="D1591" s="65"/>
    </row>
    <row r="1592" spans="4:4" x14ac:dyDescent="0.2">
      <c r="D1592" s="65"/>
    </row>
    <row r="1593" spans="4:4" x14ac:dyDescent="0.2">
      <c r="D1593" s="65"/>
    </row>
    <row r="1594" spans="4:4" x14ac:dyDescent="0.2">
      <c r="D1594" s="65"/>
    </row>
    <row r="1595" spans="4:4" x14ac:dyDescent="0.2">
      <c r="D1595" s="65"/>
    </row>
    <row r="1596" spans="4:4" x14ac:dyDescent="0.2">
      <c r="D1596" s="65"/>
    </row>
    <row r="1597" spans="4:4" x14ac:dyDescent="0.2">
      <c r="D1597" s="65"/>
    </row>
    <row r="1598" spans="4:4" x14ac:dyDescent="0.2">
      <c r="D1598" s="65"/>
    </row>
    <row r="1599" spans="4:4" x14ac:dyDescent="0.2">
      <c r="D1599" s="65"/>
    </row>
    <row r="1600" spans="4:4" x14ac:dyDescent="0.2">
      <c r="D1600" s="65"/>
    </row>
    <row r="1601" spans="4:4" x14ac:dyDescent="0.2">
      <c r="D1601" s="65"/>
    </row>
    <row r="1602" spans="4:4" x14ac:dyDescent="0.2">
      <c r="D1602" s="65"/>
    </row>
    <row r="1603" spans="4:4" x14ac:dyDescent="0.2">
      <c r="D1603" s="65"/>
    </row>
    <row r="1604" spans="4:4" x14ac:dyDescent="0.2">
      <c r="D1604" s="65"/>
    </row>
    <row r="1605" spans="4:4" x14ac:dyDescent="0.2">
      <c r="D1605" s="65"/>
    </row>
    <row r="1606" spans="4:4" x14ac:dyDescent="0.2">
      <c r="D1606" s="65"/>
    </row>
    <row r="1607" spans="4:4" x14ac:dyDescent="0.2">
      <c r="D1607" s="65"/>
    </row>
    <row r="1608" spans="4:4" x14ac:dyDescent="0.2">
      <c r="D1608" s="65"/>
    </row>
    <row r="1609" spans="4:4" x14ac:dyDescent="0.2">
      <c r="D1609" s="65"/>
    </row>
    <row r="1610" spans="4:4" x14ac:dyDescent="0.2">
      <c r="D1610" s="65"/>
    </row>
    <row r="1611" spans="4:4" x14ac:dyDescent="0.2">
      <c r="D1611" s="65"/>
    </row>
    <row r="1612" spans="4:4" x14ac:dyDescent="0.2">
      <c r="D1612" s="65"/>
    </row>
    <row r="1613" spans="4:4" x14ac:dyDescent="0.2">
      <c r="D1613" s="65"/>
    </row>
    <row r="1614" spans="4:4" x14ac:dyDescent="0.2">
      <c r="D1614" s="65"/>
    </row>
    <row r="1615" spans="4:4" x14ac:dyDescent="0.2">
      <c r="D1615" s="65"/>
    </row>
    <row r="1616" spans="4:4" x14ac:dyDescent="0.2">
      <c r="D1616" s="65"/>
    </row>
    <row r="1617" spans="4:4" x14ac:dyDescent="0.2">
      <c r="D1617" s="65"/>
    </row>
    <row r="1618" spans="4:4" x14ac:dyDescent="0.2">
      <c r="D1618" s="65"/>
    </row>
    <row r="1619" spans="4:4" x14ac:dyDescent="0.2">
      <c r="D1619" s="65"/>
    </row>
    <row r="1620" spans="4:4" x14ac:dyDescent="0.2">
      <c r="D1620" s="65"/>
    </row>
    <row r="1621" spans="4:4" x14ac:dyDescent="0.2">
      <c r="D1621" s="65"/>
    </row>
    <row r="1622" spans="4:4" x14ac:dyDescent="0.2">
      <c r="D1622" s="65"/>
    </row>
    <row r="1623" spans="4:4" x14ac:dyDescent="0.2">
      <c r="D1623" s="65"/>
    </row>
    <row r="1624" spans="4:4" x14ac:dyDescent="0.2">
      <c r="D1624" s="65"/>
    </row>
    <row r="1625" spans="4:4" x14ac:dyDescent="0.2">
      <c r="D1625" s="65"/>
    </row>
    <row r="1626" spans="4:4" x14ac:dyDescent="0.2">
      <c r="D1626" s="65"/>
    </row>
    <row r="1627" spans="4:4" x14ac:dyDescent="0.2">
      <c r="D1627" s="65"/>
    </row>
    <row r="1628" spans="4:4" x14ac:dyDescent="0.2">
      <c r="D1628" s="65"/>
    </row>
    <row r="1629" spans="4:4" x14ac:dyDescent="0.2">
      <c r="D1629" s="65"/>
    </row>
    <row r="1630" spans="4:4" x14ac:dyDescent="0.2">
      <c r="D1630" s="65"/>
    </row>
    <row r="1631" spans="4:4" x14ac:dyDescent="0.2">
      <c r="D1631" s="65"/>
    </row>
    <row r="1632" spans="4:4" x14ac:dyDescent="0.2">
      <c r="D1632" s="65"/>
    </row>
    <row r="1633" spans="4:4" x14ac:dyDescent="0.2">
      <c r="D1633" s="65"/>
    </row>
    <row r="1634" spans="4:4" x14ac:dyDescent="0.2">
      <c r="D1634" s="65"/>
    </row>
    <row r="1635" spans="4:4" x14ac:dyDescent="0.2">
      <c r="D1635" s="65"/>
    </row>
    <row r="1636" spans="4:4" x14ac:dyDescent="0.2">
      <c r="D1636" s="65"/>
    </row>
    <row r="1637" spans="4:4" x14ac:dyDescent="0.2">
      <c r="D1637" s="65"/>
    </row>
    <row r="1638" spans="4:4" x14ac:dyDescent="0.2">
      <c r="D1638" s="65"/>
    </row>
    <row r="1639" spans="4:4" x14ac:dyDescent="0.2">
      <c r="D1639" s="65"/>
    </row>
    <row r="1640" spans="4:4" x14ac:dyDescent="0.2">
      <c r="D1640" s="65"/>
    </row>
    <row r="1641" spans="4:4" x14ac:dyDescent="0.2">
      <c r="D1641" s="65"/>
    </row>
    <row r="1642" spans="4:4" x14ac:dyDescent="0.2">
      <c r="D1642" s="65"/>
    </row>
    <row r="1643" spans="4:4" x14ac:dyDescent="0.2">
      <c r="D1643" s="65"/>
    </row>
    <row r="1644" spans="4:4" x14ac:dyDescent="0.2">
      <c r="D1644" s="65"/>
    </row>
    <row r="1645" spans="4:4" x14ac:dyDescent="0.2">
      <c r="D1645" s="65"/>
    </row>
    <row r="1646" spans="4:4" x14ac:dyDescent="0.2">
      <c r="D1646" s="65"/>
    </row>
    <row r="1647" spans="4:4" x14ac:dyDescent="0.2">
      <c r="D1647" s="65"/>
    </row>
    <row r="1648" spans="4:4" x14ac:dyDescent="0.2">
      <c r="D1648" s="65"/>
    </row>
    <row r="1649" spans="4:4" x14ac:dyDescent="0.2">
      <c r="D1649" s="65"/>
    </row>
    <row r="1650" spans="4:4" x14ac:dyDescent="0.2">
      <c r="D1650" s="65"/>
    </row>
    <row r="1651" spans="4:4" x14ac:dyDescent="0.2">
      <c r="D1651" s="65"/>
    </row>
    <row r="1652" spans="4:4" x14ac:dyDescent="0.2">
      <c r="D1652" s="65"/>
    </row>
    <row r="1653" spans="4:4" x14ac:dyDescent="0.2">
      <c r="D1653" s="65"/>
    </row>
    <row r="1654" spans="4:4" x14ac:dyDescent="0.2">
      <c r="D1654" s="65"/>
    </row>
    <row r="1655" spans="4:4" x14ac:dyDescent="0.2">
      <c r="D1655" s="65"/>
    </row>
    <row r="1656" spans="4:4" x14ac:dyDescent="0.2">
      <c r="D1656" s="65"/>
    </row>
    <row r="1657" spans="4:4" x14ac:dyDescent="0.2">
      <c r="D1657" s="65"/>
    </row>
    <row r="1658" spans="4:4" x14ac:dyDescent="0.2">
      <c r="D1658" s="65"/>
    </row>
    <row r="1659" spans="4:4" x14ac:dyDescent="0.2">
      <c r="D1659" s="65"/>
    </row>
    <row r="1660" spans="4:4" x14ac:dyDescent="0.2">
      <c r="D1660" s="65"/>
    </row>
    <row r="1661" spans="4:4" x14ac:dyDescent="0.2">
      <c r="D1661" s="65"/>
    </row>
    <row r="1662" spans="4:4" x14ac:dyDescent="0.2">
      <c r="D1662" s="65"/>
    </row>
    <row r="1663" spans="4:4" x14ac:dyDescent="0.2">
      <c r="D1663" s="65"/>
    </row>
    <row r="1664" spans="4:4" x14ac:dyDescent="0.2">
      <c r="D1664" s="65"/>
    </row>
    <row r="1665" spans="4:4" x14ac:dyDescent="0.2">
      <c r="D1665" s="65"/>
    </row>
    <row r="1666" spans="4:4" x14ac:dyDescent="0.2">
      <c r="D1666" s="65"/>
    </row>
    <row r="1667" spans="4:4" x14ac:dyDescent="0.2">
      <c r="D1667" s="65"/>
    </row>
    <row r="1668" spans="4:4" x14ac:dyDescent="0.2">
      <c r="D1668" s="65"/>
    </row>
    <row r="1669" spans="4:4" x14ac:dyDescent="0.2">
      <c r="D1669" s="65"/>
    </row>
    <row r="1670" spans="4:4" x14ac:dyDescent="0.2">
      <c r="D1670" s="65"/>
    </row>
    <row r="1671" spans="4:4" x14ac:dyDescent="0.2">
      <c r="D1671" s="65"/>
    </row>
    <row r="1672" spans="4:4" x14ac:dyDescent="0.2">
      <c r="D1672" s="65"/>
    </row>
    <row r="1673" spans="4:4" x14ac:dyDescent="0.2">
      <c r="D1673" s="65"/>
    </row>
    <row r="1674" spans="4:4" x14ac:dyDescent="0.2">
      <c r="D1674" s="65"/>
    </row>
    <row r="1675" spans="4:4" x14ac:dyDescent="0.2">
      <c r="D1675" s="65"/>
    </row>
    <row r="1676" spans="4:4" x14ac:dyDescent="0.2">
      <c r="D1676" s="65"/>
    </row>
    <row r="1677" spans="4:4" x14ac:dyDescent="0.2">
      <c r="D1677" s="65"/>
    </row>
    <row r="1678" spans="4:4" x14ac:dyDescent="0.2">
      <c r="D1678" s="65"/>
    </row>
    <row r="1679" spans="4:4" x14ac:dyDescent="0.2">
      <c r="D1679" s="65"/>
    </row>
    <row r="1680" spans="4:4" x14ac:dyDescent="0.2">
      <c r="D1680" s="65"/>
    </row>
    <row r="1681" spans="4:4" x14ac:dyDescent="0.2">
      <c r="D1681" s="65"/>
    </row>
    <row r="1682" spans="4:4" x14ac:dyDescent="0.2">
      <c r="D1682" s="65"/>
    </row>
    <row r="1683" spans="4:4" x14ac:dyDescent="0.2">
      <c r="D1683" s="65"/>
    </row>
    <row r="1684" spans="4:4" x14ac:dyDescent="0.2">
      <c r="D1684" s="65"/>
    </row>
    <row r="1685" spans="4:4" x14ac:dyDescent="0.2">
      <c r="D1685" s="65"/>
    </row>
    <row r="1686" spans="4:4" x14ac:dyDescent="0.2">
      <c r="D1686" s="65"/>
    </row>
    <row r="1687" spans="4:4" x14ac:dyDescent="0.2">
      <c r="D1687" s="65"/>
    </row>
    <row r="1688" spans="4:4" x14ac:dyDescent="0.2">
      <c r="D1688" s="65"/>
    </row>
    <row r="1689" spans="4:4" x14ac:dyDescent="0.2">
      <c r="D1689" s="65"/>
    </row>
    <row r="1690" spans="4:4" x14ac:dyDescent="0.2">
      <c r="D1690" s="65"/>
    </row>
    <row r="1691" spans="4:4" x14ac:dyDescent="0.2">
      <c r="D1691" s="65"/>
    </row>
    <row r="1692" spans="4:4" x14ac:dyDescent="0.2">
      <c r="D1692" s="65"/>
    </row>
    <row r="1693" spans="4:4" x14ac:dyDescent="0.2">
      <c r="D1693" s="65"/>
    </row>
    <row r="1694" spans="4:4" x14ac:dyDescent="0.2">
      <c r="D1694" s="65"/>
    </row>
    <row r="1695" spans="4:4" x14ac:dyDescent="0.2">
      <c r="D1695" s="65"/>
    </row>
    <row r="1696" spans="4:4" x14ac:dyDescent="0.2">
      <c r="D1696" s="65"/>
    </row>
    <row r="1697" spans="4:4" x14ac:dyDescent="0.2">
      <c r="D1697" s="65"/>
    </row>
    <row r="1698" spans="4:4" x14ac:dyDescent="0.2">
      <c r="D1698" s="65"/>
    </row>
    <row r="1699" spans="4:4" x14ac:dyDescent="0.2">
      <c r="D1699" s="65"/>
    </row>
    <row r="1700" spans="4:4" x14ac:dyDescent="0.2">
      <c r="D1700" s="65"/>
    </row>
    <row r="1701" spans="4:4" x14ac:dyDescent="0.2">
      <c r="D1701" s="65"/>
    </row>
    <row r="1702" spans="4:4" x14ac:dyDescent="0.2">
      <c r="D1702" s="65"/>
    </row>
    <row r="1703" spans="4:4" x14ac:dyDescent="0.2">
      <c r="D1703" s="65"/>
    </row>
    <row r="1704" spans="4:4" x14ac:dyDescent="0.2">
      <c r="D1704" s="65"/>
    </row>
    <row r="1705" spans="4:4" x14ac:dyDescent="0.2">
      <c r="D1705" s="65"/>
    </row>
    <row r="1706" spans="4:4" x14ac:dyDescent="0.2">
      <c r="D1706" s="65"/>
    </row>
    <row r="1707" spans="4:4" x14ac:dyDescent="0.2">
      <c r="D1707" s="65"/>
    </row>
    <row r="1708" spans="4:4" x14ac:dyDescent="0.2">
      <c r="D1708" s="65"/>
    </row>
    <row r="1709" spans="4:4" x14ac:dyDescent="0.2">
      <c r="D1709" s="65"/>
    </row>
    <row r="1710" spans="4:4" x14ac:dyDescent="0.2">
      <c r="D1710" s="65"/>
    </row>
    <row r="1711" spans="4:4" x14ac:dyDescent="0.2">
      <c r="D1711" s="65"/>
    </row>
    <row r="1712" spans="4:4" x14ac:dyDescent="0.2">
      <c r="D1712" s="65"/>
    </row>
    <row r="1713" spans="4:4" x14ac:dyDescent="0.2">
      <c r="D1713" s="65"/>
    </row>
    <row r="1714" spans="4:4" x14ac:dyDescent="0.2">
      <c r="D1714" s="65"/>
    </row>
    <row r="1715" spans="4:4" x14ac:dyDescent="0.2">
      <c r="D1715" s="65"/>
    </row>
    <row r="1716" spans="4:4" x14ac:dyDescent="0.2">
      <c r="D1716" s="65"/>
    </row>
    <row r="1717" spans="4:4" x14ac:dyDescent="0.2">
      <c r="D1717" s="65"/>
    </row>
    <row r="1718" spans="4:4" x14ac:dyDescent="0.2">
      <c r="D1718" s="65"/>
    </row>
    <row r="1719" spans="4:4" x14ac:dyDescent="0.2">
      <c r="D1719" s="65"/>
    </row>
    <row r="1720" spans="4:4" x14ac:dyDescent="0.2">
      <c r="D1720" s="65"/>
    </row>
    <row r="1721" spans="4:4" x14ac:dyDescent="0.2">
      <c r="D1721" s="65"/>
    </row>
    <row r="1722" spans="4:4" x14ac:dyDescent="0.2">
      <c r="D1722" s="65"/>
    </row>
    <row r="1723" spans="4:4" x14ac:dyDescent="0.2">
      <c r="D1723" s="65"/>
    </row>
    <row r="1724" spans="4:4" x14ac:dyDescent="0.2">
      <c r="D1724" s="65"/>
    </row>
    <row r="1725" spans="4:4" x14ac:dyDescent="0.2">
      <c r="D1725" s="65"/>
    </row>
    <row r="1726" spans="4:4" x14ac:dyDescent="0.2">
      <c r="D1726" s="65"/>
    </row>
    <row r="1727" spans="4:4" x14ac:dyDescent="0.2">
      <c r="D1727" s="65"/>
    </row>
    <row r="1728" spans="4:4" x14ac:dyDescent="0.2">
      <c r="D1728" s="65"/>
    </row>
    <row r="1729" spans="4:4" x14ac:dyDescent="0.2">
      <c r="D1729" s="65"/>
    </row>
    <row r="1730" spans="4:4" x14ac:dyDescent="0.2">
      <c r="D1730" s="65"/>
    </row>
    <row r="1731" spans="4:4" x14ac:dyDescent="0.2">
      <c r="D1731" s="65"/>
    </row>
    <row r="1732" spans="4:4" x14ac:dyDescent="0.2">
      <c r="D1732" s="65"/>
    </row>
    <row r="1733" spans="4:4" x14ac:dyDescent="0.2">
      <c r="D1733" s="65"/>
    </row>
    <row r="1734" spans="4:4" x14ac:dyDescent="0.2">
      <c r="D1734" s="65"/>
    </row>
    <row r="1735" spans="4:4" x14ac:dyDescent="0.2">
      <c r="D1735" s="65"/>
    </row>
    <row r="1736" spans="4:4" x14ac:dyDescent="0.2">
      <c r="D1736" s="65"/>
    </row>
    <row r="1737" spans="4:4" x14ac:dyDescent="0.2">
      <c r="D1737" s="65"/>
    </row>
    <row r="1738" spans="4:4" x14ac:dyDescent="0.2">
      <c r="D1738" s="65"/>
    </row>
    <row r="1739" spans="4:4" x14ac:dyDescent="0.2">
      <c r="D1739" s="65"/>
    </row>
    <row r="1740" spans="4:4" x14ac:dyDescent="0.2">
      <c r="D1740" s="65"/>
    </row>
    <row r="1741" spans="4:4" x14ac:dyDescent="0.2">
      <c r="D1741" s="65"/>
    </row>
    <row r="1742" spans="4:4" x14ac:dyDescent="0.2">
      <c r="D1742" s="65"/>
    </row>
    <row r="1743" spans="4:4" x14ac:dyDescent="0.2">
      <c r="D1743" s="65"/>
    </row>
    <row r="1744" spans="4:4" x14ac:dyDescent="0.2">
      <c r="D1744" s="65"/>
    </row>
    <row r="1745" spans="4:4" x14ac:dyDescent="0.2">
      <c r="D1745" s="65"/>
    </row>
    <row r="1746" spans="4:4" x14ac:dyDescent="0.2">
      <c r="D1746" s="65"/>
    </row>
    <row r="1747" spans="4:4" x14ac:dyDescent="0.2">
      <c r="D1747" s="65"/>
    </row>
    <row r="1748" spans="4:4" x14ac:dyDescent="0.2">
      <c r="D1748" s="65"/>
    </row>
    <row r="1749" spans="4:4" x14ac:dyDescent="0.2">
      <c r="D1749" s="65"/>
    </row>
    <row r="1750" spans="4:4" x14ac:dyDescent="0.2">
      <c r="D1750" s="65"/>
    </row>
    <row r="1751" spans="4:4" x14ac:dyDescent="0.2">
      <c r="D1751" s="65"/>
    </row>
    <row r="1752" spans="4:4" x14ac:dyDescent="0.2">
      <c r="D1752" s="65"/>
    </row>
    <row r="1753" spans="4:4" x14ac:dyDescent="0.2">
      <c r="D1753" s="65"/>
    </row>
    <row r="1754" spans="4:4" x14ac:dyDescent="0.2">
      <c r="D1754" s="65"/>
    </row>
    <row r="1755" spans="4:4" x14ac:dyDescent="0.2">
      <c r="D1755" s="65"/>
    </row>
    <row r="1756" spans="4:4" x14ac:dyDescent="0.2">
      <c r="D1756" s="65"/>
    </row>
    <row r="1757" spans="4:4" x14ac:dyDescent="0.2">
      <c r="D1757" s="65"/>
    </row>
    <row r="1758" spans="4:4" x14ac:dyDescent="0.2">
      <c r="D1758" s="65"/>
    </row>
    <row r="1759" spans="4:4" x14ac:dyDescent="0.2">
      <c r="D1759" s="65"/>
    </row>
    <row r="1760" spans="4:4" x14ac:dyDescent="0.2">
      <c r="D1760" s="65"/>
    </row>
    <row r="1761" spans="4:4" x14ac:dyDescent="0.2">
      <c r="D1761" s="65"/>
    </row>
    <row r="1762" spans="4:4" x14ac:dyDescent="0.2">
      <c r="D1762" s="65"/>
    </row>
    <row r="1763" spans="4:4" x14ac:dyDescent="0.2">
      <c r="D1763" s="65"/>
    </row>
    <row r="1764" spans="4:4" x14ac:dyDescent="0.2">
      <c r="D1764" s="65"/>
    </row>
    <row r="1765" spans="4:4" x14ac:dyDescent="0.2">
      <c r="D1765" s="65"/>
    </row>
    <row r="1766" spans="4:4" x14ac:dyDescent="0.2">
      <c r="D1766" s="65"/>
    </row>
    <row r="1767" spans="4:4" x14ac:dyDescent="0.2">
      <c r="D1767" s="65"/>
    </row>
    <row r="1768" spans="4:4" x14ac:dyDescent="0.2">
      <c r="D1768" s="65"/>
    </row>
    <row r="1769" spans="4:4" x14ac:dyDescent="0.2">
      <c r="D1769" s="65"/>
    </row>
    <row r="1770" spans="4:4" x14ac:dyDescent="0.2">
      <c r="D1770" s="65"/>
    </row>
    <row r="1771" spans="4:4" x14ac:dyDescent="0.2">
      <c r="D1771" s="65"/>
    </row>
    <row r="1772" spans="4:4" x14ac:dyDescent="0.2">
      <c r="D1772" s="65"/>
    </row>
    <row r="1773" spans="4:4" x14ac:dyDescent="0.2">
      <c r="D1773" s="65"/>
    </row>
    <row r="1774" spans="4:4" x14ac:dyDescent="0.2">
      <c r="D1774" s="65"/>
    </row>
    <row r="1775" spans="4:4" x14ac:dyDescent="0.2">
      <c r="D1775" s="65"/>
    </row>
    <row r="1776" spans="4:4" x14ac:dyDescent="0.2">
      <c r="D1776" s="65"/>
    </row>
    <row r="1777" spans="4:4" x14ac:dyDescent="0.2">
      <c r="D1777" s="65"/>
    </row>
    <row r="1778" spans="4:4" x14ac:dyDescent="0.2">
      <c r="D1778" s="65"/>
    </row>
    <row r="1779" spans="4:4" x14ac:dyDescent="0.2">
      <c r="D1779" s="65"/>
    </row>
    <row r="1780" spans="4:4" x14ac:dyDescent="0.2">
      <c r="D1780" s="65"/>
    </row>
    <row r="1781" spans="4:4" x14ac:dyDescent="0.2">
      <c r="D1781" s="65"/>
    </row>
    <row r="1782" spans="4:4" x14ac:dyDescent="0.2">
      <c r="D1782" s="65"/>
    </row>
    <row r="1783" spans="4:4" x14ac:dyDescent="0.2">
      <c r="D1783" s="65"/>
    </row>
    <row r="1784" spans="4:4" x14ac:dyDescent="0.2">
      <c r="D1784" s="65"/>
    </row>
    <row r="1785" spans="4:4" x14ac:dyDescent="0.2">
      <c r="D1785" s="65"/>
    </row>
    <row r="1786" spans="4:4" x14ac:dyDescent="0.2">
      <c r="D1786" s="65"/>
    </row>
    <row r="1787" spans="4:4" x14ac:dyDescent="0.2">
      <c r="D1787" s="65"/>
    </row>
    <row r="1788" spans="4:4" x14ac:dyDescent="0.2">
      <c r="D1788" s="65"/>
    </row>
    <row r="1789" spans="4:4" x14ac:dyDescent="0.2">
      <c r="D1789" s="65"/>
    </row>
    <row r="1790" spans="4:4" x14ac:dyDescent="0.2">
      <c r="D1790" s="65"/>
    </row>
    <row r="1791" spans="4:4" x14ac:dyDescent="0.2">
      <c r="D1791" s="65"/>
    </row>
    <row r="1792" spans="4:4" x14ac:dyDescent="0.2">
      <c r="D1792" s="65"/>
    </row>
    <row r="1793" spans="4:4" x14ac:dyDescent="0.2">
      <c r="D1793" s="65"/>
    </row>
    <row r="1794" spans="4:4" x14ac:dyDescent="0.2">
      <c r="D1794" s="65"/>
    </row>
    <row r="1795" spans="4:4" x14ac:dyDescent="0.2">
      <c r="D1795" s="65"/>
    </row>
    <row r="1796" spans="4:4" x14ac:dyDescent="0.2">
      <c r="D1796" s="65"/>
    </row>
    <row r="1797" spans="4:4" x14ac:dyDescent="0.2">
      <c r="D1797" s="65"/>
    </row>
    <row r="1798" spans="4:4" x14ac:dyDescent="0.2">
      <c r="D1798" s="65"/>
    </row>
    <row r="1799" spans="4:4" x14ac:dyDescent="0.2">
      <c r="D1799" s="65"/>
    </row>
    <row r="1800" spans="4:4" x14ac:dyDescent="0.2">
      <c r="D1800" s="65"/>
    </row>
    <row r="1801" spans="4:4" x14ac:dyDescent="0.2">
      <c r="D1801" s="65"/>
    </row>
    <row r="1802" spans="4:4" x14ac:dyDescent="0.2">
      <c r="D1802" s="65"/>
    </row>
    <row r="1803" spans="4:4" x14ac:dyDescent="0.2">
      <c r="D1803" s="65"/>
    </row>
    <row r="1804" spans="4:4" x14ac:dyDescent="0.2">
      <c r="D1804" s="65"/>
    </row>
    <row r="1805" spans="4:4" x14ac:dyDescent="0.2">
      <c r="D1805" s="65"/>
    </row>
    <row r="1806" spans="4:4" x14ac:dyDescent="0.2">
      <c r="D1806" s="65"/>
    </row>
    <row r="1807" spans="4:4" x14ac:dyDescent="0.2">
      <c r="D1807" s="65"/>
    </row>
    <row r="1808" spans="4:4" x14ac:dyDescent="0.2">
      <c r="D1808" s="65"/>
    </row>
    <row r="1809" spans="4:4" x14ac:dyDescent="0.2">
      <c r="D1809" s="65"/>
    </row>
    <row r="1810" spans="4:4" x14ac:dyDescent="0.2">
      <c r="D1810" s="65"/>
    </row>
    <row r="1811" spans="4:4" x14ac:dyDescent="0.2">
      <c r="D1811" s="65"/>
    </row>
    <row r="1812" spans="4:4" x14ac:dyDescent="0.2">
      <c r="D1812" s="65"/>
    </row>
    <row r="1813" spans="4:4" x14ac:dyDescent="0.2">
      <c r="D1813" s="65"/>
    </row>
    <row r="1814" spans="4:4" x14ac:dyDescent="0.2">
      <c r="D1814" s="65"/>
    </row>
    <row r="1815" spans="4:4" x14ac:dyDescent="0.2">
      <c r="D1815" s="65"/>
    </row>
    <row r="1816" spans="4:4" x14ac:dyDescent="0.2">
      <c r="D1816" s="65"/>
    </row>
    <row r="1817" spans="4:4" x14ac:dyDescent="0.2">
      <c r="D1817" s="65"/>
    </row>
    <row r="1818" spans="4:4" x14ac:dyDescent="0.2">
      <c r="D1818" s="65"/>
    </row>
    <row r="1819" spans="4:4" x14ac:dyDescent="0.2">
      <c r="D1819" s="65"/>
    </row>
    <row r="1820" spans="4:4" x14ac:dyDescent="0.2">
      <c r="D1820" s="65"/>
    </row>
    <row r="1821" spans="4:4" x14ac:dyDescent="0.2">
      <c r="D1821" s="65"/>
    </row>
    <row r="1822" spans="4:4" x14ac:dyDescent="0.2">
      <c r="D1822" s="65"/>
    </row>
    <row r="1823" spans="4:4" x14ac:dyDescent="0.2">
      <c r="D1823" s="65"/>
    </row>
    <row r="1824" spans="4:4" x14ac:dyDescent="0.2">
      <c r="D1824" s="65"/>
    </row>
    <row r="1825" spans="4:4" x14ac:dyDescent="0.2">
      <c r="D1825" s="65"/>
    </row>
    <row r="1826" spans="4:4" x14ac:dyDescent="0.2">
      <c r="D1826" s="65"/>
    </row>
    <row r="1827" spans="4:4" x14ac:dyDescent="0.2">
      <c r="D1827" s="65"/>
    </row>
    <row r="1828" spans="4:4" x14ac:dyDescent="0.2">
      <c r="D1828" s="65"/>
    </row>
    <row r="1829" spans="4:4" x14ac:dyDescent="0.2">
      <c r="D1829" s="65"/>
    </row>
    <row r="1830" spans="4:4" x14ac:dyDescent="0.2">
      <c r="D1830" s="65"/>
    </row>
    <row r="1831" spans="4:4" x14ac:dyDescent="0.2">
      <c r="D1831" s="65"/>
    </row>
    <row r="1832" spans="4:4" x14ac:dyDescent="0.2">
      <c r="D1832" s="65"/>
    </row>
    <row r="1833" spans="4:4" x14ac:dyDescent="0.2">
      <c r="D1833" s="65"/>
    </row>
    <row r="1834" spans="4:4" x14ac:dyDescent="0.2">
      <c r="D1834" s="65"/>
    </row>
    <row r="1835" spans="4:4" x14ac:dyDescent="0.2">
      <c r="D1835" s="65"/>
    </row>
    <row r="1836" spans="4:4" x14ac:dyDescent="0.2">
      <c r="D1836" s="65"/>
    </row>
    <row r="1837" spans="4:4" x14ac:dyDescent="0.2">
      <c r="D1837" s="65"/>
    </row>
    <row r="1838" spans="4:4" x14ac:dyDescent="0.2">
      <c r="D1838" s="65"/>
    </row>
    <row r="1839" spans="4:4" x14ac:dyDescent="0.2">
      <c r="D1839" s="65"/>
    </row>
    <row r="1840" spans="4:4" x14ac:dyDescent="0.2">
      <c r="D1840" s="65"/>
    </row>
    <row r="1841" spans="4:4" x14ac:dyDescent="0.2">
      <c r="D1841" s="65"/>
    </row>
    <row r="1842" spans="4:4" x14ac:dyDescent="0.2">
      <c r="D1842" s="65"/>
    </row>
    <row r="1843" spans="4:4" x14ac:dyDescent="0.2">
      <c r="D1843" s="65"/>
    </row>
    <row r="1844" spans="4:4" x14ac:dyDescent="0.2">
      <c r="D1844" s="65"/>
    </row>
    <row r="1845" spans="4:4" x14ac:dyDescent="0.2">
      <c r="D1845" s="65"/>
    </row>
    <row r="1846" spans="4:4" x14ac:dyDescent="0.2">
      <c r="D1846" s="65"/>
    </row>
    <row r="1847" spans="4:4" x14ac:dyDescent="0.2">
      <c r="D1847" s="65"/>
    </row>
    <row r="1848" spans="4:4" x14ac:dyDescent="0.2">
      <c r="D1848" s="65"/>
    </row>
    <row r="1849" spans="4:4" x14ac:dyDescent="0.2">
      <c r="D1849" s="65"/>
    </row>
    <row r="1850" spans="4:4" x14ac:dyDescent="0.2">
      <c r="D1850" s="65"/>
    </row>
    <row r="1851" spans="4:4" x14ac:dyDescent="0.2">
      <c r="D1851" s="65"/>
    </row>
    <row r="1852" spans="4:4" x14ac:dyDescent="0.2">
      <c r="D1852" s="65"/>
    </row>
    <row r="1853" spans="4:4" x14ac:dyDescent="0.2">
      <c r="D1853" s="65"/>
    </row>
    <row r="1854" spans="4:4" x14ac:dyDescent="0.2">
      <c r="D1854" s="65"/>
    </row>
    <row r="1855" spans="4:4" x14ac:dyDescent="0.2">
      <c r="D1855" s="65"/>
    </row>
    <row r="1856" spans="4:4" x14ac:dyDescent="0.2">
      <c r="D1856" s="65"/>
    </row>
    <row r="1857" spans="4:4" x14ac:dyDescent="0.2">
      <c r="D1857" s="65"/>
    </row>
    <row r="1858" spans="4:4" x14ac:dyDescent="0.2">
      <c r="D1858" s="65"/>
    </row>
    <row r="1859" spans="4:4" x14ac:dyDescent="0.2">
      <c r="D1859" s="65"/>
    </row>
    <row r="1860" spans="4:4" x14ac:dyDescent="0.2">
      <c r="D1860" s="65"/>
    </row>
    <row r="1861" spans="4:4" x14ac:dyDescent="0.2">
      <c r="D1861" s="65"/>
    </row>
    <row r="1862" spans="4:4" x14ac:dyDescent="0.2">
      <c r="D1862" s="65"/>
    </row>
    <row r="1863" spans="4:4" x14ac:dyDescent="0.2">
      <c r="D1863" s="65"/>
    </row>
    <row r="1864" spans="4:4" x14ac:dyDescent="0.2">
      <c r="D1864" s="65"/>
    </row>
    <row r="1865" spans="4:4" x14ac:dyDescent="0.2">
      <c r="D1865" s="65"/>
    </row>
    <row r="1866" spans="4:4" x14ac:dyDescent="0.2">
      <c r="D1866" s="65"/>
    </row>
    <row r="1867" spans="4:4" x14ac:dyDescent="0.2">
      <c r="D1867" s="65"/>
    </row>
    <row r="1868" spans="4:4" x14ac:dyDescent="0.2">
      <c r="D1868" s="65"/>
    </row>
    <row r="1869" spans="4:4" x14ac:dyDescent="0.2">
      <c r="D1869" s="65"/>
    </row>
    <row r="1870" spans="4:4" x14ac:dyDescent="0.2">
      <c r="D1870" s="65"/>
    </row>
    <row r="1871" spans="4:4" x14ac:dyDescent="0.2">
      <c r="D1871" s="65"/>
    </row>
    <row r="1872" spans="4:4" x14ac:dyDescent="0.2">
      <c r="D1872" s="65"/>
    </row>
    <row r="1873" spans="4:4" x14ac:dyDescent="0.2">
      <c r="D1873" s="65"/>
    </row>
    <row r="1874" spans="4:4" x14ac:dyDescent="0.2">
      <c r="D1874" s="65"/>
    </row>
    <row r="1875" spans="4:4" x14ac:dyDescent="0.2">
      <c r="D1875" s="65"/>
    </row>
    <row r="1876" spans="4:4" x14ac:dyDescent="0.2">
      <c r="D1876" s="65"/>
    </row>
    <row r="1877" spans="4:4" x14ac:dyDescent="0.2">
      <c r="D1877" s="65"/>
    </row>
    <row r="1878" spans="4:4" x14ac:dyDescent="0.2">
      <c r="D1878" s="65"/>
    </row>
    <row r="1879" spans="4:4" x14ac:dyDescent="0.2">
      <c r="D1879" s="65"/>
    </row>
    <row r="1880" spans="4:4" x14ac:dyDescent="0.2">
      <c r="D1880" s="65"/>
    </row>
    <row r="1881" spans="4:4" x14ac:dyDescent="0.2">
      <c r="D1881" s="65"/>
    </row>
    <row r="1882" spans="4:4" x14ac:dyDescent="0.2">
      <c r="D1882" s="65"/>
    </row>
    <row r="1883" spans="4:4" x14ac:dyDescent="0.2">
      <c r="D1883" s="65"/>
    </row>
    <row r="1884" spans="4:4" x14ac:dyDescent="0.2">
      <c r="D1884" s="65"/>
    </row>
    <row r="1885" spans="4:4" x14ac:dyDescent="0.2">
      <c r="D1885" s="65"/>
    </row>
    <row r="1886" spans="4:4" x14ac:dyDescent="0.2">
      <c r="D1886" s="65"/>
    </row>
    <row r="1887" spans="4:4" x14ac:dyDescent="0.2">
      <c r="D1887" s="65"/>
    </row>
    <row r="1888" spans="4:4" x14ac:dyDescent="0.2">
      <c r="D1888" s="65"/>
    </row>
    <row r="1889" spans="4:4" x14ac:dyDescent="0.2">
      <c r="D1889" s="65"/>
    </row>
    <row r="1890" spans="4:4" x14ac:dyDescent="0.2">
      <c r="D1890" s="65"/>
    </row>
    <row r="1891" spans="4:4" x14ac:dyDescent="0.2">
      <c r="D1891" s="65"/>
    </row>
    <row r="1892" spans="4:4" x14ac:dyDescent="0.2">
      <c r="D1892" s="65"/>
    </row>
    <row r="1893" spans="4:4" x14ac:dyDescent="0.2">
      <c r="D1893" s="65"/>
    </row>
    <row r="1894" spans="4:4" x14ac:dyDescent="0.2">
      <c r="D1894" s="65"/>
    </row>
    <row r="1895" spans="4:4" x14ac:dyDescent="0.2">
      <c r="D1895" s="65"/>
    </row>
    <row r="1896" spans="4:4" x14ac:dyDescent="0.2">
      <c r="D1896" s="65"/>
    </row>
    <row r="1897" spans="4:4" x14ac:dyDescent="0.2">
      <c r="D1897" s="65"/>
    </row>
    <row r="1898" spans="4:4" x14ac:dyDescent="0.2">
      <c r="D1898" s="65"/>
    </row>
    <row r="1899" spans="4:4" x14ac:dyDescent="0.2">
      <c r="D1899" s="65"/>
    </row>
    <row r="1900" spans="4:4" x14ac:dyDescent="0.2">
      <c r="D1900" s="65"/>
    </row>
    <row r="1901" spans="4:4" x14ac:dyDescent="0.2">
      <c r="D1901" s="65"/>
    </row>
    <row r="1902" spans="4:4" x14ac:dyDescent="0.2">
      <c r="D1902" s="65"/>
    </row>
    <row r="1903" spans="4:4" x14ac:dyDescent="0.2">
      <c r="D1903" s="65"/>
    </row>
    <row r="1904" spans="4:4" x14ac:dyDescent="0.2">
      <c r="D1904" s="65"/>
    </row>
    <row r="1905" spans="4:4" x14ac:dyDescent="0.2">
      <c r="D1905" s="65"/>
    </row>
    <row r="1906" spans="4:4" x14ac:dyDescent="0.2">
      <c r="D1906" s="65"/>
    </row>
    <row r="1907" spans="4:4" x14ac:dyDescent="0.2">
      <c r="D1907" s="65"/>
    </row>
    <row r="1908" spans="4:4" x14ac:dyDescent="0.2">
      <c r="D1908" s="65"/>
    </row>
    <row r="1909" spans="4:4" x14ac:dyDescent="0.2">
      <c r="D1909" s="65"/>
    </row>
    <row r="1910" spans="4:4" x14ac:dyDescent="0.2">
      <c r="D1910" s="65"/>
    </row>
    <row r="1911" spans="4:4" x14ac:dyDescent="0.2">
      <c r="D1911" s="65"/>
    </row>
    <row r="1912" spans="4:4" x14ac:dyDescent="0.2">
      <c r="D1912" s="65"/>
    </row>
    <row r="1913" spans="4:4" x14ac:dyDescent="0.2">
      <c r="D1913" s="65"/>
    </row>
    <row r="1914" spans="4:4" x14ac:dyDescent="0.2">
      <c r="D1914" s="65"/>
    </row>
    <row r="1915" spans="4:4" x14ac:dyDescent="0.2">
      <c r="D1915" s="65"/>
    </row>
    <row r="1916" spans="4:4" x14ac:dyDescent="0.2">
      <c r="D1916" s="65"/>
    </row>
    <row r="1917" spans="4:4" x14ac:dyDescent="0.2">
      <c r="D1917" s="65"/>
    </row>
    <row r="1918" spans="4:4" x14ac:dyDescent="0.2">
      <c r="D1918" s="65"/>
    </row>
    <row r="1919" spans="4:4" x14ac:dyDescent="0.2">
      <c r="D1919" s="65"/>
    </row>
    <row r="1920" spans="4:4" x14ac:dyDescent="0.2">
      <c r="D1920" s="65"/>
    </row>
    <row r="1921" spans="4:4" x14ac:dyDescent="0.2">
      <c r="D1921" s="65"/>
    </row>
    <row r="1922" spans="4:4" x14ac:dyDescent="0.2">
      <c r="D1922" s="65"/>
    </row>
    <row r="1923" spans="4:4" x14ac:dyDescent="0.2">
      <c r="D1923" s="65"/>
    </row>
    <row r="1924" spans="4:4" x14ac:dyDescent="0.2">
      <c r="D1924" s="65"/>
    </row>
    <row r="1925" spans="4:4" x14ac:dyDescent="0.2">
      <c r="D1925" s="65"/>
    </row>
    <row r="1926" spans="4:4" x14ac:dyDescent="0.2">
      <c r="D1926" s="65"/>
    </row>
    <row r="1927" spans="4:4" x14ac:dyDescent="0.2">
      <c r="D1927" s="65"/>
    </row>
    <row r="1928" spans="4:4" x14ac:dyDescent="0.2">
      <c r="D1928" s="65"/>
    </row>
    <row r="1929" spans="4:4" x14ac:dyDescent="0.2">
      <c r="D1929" s="65"/>
    </row>
    <row r="1930" spans="4:4" x14ac:dyDescent="0.2">
      <c r="D1930" s="65"/>
    </row>
    <row r="1931" spans="4:4" x14ac:dyDescent="0.2">
      <c r="D1931" s="65"/>
    </row>
    <row r="1932" spans="4:4" x14ac:dyDescent="0.2">
      <c r="D1932" s="65"/>
    </row>
    <row r="1933" spans="4:4" x14ac:dyDescent="0.2">
      <c r="D1933" s="65"/>
    </row>
    <row r="1934" spans="4:4" x14ac:dyDescent="0.2">
      <c r="D1934" s="65"/>
    </row>
    <row r="1935" spans="4:4" x14ac:dyDescent="0.2">
      <c r="D1935" s="65"/>
    </row>
    <row r="1936" spans="4:4" x14ac:dyDescent="0.2">
      <c r="D1936" s="65"/>
    </row>
    <row r="1937" spans="4:4" x14ac:dyDescent="0.2">
      <c r="D1937" s="65"/>
    </row>
    <row r="1938" spans="4:4" x14ac:dyDescent="0.2">
      <c r="D1938" s="65"/>
    </row>
    <row r="1939" spans="4:4" x14ac:dyDescent="0.2">
      <c r="D1939" s="65"/>
    </row>
    <row r="1940" spans="4:4" x14ac:dyDescent="0.2">
      <c r="D1940" s="65"/>
    </row>
    <row r="1941" spans="4:4" x14ac:dyDescent="0.2">
      <c r="D1941" s="65"/>
    </row>
    <row r="1942" spans="4:4" x14ac:dyDescent="0.2">
      <c r="D1942" s="65"/>
    </row>
    <row r="1943" spans="4:4" x14ac:dyDescent="0.2">
      <c r="D1943" s="65"/>
    </row>
    <row r="1944" spans="4:4" x14ac:dyDescent="0.2">
      <c r="D1944" s="65"/>
    </row>
    <row r="1945" spans="4:4" x14ac:dyDescent="0.2">
      <c r="D1945" s="65"/>
    </row>
    <row r="1946" spans="4:4" x14ac:dyDescent="0.2">
      <c r="D1946" s="65"/>
    </row>
    <row r="1947" spans="4:4" x14ac:dyDescent="0.2">
      <c r="D1947" s="65"/>
    </row>
    <row r="1948" spans="4:4" x14ac:dyDescent="0.2">
      <c r="D1948" s="65"/>
    </row>
    <row r="1949" spans="4:4" x14ac:dyDescent="0.2">
      <c r="D1949" s="65"/>
    </row>
    <row r="1950" spans="4:4" x14ac:dyDescent="0.2">
      <c r="D1950" s="65"/>
    </row>
    <row r="1951" spans="4:4" x14ac:dyDescent="0.2">
      <c r="D1951" s="65"/>
    </row>
    <row r="1952" spans="4:4" x14ac:dyDescent="0.2">
      <c r="D1952" s="65"/>
    </row>
    <row r="1953" spans="4:4" x14ac:dyDescent="0.2">
      <c r="D1953" s="65"/>
    </row>
    <row r="1954" spans="4:4" x14ac:dyDescent="0.2">
      <c r="D1954" s="65"/>
    </row>
    <row r="1955" spans="4:4" x14ac:dyDescent="0.2">
      <c r="D1955" s="65"/>
    </row>
    <row r="1956" spans="4:4" x14ac:dyDescent="0.2">
      <c r="D1956" s="65"/>
    </row>
    <row r="1957" spans="4:4" x14ac:dyDescent="0.2">
      <c r="D1957" s="65"/>
    </row>
    <row r="1958" spans="4:4" x14ac:dyDescent="0.2">
      <c r="D1958" s="65"/>
    </row>
    <row r="1959" spans="4:4" x14ac:dyDescent="0.2">
      <c r="D1959" s="65"/>
    </row>
    <row r="1960" spans="4:4" x14ac:dyDescent="0.2">
      <c r="D1960" s="65"/>
    </row>
    <row r="1961" spans="4:4" x14ac:dyDescent="0.2">
      <c r="D1961" s="65"/>
    </row>
    <row r="1962" spans="4:4" x14ac:dyDescent="0.2">
      <c r="D1962" s="65"/>
    </row>
    <row r="1963" spans="4:4" x14ac:dyDescent="0.2">
      <c r="D1963" s="65"/>
    </row>
    <row r="1964" spans="4:4" x14ac:dyDescent="0.2">
      <c r="D1964" s="65"/>
    </row>
    <row r="1965" spans="4:4" x14ac:dyDescent="0.2">
      <c r="D1965" s="65"/>
    </row>
    <row r="1966" spans="4:4" x14ac:dyDescent="0.2">
      <c r="D1966" s="65"/>
    </row>
    <row r="1967" spans="4:4" x14ac:dyDescent="0.2">
      <c r="D1967" s="65"/>
    </row>
    <row r="1968" spans="4:4" x14ac:dyDescent="0.2">
      <c r="D1968" s="65"/>
    </row>
    <row r="1969" spans="4:4" x14ac:dyDescent="0.2">
      <c r="D1969" s="65"/>
    </row>
    <row r="1970" spans="4:4" x14ac:dyDescent="0.2">
      <c r="D1970" s="65"/>
    </row>
    <row r="1971" spans="4:4" x14ac:dyDescent="0.2">
      <c r="D1971" s="65"/>
    </row>
    <row r="1972" spans="4:4" x14ac:dyDescent="0.2">
      <c r="D1972" s="65"/>
    </row>
    <row r="1973" spans="4:4" x14ac:dyDescent="0.2">
      <c r="D1973" s="65"/>
    </row>
    <row r="1974" spans="4:4" x14ac:dyDescent="0.2">
      <c r="D1974" s="65"/>
    </row>
    <row r="1975" spans="4:4" x14ac:dyDescent="0.2">
      <c r="D1975" s="65"/>
    </row>
    <row r="1976" spans="4:4" x14ac:dyDescent="0.2">
      <c r="D1976" s="65"/>
    </row>
    <row r="1977" spans="4:4" x14ac:dyDescent="0.2">
      <c r="D1977" s="65"/>
    </row>
    <row r="1978" spans="4:4" x14ac:dyDescent="0.2">
      <c r="D1978" s="65"/>
    </row>
    <row r="1979" spans="4:4" x14ac:dyDescent="0.2">
      <c r="D1979" s="65"/>
    </row>
    <row r="1980" spans="4:4" x14ac:dyDescent="0.2">
      <c r="D1980" s="65"/>
    </row>
    <row r="1981" spans="4:4" x14ac:dyDescent="0.2">
      <c r="D1981" s="65"/>
    </row>
    <row r="1982" spans="4:4" x14ac:dyDescent="0.2">
      <c r="D1982" s="65"/>
    </row>
    <row r="1983" spans="4:4" x14ac:dyDescent="0.2">
      <c r="D1983" s="65"/>
    </row>
    <row r="1984" spans="4:4" x14ac:dyDescent="0.2">
      <c r="D1984" s="65"/>
    </row>
    <row r="1985" spans="4:4" x14ac:dyDescent="0.2">
      <c r="D1985" s="65"/>
    </row>
    <row r="1986" spans="4:4" x14ac:dyDescent="0.2">
      <c r="D1986" s="65"/>
    </row>
    <row r="1987" spans="4:4" x14ac:dyDescent="0.2">
      <c r="D1987" s="65"/>
    </row>
    <row r="1988" spans="4:4" x14ac:dyDescent="0.2">
      <c r="D1988" s="65"/>
    </row>
    <row r="1989" spans="4:4" x14ac:dyDescent="0.2">
      <c r="D1989" s="65"/>
    </row>
    <row r="1990" spans="4:4" x14ac:dyDescent="0.2">
      <c r="D1990" s="65"/>
    </row>
    <row r="1991" spans="4:4" x14ac:dyDescent="0.2">
      <c r="D1991" s="65"/>
    </row>
    <row r="1992" spans="4:4" x14ac:dyDescent="0.2">
      <c r="D1992" s="65"/>
    </row>
    <row r="1993" spans="4:4" x14ac:dyDescent="0.2">
      <c r="D1993" s="65"/>
    </row>
    <row r="1994" spans="4:4" x14ac:dyDescent="0.2">
      <c r="D1994" s="65"/>
    </row>
    <row r="1995" spans="4:4" x14ac:dyDescent="0.2">
      <c r="D1995" s="65"/>
    </row>
    <row r="1996" spans="4:4" x14ac:dyDescent="0.2">
      <c r="D1996" s="65"/>
    </row>
    <row r="1997" spans="4:4" x14ac:dyDescent="0.2">
      <c r="D1997" s="65"/>
    </row>
    <row r="1998" spans="4:4" x14ac:dyDescent="0.2">
      <c r="D1998" s="65"/>
    </row>
    <row r="1999" spans="4:4" x14ac:dyDescent="0.2">
      <c r="D1999" s="65"/>
    </row>
    <row r="2000" spans="4:4" x14ac:dyDescent="0.2">
      <c r="D2000" s="65"/>
    </row>
    <row r="2001" spans="4:4" x14ac:dyDescent="0.2">
      <c r="D2001" s="65"/>
    </row>
    <row r="2002" spans="4:4" x14ac:dyDescent="0.2">
      <c r="D2002" s="65"/>
    </row>
    <row r="2003" spans="4:4" x14ac:dyDescent="0.2">
      <c r="D2003" s="65"/>
    </row>
    <row r="2004" spans="4:4" x14ac:dyDescent="0.2">
      <c r="D2004" s="65"/>
    </row>
    <row r="2005" spans="4:4" x14ac:dyDescent="0.2">
      <c r="D2005" s="65"/>
    </row>
    <row r="2006" spans="4:4" x14ac:dyDescent="0.2">
      <c r="D2006" s="65"/>
    </row>
    <row r="2007" spans="4:4" x14ac:dyDescent="0.2">
      <c r="D2007" s="65"/>
    </row>
    <row r="2008" spans="4:4" x14ac:dyDescent="0.2">
      <c r="D2008" s="65"/>
    </row>
    <row r="2009" spans="4:4" x14ac:dyDescent="0.2">
      <c r="D2009" s="65"/>
    </row>
    <row r="2010" spans="4:4" x14ac:dyDescent="0.2">
      <c r="D2010" s="65"/>
    </row>
    <row r="2011" spans="4:4" x14ac:dyDescent="0.2">
      <c r="D2011" s="65"/>
    </row>
    <row r="2012" spans="4:4" x14ac:dyDescent="0.2">
      <c r="D2012" s="65"/>
    </row>
    <row r="2013" spans="4:4" x14ac:dyDescent="0.2">
      <c r="D2013" s="65"/>
    </row>
    <row r="2014" spans="4:4" x14ac:dyDescent="0.2">
      <c r="D2014" s="65"/>
    </row>
    <row r="2015" spans="4:4" x14ac:dyDescent="0.2">
      <c r="D2015" s="65"/>
    </row>
    <row r="2016" spans="4:4" x14ac:dyDescent="0.2">
      <c r="D2016" s="65"/>
    </row>
    <row r="2017" spans="4:4" x14ac:dyDescent="0.2">
      <c r="D2017" s="65"/>
    </row>
    <row r="2018" spans="4:4" x14ac:dyDescent="0.2">
      <c r="D2018" s="65"/>
    </row>
    <row r="2019" spans="4:4" x14ac:dyDescent="0.2">
      <c r="D2019" s="65"/>
    </row>
    <row r="2020" spans="4:4" x14ac:dyDescent="0.2">
      <c r="D2020" s="65"/>
    </row>
    <row r="2021" spans="4:4" x14ac:dyDescent="0.2">
      <c r="D2021" s="65"/>
    </row>
    <row r="2022" spans="4:4" x14ac:dyDescent="0.2">
      <c r="D2022" s="65"/>
    </row>
    <row r="2023" spans="4:4" x14ac:dyDescent="0.2">
      <c r="D2023" s="65"/>
    </row>
    <row r="2024" spans="4:4" x14ac:dyDescent="0.2">
      <c r="D2024" s="65"/>
    </row>
    <row r="2025" spans="4:4" x14ac:dyDescent="0.2">
      <c r="D2025" s="65"/>
    </row>
    <row r="2026" spans="4:4" x14ac:dyDescent="0.2">
      <c r="D2026" s="65"/>
    </row>
    <row r="2027" spans="4:4" x14ac:dyDescent="0.2">
      <c r="D2027" s="65"/>
    </row>
    <row r="2028" spans="4:4" x14ac:dyDescent="0.2">
      <c r="D2028" s="65"/>
    </row>
    <row r="2029" spans="4:4" x14ac:dyDescent="0.2">
      <c r="D2029" s="65"/>
    </row>
    <row r="2030" spans="4:4" x14ac:dyDescent="0.2">
      <c r="D2030" s="65"/>
    </row>
    <row r="2031" spans="4:4" x14ac:dyDescent="0.2">
      <c r="D2031" s="65"/>
    </row>
    <row r="2032" spans="4:4" x14ac:dyDescent="0.2">
      <c r="D2032" s="65"/>
    </row>
    <row r="2033" spans="4:4" x14ac:dyDescent="0.2">
      <c r="D2033" s="65"/>
    </row>
    <row r="2034" spans="4:4" x14ac:dyDescent="0.2">
      <c r="D2034" s="65"/>
    </row>
    <row r="2035" spans="4:4" x14ac:dyDescent="0.2">
      <c r="D2035" s="65"/>
    </row>
    <row r="2036" spans="4:4" x14ac:dyDescent="0.2">
      <c r="D2036" s="65"/>
    </row>
    <row r="2037" spans="4:4" x14ac:dyDescent="0.2">
      <c r="D2037" s="65"/>
    </row>
    <row r="2038" spans="4:4" x14ac:dyDescent="0.2">
      <c r="D2038" s="65"/>
    </row>
    <row r="2039" spans="4:4" x14ac:dyDescent="0.2">
      <c r="D2039" s="65"/>
    </row>
    <row r="2040" spans="4:4" x14ac:dyDescent="0.2">
      <c r="D2040" s="65"/>
    </row>
    <row r="2041" spans="4:4" x14ac:dyDescent="0.2">
      <c r="D2041" s="65"/>
    </row>
    <row r="2042" spans="4:4" x14ac:dyDescent="0.2">
      <c r="D2042" s="65"/>
    </row>
    <row r="2043" spans="4:4" x14ac:dyDescent="0.2">
      <c r="D2043" s="65"/>
    </row>
    <row r="2044" spans="4:4" x14ac:dyDescent="0.2">
      <c r="D2044" s="65"/>
    </row>
    <row r="2045" spans="4:4" x14ac:dyDescent="0.2">
      <c r="D2045" s="65"/>
    </row>
    <row r="2046" spans="4:4" x14ac:dyDescent="0.2">
      <c r="D2046" s="65"/>
    </row>
    <row r="2047" spans="4:4" x14ac:dyDescent="0.2">
      <c r="D2047" s="65"/>
    </row>
    <row r="2048" spans="4:4" x14ac:dyDescent="0.2">
      <c r="D2048" s="65"/>
    </row>
    <row r="2049" spans="4:4" x14ac:dyDescent="0.2">
      <c r="D2049" s="65"/>
    </row>
    <row r="2050" spans="4:4" x14ac:dyDescent="0.2">
      <c r="D2050" s="65"/>
    </row>
    <row r="2051" spans="4:4" x14ac:dyDescent="0.2">
      <c r="D2051" s="65"/>
    </row>
    <row r="2052" spans="4:4" x14ac:dyDescent="0.2">
      <c r="D2052" s="65"/>
    </row>
    <row r="2053" spans="4:4" x14ac:dyDescent="0.2">
      <c r="D2053" s="65"/>
    </row>
    <row r="2054" spans="4:4" x14ac:dyDescent="0.2">
      <c r="D2054" s="65"/>
    </row>
    <row r="2055" spans="4:4" x14ac:dyDescent="0.2">
      <c r="D2055" s="65"/>
    </row>
    <row r="2056" spans="4:4" x14ac:dyDescent="0.2">
      <c r="D2056" s="65"/>
    </row>
    <row r="2057" spans="4:4" x14ac:dyDescent="0.2">
      <c r="D2057" s="65"/>
    </row>
    <row r="2058" spans="4:4" x14ac:dyDescent="0.2">
      <c r="D2058" s="65"/>
    </row>
    <row r="2059" spans="4:4" x14ac:dyDescent="0.2">
      <c r="D2059" s="65"/>
    </row>
    <row r="2060" spans="4:4" x14ac:dyDescent="0.2">
      <c r="D2060" s="65"/>
    </row>
    <row r="2061" spans="4:4" x14ac:dyDescent="0.2">
      <c r="D2061" s="65"/>
    </row>
    <row r="2062" spans="4:4" x14ac:dyDescent="0.2">
      <c r="D2062" s="65"/>
    </row>
    <row r="2063" spans="4:4" x14ac:dyDescent="0.2">
      <c r="D2063" s="65"/>
    </row>
    <row r="2064" spans="4:4" x14ac:dyDescent="0.2">
      <c r="D2064" s="65"/>
    </row>
    <row r="2065" spans="4:4" x14ac:dyDescent="0.2">
      <c r="D2065" s="65"/>
    </row>
    <row r="2066" spans="4:4" x14ac:dyDescent="0.2">
      <c r="D2066" s="65"/>
    </row>
    <row r="2067" spans="4:4" x14ac:dyDescent="0.2">
      <c r="D2067" s="65"/>
    </row>
    <row r="2068" spans="4:4" x14ac:dyDescent="0.2">
      <c r="D2068" s="65"/>
    </row>
    <row r="2069" spans="4:4" x14ac:dyDescent="0.2">
      <c r="D2069" s="65"/>
    </row>
    <row r="2070" spans="4:4" x14ac:dyDescent="0.2">
      <c r="D2070" s="65"/>
    </row>
    <row r="2071" spans="4:4" x14ac:dyDescent="0.2">
      <c r="D2071" s="65"/>
    </row>
    <row r="2072" spans="4:4" x14ac:dyDescent="0.2">
      <c r="D2072" s="65"/>
    </row>
    <row r="2073" spans="4:4" x14ac:dyDescent="0.2">
      <c r="D2073" s="65"/>
    </row>
    <row r="2074" spans="4:4" x14ac:dyDescent="0.2">
      <c r="D2074" s="65"/>
    </row>
    <row r="2075" spans="4:4" x14ac:dyDescent="0.2">
      <c r="D2075" s="65"/>
    </row>
    <row r="2076" spans="4:4" x14ac:dyDescent="0.2">
      <c r="D2076" s="65"/>
    </row>
    <row r="2077" spans="4:4" x14ac:dyDescent="0.2">
      <c r="D2077" s="65"/>
    </row>
    <row r="2078" spans="4:4" x14ac:dyDescent="0.2">
      <c r="D2078" s="65"/>
    </row>
    <row r="2079" spans="4:4" x14ac:dyDescent="0.2">
      <c r="D2079" s="65"/>
    </row>
    <row r="2080" spans="4:4" x14ac:dyDescent="0.2">
      <c r="D2080" s="65"/>
    </row>
    <row r="2081" spans="4:4" x14ac:dyDescent="0.2">
      <c r="D2081" s="65"/>
    </row>
    <row r="2082" spans="4:4" x14ac:dyDescent="0.2">
      <c r="D2082" s="65"/>
    </row>
    <row r="2083" spans="4:4" x14ac:dyDescent="0.2">
      <c r="D2083" s="65"/>
    </row>
    <row r="2084" spans="4:4" x14ac:dyDescent="0.2">
      <c r="D2084" s="65"/>
    </row>
    <row r="2085" spans="4:4" x14ac:dyDescent="0.2">
      <c r="D2085" s="65"/>
    </row>
    <row r="2086" spans="4:4" x14ac:dyDescent="0.2">
      <c r="D2086" s="65"/>
    </row>
    <row r="2087" spans="4:4" x14ac:dyDescent="0.2">
      <c r="D2087" s="65"/>
    </row>
    <row r="2088" spans="4:4" x14ac:dyDescent="0.2">
      <c r="D2088" s="65"/>
    </row>
    <row r="2089" spans="4:4" x14ac:dyDescent="0.2">
      <c r="D2089" s="65"/>
    </row>
    <row r="2090" spans="4:4" x14ac:dyDescent="0.2">
      <c r="D2090" s="65"/>
    </row>
    <row r="2091" spans="4:4" x14ac:dyDescent="0.2">
      <c r="D2091" s="65"/>
    </row>
    <row r="2092" spans="4:4" x14ac:dyDescent="0.2">
      <c r="D2092" s="65"/>
    </row>
    <row r="2093" spans="4:4" x14ac:dyDescent="0.2">
      <c r="D2093" s="65"/>
    </row>
    <row r="2094" spans="4:4" x14ac:dyDescent="0.2">
      <c r="D2094" s="65"/>
    </row>
    <row r="2095" spans="4:4" x14ac:dyDescent="0.2">
      <c r="D2095" s="65"/>
    </row>
    <row r="2096" spans="4:4" x14ac:dyDescent="0.2">
      <c r="D2096" s="65"/>
    </row>
    <row r="2097" spans="4:4" x14ac:dyDescent="0.2">
      <c r="D2097" s="65"/>
    </row>
    <row r="2098" spans="4:4" x14ac:dyDescent="0.2">
      <c r="D2098" s="65"/>
    </row>
    <row r="2099" spans="4:4" x14ac:dyDescent="0.2">
      <c r="D2099" s="65"/>
    </row>
    <row r="2100" spans="4:4" x14ac:dyDescent="0.2">
      <c r="D2100" s="65"/>
    </row>
    <row r="2101" spans="4:4" x14ac:dyDescent="0.2">
      <c r="D2101" s="65"/>
    </row>
    <row r="2102" spans="4:4" x14ac:dyDescent="0.2">
      <c r="D2102" s="65"/>
    </row>
    <row r="2103" spans="4:4" x14ac:dyDescent="0.2">
      <c r="D2103" s="65"/>
    </row>
    <row r="2104" spans="4:4" x14ac:dyDescent="0.2">
      <c r="D2104" s="65"/>
    </row>
    <row r="2105" spans="4:4" x14ac:dyDescent="0.2">
      <c r="D2105" s="65"/>
    </row>
    <row r="2106" spans="4:4" x14ac:dyDescent="0.2">
      <c r="D2106" s="65"/>
    </row>
    <row r="2107" spans="4:4" x14ac:dyDescent="0.2">
      <c r="D2107" s="65"/>
    </row>
    <row r="2108" spans="4:4" x14ac:dyDescent="0.2">
      <c r="D2108" s="65"/>
    </row>
    <row r="2109" spans="4:4" x14ac:dyDescent="0.2">
      <c r="D2109" s="65"/>
    </row>
    <row r="2110" spans="4:4" x14ac:dyDescent="0.2">
      <c r="D2110" s="65"/>
    </row>
    <row r="2111" spans="4:4" x14ac:dyDescent="0.2">
      <c r="D2111" s="65"/>
    </row>
    <row r="2112" spans="4:4" x14ac:dyDescent="0.2">
      <c r="D2112" s="65"/>
    </row>
    <row r="2113" spans="4:4" x14ac:dyDescent="0.2">
      <c r="D2113" s="65"/>
    </row>
    <row r="2114" spans="4:4" x14ac:dyDescent="0.2">
      <c r="D2114" s="65"/>
    </row>
    <row r="2115" spans="4:4" x14ac:dyDescent="0.2">
      <c r="D2115" s="65"/>
    </row>
    <row r="2116" spans="4:4" x14ac:dyDescent="0.2">
      <c r="D2116" s="65"/>
    </row>
    <row r="2117" spans="4:4" x14ac:dyDescent="0.2">
      <c r="D2117" s="65"/>
    </row>
    <row r="2118" spans="4:4" x14ac:dyDescent="0.2">
      <c r="D2118" s="65"/>
    </row>
    <row r="2119" spans="4:4" x14ac:dyDescent="0.2">
      <c r="D2119" s="65"/>
    </row>
    <row r="2120" spans="4:4" x14ac:dyDescent="0.2">
      <c r="D2120" s="65"/>
    </row>
    <row r="2121" spans="4:4" x14ac:dyDescent="0.2">
      <c r="D2121" s="65"/>
    </row>
    <row r="2122" spans="4:4" x14ac:dyDescent="0.2">
      <c r="D2122" s="65"/>
    </row>
    <row r="2123" spans="4:4" x14ac:dyDescent="0.2">
      <c r="D2123" s="65"/>
    </row>
    <row r="2124" spans="4:4" x14ac:dyDescent="0.2">
      <c r="D2124" s="65"/>
    </row>
    <row r="2125" spans="4:4" x14ac:dyDescent="0.2">
      <c r="D2125" s="65"/>
    </row>
    <row r="2126" spans="4:4" x14ac:dyDescent="0.2">
      <c r="D2126" s="65"/>
    </row>
    <row r="2127" spans="4:4" x14ac:dyDescent="0.2">
      <c r="D2127" s="65"/>
    </row>
    <row r="2128" spans="4:4" x14ac:dyDescent="0.2">
      <c r="D2128" s="65"/>
    </row>
    <row r="2129" spans="4:4" x14ac:dyDescent="0.2">
      <c r="D2129" s="65"/>
    </row>
    <row r="2130" spans="4:4" x14ac:dyDescent="0.2">
      <c r="D2130" s="65"/>
    </row>
    <row r="2131" spans="4:4" x14ac:dyDescent="0.2">
      <c r="D2131" s="65"/>
    </row>
    <row r="2132" spans="4:4" x14ac:dyDescent="0.2">
      <c r="D2132" s="65"/>
    </row>
    <row r="2133" spans="4:4" x14ac:dyDescent="0.2">
      <c r="D2133" s="65"/>
    </row>
    <row r="2134" spans="4:4" x14ac:dyDescent="0.2">
      <c r="D2134" s="65"/>
    </row>
    <row r="2135" spans="4:4" x14ac:dyDescent="0.2">
      <c r="D2135" s="65"/>
    </row>
    <row r="2136" spans="4:4" x14ac:dyDescent="0.2">
      <c r="D2136" s="65"/>
    </row>
    <row r="2137" spans="4:4" x14ac:dyDescent="0.2">
      <c r="D2137" s="65"/>
    </row>
    <row r="2138" spans="4:4" x14ac:dyDescent="0.2">
      <c r="D2138" s="65"/>
    </row>
    <row r="2139" spans="4:4" x14ac:dyDescent="0.2">
      <c r="D2139" s="65"/>
    </row>
    <row r="2140" spans="4:4" x14ac:dyDescent="0.2">
      <c r="D2140" s="65"/>
    </row>
    <row r="2141" spans="4:4" x14ac:dyDescent="0.2">
      <c r="D2141" s="65"/>
    </row>
    <row r="2142" spans="4:4" x14ac:dyDescent="0.2">
      <c r="D2142" s="65"/>
    </row>
    <row r="2143" spans="4:4" x14ac:dyDescent="0.2">
      <c r="D2143" s="65"/>
    </row>
    <row r="2144" spans="4:4" x14ac:dyDescent="0.2">
      <c r="D2144" s="65"/>
    </row>
    <row r="2145" spans="4:4" x14ac:dyDescent="0.2">
      <c r="D2145" s="65"/>
    </row>
    <row r="2146" spans="4:4" x14ac:dyDescent="0.2">
      <c r="D2146" s="65"/>
    </row>
    <row r="2147" spans="4:4" x14ac:dyDescent="0.2">
      <c r="D2147" s="65"/>
    </row>
    <row r="2148" spans="4:4" x14ac:dyDescent="0.2">
      <c r="D2148" s="65"/>
    </row>
    <row r="2149" spans="4:4" x14ac:dyDescent="0.2">
      <c r="D2149" s="65"/>
    </row>
    <row r="2150" spans="4:4" x14ac:dyDescent="0.2">
      <c r="D2150" s="65"/>
    </row>
    <row r="2151" spans="4:4" x14ac:dyDescent="0.2">
      <c r="D2151" s="65"/>
    </row>
    <row r="2152" spans="4:4" x14ac:dyDescent="0.2">
      <c r="D2152" s="65"/>
    </row>
    <row r="2153" spans="4:4" x14ac:dyDescent="0.2">
      <c r="D2153" s="65"/>
    </row>
    <row r="2154" spans="4:4" x14ac:dyDescent="0.2">
      <c r="D2154" s="65"/>
    </row>
    <row r="2155" spans="4:4" x14ac:dyDescent="0.2">
      <c r="D2155" s="65"/>
    </row>
    <row r="2156" spans="4:4" x14ac:dyDescent="0.2">
      <c r="D2156" s="65"/>
    </row>
    <row r="2157" spans="4:4" x14ac:dyDescent="0.2">
      <c r="D2157" s="65"/>
    </row>
    <row r="2158" spans="4:4" x14ac:dyDescent="0.2">
      <c r="D2158" s="65"/>
    </row>
    <row r="2159" spans="4:4" x14ac:dyDescent="0.2">
      <c r="D2159" s="65"/>
    </row>
    <row r="2160" spans="4:4" x14ac:dyDescent="0.2">
      <c r="D2160" s="65"/>
    </row>
    <row r="2161" spans="4:4" x14ac:dyDescent="0.2">
      <c r="D2161" s="65"/>
    </row>
    <row r="2162" spans="4:4" x14ac:dyDescent="0.2">
      <c r="D2162" s="65"/>
    </row>
    <row r="2163" spans="4:4" x14ac:dyDescent="0.2">
      <c r="D2163" s="65"/>
    </row>
    <row r="2164" spans="4:4" x14ac:dyDescent="0.2">
      <c r="D2164" s="65"/>
    </row>
    <row r="2165" spans="4:4" x14ac:dyDescent="0.2">
      <c r="D2165" s="65"/>
    </row>
    <row r="2166" spans="4:4" x14ac:dyDescent="0.2">
      <c r="D2166" s="65"/>
    </row>
    <row r="2167" spans="4:4" x14ac:dyDescent="0.2">
      <c r="D2167" s="65"/>
    </row>
    <row r="2168" spans="4:4" x14ac:dyDescent="0.2">
      <c r="D2168" s="65"/>
    </row>
    <row r="2169" spans="4:4" x14ac:dyDescent="0.2">
      <c r="D2169" s="65"/>
    </row>
    <row r="2170" spans="4:4" x14ac:dyDescent="0.2">
      <c r="D2170" s="65"/>
    </row>
    <row r="2171" spans="4:4" x14ac:dyDescent="0.2">
      <c r="D2171" s="65"/>
    </row>
    <row r="2172" spans="4:4" x14ac:dyDescent="0.2">
      <c r="D2172" s="65"/>
    </row>
    <row r="2173" spans="4:4" x14ac:dyDescent="0.2">
      <c r="D2173" s="65"/>
    </row>
    <row r="2174" spans="4:4" x14ac:dyDescent="0.2">
      <c r="D2174" s="65"/>
    </row>
    <row r="2175" spans="4:4" x14ac:dyDescent="0.2">
      <c r="D2175" s="65"/>
    </row>
    <row r="2176" spans="4:4" x14ac:dyDescent="0.2">
      <c r="D2176" s="65"/>
    </row>
    <row r="2177" spans="4:4" x14ac:dyDescent="0.2">
      <c r="D2177" s="65"/>
    </row>
    <row r="2178" spans="4:4" x14ac:dyDescent="0.2">
      <c r="D2178" s="65"/>
    </row>
    <row r="2179" spans="4:4" x14ac:dyDescent="0.2">
      <c r="D2179" s="65"/>
    </row>
    <row r="2180" spans="4:4" x14ac:dyDescent="0.2">
      <c r="D2180" s="65"/>
    </row>
    <row r="2181" spans="4:4" x14ac:dyDescent="0.2">
      <c r="D2181" s="65"/>
    </row>
    <row r="2182" spans="4:4" x14ac:dyDescent="0.2">
      <c r="D2182" s="65"/>
    </row>
    <row r="2183" spans="4:4" x14ac:dyDescent="0.2">
      <c r="D2183" s="65"/>
    </row>
    <row r="2184" spans="4:4" x14ac:dyDescent="0.2">
      <c r="D2184" s="65"/>
    </row>
    <row r="2185" spans="4:4" x14ac:dyDescent="0.2">
      <c r="D2185" s="65"/>
    </row>
    <row r="2186" spans="4:4" x14ac:dyDescent="0.2">
      <c r="D2186" s="65"/>
    </row>
    <row r="2187" spans="4:4" x14ac:dyDescent="0.2">
      <c r="D2187" s="65"/>
    </row>
    <row r="2188" spans="4:4" x14ac:dyDescent="0.2">
      <c r="D2188" s="65"/>
    </row>
    <row r="2189" spans="4:4" x14ac:dyDescent="0.2">
      <c r="D2189" s="65"/>
    </row>
    <row r="2190" spans="4:4" x14ac:dyDescent="0.2">
      <c r="D2190" s="65"/>
    </row>
    <row r="2191" spans="4:4" x14ac:dyDescent="0.2">
      <c r="D2191" s="65"/>
    </row>
    <row r="2192" spans="4:4" x14ac:dyDescent="0.2">
      <c r="D2192" s="65"/>
    </row>
    <row r="2193" spans="4:4" x14ac:dyDescent="0.2">
      <c r="D2193" s="65"/>
    </row>
    <row r="2194" spans="4:4" x14ac:dyDescent="0.2">
      <c r="D2194" s="65"/>
    </row>
    <row r="2195" spans="4:4" x14ac:dyDescent="0.2">
      <c r="D2195" s="65"/>
    </row>
    <row r="2196" spans="4:4" x14ac:dyDescent="0.2">
      <c r="D2196" s="65"/>
    </row>
    <row r="2197" spans="4:4" x14ac:dyDescent="0.2">
      <c r="D2197" s="65"/>
    </row>
    <row r="2198" spans="4:4" x14ac:dyDescent="0.2">
      <c r="D2198" s="65"/>
    </row>
    <row r="2199" spans="4:4" x14ac:dyDescent="0.2">
      <c r="D2199" s="65"/>
    </row>
    <row r="2200" spans="4:4" x14ac:dyDescent="0.2">
      <c r="D2200" s="65"/>
    </row>
    <row r="2201" spans="4:4" x14ac:dyDescent="0.2">
      <c r="D2201" s="65"/>
    </row>
    <row r="2202" spans="4:4" x14ac:dyDescent="0.2">
      <c r="D2202" s="65"/>
    </row>
    <row r="2203" spans="4:4" x14ac:dyDescent="0.2">
      <c r="D2203" s="65"/>
    </row>
    <row r="2204" spans="4:4" x14ac:dyDescent="0.2">
      <c r="D2204" s="65"/>
    </row>
    <row r="2205" spans="4:4" x14ac:dyDescent="0.2">
      <c r="D2205" s="65"/>
    </row>
    <row r="2206" spans="4:4" x14ac:dyDescent="0.2">
      <c r="D2206" s="65"/>
    </row>
    <row r="2207" spans="4:4" x14ac:dyDescent="0.2">
      <c r="D2207" s="65"/>
    </row>
    <row r="2208" spans="4:4" x14ac:dyDescent="0.2">
      <c r="D2208" s="65"/>
    </row>
    <row r="2209" spans="4:4" x14ac:dyDescent="0.2">
      <c r="D2209" s="65"/>
    </row>
    <row r="2210" spans="4:4" x14ac:dyDescent="0.2">
      <c r="D2210" s="65"/>
    </row>
    <row r="2211" spans="4:4" x14ac:dyDescent="0.2">
      <c r="D2211" s="65"/>
    </row>
    <row r="2212" spans="4:4" x14ac:dyDescent="0.2">
      <c r="D2212" s="65"/>
    </row>
    <row r="2213" spans="4:4" x14ac:dyDescent="0.2">
      <c r="D2213" s="65"/>
    </row>
    <row r="2214" spans="4:4" x14ac:dyDescent="0.2">
      <c r="D2214" s="65"/>
    </row>
    <row r="2215" spans="4:4" x14ac:dyDescent="0.2">
      <c r="D2215" s="65"/>
    </row>
    <row r="2216" spans="4:4" x14ac:dyDescent="0.2">
      <c r="D2216" s="65"/>
    </row>
    <row r="2217" spans="4:4" x14ac:dyDescent="0.2">
      <c r="D2217" s="65"/>
    </row>
    <row r="2218" spans="4:4" x14ac:dyDescent="0.2">
      <c r="D2218" s="65"/>
    </row>
    <row r="2219" spans="4:4" x14ac:dyDescent="0.2">
      <c r="D2219" s="65"/>
    </row>
    <row r="2220" spans="4:4" x14ac:dyDescent="0.2">
      <c r="D2220" s="65"/>
    </row>
    <row r="2221" spans="4:4" x14ac:dyDescent="0.2">
      <c r="D2221" s="65"/>
    </row>
    <row r="2222" spans="4:4" x14ac:dyDescent="0.2">
      <c r="D2222" s="65"/>
    </row>
    <row r="2223" spans="4:4" x14ac:dyDescent="0.2">
      <c r="D2223" s="65"/>
    </row>
    <row r="2224" spans="4:4" x14ac:dyDescent="0.2">
      <c r="D2224" s="65"/>
    </row>
    <row r="2225" spans="4:4" x14ac:dyDescent="0.2">
      <c r="D2225" s="65"/>
    </row>
    <row r="2226" spans="4:4" x14ac:dyDescent="0.2">
      <c r="D2226" s="65"/>
    </row>
    <row r="2227" spans="4:4" x14ac:dyDescent="0.2">
      <c r="D2227" s="65"/>
    </row>
    <row r="2228" spans="4:4" x14ac:dyDescent="0.2">
      <c r="D2228" s="65"/>
    </row>
    <row r="2229" spans="4:4" x14ac:dyDescent="0.2">
      <c r="D2229" s="65"/>
    </row>
    <row r="2230" spans="4:4" x14ac:dyDescent="0.2">
      <c r="D2230" s="65"/>
    </row>
    <row r="2231" spans="4:4" x14ac:dyDescent="0.2">
      <c r="D2231" s="65"/>
    </row>
    <row r="2232" spans="4:4" x14ac:dyDescent="0.2">
      <c r="D2232" s="65"/>
    </row>
    <row r="2233" spans="4:4" x14ac:dyDescent="0.2">
      <c r="D2233" s="65"/>
    </row>
    <row r="2234" spans="4:4" x14ac:dyDescent="0.2">
      <c r="D2234" s="65"/>
    </row>
    <row r="2235" spans="4:4" x14ac:dyDescent="0.2">
      <c r="D2235" s="65"/>
    </row>
    <row r="2236" spans="4:4" x14ac:dyDescent="0.2">
      <c r="D2236" s="65"/>
    </row>
    <row r="2237" spans="4:4" x14ac:dyDescent="0.2">
      <c r="D2237" s="65"/>
    </row>
    <row r="2238" spans="4:4" x14ac:dyDescent="0.2">
      <c r="D2238" s="65"/>
    </row>
    <row r="2239" spans="4:4" x14ac:dyDescent="0.2">
      <c r="D2239" s="65"/>
    </row>
    <row r="2240" spans="4:4" x14ac:dyDescent="0.2">
      <c r="D2240" s="65"/>
    </row>
    <row r="2241" spans="4:4" x14ac:dyDescent="0.2">
      <c r="D2241" s="65"/>
    </row>
    <row r="2242" spans="4:4" x14ac:dyDescent="0.2">
      <c r="D2242" s="65"/>
    </row>
    <row r="2243" spans="4:4" x14ac:dyDescent="0.2">
      <c r="D2243" s="65"/>
    </row>
    <row r="2244" spans="4:4" x14ac:dyDescent="0.2">
      <c r="D2244" s="65"/>
    </row>
    <row r="2245" spans="4:4" x14ac:dyDescent="0.2">
      <c r="D2245" s="65"/>
    </row>
    <row r="2246" spans="4:4" x14ac:dyDescent="0.2">
      <c r="D2246" s="65"/>
    </row>
    <row r="2247" spans="4:4" x14ac:dyDescent="0.2">
      <c r="D2247" s="65"/>
    </row>
    <row r="2248" spans="4:4" x14ac:dyDescent="0.2">
      <c r="D2248" s="65"/>
    </row>
    <row r="2249" spans="4:4" x14ac:dyDescent="0.2">
      <c r="D2249" s="65"/>
    </row>
    <row r="2250" spans="4:4" x14ac:dyDescent="0.2">
      <c r="D2250" s="65"/>
    </row>
    <row r="2251" spans="4:4" x14ac:dyDescent="0.2">
      <c r="D2251" s="65"/>
    </row>
    <row r="2252" spans="4:4" x14ac:dyDescent="0.2">
      <c r="D2252" s="65"/>
    </row>
    <row r="2253" spans="4:4" x14ac:dyDescent="0.2">
      <c r="D2253" s="65"/>
    </row>
    <row r="2254" spans="4:4" x14ac:dyDescent="0.2">
      <c r="D2254" s="65"/>
    </row>
    <row r="2255" spans="4:4" x14ac:dyDescent="0.2">
      <c r="D2255" s="65"/>
    </row>
    <row r="2256" spans="4:4" x14ac:dyDescent="0.2">
      <c r="D2256" s="65"/>
    </row>
    <row r="2257" spans="4:4" x14ac:dyDescent="0.2">
      <c r="D2257" s="65"/>
    </row>
    <row r="2258" spans="4:4" x14ac:dyDescent="0.2">
      <c r="D2258" s="65"/>
    </row>
    <row r="2259" spans="4:4" x14ac:dyDescent="0.2">
      <c r="D2259" s="65"/>
    </row>
    <row r="2260" spans="4:4" x14ac:dyDescent="0.2">
      <c r="D2260" s="65"/>
    </row>
    <row r="2261" spans="4:4" x14ac:dyDescent="0.2">
      <c r="D2261" s="65"/>
    </row>
    <row r="2262" spans="4:4" x14ac:dyDescent="0.2">
      <c r="D2262" s="65"/>
    </row>
    <row r="2263" spans="4:4" x14ac:dyDescent="0.2">
      <c r="D2263" s="65"/>
    </row>
    <row r="2264" spans="4:4" x14ac:dyDescent="0.2">
      <c r="D2264" s="65"/>
    </row>
    <row r="2265" spans="4:4" x14ac:dyDescent="0.2">
      <c r="D2265" s="65"/>
    </row>
    <row r="2266" spans="4:4" x14ac:dyDescent="0.2">
      <c r="D2266" s="65"/>
    </row>
    <row r="2267" spans="4:4" x14ac:dyDescent="0.2">
      <c r="D2267" s="65"/>
    </row>
    <row r="2268" spans="4:4" x14ac:dyDescent="0.2">
      <c r="D2268" s="65"/>
    </row>
    <row r="2269" spans="4:4" x14ac:dyDescent="0.2">
      <c r="D2269" s="65"/>
    </row>
    <row r="2270" spans="4:4" x14ac:dyDescent="0.2">
      <c r="D2270" s="65"/>
    </row>
    <row r="2271" spans="4:4" x14ac:dyDescent="0.2">
      <c r="D2271" s="65"/>
    </row>
    <row r="2272" spans="4:4" x14ac:dyDescent="0.2">
      <c r="D2272" s="65"/>
    </row>
    <row r="2273" spans="4:4" x14ac:dyDescent="0.2">
      <c r="D2273" s="65"/>
    </row>
    <row r="2274" spans="4:4" x14ac:dyDescent="0.2">
      <c r="D2274" s="65"/>
    </row>
    <row r="2275" spans="4:4" x14ac:dyDescent="0.2">
      <c r="D2275" s="65"/>
    </row>
    <row r="2276" spans="4:4" x14ac:dyDescent="0.2">
      <c r="D2276" s="65"/>
    </row>
    <row r="2277" spans="4:4" x14ac:dyDescent="0.2">
      <c r="D2277" s="65"/>
    </row>
    <row r="2278" spans="4:4" x14ac:dyDescent="0.2">
      <c r="D2278" s="65"/>
    </row>
    <row r="2279" spans="4:4" x14ac:dyDescent="0.2">
      <c r="D2279" s="65"/>
    </row>
    <row r="2280" spans="4:4" x14ac:dyDescent="0.2">
      <c r="D2280" s="65"/>
    </row>
    <row r="2281" spans="4:4" x14ac:dyDescent="0.2">
      <c r="D2281" s="65"/>
    </row>
    <row r="2282" spans="4:4" x14ac:dyDescent="0.2">
      <c r="D2282" s="65"/>
    </row>
    <row r="2283" spans="4:4" x14ac:dyDescent="0.2">
      <c r="D2283" s="65"/>
    </row>
    <row r="2284" spans="4:4" x14ac:dyDescent="0.2">
      <c r="D2284" s="65"/>
    </row>
    <row r="2285" spans="4:4" x14ac:dyDescent="0.2">
      <c r="D2285" s="65"/>
    </row>
    <row r="2286" spans="4:4" x14ac:dyDescent="0.2">
      <c r="D2286" s="65"/>
    </row>
    <row r="2287" spans="4:4" x14ac:dyDescent="0.2">
      <c r="D2287" s="65"/>
    </row>
    <row r="2288" spans="4:4" x14ac:dyDescent="0.2">
      <c r="D2288" s="65"/>
    </row>
    <row r="2289" spans="4:4" x14ac:dyDescent="0.2">
      <c r="D2289" s="65"/>
    </row>
    <row r="2290" spans="4:4" x14ac:dyDescent="0.2">
      <c r="D2290" s="65"/>
    </row>
    <row r="2291" spans="4:4" x14ac:dyDescent="0.2">
      <c r="D2291" s="65"/>
    </row>
    <row r="2292" spans="4:4" x14ac:dyDescent="0.2">
      <c r="D2292" s="65"/>
    </row>
    <row r="2293" spans="4:4" x14ac:dyDescent="0.2">
      <c r="D2293" s="65"/>
    </row>
    <row r="2294" spans="4:4" x14ac:dyDescent="0.2">
      <c r="D2294" s="65"/>
    </row>
    <row r="2295" spans="4:4" x14ac:dyDescent="0.2">
      <c r="D2295" s="65"/>
    </row>
    <row r="2296" spans="4:4" x14ac:dyDescent="0.2">
      <c r="D2296" s="65"/>
    </row>
    <row r="2297" spans="4:4" x14ac:dyDescent="0.2">
      <c r="D2297" s="65"/>
    </row>
    <row r="2298" spans="4:4" x14ac:dyDescent="0.2">
      <c r="D2298" s="65"/>
    </row>
    <row r="2299" spans="4:4" x14ac:dyDescent="0.2">
      <c r="D2299" s="65"/>
    </row>
    <row r="2300" spans="4:4" x14ac:dyDescent="0.2">
      <c r="D2300" s="65"/>
    </row>
    <row r="2301" spans="4:4" x14ac:dyDescent="0.2">
      <c r="D2301" s="65"/>
    </row>
    <row r="2302" spans="4:4" x14ac:dyDescent="0.2">
      <c r="D2302" s="65"/>
    </row>
    <row r="2303" spans="4:4" x14ac:dyDescent="0.2">
      <c r="D2303" s="65"/>
    </row>
    <row r="2304" spans="4:4" x14ac:dyDescent="0.2">
      <c r="D2304" s="65"/>
    </row>
    <row r="2305" spans="4:4" x14ac:dyDescent="0.2">
      <c r="D2305" s="65"/>
    </row>
    <row r="2306" spans="4:4" x14ac:dyDescent="0.2">
      <c r="D2306" s="65"/>
    </row>
    <row r="2307" spans="4:4" x14ac:dyDescent="0.2">
      <c r="D2307" s="65"/>
    </row>
    <row r="2308" spans="4:4" x14ac:dyDescent="0.2">
      <c r="D2308" s="65"/>
    </row>
    <row r="2309" spans="4:4" x14ac:dyDescent="0.2">
      <c r="D2309" s="65"/>
    </row>
    <row r="2310" spans="4:4" x14ac:dyDescent="0.2">
      <c r="D2310" s="65"/>
    </row>
    <row r="2311" spans="4:4" x14ac:dyDescent="0.2">
      <c r="D2311" s="65"/>
    </row>
    <row r="2312" spans="4:4" x14ac:dyDescent="0.2">
      <c r="D2312" s="65"/>
    </row>
    <row r="2313" spans="4:4" x14ac:dyDescent="0.2">
      <c r="D2313" s="65"/>
    </row>
    <row r="2314" spans="4:4" x14ac:dyDescent="0.2">
      <c r="D2314" s="65"/>
    </row>
    <row r="2315" spans="4:4" x14ac:dyDescent="0.2">
      <c r="D2315" s="65"/>
    </row>
    <row r="2316" spans="4:4" x14ac:dyDescent="0.2">
      <c r="D2316" s="65"/>
    </row>
    <row r="2317" spans="4:4" x14ac:dyDescent="0.2">
      <c r="D2317" s="65"/>
    </row>
    <row r="2318" spans="4:4" x14ac:dyDescent="0.2">
      <c r="D2318" s="65"/>
    </row>
    <row r="2319" spans="4:4" x14ac:dyDescent="0.2">
      <c r="D2319" s="65"/>
    </row>
    <row r="2320" spans="4:4" x14ac:dyDescent="0.2">
      <c r="D2320" s="65"/>
    </row>
    <row r="2321" spans="4:4" x14ac:dyDescent="0.2">
      <c r="D2321" s="65"/>
    </row>
    <row r="2322" spans="4:4" x14ac:dyDescent="0.2">
      <c r="D2322" s="65"/>
    </row>
    <row r="2323" spans="4:4" x14ac:dyDescent="0.2">
      <c r="D2323" s="65"/>
    </row>
    <row r="2324" spans="4:4" x14ac:dyDescent="0.2">
      <c r="D2324" s="65"/>
    </row>
    <row r="2325" spans="4:4" x14ac:dyDescent="0.2">
      <c r="D2325" s="65"/>
    </row>
    <row r="2326" spans="4:4" x14ac:dyDescent="0.2">
      <c r="D2326" s="65"/>
    </row>
    <row r="2327" spans="4:4" x14ac:dyDescent="0.2">
      <c r="D2327" s="65"/>
    </row>
    <row r="2328" spans="4:4" x14ac:dyDescent="0.2">
      <c r="D2328" s="65"/>
    </row>
    <row r="2329" spans="4:4" x14ac:dyDescent="0.2">
      <c r="D2329" s="65"/>
    </row>
    <row r="2330" spans="4:4" x14ac:dyDescent="0.2">
      <c r="D2330" s="65"/>
    </row>
    <row r="2331" spans="4:4" x14ac:dyDescent="0.2">
      <c r="D2331" s="65"/>
    </row>
    <row r="2332" spans="4:4" x14ac:dyDescent="0.2">
      <c r="D2332" s="65"/>
    </row>
    <row r="2333" spans="4:4" x14ac:dyDescent="0.2">
      <c r="D2333" s="65"/>
    </row>
    <row r="2334" spans="4:4" x14ac:dyDescent="0.2">
      <c r="D2334" s="65"/>
    </row>
    <row r="2335" spans="4:4" x14ac:dyDescent="0.2">
      <c r="D2335" s="65"/>
    </row>
    <row r="2336" spans="4:4" x14ac:dyDescent="0.2">
      <c r="D2336" s="65"/>
    </row>
    <row r="2337" spans="4:4" x14ac:dyDescent="0.2">
      <c r="D2337" s="65"/>
    </row>
    <row r="2338" spans="4:4" x14ac:dyDescent="0.2">
      <c r="D2338" s="65"/>
    </row>
    <row r="2339" spans="4:4" x14ac:dyDescent="0.2">
      <c r="D2339" s="65"/>
    </row>
    <row r="2340" spans="4:4" x14ac:dyDescent="0.2">
      <c r="D2340" s="65"/>
    </row>
    <row r="2341" spans="4:4" x14ac:dyDescent="0.2">
      <c r="D2341" s="65"/>
    </row>
    <row r="2342" spans="4:4" x14ac:dyDescent="0.2">
      <c r="D2342" s="65"/>
    </row>
    <row r="2343" spans="4:4" x14ac:dyDescent="0.2">
      <c r="D2343" s="65"/>
    </row>
    <row r="2344" spans="4:4" x14ac:dyDescent="0.2">
      <c r="D2344" s="65"/>
    </row>
    <row r="2345" spans="4:4" x14ac:dyDescent="0.2">
      <c r="D2345" s="65"/>
    </row>
    <row r="2346" spans="4:4" x14ac:dyDescent="0.2">
      <c r="D2346" s="65"/>
    </row>
    <row r="2347" spans="4:4" x14ac:dyDescent="0.2">
      <c r="D2347" s="65"/>
    </row>
    <row r="2348" spans="4:4" x14ac:dyDescent="0.2">
      <c r="D2348" s="65"/>
    </row>
    <row r="2349" spans="4:4" x14ac:dyDescent="0.2">
      <c r="D2349" s="65"/>
    </row>
    <row r="2350" spans="4:4" x14ac:dyDescent="0.2">
      <c r="D2350" s="65"/>
    </row>
    <row r="2351" spans="4:4" x14ac:dyDescent="0.2">
      <c r="D2351" s="65"/>
    </row>
    <row r="2352" spans="4:4" x14ac:dyDescent="0.2">
      <c r="D2352" s="65"/>
    </row>
    <row r="2353" spans="4:4" x14ac:dyDescent="0.2">
      <c r="D2353" s="65"/>
    </row>
    <row r="2354" spans="4:4" x14ac:dyDescent="0.2">
      <c r="D2354" s="65"/>
    </row>
    <row r="2355" spans="4:4" x14ac:dyDescent="0.2">
      <c r="D2355" s="65"/>
    </row>
    <row r="2356" spans="4:4" x14ac:dyDescent="0.2">
      <c r="D2356" s="65"/>
    </row>
    <row r="2357" spans="4:4" x14ac:dyDescent="0.2">
      <c r="D2357" s="65"/>
    </row>
    <row r="2358" spans="4:4" x14ac:dyDescent="0.2">
      <c r="D2358" s="65"/>
    </row>
    <row r="2359" spans="4:4" x14ac:dyDescent="0.2">
      <c r="D2359" s="65"/>
    </row>
    <row r="2360" spans="4:4" x14ac:dyDescent="0.2">
      <c r="D2360" s="65"/>
    </row>
    <row r="2361" spans="4:4" x14ac:dyDescent="0.2">
      <c r="D2361" s="65"/>
    </row>
    <row r="2362" spans="4:4" x14ac:dyDescent="0.2">
      <c r="D2362" s="65"/>
    </row>
    <row r="2363" spans="4:4" x14ac:dyDescent="0.2">
      <c r="D2363" s="65"/>
    </row>
    <row r="2364" spans="4:4" x14ac:dyDescent="0.2">
      <c r="D2364" s="65"/>
    </row>
    <row r="2365" spans="4:4" x14ac:dyDescent="0.2">
      <c r="D2365" s="65"/>
    </row>
    <row r="2366" spans="4:4" x14ac:dyDescent="0.2">
      <c r="D2366" s="65"/>
    </row>
    <row r="2367" spans="4:4" x14ac:dyDescent="0.2">
      <c r="D2367" s="65"/>
    </row>
    <row r="2368" spans="4:4" x14ac:dyDescent="0.2">
      <c r="D2368" s="65"/>
    </row>
    <row r="2369" spans="4:4" x14ac:dyDescent="0.2">
      <c r="D2369" s="65"/>
    </row>
    <row r="2370" spans="4:4" x14ac:dyDescent="0.2">
      <c r="D2370" s="65"/>
    </row>
    <row r="2371" spans="4:4" x14ac:dyDescent="0.2">
      <c r="D2371" s="65"/>
    </row>
    <row r="2372" spans="4:4" x14ac:dyDescent="0.2">
      <c r="D2372" s="65"/>
    </row>
    <row r="2373" spans="4:4" x14ac:dyDescent="0.2">
      <c r="D2373" s="65"/>
    </row>
    <row r="2374" spans="4:4" x14ac:dyDescent="0.2">
      <c r="D2374" s="65"/>
    </row>
    <row r="2375" spans="4:4" x14ac:dyDescent="0.2">
      <c r="D2375" s="65"/>
    </row>
    <row r="2376" spans="4:4" x14ac:dyDescent="0.2">
      <c r="D2376" s="65"/>
    </row>
    <row r="2377" spans="4:4" x14ac:dyDescent="0.2">
      <c r="D2377" s="65"/>
    </row>
    <row r="2378" spans="4:4" x14ac:dyDescent="0.2">
      <c r="D2378" s="65"/>
    </row>
    <row r="2379" spans="4:4" x14ac:dyDescent="0.2">
      <c r="D2379" s="65"/>
    </row>
    <row r="2380" spans="4:4" x14ac:dyDescent="0.2">
      <c r="D2380" s="65"/>
    </row>
    <row r="2381" spans="4:4" x14ac:dyDescent="0.2">
      <c r="D2381" s="65"/>
    </row>
    <row r="2382" spans="4:4" x14ac:dyDescent="0.2">
      <c r="D2382" s="65"/>
    </row>
    <row r="2383" spans="4:4" x14ac:dyDescent="0.2">
      <c r="D2383" s="65"/>
    </row>
    <row r="2384" spans="4:4" x14ac:dyDescent="0.2">
      <c r="D2384" s="65"/>
    </row>
    <row r="2385" spans="4:4" x14ac:dyDescent="0.2">
      <c r="D2385" s="65"/>
    </row>
    <row r="2386" spans="4:4" x14ac:dyDescent="0.2">
      <c r="D2386" s="65"/>
    </row>
    <row r="2387" spans="4:4" x14ac:dyDescent="0.2">
      <c r="D2387" s="65"/>
    </row>
    <row r="2388" spans="4:4" x14ac:dyDescent="0.2">
      <c r="D2388" s="65"/>
    </row>
    <row r="2389" spans="4:4" x14ac:dyDescent="0.2">
      <c r="D2389" s="65"/>
    </row>
    <row r="2390" spans="4:4" x14ac:dyDescent="0.2">
      <c r="D2390" s="65"/>
    </row>
    <row r="2391" spans="4:4" x14ac:dyDescent="0.2">
      <c r="D2391" s="65"/>
    </row>
    <row r="2392" spans="4:4" x14ac:dyDescent="0.2">
      <c r="D2392" s="65"/>
    </row>
    <row r="2393" spans="4:4" x14ac:dyDescent="0.2">
      <c r="D2393" s="65"/>
    </row>
    <row r="2394" spans="4:4" x14ac:dyDescent="0.2">
      <c r="D2394" s="65"/>
    </row>
    <row r="2395" spans="4:4" x14ac:dyDescent="0.2">
      <c r="D2395" s="65"/>
    </row>
    <row r="2396" spans="4:4" x14ac:dyDescent="0.2">
      <c r="D2396" s="65"/>
    </row>
    <row r="2397" spans="4:4" x14ac:dyDescent="0.2">
      <c r="D2397" s="65"/>
    </row>
    <row r="2398" spans="4:4" x14ac:dyDescent="0.2">
      <c r="D2398" s="65"/>
    </row>
    <row r="2399" spans="4:4" x14ac:dyDescent="0.2">
      <c r="D2399" s="65"/>
    </row>
    <row r="2400" spans="4:4" x14ac:dyDescent="0.2">
      <c r="D2400" s="65"/>
    </row>
    <row r="2401" spans="4:4" x14ac:dyDescent="0.2">
      <c r="D2401" s="65"/>
    </row>
    <row r="2402" spans="4:4" x14ac:dyDescent="0.2">
      <c r="D2402" s="65"/>
    </row>
    <row r="2403" spans="4:4" x14ac:dyDescent="0.2">
      <c r="D2403" s="65"/>
    </row>
    <row r="2404" spans="4:4" x14ac:dyDescent="0.2">
      <c r="D2404" s="65"/>
    </row>
    <row r="2405" spans="4:4" x14ac:dyDescent="0.2">
      <c r="D2405" s="65"/>
    </row>
    <row r="2406" spans="4:4" x14ac:dyDescent="0.2">
      <c r="D2406" s="65"/>
    </row>
    <row r="2407" spans="4:4" x14ac:dyDescent="0.2">
      <c r="D2407" s="65"/>
    </row>
    <row r="2408" spans="4:4" x14ac:dyDescent="0.2">
      <c r="D2408" s="65"/>
    </row>
    <row r="2409" spans="4:4" x14ac:dyDescent="0.2">
      <c r="D2409" s="65"/>
    </row>
    <row r="2410" spans="4:4" x14ac:dyDescent="0.2">
      <c r="D2410" s="65"/>
    </row>
    <row r="2411" spans="4:4" x14ac:dyDescent="0.2">
      <c r="D2411" s="65"/>
    </row>
    <row r="2412" spans="4:4" x14ac:dyDescent="0.2">
      <c r="D2412" s="65"/>
    </row>
    <row r="2413" spans="4:4" x14ac:dyDescent="0.2">
      <c r="D2413" s="65"/>
    </row>
    <row r="2414" spans="4:4" x14ac:dyDescent="0.2">
      <c r="D2414" s="65"/>
    </row>
    <row r="2415" spans="4:4" x14ac:dyDescent="0.2">
      <c r="D2415" s="65"/>
    </row>
    <row r="2416" spans="4:4" x14ac:dyDescent="0.2">
      <c r="D2416" s="65"/>
    </row>
    <row r="2417" spans="4:4" x14ac:dyDescent="0.2">
      <c r="D2417" s="65"/>
    </row>
    <row r="2418" spans="4:4" x14ac:dyDescent="0.2">
      <c r="D2418" s="65"/>
    </row>
    <row r="2419" spans="4:4" x14ac:dyDescent="0.2">
      <c r="D2419" s="65"/>
    </row>
    <row r="2420" spans="4:4" x14ac:dyDescent="0.2">
      <c r="D2420" s="65"/>
    </row>
    <row r="2421" spans="4:4" x14ac:dyDescent="0.2">
      <c r="D2421" s="65"/>
    </row>
    <row r="2422" spans="4:4" x14ac:dyDescent="0.2">
      <c r="D2422" s="65"/>
    </row>
    <row r="2423" spans="4:4" x14ac:dyDescent="0.2">
      <c r="D2423" s="65"/>
    </row>
    <row r="2424" spans="4:4" x14ac:dyDescent="0.2">
      <c r="D2424" s="65"/>
    </row>
    <row r="2425" spans="4:4" x14ac:dyDescent="0.2">
      <c r="D2425" s="65"/>
    </row>
    <row r="2426" spans="4:4" x14ac:dyDescent="0.2">
      <c r="D2426" s="65"/>
    </row>
    <row r="2427" spans="4:4" x14ac:dyDescent="0.2">
      <c r="D2427" s="65"/>
    </row>
    <row r="2428" spans="4:4" x14ac:dyDescent="0.2">
      <c r="D2428" s="65"/>
    </row>
    <row r="2429" spans="4:4" x14ac:dyDescent="0.2">
      <c r="D2429" s="65"/>
    </row>
    <row r="2430" spans="4:4" x14ac:dyDescent="0.2">
      <c r="D2430" s="65"/>
    </row>
    <row r="2431" spans="4:4" x14ac:dyDescent="0.2">
      <c r="D2431" s="65"/>
    </row>
    <row r="2432" spans="4:4" x14ac:dyDescent="0.2">
      <c r="D2432" s="65"/>
    </row>
    <row r="2433" spans="4:4" x14ac:dyDescent="0.2">
      <c r="D2433" s="65"/>
    </row>
    <row r="2434" spans="4:4" x14ac:dyDescent="0.2">
      <c r="D2434" s="65"/>
    </row>
    <row r="2435" spans="4:4" x14ac:dyDescent="0.2">
      <c r="D2435" s="65"/>
    </row>
    <row r="2436" spans="4:4" x14ac:dyDescent="0.2">
      <c r="D2436" s="65"/>
    </row>
    <row r="2437" spans="4:4" x14ac:dyDescent="0.2">
      <c r="D2437" s="65"/>
    </row>
    <row r="2438" spans="4:4" x14ac:dyDescent="0.2">
      <c r="D2438" s="65"/>
    </row>
    <row r="2439" spans="4:4" x14ac:dyDescent="0.2">
      <c r="D2439" s="65"/>
    </row>
    <row r="2440" spans="4:4" x14ac:dyDescent="0.2">
      <c r="D2440" s="65"/>
    </row>
    <row r="2441" spans="4:4" x14ac:dyDescent="0.2">
      <c r="D2441" s="65"/>
    </row>
    <row r="2442" spans="4:4" x14ac:dyDescent="0.2">
      <c r="D2442" s="65"/>
    </row>
    <row r="2443" spans="4:4" x14ac:dyDescent="0.2">
      <c r="D2443" s="65"/>
    </row>
    <row r="2444" spans="4:4" x14ac:dyDescent="0.2">
      <c r="D2444" s="65"/>
    </row>
    <row r="2445" spans="4:4" x14ac:dyDescent="0.2">
      <c r="D2445" s="65"/>
    </row>
    <row r="2446" spans="4:4" x14ac:dyDescent="0.2">
      <c r="D2446" s="65"/>
    </row>
    <row r="2447" spans="4:4" x14ac:dyDescent="0.2">
      <c r="D2447" s="65"/>
    </row>
    <row r="2448" spans="4:4" x14ac:dyDescent="0.2">
      <c r="D2448" s="65"/>
    </row>
    <row r="2449" spans="4:4" x14ac:dyDescent="0.2">
      <c r="D2449" s="65"/>
    </row>
    <row r="2450" spans="4:4" x14ac:dyDescent="0.2">
      <c r="D2450" s="65"/>
    </row>
    <row r="2451" spans="4:4" x14ac:dyDescent="0.2">
      <c r="D2451" s="65"/>
    </row>
    <row r="2452" spans="4:4" x14ac:dyDescent="0.2">
      <c r="D2452" s="65"/>
    </row>
    <row r="2453" spans="4:4" x14ac:dyDescent="0.2">
      <c r="D2453" s="65"/>
    </row>
    <row r="2454" spans="4:4" x14ac:dyDescent="0.2">
      <c r="D2454" s="65"/>
    </row>
    <row r="2455" spans="4:4" x14ac:dyDescent="0.2">
      <c r="D2455" s="65"/>
    </row>
    <row r="2456" spans="4:4" x14ac:dyDescent="0.2">
      <c r="D2456" s="65"/>
    </row>
    <row r="2457" spans="4:4" x14ac:dyDescent="0.2">
      <c r="D2457" s="65"/>
    </row>
    <row r="2458" spans="4:4" x14ac:dyDescent="0.2">
      <c r="D2458" s="65"/>
    </row>
    <row r="2459" spans="4:4" x14ac:dyDescent="0.2">
      <c r="D2459" s="65"/>
    </row>
    <row r="2460" spans="4:4" x14ac:dyDescent="0.2">
      <c r="D2460" s="65"/>
    </row>
    <row r="2461" spans="4:4" x14ac:dyDescent="0.2">
      <c r="D2461" s="65"/>
    </row>
    <row r="2462" spans="4:4" x14ac:dyDescent="0.2">
      <c r="D2462" s="65"/>
    </row>
    <row r="2463" spans="4:4" x14ac:dyDescent="0.2">
      <c r="D2463" s="65"/>
    </row>
    <row r="2464" spans="4:4" x14ac:dyDescent="0.2">
      <c r="D2464" s="65"/>
    </row>
    <row r="2465" spans="4:4" x14ac:dyDescent="0.2">
      <c r="D2465" s="65"/>
    </row>
    <row r="2466" spans="4:4" x14ac:dyDescent="0.2">
      <c r="D2466" s="65"/>
    </row>
    <row r="2467" spans="4:4" x14ac:dyDescent="0.2">
      <c r="D2467" s="65"/>
    </row>
    <row r="2468" spans="4:4" x14ac:dyDescent="0.2">
      <c r="D2468" s="65"/>
    </row>
    <row r="2469" spans="4:4" x14ac:dyDescent="0.2">
      <c r="D2469" s="65"/>
    </row>
    <row r="2470" spans="4:4" x14ac:dyDescent="0.2">
      <c r="D2470" s="65"/>
    </row>
    <row r="2471" spans="4:4" x14ac:dyDescent="0.2">
      <c r="D2471" s="65"/>
    </row>
    <row r="2472" spans="4:4" x14ac:dyDescent="0.2">
      <c r="D2472" s="65"/>
    </row>
    <row r="2473" spans="4:4" x14ac:dyDescent="0.2">
      <c r="D2473" s="65"/>
    </row>
    <row r="2474" spans="4:4" x14ac:dyDescent="0.2">
      <c r="D2474" s="65"/>
    </row>
    <row r="2475" spans="4:4" x14ac:dyDescent="0.2">
      <c r="D2475" s="65"/>
    </row>
    <row r="2476" spans="4:4" x14ac:dyDescent="0.2">
      <c r="D2476" s="65"/>
    </row>
    <row r="2477" spans="4:4" x14ac:dyDescent="0.2">
      <c r="D2477" s="65"/>
    </row>
    <row r="2478" spans="4:4" x14ac:dyDescent="0.2">
      <c r="D2478" s="65"/>
    </row>
    <row r="2479" spans="4:4" x14ac:dyDescent="0.2">
      <c r="D2479" s="65"/>
    </row>
    <row r="2480" spans="4:4" x14ac:dyDescent="0.2">
      <c r="D2480" s="65"/>
    </row>
    <row r="2481" spans="4:4" x14ac:dyDescent="0.2">
      <c r="D2481" s="65"/>
    </row>
    <row r="2482" spans="4:4" x14ac:dyDescent="0.2">
      <c r="D2482" s="65"/>
    </row>
    <row r="2483" spans="4:4" x14ac:dyDescent="0.2">
      <c r="D2483" s="65"/>
    </row>
    <row r="2484" spans="4:4" x14ac:dyDescent="0.2">
      <c r="D2484" s="65"/>
    </row>
    <row r="2485" spans="4:4" x14ac:dyDescent="0.2">
      <c r="D2485" s="65"/>
    </row>
    <row r="2486" spans="4:4" x14ac:dyDescent="0.2">
      <c r="D2486" s="65"/>
    </row>
    <row r="2487" spans="4:4" x14ac:dyDescent="0.2">
      <c r="D2487" s="65"/>
    </row>
    <row r="2488" spans="4:4" x14ac:dyDescent="0.2">
      <c r="D2488" s="65"/>
    </row>
    <row r="2489" spans="4:4" x14ac:dyDescent="0.2">
      <c r="D2489" s="65"/>
    </row>
    <row r="2490" spans="4:4" x14ac:dyDescent="0.2">
      <c r="D2490" s="65"/>
    </row>
    <row r="2491" spans="4:4" x14ac:dyDescent="0.2">
      <c r="D2491" s="65"/>
    </row>
    <row r="2492" spans="4:4" x14ac:dyDescent="0.2">
      <c r="D2492" s="65"/>
    </row>
    <row r="2493" spans="4:4" x14ac:dyDescent="0.2">
      <c r="D2493" s="65"/>
    </row>
    <row r="2494" spans="4:4" x14ac:dyDescent="0.2">
      <c r="D2494" s="65"/>
    </row>
    <row r="2495" spans="4:4" x14ac:dyDescent="0.2">
      <c r="D2495" s="65"/>
    </row>
    <row r="2496" spans="4:4" x14ac:dyDescent="0.2">
      <c r="D2496" s="65"/>
    </row>
    <row r="2497" spans="4:4" x14ac:dyDescent="0.2">
      <c r="D2497" s="65"/>
    </row>
    <row r="2498" spans="4:4" x14ac:dyDescent="0.2">
      <c r="D2498" s="65"/>
    </row>
    <row r="2499" spans="4:4" x14ac:dyDescent="0.2">
      <c r="D2499" s="65"/>
    </row>
    <row r="2500" spans="4:4" x14ac:dyDescent="0.2">
      <c r="D2500" s="65"/>
    </row>
    <row r="2501" spans="4:4" x14ac:dyDescent="0.2">
      <c r="D2501" s="65"/>
    </row>
    <row r="2502" spans="4:4" x14ac:dyDescent="0.2">
      <c r="D2502" s="65"/>
    </row>
    <row r="2503" spans="4:4" x14ac:dyDescent="0.2">
      <c r="D2503" s="65"/>
    </row>
    <row r="2504" spans="4:4" x14ac:dyDescent="0.2">
      <c r="D2504" s="65"/>
    </row>
    <row r="2505" spans="4:4" x14ac:dyDescent="0.2">
      <c r="D2505" s="65"/>
    </row>
    <row r="2506" spans="4:4" x14ac:dyDescent="0.2">
      <c r="D2506" s="65"/>
    </row>
    <row r="2507" spans="4:4" x14ac:dyDescent="0.2">
      <c r="D2507" s="65"/>
    </row>
    <row r="2508" spans="4:4" x14ac:dyDescent="0.2">
      <c r="D2508" s="65"/>
    </row>
    <row r="2509" spans="4:4" x14ac:dyDescent="0.2">
      <c r="D2509" s="65"/>
    </row>
    <row r="2510" spans="4:4" x14ac:dyDescent="0.2">
      <c r="D2510" s="65"/>
    </row>
    <row r="2511" spans="4:4" x14ac:dyDescent="0.2">
      <c r="D2511" s="65"/>
    </row>
    <row r="2512" spans="4:4" x14ac:dyDescent="0.2">
      <c r="D2512" s="65"/>
    </row>
    <row r="2513" spans="4:4" x14ac:dyDescent="0.2">
      <c r="D2513" s="65"/>
    </row>
    <row r="2514" spans="4:4" x14ac:dyDescent="0.2">
      <c r="D2514" s="65"/>
    </row>
    <row r="2515" spans="4:4" x14ac:dyDescent="0.2">
      <c r="D2515" s="65"/>
    </row>
    <row r="2516" spans="4:4" x14ac:dyDescent="0.2">
      <c r="D2516" s="65"/>
    </row>
    <row r="2517" spans="4:4" x14ac:dyDescent="0.2">
      <c r="D2517" s="65"/>
    </row>
    <row r="2518" spans="4:4" x14ac:dyDescent="0.2">
      <c r="D2518" s="65"/>
    </row>
    <row r="2519" spans="4:4" x14ac:dyDescent="0.2">
      <c r="D2519" s="65"/>
    </row>
    <row r="2520" spans="4:4" x14ac:dyDescent="0.2">
      <c r="D2520" s="65"/>
    </row>
    <row r="2521" spans="4:4" x14ac:dyDescent="0.2">
      <c r="D2521" s="65"/>
    </row>
    <row r="2522" spans="4:4" x14ac:dyDescent="0.2">
      <c r="D2522" s="65"/>
    </row>
    <row r="2523" spans="4:4" x14ac:dyDescent="0.2">
      <c r="D2523" s="65"/>
    </row>
    <row r="2524" spans="4:4" x14ac:dyDescent="0.2">
      <c r="D2524" s="65"/>
    </row>
    <row r="2525" spans="4:4" x14ac:dyDescent="0.2">
      <c r="D2525" s="65"/>
    </row>
    <row r="2526" spans="4:4" x14ac:dyDescent="0.2">
      <c r="D2526" s="65"/>
    </row>
    <row r="2527" spans="4:4" x14ac:dyDescent="0.2">
      <c r="D2527" s="65"/>
    </row>
    <row r="2528" spans="4:4" x14ac:dyDescent="0.2">
      <c r="D2528" s="65"/>
    </row>
    <row r="2529" spans="4:4" x14ac:dyDescent="0.2">
      <c r="D2529" s="65"/>
    </row>
    <row r="2530" spans="4:4" x14ac:dyDescent="0.2">
      <c r="D2530" s="65"/>
    </row>
    <row r="2531" spans="4:4" x14ac:dyDescent="0.2">
      <c r="D2531" s="65"/>
    </row>
    <row r="2532" spans="4:4" x14ac:dyDescent="0.2">
      <c r="D2532" s="65"/>
    </row>
    <row r="2533" spans="4:4" x14ac:dyDescent="0.2">
      <c r="D2533" s="65"/>
    </row>
    <row r="2534" spans="4:4" x14ac:dyDescent="0.2">
      <c r="D2534" s="65"/>
    </row>
    <row r="2535" spans="4:4" x14ac:dyDescent="0.2">
      <c r="D2535" s="65"/>
    </row>
    <row r="2536" spans="4:4" x14ac:dyDescent="0.2">
      <c r="D2536" s="65"/>
    </row>
    <row r="2537" spans="4:4" x14ac:dyDescent="0.2">
      <c r="D2537" s="65"/>
    </row>
    <row r="2538" spans="4:4" x14ac:dyDescent="0.2">
      <c r="D2538" s="65"/>
    </row>
    <row r="2539" spans="4:4" x14ac:dyDescent="0.2">
      <c r="D2539" s="65"/>
    </row>
    <row r="2540" spans="4:4" x14ac:dyDescent="0.2">
      <c r="D2540" s="65"/>
    </row>
    <row r="2541" spans="4:4" x14ac:dyDescent="0.2">
      <c r="D2541" s="65"/>
    </row>
    <row r="2542" spans="4:4" x14ac:dyDescent="0.2">
      <c r="D2542" s="65"/>
    </row>
    <row r="2543" spans="4:4" x14ac:dyDescent="0.2">
      <c r="D2543" s="65"/>
    </row>
    <row r="2544" spans="4:4" x14ac:dyDescent="0.2">
      <c r="D2544" s="65"/>
    </row>
    <row r="2545" spans="4:4" x14ac:dyDescent="0.2">
      <c r="D2545" s="65"/>
    </row>
    <row r="2546" spans="4:4" x14ac:dyDescent="0.2">
      <c r="D2546" s="65"/>
    </row>
    <row r="2547" spans="4:4" x14ac:dyDescent="0.2">
      <c r="D2547" s="65"/>
    </row>
    <row r="2548" spans="4:4" x14ac:dyDescent="0.2">
      <c r="D2548" s="65"/>
    </row>
    <row r="2549" spans="4:4" x14ac:dyDescent="0.2">
      <c r="D2549" s="65"/>
    </row>
    <row r="2550" spans="4:4" x14ac:dyDescent="0.2">
      <c r="D2550" s="65"/>
    </row>
    <row r="2551" spans="4:4" x14ac:dyDescent="0.2">
      <c r="D2551" s="65"/>
    </row>
    <row r="2552" spans="4:4" x14ac:dyDescent="0.2">
      <c r="D2552" s="65"/>
    </row>
    <row r="2553" spans="4:4" x14ac:dyDescent="0.2">
      <c r="D2553" s="65"/>
    </row>
    <row r="2554" spans="4:4" x14ac:dyDescent="0.2">
      <c r="D2554" s="65"/>
    </row>
    <row r="2555" spans="4:4" x14ac:dyDescent="0.2">
      <c r="D2555" s="65"/>
    </row>
    <row r="2556" spans="4:4" x14ac:dyDescent="0.2">
      <c r="D2556" s="65"/>
    </row>
    <row r="2557" spans="4:4" x14ac:dyDescent="0.2">
      <c r="D2557" s="65"/>
    </row>
    <row r="2558" spans="4:4" x14ac:dyDescent="0.2">
      <c r="D2558" s="65"/>
    </row>
    <row r="2559" spans="4:4" x14ac:dyDescent="0.2">
      <c r="D2559" s="65"/>
    </row>
    <row r="2560" spans="4:4" x14ac:dyDescent="0.2">
      <c r="D2560" s="65"/>
    </row>
    <row r="2561" spans="4:4" x14ac:dyDescent="0.2">
      <c r="D2561" s="65"/>
    </row>
    <row r="2562" spans="4:4" x14ac:dyDescent="0.2">
      <c r="D2562" s="65"/>
    </row>
    <row r="2563" spans="4:4" x14ac:dyDescent="0.2">
      <c r="D2563" s="65"/>
    </row>
    <row r="2564" spans="4:4" x14ac:dyDescent="0.2">
      <c r="D2564" s="65"/>
    </row>
    <row r="2565" spans="4:4" x14ac:dyDescent="0.2">
      <c r="D2565" s="65"/>
    </row>
    <row r="2566" spans="4:4" x14ac:dyDescent="0.2">
      <c r="D2566" s="65"/>
    </row>
    <row r="2567" spans="4:4" x14ac:dyDescent="0.2">
      <c r="D2567" s="65"/>
    </row>
    <row r="2568" spans="4:4" x14ac:dyDescent="0.2">
      <c r="D2568" s="65"/>
    </row>
    <row r="2569" spans="4:4" x14ac:dyDescent="0.2">
      <c r="D2569" s="65"/>
    </row>
    <row r="2570" spans="4:4" x14ac:dyDescent="0.2">
      <c r="D2570" s="65"/>
    </row>
    <row r="2571" spans="4:4" x14ac:dyDescent="0.2">
      <c r="D2571" s="65"/>
    </row>
    <row r="2572" spans="4:4" x14ac:dyDescent="0.2">
      <c r="D2572" s="65"/>
    </row>
    <row r="2573" spans="4:4" x14ac:dyDescent="0.2">
      <c r="D2573" s="65"/>
    </row>
    <row r="2574" spans="4:4" x14ac:dyDescent="0.2">
      <c r="D2574" s="65"/>
    </row>
    <row r="2575" spans="4:4" x14ac:dyDescent="0.2">
      <c r="D2575" s="65"/>
    </row>
    <row r="2576" spans="4:4" x14ac:dyDescent="0.2">
      <c r="D2576" s="65"/>
    </row>
    <row r="2577" spans="4:4" x14ac:dyDescent="0.2">
      <c r="D2577" s="65"/>
    </row>
    <row r="2578" spans="4:4" x14ac:dyDescent="0.2">
      <c r="D2578" s="65"/>
    </row>
    <row r="2579" spans="4:4" x14ac:dyDescent="0.2">
      <c r="D2579" s="65"/>
    </row>
    <row r="2580" spans="4:4" x14ac:dyDescent="0.2">
      <c r="D2580" s="65"/>
    </row>
    <row r="2581" spans="4:4" x14ac:dyDescent="0.2">
      <c r="D2581" s="65"/>
    </row>
    <row r="2582" spans="4:4" x14ac:dyDescent="0.2">
      <c r="D2582" s="65"/>
    </row>
    <row r="2583" spans="4:4" x14ac:dyDescent="0.2">
      <c r="D2583" s="65"/>
    </row>
    <row r="2584" spans="4:4" x14ac:dyDescent="0.2">
      <c r="D2584" s="65"/>
    </row>
    <row r="2585" spans="4:4" x14ac:dyDescent="0.2">
      <c r="D2585" s="65"/>
    </row>
    <row r="2586" spans="4:4" x14ac:dyDescent="0.2">
      <c r="D2586" s="65"/>
    </row>
    <row r="2587" spans="4:4" x14ac:dyDescent="0.2">
      <c r="D2587" s="65"/>
    </row>
    <row r="2588" spans="4:4" x14ac:dyDescent="0.2">
      <c r="D2588" s="65"/>
    </row>
    <row r="2589" spans="4:4" x14ac:dyDescent="0.2">
      <c r="D2589" s="65"/>
    </row>
    <row r="2590" spans="4:4" x14ac:dyDescent="0.2">
      <c r="D2590" s="65"/>
    </row>
    <row r="2591" spans="4:4" x14ac:dyDescent="0.2">
      <c r="D2591" s="65"/>
    </row>
    <row r="2592" spans="4:4" x14ac:dyDescent="0.2">
      <c r="D2592" s="65"/>
    </row>
    <row r="2593" spans="4:4" x14ac:dyDescent="0.2">
      <c r="D2593" s="65"/>
    </row>
    <row r="2594" spans="4:4" x14ac:dyDescent="0.2">
      <c r="D2594" s="65"/>
    </row>
    <row r="2595" spans="4:4" x14ac:dyDescent="0.2">
      <c r="D2595" s="65"/>
    </row>
    <row r="2596" spans="4:4" x14ac:dyDescent="0.2">
      <c r="D2596" s="65"/>
    </row>
    <row r="2597" spans="4:4" x14ac:dyDescent="0.2">
      <c r="D2597" s="65"/>
    </row>
    <row r="2598" spans="4:4" x14ac:dyDescent="0.2">
      <c r="D2598" s="65"/>
    </row>
    <row r="2599" spans="4:4" x14ac:dyDescent="0.2">
      <c r="D2599" s="65"/>
    </row>
    <row r="2600" spans="4:4" x14ac:dyDescent="0.2">
      <c r="D2600" s="65"/>
    </row>
    <row r="2601" spans="4:4" x14ac:dyDescent="0.2">
      <c r="D2601" s="65"/>
    </row>
    <row r="2602" spans="4:4" x14ac:dyDescent="0.2">
      <c r="D2602" s="65"/>
    </row>
    <row r="2603" spans="4:4" x14ac:dyDescent="0.2">
      <c r="D2603" s="65"/>
    </row>
    <row r="2604" spans="4:4" x14ac:dyDescent="0.2">
      <c r="D2604" s="65"/>
    </row>
    <row r="2605" spans="4:4" x14ac:dyDescent="0.2">
      <c r="D2605" s="65"/>
    </row>
    <row r="2606" spans="4:4" x14ac:dyDescent="0.2">
      <c r="D2606" s="65"/>
    </row>
    <row r="2607" spans="4:4" x14ac:dyDescent="0.2">
      <c r="D2607" s="65"/>
    </row>
    <row r="2608" spans="4:4" x14ac:dyDescent="0.2">
      <c r="D2608" s="65"/>
    </row>
    <row r="2609" spans="4:4" x14ac:dyDescent="0.2">
      <c r="D2609" s="65"/>
    </row>
    <row r="2610" spans="4:4" x14ac:dyDescent="0.2">
      <c r="D2610" s="65"/>
    </row>
    <row r="2611" spans="4:4" x14ac:dyDescent="0.2">
      <c r="D2611" s="65"/>
    </row>
    <row r="2612" spans="4:4" x14ac:dyDescent="0.2">
      <c r="D2612" s="65"/>
    </row>
    <row r="2613" spans="4:4" x14ac:dyDescent="0.2">
      <c r="D2613" s="65"/>
    </row>
    <row r="2614" spans="4:4" x14ac:dyDescent="0.2">
      <c r="D2614" s="65"/>
    </row>
    <row r="2615" spans="4:4" x14ac:dyDescent="0.2">
      <c r="D2615" s="65"/>
    </row>
    <row r="2616" spans="4:4" x14ac:dyDescent="0.2">
      <c r="D2616" s="65"/>
    </row>
    <row r="2617" spans="4:4" x14ac:dyDescent="0.2">
      <c r="D2617" s="65"/>
    </row>
    <row r="2618" spans="4:4" x14ac:dyDescent="0.2">
      <c r="D2618" s="65"/>
    </row>
    <row r="2619" spans="4:4" x14ac:dyDescent="0.2">
      <c r="D2619" s="65"/>
    </row>
    <row r="2620" spans="4:4" x14ac:dyDescent="0.2">
      <c r="D2620" s="65"/>
    </row>
    <row r="2621" spans="4:4" x14ac:dyDescent="0.2">
      <c r="D2621" s="65"/>
    </row>
    <row r="2622" spans="4:4" x14ac:dyDescent="0.2">
      <c r="D2622" s="65"/>
    </row>
    <row r="2623" spans="4:4" x14ac:dyDescent="0.2">
      <c r="D2623" s="65"/>
    </row>
    <row r="2624" spans="4:4" x14ac:dyDescent="0.2">
      <c r="D2624" s="65"/>
    </row>
    <row r="2625" spans="4:4" x14ac:dyDescent="0.2">
      <c r="D2625" s="65"/>
    </row>
    <row r="2626" spans="4:4" x14ac:dyDescent="0.2">
      <c r="D2626" s="65"/>
    </row>
    <row r="2627" spans="4:4" x14ac:dyDescent="0.2">
      <c r="D2627" s="65"/>
    </row>
    <row r="2628" spans="4:4" x14ac:dyDescent="0.2">
      <c r="D2628" s="65"/>
    </row>
    <row r="2629" spans="4:4" x14ac:dyDescent="0.2">
      <c r="D2629" s="65"/>
    </row>
    <row r="2630" spans="4:4" x14ac:dyDescent="0.2">
      <c r="D2630" s="65"/>
    </row>
    <row r="2631" spans="4:4" x14ac:dyDescent="0.2">
      <c r="D2631" s="65"/>
    </row>
    <row r="2632" spans="4:4" x14ac:dyDescent="0.2">
      <c r="D2632" s="65"/>
    </row>
    <row r="2633" spans="4:4" x14ac:dyDescent="0.2">
      <c r="D2633" s="65"/>
    </row>
    <row r="2634" spans="4:4" x14ac:dyDescent="0.2">
      <c r="D2634" s="65"/>
    </row>
    <row r="2635" spans="4:4" x14ac:dyDescent="0.2">
      <c r="D2635" s="65"/>
    </row>
    <row r="2636" spans="4:4" x14ac:dyDescent="0.2">
      <c r="D2636" s="65"/>
    </row>
    <row r="2637" spans="4:4" x14ac:dyDescent="0.2">
      <c r="D2637" s="65"/>
    </row>
    <row r="2638" spans="4:4" x14ac:dyDescent="0.2">
      <c r="D2638" s="65"/>
    </row>
    <row r="2639" spans="4:4" x14ac:dyDescent="0.2">
      <c r="D2639" s="65"/>
    </row>
    <row r="2640" spans="4:4" x14ac:dyDescent="0.2">
      <c r="D2640" s="65"/>
    </row>
    <row r="2641" spans="4:4" x14ac:dyDescent="0.2">
      <c r="D2641" s="65"/>
    </row>
    <row r="2642" spans="4:4" x14ac:dyDescent="0.2">
      <c r="D2642" s="65"/>
    </row>
    <row r="2643" spans="4:4" x14ac:dyDescent="0.2">
      <c r="D2643" s="65"/>
    </row>
    <row r="2644" spans="4:4" x14ac:dyDescent="0.2">
      <c r="D2644" s="65"/>
    </row>
    <row r="2645" spans="4:4" x14ac:dyDescent="0.2">
      <c r="D2645" s="65"/>
    </row>
    <row r="2646" spans="4:4" x14ac:dyDescent="0.2">
      <c r="D2646" s="65"/>
    </row>
    <row r="2647" spans="4:4" x14ac:dyDescent="0.2">
      <c r="D2647" s="65"/>
    </row>
    <row r="2648" spans="4:4" x14ac:dyDescent="0.2">
      <c r="D2648" s="65"/>
    </row>
    <row r="2649" spans="4:4" x14ac:dyDescent="0.2">
      <c r="D2649" s="65"/>
    </row>
    <row r="2650" spans="4:4" x14ac:dyDescent="0.2">
      <c r="D2650" s="65"/>
    </row>
    <row r="2651" spans="4:4" x14ac:dyDescent="0.2">
      <c r="D2651" s="65"/>
    </row>
    <row r="2652" spans="4:4" x14ac:dyDescent="0.2">
      <c r="D2652" s="65"/>
    </row>
    <row r="2653" spans="4:4" x14ac:dyDescent="0.2">
      <c r="D2653" s="65"/>
    </row>
    <row r="2654" spans="4:4" x14ac:dyDescent="0.2">
      <c r="D2654" s="65"/>
    </row>
    <row r="2655" spans="4:4" x14ac:dyDescent="0.2">
      <c r="D2655" s="65"/>
    </row>
    <row r="2656" spans="4:4" x14ac:dyDescent="0.2">
      <c r="D2656" s="65"/>
    </row>
    <row r="2657" spans="4:4" x14ac:dyDescent="0.2">
      <c r="D2657" s="65"/>
    </row>
    <row r="2658" spans="4:4" x14ac:dyDescent="0.2">
      <c r="D2658" s="65"/>
    </row>
    <row r="2659" spans="4:4" x14ac:dyDescent="0.2">
      <c r="D2659" s="65"/>
    </row>
    <row r="2660" spans="4:4" x14ac:dyDescent="0.2">
      <c r="D2660" s="65"/>
    </row>
    <row r="2661" spans="4:4" x14ac:dyDescent="0.2">
      <c r="D2661" s="65"/>
    </row>
    <row r="2662" spans="4:4" x14ac:dyDescent="0.2">
      <c r="D2662" s="65"/>
    </row>
    <row r="2663" spans="4:4" x14ac:dyDescent="0.2">
      <c r="D2663" s="65"/>
    </row>
    <row r="2664" spans="4:4" x14ac:dyDescent="0.2">
      <c r="D2664" s="65"/>
    </row>
    <row r="2665" spans="4:4" x14ac:dyDescent="0.2">
      <c r="D2665" s="65"/>
    </row>
    <row r="2666" spans="4:4" x14ac:dyDescent="0.2">
      <c r="D2666" s="65"/>
    </row>
    <row r="2667" spans="4:4" x14ac:dyDescent="0.2">
      <c r="D2667" s="65"/>
    </row>
    <row r="2668" spans="4:4" x14ac:dyDescent="0.2">
      <c r="D2668" s="65"/>
    </row>
    <row r="2669" spans="4:4" x14ac:dyDescent="0.2">
      <c r="D2669" s="65"/>
    </row>
    <row r="2670" spans="4:4" x14ac:dyDescent="0.2">
      <c r="D2670" s="65"/>
    </row>
    <row r="2671" spans="4:4" x14ac:dyDescent="0.2">
      <c r="D2671" s="65"/>
    </row>
    <row r="2672" spans="4:4" x14ac:dyDescent="0.2">
      <c r="D2672" s="65"/>
    </row>
    <row r="2673" spans="4:4" x14ac:dyDescent="0.2">
      <c r="D2673" s="65"/>
    </row>
    <row r="2674" spans="4:4" x14ac:dyDescent="0.2">
      <c r="D2674" s="65"/>
    </row>
    <row r="2675" spans="4:4" x14ac:dyDescent="0.2">
      <c r="D2675" s="65"/>
    </row>
    <row r="2676" spans="4:4" x14ac:dyDescent="0.2">
      <c r="D2676" s="65"/>
    </row>
    <row r="2677" spans="4:4" x14ac:dyDescent="0.2">
      <c r="D2677" s="65"/>
    </row>
    <row r="2678" spans="4:4" x14ac:dyDescent="0.2">
      <c r="D2678" s="65"/>
    </row>
    <row r="2679" spans="4:4" x14ac:dyDescent="0.2">
      <c r="D2679" s="65"/>
    </row>
    <row r="2680" spans="4:4" x14ac:dyDescent="0.2">
      <c r="D2680" s="65"/>
    </row>
    <row r="2681" spans="4:4" x14ac:dyDescent="0.2">
      <c r="D2681" s="65"/>
    </row>
    <row r="2682" spans="4:4" x14ac:dyDescent="0.2">
      <c r="D2682" s="65"/>
    </row>
    <row r="2683" spans="4:4" x14ac:dyDescent="0.2">
      <c r="D2683" s="65"/>
    </row>
    <row r="2684" spans="4:4" x14ac:dyDescent="0.2">
      <c r="D2684" s="65"/>
    </row>
    <row r="2685" spans="4:4" x14ac:dyDescent="0.2">
      <c r="D2685" s="65"/>
    </row>
    <row r="2686" spans="4:4" x14ac:dyDescent="0.2">
      <c r="D2686" s="65"/>
    </row>
    <row r="2687" spans="4:4" x14ac:dyDescent="0.2">
      <c r="D2687" s="65"/>
    </row>
    <row r="2688" spans="4:4" x14ac:dyDescent="0.2">
      <c r="D2688" s="65"/>
    </row>
    <row r="2689" spans="4:4" x14ac:dyDescent="0.2">
      <c r="D2689" s="65"/>
    </row>
    <row r="2690" spans="4:4" x14ac:dyDescent="0.2">
      <c r="D2690" s="65"/>
    </row>
    <row r="2691" spans="4:4" x14ac:dyDescent="0.2">
      <c r="D2691" s="65"/>
    </row>
    <row r="2692" spans="4:4" x14ac:dyDescent="0.2">
      <c r="D2692" s="65"/>
    </row>
    <row r="2693" spans="4:4" x14ac:dyDescent="0.2">
      <c r="D2693" s="65"/>
    </row>
    <row r="2694" spans="4:4" x14ac:dyDescent="0.2">
      <c r="D2694" s="65"/>
    </row>
    <row r="2695" spans="4:4" x14ac:dyDescent="0.2">
      <c r="D2695" s="65"/>
    </row>
    <row r="2696" spans="4:4" x14ac:dyDescent="0.2">
      <c r="D2696" s="65"/>
    </row>
    <row r="2697" spans="4:4" x14ac:dyDescent="0.2">
      <c r="D2697" s="65"/>
    </row>
    <row r="2698" spans="4:4" x14ac:dyDescent="0.2">
      <c r="D2698" s="65"/>
    </row>
    <row r="2699" spans="4:4" x14ac:dyDescent="0.2">
      <c r="D2699" s="65"/>
    </row>
    <row r="2700" spans="4:4" x14ac:dyDescent="0.2">
      <c r="D2700" s="65"/>
    </row>
    <row r="2701" spans="4:4" x14ac:dyDescent="0.2">
      <c r="D2701" s="65"/>
    </row>
    <row r="2702" spans="4:4" x14ac:dyDescent="0.2">
      <c r="D2702" s="65"/>
    </row>
    <row r="2703" spans="4:4" x14ac:dyDescent="0.2">
      <c r="D2703" s="65"/>
    </row>
    <row r="2704" spans="4:4" x14ac:dyDescent="0.2">
      <c r="D2704" s="65"/>
    </row>
    <row r="2705" spans="4:4" x14ac:dyDescent="0.2">
      <c r="D2705" s="65"/>
    </row>
    <row r="2706" spans="4:4" x14ac:dyDescent="0.2">
      <c r="D2706" s="65"/>
    </row>
    <row r="2707" spans="4:4" x14ac:dyDescent="0.2">
      <c r="D2707" s="65"/>
    </row>
    <row r="2708" spans="4:4" x14ac:dyDescent="0.2">
      <c r="D2708" s="65"/>
    </row>
    <row r="2709" spans="4:4" x14ac:dyDescent="0.2">
      <c r="D2709" s="65"/>
    </row>
    <row r="2710" spans="4:4" x14ac:dyDescent="0.2">
      <c r="D2710" s="65"/>
    </row>
    <row r="2711" spans="4:4" x14ac:dyDescent="0.2">
      <c r="D2711" s="65"/>
    </row>
    <row r="2712" spans="4:4" x14ac:dyDescent="0.2">
      <c r="D2712" s="65"/>
    </row>
    <row r="2713" spans="4:4" x14ac:dyDescent="0.2">
      <c r="D2713" s="65"/>
    </row>
    <row r="2714" spans="4:4" x14ac:dyDescent="0.2">
      <c r="D2714" s="65"/>
    </row>
    <row r="2715" spans="4:4" x14ac:dyDescent="0.2">
      <c r="D2715" s="65"/>
    </row>
    <row r="2716" spans="4:4" x14ac:dyDescent="0.2">
      <c r="D2716" s="65"/>
    </row>
    <row r="2717" spans="4:4" x14ac:dyDescent="0.2">
      <c r="D2717" s="65"/>
    </row>
    <row r="2718" spans="4:4" x14ac:dyDescent="0.2">
      <c r="D2718" s="65"/>
    </row>
    <row r="2719" spans="4:4" x14ac:dyDescent="0.2">
      <c r="D2719" s="65"/>
    </row>
    <row r="2720" spans="4:4" x14ac:dyDescent="0.2">
      <c r="D2720" s="65"/>
    </row>
    <row r="2721" spans="4:4" x14ac:dyDescent="0.2">
      <c r="D2721" s="65"/>
    </row>
    <row r="2722" spans="4:4" x14ac:dyDescent="0.2">
      <c r="D2722" s="65"/>
    </row>
    <row r="2723" spans="4:4" x14ac:dyDescent="0.2">
      <c r="D2723" s="65"/>
    </row>
    <row r="2724" spans="4:4" x14ac:dyDescent="0.2">
      <c r="D2724" s="65"/>
    </row>
    <row r="2725" spans="4:4" x14ac:dyDescent="0.2">
      <c r="D2725" s="65"/>
    </row>
    <row r="2726" spans="4:4" x14ac:dyDescent="0.2">
      <c r="D2726" s="65"/>
    </row>
    <row r="2727" spans="4:4" x14ac:dyDescent="0.2">
      <c r="D2727" s="65"/>
    </row>
    <row r="2728" spans="4:4" x14ac:dyDescent="0.2">
      <c r="D2728" s="65"/>
    </row>
    <row r="2729" spans="4:4" x14ac:dyDescent="0.2">
      <c r="D2729" s="65"/>
    </row>
    <row r="2730" spans="4:4" x14ac:dyDescent="0.2">
      <c r="D2730" s="65"/>
    </row>
    <row r="2731" spans="4:4" x14ac:dyDescent="0.2">
      <c r="D2731" s="65"/>
    </row>
    <row r="2732" spans="4:4" x14ac:dyDescent="0.2">
      <c r="D2732" s="65"/>
    </row>
    <row r="2733" spans="4:4" x14ac:dyDescent="0.2">
      <c r="D2733" s="65"/>
    </row>
    <row r="2734" spans="4:4" x14ac:dyDescent="0.2">
      <c r="D2734" s="65"/>
    </row>
    <row r="2735" spans="4:4" x14ac:dyDescent="0.2">
      <c r="D2735" s="65"/>
    </row>
    <row r="2736" spans="4:4" x14ac:dyDescent="0.2">
      <c r="D2736" s="65"/>
    </row>
    <row r="2737" spans="4:4" x14ac:dyDescent="0.2">
      <c r="D2737" s="65"/>
    </row>
    <row r="2738" spans="4:4" x14ac:dyDescent="0.2">
      <c r="D2738" s="65"/>
    </row>
    <row r="2739" spans="4:4" x14ac:dyDescent="0.2">
      <c r="D2739" s="65"/>
    </row>
    <row r="2740" spans="4:4" x14ac:dyDescent="0.2">
      <c r="D2740" s="65"/>
    </row>
    <row r="2741" spans="4:4" x14ac:dyDescent="0.2">
      <c r="D2741" s="65"/>
    </row>
    <row r="2742" spans="4:4" x14ac:dyDescent="0.2">
      <c r="D2742" s="65"/>
    </row>
    <row r="2743" spans="4:4" x14ac:dyDescent="0.2">
      <c r="D2743" s="65"/>
    </row>
    <row r="2744" spans="4:4" x14ac:dyDescent="0.2">
      <c r="D2744" s="65"/>
    </row>
    <row r="2745" spans="4:4" x14ac:dyDescent="0.2">
      <c r="D2745" s="65"/>
    </row>
    <row r="2746" spans="4:4" x14ac:dyDescent="0.2">
      <c r="D2746" s="65"/>
    </row>
    <row r="2747" spans="4:4" x14ac:dyDescent="0.2">
      <c r="D2747" s="65"/>
    </row>
    <row r="2748" spans="4:4" x14ac:dyDescent="0.2">
      <c r="D2748" s="65"/>
    </row>
    <row r="2749" spans="4:4" x14ac:dyDescent="0.2">
      <c r="D2749" s="65"/>
    </row>
    <row r="2750" spans="4:4" x14ac:dyDescent="0.2">
      <c r="D2750" s="65"/>
    </row>
    <row r="2751" spans="4:4" x14ac:dyDescent="0.2">
      <c r="D2751" s="65"/>
    </row>
    <row r="2752" spans="4:4" x14ac:dyDescent="0.2">
      <c r="D2752" s="65"/>
    </row>
    <row r="2753" spans="4:4" x14ac:dyDescent="0.2">
      <c r="D2753" s="65"/>
    </row>
    <row r="2754" spans="4:4" x14ac:dyDescent="0.2">
      <c r="D2754" s="65"/>
    </row>
    <row r="2755" spans="4:4" x14ac:dyDescent="0.2">
      <c r="D2755" s="65"/>
    </row>
    <row r="2756" spans="4:4" x14ac:dyDescent="0.2">
      <c r="D2756" s="65"/>
    </row>
    <row r="2757" spans="4:4" x14ac:dyDescent="0.2">
      <c r="D2757" s="65"/>
    </row>
    <row r="2758" spans="4:4" x14ac:dyDescent="0.2">
      <c r="D2758" s="65"/>
    </row>
    <row r="2759" spans="4:4" x14ac:dyDescent="0.2">
      <c r="D2759" s="65"/>
    </row>
    <row r="2760" spans="4:4" x14ac:dyDescent="0.2">
      <c r="D2760" s="65"/>
    </row>
    <row r="2761" spans="4:4" x14ac:dyDescent="0.2">
      <c r="D2761" s="65"/>
    </row>
    <row r="2762" spans="4:4" x14ac:dyDescent="0.2">
      <c r="D2762" s="65"/>
    </row>
    <row r="2763" spans="4:4" x14ac:dyDescent="0.2">
      <c r="D2763" s="65"/>
    </row>
    <row r="2764" spans="4:4" x14ac:dyDescent="0.2">
      <c r="D2764" s="65"/>
    </row>
    <row r="2765" spans="4:4" x14ac:dyDescent="0.2">
      <c r="D2765" s="65"/>
    </row>
    <row r="2766" spans="4:4" x14ac:dyDescent="0.2">
      <c r="D2766" s="65"/>
    </row>
    <row r="2767" spans="4:4" x14ac:dyDescent="0.2">
      <c r="D2767" s="65"/>
    </row>
    <row r="2768" spans="4:4" x14ac:dyDescent="0.2">
      <c r="D2768" s="65"/>
    </row>
    <row r="2769" spans="4:4" x14ac:dyDescent="0.2">
      <c r="D2769" s="65"/>
    </row>
    <row r="2770" spans="4:4" x14ac:dyDescent="0.2">
      <c r="D2770" s="65"/>
    </row>
    <row r="2771" spans="4:4" x14ac:dyDescent="0.2">
      <c r="D2771" s="65"/>
    </row>
    <row r="2772" spans="4:4" x14ac:dyDescent="0.2">
      <c r="D2772" s="65"/>
    </row>
    <row r="2773" spans="4:4" x14ac:dyDescent="0.2">
      <c r="D2773" s="65"/>
    </row>
    <row r="2774" spans="4:4" x14ac:dyDescent="0.2">
      <c r="D2774" s="65"/>
    </row>
    <row r="2775" spans="4:4" x14ac:dyDescent="0.2">
      <c r="D2775" s="65"/>
    </row>
    <row r="2776" spans="4:4" x14ac:dyDescent="0.2">
      <c r="D2776" s="65"/>
    </row>
    <row r="2777" spans="4:4" x14ac:dyDescent="0.2">
      <c r="D2777" s="65"/>
    </row>
    <row r="2778" spans="4:4" x14ac:dyDescent="0.2">
      <c r="D2778" s="65"/>
    </row>
    <row r="2779" spans="4:4" x14ac:dyDescent="0.2">
      <c r="D2779" s="65"/>
    </row>
    <row r="2780" spans="4:4" x14ac:dyDescent="0.2">
      <c r="D2780" s="65"/>
    </row>
    <row r="2781" spans="4:4" x14ac:dyDescent="0.2">
      <c r="D2781" s="65"/>
    </row>
    <row r="2782" spans="4:4" x14ac:dyDescent="0.2">
      <c r="D2782" s="65"/>
    </row>
    <row r="2783" spans="4:4" x14ac:dyDescent="0.2">
      <c r="D2783" s="65"/>
    </row>
    <row r="2784" spans="4:4" x14ac:dyDescent="0.2">
      <c r="D2784" s="65"/>
    </row>
    <row r="2785" spans="4:4" x14ac:dyDescent="0.2">
      <c r="D2785" s="65"/>
    </row>
    <row r="2786" spans="4:4" x14ac:dyDescent="0.2">
      <c r="D2786" s="65"/>
    </row>
    <row r="2787" spans="4:4" x14ac:dyDescent="0.2">
      <c r="D2787" s="65"/>
    </row>
    <row r="2788" spans="4:4" x14ac:dyDescent="0.2">
      <c r="D2788" s="65"/>
    </row>
    <row r="2789" spans="4:4" x14ac:dyDescent="0.2">
      <c r="D2789" s="65"/>
    </row>
    <row r="2790" spans="4:4" x14ac:dyDescent="0.2">
      <c r="D2790" s="65"/>
    </row>
    <row r="2791" spans="4:4" x14ac:dyDescent="0.2">
      <c r="D2791" s="65"/>
    </row>
    <row r="2792" spans="4:4" x14ac:dyDescent="0.2">
      <c r="D2792" s="65"/>
    </row>
    <row r="2793" spans="4:4" x14ac:dyDescent="0.2">
      <c r="D2793" s="65"/>
    </row>
    <row r="2794" spans="4:4" x14ac:dyDescent="0.2">
      <c r="D2794" s="65"/>
    </row>
    <row r="2795" spans="4:4" x14ac:dyDescent="0.2">
      <c r="D2795" s="65"/>
    </row>
    <row r="2796" spans="4:4" x14ac:dyDescent="0.2">
      <c r="D2796" s="65"/>
    </row>
    <row r="2797" spans="4:4" x14ac:dyDescent="0.2">
      <c r="D2797" s="65"/>
    </row>
    <row r="2798" spans="4:4" x14ac:dyDescent="0.2">
      <c r="D2798" s="65"/>
    </row>
    <row r="2799" spans="4:4" x14ac:dyDescent="0.2">
      <c r="D2799" s="65"/>
    </row>
    <row r="2800" spans="4:4" x14ac:dyDescent="0.2">
      <c r="D2800" s="65"/>
    </row>
    <row r="2801" spans="4:4" x14ac:dyDescent="0.2">
      <c r="D2801" s="65"/>
    </row>
    <row r="2802" spans="4:4" x14ac:dyDescent="0.2">
      <c r="D2802" s="65"/>
    </row>
    <row r="2803" spans="4:4" x14ac:dyDescent="0.2">
      <c r="D2803" s="65"/>
    </row>
    <row r="2804" spans="4:4" x14ac:dyDescent="0.2">
      <c r="D2804" s="65"/>
    </row>
    <row r="2805" spans="4:4" x14ac:dyDescent="0.2">
      <c r="D2805" s="65"/>
    </row>
    <row r="2806" spans="4:4" x14ac:dyDescent="0.2">
      <c r="D2806" s="65"/>
    </row>
    <row r="2807" spans="4:4" x14ac:dyDescent="0.2">
      <c r="D2807" s="65"/>
    </row>
    <row r="2808" spans="4:4" x14ac:dyDescent="0.2">
      <c r="D2808" s="65"/>
    </row>
    <row r="2809" spans="4:4" x14ac:dyDescent="0.2">
      <c r="D2809" s="65"/>
    </row>
    <row r="2810" spans="4:4" x14ac:dyDescent="0.2">
      <c r="D2810" s="65"/>
    </row>
    <row r="2811" spans="4:4" x14ac:dyDescent="0.2">
      <c r="D2811" s="65"/>
    </row>
    <row r="2812" spans="4:4" x14ac:dyDescent="0.2">
      <c r="D2812" s="65"/>
    </row>
    <row r="2813" spans="4:4" x14ac:dyDescent="0.2">
      <c r="D2813" s="65"/>
    </row>
    <row r="2814" spans="4:4" x14ac:dyDescent="0.2">
      <c r="D2814" s="65"/>
    </row>
    <row r="2815" spans="4:4" x14ac:dyDescent="0.2">
      <c r="D2815" s="65"/>
    </row>
    <row r="2816" spans="4:4" x14ac:dyDescent="0.2">
      <c r="D2816" s="65"/>
    </row>
    <row r="2817" spans="4:4" x14ac:dyDescent="0.2">
      <c r="D2817" s="65"/>
    </row>
    <row r="2818" spans="4:4" x14ac:dyDescent="0.2">
      <c r="D2818" s="65"/>
    </row>
    <row r="2819" spans="4:4" x14ac:dyDescent="0.2">
      <c r="D2819" s="65"/>
    </row>
    <row r="2820" spans="4:4" x14ac:dyDescent="0.2">
      <c r="D2820" s="65"/>
    </row>
    <row r="2821" spans="4:4" x14ac:dyDescent="0.2">
      <c r="D2821" s="65"/>
    </row>
    <row r="2822" spans="4:4" x14ac:dyDescent="0.2">
      <c r="D2822" s="65"/>
    </row>
    <row r="2823" spans="4:4" x14ac:dyDescent="0.2">
      <c r="D2823" s="65"/>
    </row>
    <row r="2824" spans="4:4" x14ac:dyDescent="0.2">
      <c r="D2824" s="65"/>
    </row>
    <row r="2825" spans="4:4" x14ac:dyDescent="0.2">
      <c r="D2825" s="65"/>
    </row>
    <row r="2826" spans="4:4" x14ac:dyDescent="0.2">
      <c r="D2826" s="65"/>
    </row>
    <row r="2827" spans="4:4" x14ac:dyDescent="0.2">
      <c r="D2827" s="65"/>
    </row>
    <row r="2828" spans="4:4" x14ac:dyDescent="0.2">
      <c r="D2828" s="65"/>
    </row>
    <row r="2829" spans="4:4" x14ac:dyDescent="0.2">
      <c r="D2829" s="65"/>
    </row>
    <row r="2830" spans="4:4" x14ac:dyDescent="0.2">
      <c r="D2830" s="65"/>
    </row>
    <row r="2831" spans="4:4" x14ac:dyDescent="0.2">
      <c r="D2831" s="65"/>
    </row>
    <row r="2832" spans="4:4" x14ac:dyDescent="0.2">
      <c r="D2832" s="65"/>
    </row>
    <row r="2833" spans="4:4" x14ac:dyDescent="0.2">
      <c r="D2833" s="65"/>
    </row>
    <row r="2834" spans="4:4" x14ac:dyDescent="0.2">
      <c r="D2834" s="65"/>
    </row>
    <row r="2835" spans="4:4" x14ac:dyDescent="0.2">
      <c r="D2835" s="65"/>
    </row>
    <row r="2836" spans="4:4" x14ac:dyDescent="0.2">
      <c r="D2836" s="65"/>
    </row>
    <row r="2837" spans="4:4" x14ac:dyDescent="0.2">
      <c r="D2837" s="65"/>
    </row>
    <row r="2838" spans="4:4" x14ac:dyDescent="0.2">
      <c r="D2838" s="65"/>
    </row>
    <row r="2839" spans="4:4" x14ac:dyDescent="0.2">
      <c r="D2839" s="65"/>
    </row>
    <row r="2840" spans="4:4" x14ac:dyDescent="0.2">
      <c r="D2840" s="65"/>
    </row>
    <row r="2841" spans="4:4" x14ac:dyDescent="0.2">
      <c r="D2841" s="65"/>
    </row>
    <row r="2842" spans="4:4" x14ac:dyDescent="0.2">
      <c r="D2842" s="65"/>
    </row>
    <row r="2843" spans="4:4" x14ac:dyDescent="0.2">
      <c r="D2843" s="65"/>
    </row>
    <row r="2844" spans="4:4" x14ac:dyDescent="0.2">
      <c r="D2844" s="65"/>
    </row>
    <row r="2845" spans="4:4" x14ac:dyDescent="0.2">
      <c r="D2845" s="65"/>
    </row>
    <row r="2846" spans="4:4" x14ac:dyDescent="0.2">
      <c r="D2846" s="65"/>
    </row>
    <row r="2847" spans="4:4" x14ac:dyDescent="0.2">
      <c r="D2847" s="65"/>
    </row>
    <row r="2848" spans="4:4" x14ac:dyDescent="0.2">
      <c r="D2848" s="65"/>
    </row>
    <row r="2849" spans="4:4" x14ac:dyDescent="0.2">
      <c r="D2849" s="65"/>
    </row>
    <row r="2850" spans="4:4" x14ac:dyDescent="0.2">
      <c r="D2850" s="65"/>
    </row>
    <row r="2851" spans="4:4" x14ac:dyDescent="0.2">
      <c r="D2851" s="65"/>
    </row>
    <row r="2852" spans="4:4" x14ac:dyDescent="0.2">
      <c r="D2852" s="65"/>
    </row>
    <row r="2853" spans="4:4" x14ac:dyDescent="0.2">
      <c r="D2853" s="65"/>
    </row>
    <row r="2854" spans="4:4" x14ac:dyDescent="0.2">
      <c r="D2854" s="65"/>
    </row>
    <row r="2855" spans="4:4" x14ac:dyDescent="0.2">
      <c r="D2855" s="65"/>
    </row>
    <row r="2856" spans="4:4" x14ac:dyDescent="0.2">
      <c r="D2856" s="65"/>
    </row>
    <row r="2857" spans="4:4" x14ac:dyDescent="0.2">
      <c r="D2857" s="65"/>
    </row>
    <row r="2858" spans="4:4" x14ac:dyDescent="0.2">
      <c r="D2858" s="65"/>
    </row>
    <row r="2859" spans="4:4" x14ac:dyDescent="0.2">
      <c r="D2859" s="65"/>
    </row>
    <row r="2860" spans="4:4" x14ac:dyDescent="0.2">
      <c r="D2860" s="65"/>
    </row>
    <row r="2861" spans="4:4" x14ac:dyDescent="0.2">
      <c r="D2861" s="65"/>
    </row>
    <row r="2862" spans="4:4" x14ac:dyDescent="0.2">
      <c r="D2862" s="65"/>
    </row>
    <row r="2863" spans="4:4" x14ac:dyDescent="0.2">
      <c r="D2863" s="65"/>
    </row>
    <row r="2864" spans="4:4" x14ac:dyDescent="0.2">
      <c r="D2864" s="65"/>
    </row>
    <row r="2865" spans="4:4" x14ac:dyDescent="0.2">
      <c r="D2865" s="65"/>
    </row>
    <row r="2866" spans="4:4" x14ac:dyDescent="0.2">
      <c r="D2866" s="65"/>
    </row>
    <row r="2867" spans="4:4" x14ac:dyDescent="0.2">
      <c r="D2867" s="65"/>
    </row>
    <row r="2868" spans="4:4" x14ac:dyDescent="0.2">
      <c r="D2868" s="65"/>
    </row>
    <row r="2869" spans="4:4" x14ac:dyDescent="0.2">
      <c r="D2869" s="65"/>
    </row>
    <row r="2870" spans="4:4" x14ac:dyDescent="0.2">
      <c r="D2870" s="65"/>
    </row>
    <row r="2871" spans="4:4" x14ac:dyDescent="0.2">
      <c r="D2871" s="65"/>
    </row>
    <row r="2872" spans="4:4" x14ac:dyDescent="0.2">
      <c r="D2872" s="65"/>
    </row>
    <row r="2873" spans="4:4" x14ac:dyDescent="0.2">
      <c r="D2873" s="65"/>
    </row>
    <row r="2874" spans="4:4" x14ac:dyDescent="0.2">
      <c r="D2874" s="65"/>
    </row>
    <row r="2875" spans="4:4" x14ac:dyDescent="0.2">
      <c r="D2875" s="65"/>
    </row>
    <row r="2876" spans="4:4" x14ac:dyDescent="0.2">
      <c r="D2876" s="65"/>
    </row>
    <row r="2877" spans="4:4" x14ac:dyDescent="0.2">
      <c r="D2877" s="65"/>
    </row>
    <row r="2878" spans="4:4" x14ac:dyDescent="0.2">
      <c r="D2878" s="65"/>
    </row>
    <row r="2879" spans="4:4" x14ac:dyDescent="0.2">
      <c r="D2879" s="65"/>
    </row>
    <row r="2880" spans="4:4" x14ac:dyDescent="0.2">
      <c r="D2880" s="65"/>
    </row>
    <row r="2881" spans="4:4" x14ac:dyDescent="0.2">
      <c r="D2881" s="65"/>
    </row>
    <row r="2882" spans="4:4" x14ac:dyDescent="0.2">
      <c r="D2882" s="65"/>
    </row>
    <row r="2883" spans="4:4" x14ac:dyDescent="0.2">
      <c r="D2883" s="65"/>
    </row>
    <row r="2884" spans="4:4" x14ac:dyDescent="0.2">
      <c r="D2884" s="65"/>
    </row>
    <row r="2885" spans="4:4" x14ac:dyDescent="0.2">
      <c r="D2885" s="65"/>
    </row>
    <row r="2886" spans="4:4" x14ac:dyDescent="0.2">
      <c r="D2886" s="65"/>
    </row>
    <row r="2887" spans="4:4" x14ac:dyDescent="0.2">
      <c r="D2887" s="65"/>
    </row>
    <row r="2888" spans="4:4" x14ac:dyDescent="0.2">
      <c r="D2888" s="65"/>
    </row>
    <row r="2889" spans="4:4" x14ac:dyDescent="0.2">
      <c r="D2889" s="65"/>
    </row>
    <row r="2890" spans="4:4" x14ac:dyDescent="0.2">
      <c r="D2890" s="65"/>
    </row>
    <row r="2891" spans="4:4" x14ac:dyDescent="0.2">
      <c r="D2891" s="65"/>
    </row>
    <row r="2892" spans="4:4" x14ac:dyDescent="0.2">
      <c r="D2892" s="65"/>
    </row>
    <row r="2893" spans="4:4" x14ac:dyDescent="0.2">
      <c r="D2893" s="65"/>
    </row>
    <row r="2894" spans="4:4" x14ac:dyDescent="0.2">
      <c r="D2894" s="65"/>
    </row>
    <row r="2895" spans="4:4" x14ac:dyDescent="0.2">
      <c r="D2895" s="65"/>
    </row>
    <row r="2896" spans="4:4" x14ac:dyDescent="0.2">
      <c r="D2896" s="65"/>
    </row>
    <row r="2897" spans="4:4" x14ac:dyDescent="0.2">
      <c r="D2897" s="65"/>
    </row>
    <row r="2898" spans="4:4" x14ac:dyDescent="0.2">
      <c r="D2898" s="65"/>
    </row>
    <row r="2899" spans="4:4" x14ac:dyDescent="0.2">
      <c r="D2899" s="65"/>
    </row>
    <row r="2900" spans="4:4" x14ac:dyDescent="0.2">
      <c r="D2900" s="65"/>
    </row>
    <row r="2901" spans="4:4" x14ac:dyDescent="0.2">
      <c r="D2901" s="65"/>
    </row>
    <row r="2902" spans="4:4" x14ac:dyDescent="0.2">
      <c r="D2902" s="65"/>
    </row>
    <row r="2903" spans="4:4" x14ac:dyDescent="0.2">
      <c r="D2903" s="65"/>
    </row>
    <row r="2904" spans="4:4" x14ac:dyDescent="0.2">
      <c r="D2904" s="65"/>
    </row>
    <row r="2905" spans="4:4" x14ac:dyDescent="0.2">
      <c r="D2905" s="65"/>
    </row>
    <row r="2906" spans="4:4" x14ac:dyDescent="0.2">
      <c r="D2906" s="65"/>
    </row>
    <row r="2907" spans="4:4" x14ac:dyDescent="0.2">
      <c r="D2907" s="65"/>
    </row>
    <row r="2908" spans="4:4" x14ac:dyDescent="0.2">
      <c r="D2908" s="65"/>
    </row>
    <row r="2909" spans="4:4" x14ac:dyDescent="0.2">
      <c r="D2909" s="65"/>
    </row>
    <row r="2910" spans="4:4" x14ac:dyDescent="0.2">
      <c r="D2910" s="65"/>
    </row>
    <row r="2911" spans="4:4" x14ac:dyDescent="0.2">
      <c r="D2911" s="65"/>
    </row>
    <row r="2912" spans="4:4" x14ac:dyDescent="0.2">
      <c r="D2912" s="65"/>
    </row>
    <row r="2913" spans="4:4" x14ac:dyDescent="0.2">
      <c r="D2913" s="65"/>
    </row>
    <row r="2914" spans="4:4" x14ac:dyDescent="0.2">
      <c r="D2914" s="65"/>
    </row>
    <row r="2915" spans="4:4" x14ac:dyDescent="0.2">
      <c r="D2915" s="65"/>
    </row>
    <row r="2916" spans="4:4" x14ac:dyDescent="0.2">
      <c r="D2916" s="65"/>
    </row>
    <row r="2917" spans="4:4" x14ac:dyDescent="0.2">
      <c r="D2917" s="65"/>
    </row>
    <row r="2918" spans="4:4" x14ac:dyDescent="0.2">
      <c r="D2918" s="65"/>
    </row>
    <row r="2919" spans="4:4" x14ac:dyDescent="0.2">
      <c r="D2919" s="65"/>
    </row>
    <row r="2920" spans="4:4" x14ac:dyDescent="0.2">
      <c r="D2920" s="65"/>
    </row>
    <row r="2921" spans="4:4" x14ac:dyDescent="0.2">
      <c r="D2921" s="65"/>
    </row>
    <row r="2922" spans="4:4" x14ac:dyDescent="0.2">
      <c r="D2922" s="65"/>
    </row>
    <row r="2923" spans="4:4" x14ac:dyDescent="0.2">
      <c r="D2923" s="65"/>
    </row>
    <row r="2924" spans="4:4" x14ac:dyDescent="0.2">
      <c r="D2924" s="65"/>
    </row>
    <row r="2925" spans="4:4" x14ac:dyDescent="0.2">
      <c r="D2925" s="65"/>
    </row>
    <row r="2926" spans="4:4" x14ac:dyDescent="0.2">
      <c r="D2926" s="65"/>
    </row>
    <row r="2927" spans="4:4" x14ac:dyDescent="0.2">
      <c r="D2927" s="65"/>
    </row>
    <row r="2928" spans="4:4" x14ac:dyDescent="0.2">
      <c r="D2928" s="65"/>
    </row>
    <row r="2929" spans="4:4" x14ac:dyDescent="0.2">
      <c r="D2929" s="65"/>
    </row>
    <row r="2930" spans="4:4" x14ac:dyDescent="0.2">
      <c r="D2930" s="65"/>
    </row>
    <row r="2931" spans="4:4" x14ac:dyDescent="0.2">
      <c r="D2931" s="65"/>
    </row>
    <row r="2932" spans="4:4" x14ac:dyDescent="0.2">
      <c r="D2932" s="65"/>
    </row>
    <row r="2933" spans="4:4" x14ac:dyDescent="0.2">
      <c r="D2933" s="65"/>
    </row>
    <row r="2934" spans="4:4" x14ac:dyDescent="0.2">
      <c r="D2934" s="65"/>
    </row>
    <row r="2935" spans="4:4" x14ac:dyDescent="0.2">
      <c r="D2935" s="65"/>
    </row>
    <row r="2936" spans="4:4" x14ac:dyDescent="0.2">
      <c r="D2936" s="65"/>
    </row>
    <row r="2937" spans="4:4" x14ac:dyDescent="0.2">
      <c r="D2937" s="65"/>
    </row>
    <row r="2938" spans="4:4" x14ac:dyDescent="0.2">
      <c r="D2938" s="65"/>
    </row>
    <row r="2939" spans="4:4" x14ac:dyDescent="0.2">
      <c r="D2939" s="65"/>
    </row>
    <row r="2940" spans="4:4" x14ac:dyDescent="0.2">
      <c r="D2940" s="65"/>
    </row>
    <row r="2941" spans="4:4" x14ac:dyDescent="0.2">
      <c r="D2941" s="65"/>
    </row>
    <row r="2942" spans="4:4" x14ac:dyDescent="0.2">
      <c r="D2942" s="65"/>
    </row>
    <row r="2943" spans="4:4" x14ac:dyDescent="0.2">
      <c r="D2943" s="65"/>
    </row>
    <row r="2944" spans="4:4" x14ac:dyDescent="0.2">
      <c r="D2944" s="65"/>
    </row>
    <row r="2945" spans="4:4" x14ac:dyDescent="0.2">
      <c r="D2945" s="65"/>
    </row>
    <row r="2946" spans="4:4" x14ac:dyDescent="0.2">
      <c r="D2946" s="65"/>
    </row>
    <row r="2947" spans="4:4" x14ac:dyDescent="0.2">
      <c r="D2947" s="65"/>
    </row>
    <row r="2948" spans="4:4" x14ac:dyDescent="0.2">
      <c r="D2948" s="65"/>
    </row>
    <row r="2949" spans="4:4" x14ac:dyDescent="0.2">
      <c r="D2949" s="65"/>
    </row>
    <row r="2950" spans="4:4" x14ac:dyDescent="0.2">
      <c r="D2950" s="65"/>
    </row>
    <row r="2951" spans="4:4" x14ac:dyDescent="0.2">
      <c r="D2951" s="65"/>
    </row>
    <row r="2952" spans="4:4" x14ac:dyDescent="0.2">
      <c r="D2952" s="65"/>
    </row>
    <row r="2953" spans="4:4" x14ac:dyDescent="0.2">
      <c r="D2953" s="65"/>
    </row>
    <row r="2954" spans="4:4" x14ac:dyDescent="0.2">
      <c r="D2954" s="65"/>
    </row>
    <row r="2955" spans="4:4" x14ac:dyDescent="0.2">
      <c r="D2955" s="65"/>
    </row>
    <row r="2956" spans="4:4" x14ac:dyDescent="0.2">
      <c r="D2956" s="65"/>
    </row>
    <row r="2957" spans="4:4" x14ac:dyDescent="0.2">
      <c r="D2957" s="65"/>
    </row>
    <row r="2958" spans="4:4" x14ac:dyDescent="0.2">
      <c r="D2958" s="65"/>
    </row>
    <row r="2959" spans="4:4" x14ac:dyDescent="0.2">
      <c r="D2959" s="65"/>
    </row>
    <row r="2960" spans="4:4" x14ac:dyDescent="0.2">
      <c r="D2960" s="65"/>
    </row>
    <row r="2961" spans="4:4" x14ac:dyDescent="0.2">
      <c r="D2961" s="65"/>
    </row>
    <row r="2962" spans="4:4" x14ac:dyDescent="0.2">
      <c r="D2962" s="65"/>
    </row>
    <row r="2963" spans="4:4" x14ac:dyDescent="0.2">
      <c r="D2963" s="65"/>
    </row>
    <row r="2964" spans="4:4" x14ac:dyDescent="0.2">
      <c r="D2964" s="65"/>
    </row>
    <row r="2965" spans="4:4" x14ac:dyDescent="0.2">
      <c r="D2965" s="65"/>
    </row>
    <row r="2966" spans="4:4" x14ac:dyDescent="0.2">
      <c r="D2966" s="65"/>
    </row>
    <row r="2967" spans="4:4" x14ac:dyDescent="0.2">
      <c r="D2967" s="65"/>
    </row>
    <row r="2968" spans="4:4" x14ac:dyDescent="0.2">
      <c r="D2968" s="65"/>
    </row>
    <row r="2969" spans="4:4" x14ac:dyDescent="0.2">
      <c r="D2969" s="65"/>
    </row>
    <row r="2970" spans="4:4" x14ac:dyDescent="0.2">
      <c r="D2970" s="65"/>
    </row>
    <row r="2971" spans="4:4" x14ac:dyDescent="0.2">
      <c r="D2971" s="65"/>
    </row>
    <row r="2972" spans="4:4" x14ac:dyDescent="0.2">
      <c r="D2972" s="65"/>
    </row>
    <row r="2973" spans="4:4" x14ac:dyDescent="0.2">
      <c r="D2973" s="65"/>
    </row>
    <row r="2974" spans="4:4" x14ac:dyDescent="0.2">
      <c r="D2974" s="65"/>
    </row>
    <row r="2975" spans="4:4" x14ac:dyDescent="0.2">
      <c r="D2975" s="65"/>
    </row>
    <row r="2976" spans="4:4" x14ac:dyDescent="0.2">
      <c r="D2976" s="65"/>
    </row>
    <row r="2977" spans="4:4" x14ac:dyDescent="0.2">
      <c r="D2977" s="65"/>
    </row>
    <row r="2978" spans="4:4" x14ac:dyDescent="0.2">
      <c r="D2978" s="65"/>
    </row>
    <row r="2979" spans="4:4" x14ac:dyDescent="0.2">
      <c r="D2979" s="65"/>
    </row>
    <row r="2980" spans="4:4" x14ac:dyDescent="0.2">
      <c r="D2980" s="65"/>
    </row>
    <row r="2981" spans="4:4" x14ac:dyDescent="0.2">
      <c r="D2981" s="65"/>
    </row>
    <row r="2982" spans="4:4" x14ac:dyDescent="0.2">
      <c r="D2982" s="65"/>
    </row>
    <row r="2983" spans="4:4" x14ac:dyDescent="0.2">
      <c r="D2983" s="65"/>
    </row>
    <row r="2984" spans="4:4" x14ac:dyDescent="0.2">
      <c r="D2984" s="65"/>
    </row>
    <row r="2985" spans="4:4" x14ac:dyDescent="0.2">
      <c r="D2985" s="65"/>
    </row>
    <row r="2986" spans="4:4" x14ac:dyDescent="0.2">
      <c r="D2986" s="65"/>
    </row>
    <row r="2987" spans="4:4" x14ac:dyDescent="0.2">
      <c r="D2987" s="65"/>
    </row>
    <row r="2988" spans="4:4" x14ac:dyDescent="0.2">
      <c r="D2988" s="65"/>
    </row>
    <row r="2989" spans="4:4" x14ac:dyDescent="0.2">
      <c r="D2989" s="65"/>
    </row>
    <row r="2990" spans="4:4" x14ac:dyDescent="0.2">
      <c r="D2990" s="65"/>
    </row>
    <row r="2991" spans="4:4" x14ac:dyDescent="0.2">
      <c r="D2991" s="65"/>
    </row>
    <row r="2992" spans="4:4" x14ac:dyDescent="0.2">
      <c r="D2992" s="6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Averaging"/>
  <dimension ref="A1:CM1253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4" sqref="A4"/>
    </sheetView>
  </sheetViews>
  <sheetFormatPr defaultRowHeight="12.75" x14ac:dyDescent="0.2"/>
  <cols>
    <col min="1" max="1" width="17.28515625" style="52" customWidth="1"/>
    <col min="2" max="2" width="10.85546875" style="22" customWidth="1"/>
    <col min="3" max="3" width="11.42578125" style="22" customWidth="1"/>
    <col min="4" max="4" width="12.7109375" style="22" customWidth="1"/>
    <col min="5" max="7" width="9.140625" style="22"/>
    <col min="8" max="8" width="9.140625" style="6"/>
    <col min="9" max="62" width="9.140625" style="22"/>
    <col min="63" max="63" width="9.140625" style="13"/>
    <col min="64" max="16384" width="9.140625" style="7"/>
  </cols>
  <sheetData>
    <row r="1" spans="1:91" s="25" customFormat="1" x14ac:dyDescent="0.2">
      <c r="A1" s="49"/>
      <c r="B1" s="17"/>
      <c r="C1" s="17"/>
      <c r="D1" s="17"/>
      <c r="E1" s="17"/>
      <c r="F1" s="17"/>
      <c r="G1" s="17"/>
      <c r="H1" s="32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23"/>
    </row>
    <row r="2" spans="1:91" s="25" customFormat="1" x14ac:dyDescent="0.2">
      <c r="A2" s="49"/>
      <c r="B2" s="18"/>
      <c r="C2" s="18"/>
      <c r="D2" s="18"/>
      <c r="E2" s="18"/>
      <c r="F2" s="18"/>
      <c r="G2" s="18"/>
      <c r="H2" s="33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24"/>
    </row>
    <row r="3" spans="1:91" s="28" customFormat="1" ht="14.25" customHeight="1" x14ac:dyDescent="0.2">
      <c r="A3" s="50" t="s">
        <v>2</v>
      </c>
      <c r="B3" s="54" t="s">
        <v>121</v>
      </c>
      <c r="C3" s="19"/>
      <c r="D3" s="59"/>
      <c r="E3" s="59"/>
      <c r="F3" s="59"/>
      <c r="G3" s="59"/>
      <c r="H3" s="59"/>
      <c r="I3" s="19"/>
      <c r="J3" s="19"/>
      <c r="K3" s="19"/>
      <c r="L3" s="19"/>
      <c r="M3" s="19"/>
      <c r="N3" s="35"/>
      <c r="O3" s="35"/>
      <c r="P3" s="19"/>
      <c r="Q3" s="19"/>
      <c r="R3" s="19"/>
      <c r="S3" s="19"/>
      <c r="T3" s="19"/>
      <c r="U3" s="19"/>
      <c r="V3" s="19"/>
      <c r="W3" s="19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8"/>
      <c r="BL3" s="26"/>
      <c r="BM3" s="26"/>
      <c r="BN3" s="26"/>
      <c r="BO3" s="26"/>
      <c r="BP3" s="26"/>
      <c r="BQ3" s="26"/>
      <c r="BR3" s="26"/>
      <c r="BS3" s="26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</row>
    <row r="4" spans="1:91" s="30" customFormat="1" x14ac:dyDescent="0.2">
      <c r="A4" s="50" t="s">
        <v>8</v>
      </c>
      <c r="B4" s="54" t="s">
        <v>141</v>
      </c>
      <c r="C4" s="20"/>
      <c r="D4" s="61"/>
      <c r="E4" s="61"/>
      <c r="F4" s="61"/>
      <c r="G4" s="61"/>
      <c r="H4" s="61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</row>
    <row r="5" spans="1:91" s="31" customFormat="1" ht="1.5" hidden="1" customHeight="1" x14ac:dyDescent="0.2">
      <c r="A5" s="51"/>
      <c r="B5" s="21"/>
      <c r="C5" s="21"/>
      <c r="D5" s="21"/>
      <c r="E5" s="21"/>
      <c r="F5" s="21"/>
      <c r="G5" s="21"/>
      <c r="H5" s="34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40"/>
    </row>
    <row r="6" spans="1:91" s="44" customFormat="1" x14ac:dyDescent="0.2">
      <c r="A6" s="48" t="s">
        <v>21</v>
      </c>
      <c r="B6" s="41"/>
      <c r="C6" s="41"/>
      <c r="D6" s="41"/>
      <c r="E6" s="41"/>
      <c r="F6" s="41"/>
      <c r="G6" s="41"/>
      <c r="H6" s="42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3"/>
    </row>
    <row r="7" spans="1:91" s="44" customFormat="1" x14ac:dyDescent="0.2">
      <c r="A7" s="48" t="s">
        <v>20</v>
      </c>
      <c r="B7" s="41"/>
      <c r="C7" s="41"/>
      <c r="D7" s="41"/>
      <c r="E7" s="41"/>
      <c r="F7" s="41"/>
      <c r="G7" s="41"/>
      <c r="H7" s="42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3"/>
    </row>
    <row r="8" spans="1:91" s="44" customFormat="1" x14ac:dyDescent="0.2">
      <c r="A8" s="48" t="s">
        <v>22</v>
      </c>
      <c r="B8" s="41"/>
      <c r="C8" s="41"/>
      <c r="D8" s="41"/>
      <c r="E8" s="41"/>
      <c r="F8" s="41"/>
      <c r="G8" s="41"/>
      <c r="H8" s="42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3"/>
    </row>
    <row r="9" spans="1:91" s="44" customFormat="1" x14ac:dyDescent="0.2">
      <c r="A9" s="48" t="s">
        <v>27</v>
      </c>
      <c r="B9" s="41"/>
      <c r="C9" s="41"/>
      <c r="D9" s="41"/>
      <c r="E9" s="41"/>
      <c r="F9" s="41"/>
      <c r="G9" s="41"/>
      <c r="H9" s="42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3"/>
    </row>
    <row r="10" spans="1:91" s="44" customFormat="1" x14ac:dyDescent="0.2">
      <c r="A10" s="48"/>
      <c r="B10" s="41"/>
      <c r="C10" s="41"/>
      <c r="D10" s="41"/>
      <c r="E10" s="41"/>
      <c r="F10" s="41"/>
      <c r="G10" s="41"/>
      <c r="H10" s="42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3"/>
    </row>
    <row r="11" spans="1:91" s="44" customFormat="1" x14ac:dyDescent="0.2">
      <c r="A11" s="48"/>
      <c r="B11" s="41"/>
      <c r="C11" s="41"/>
      <c r="D11" s="41"/>
      <c r="E11" s="41"/>
      <c r="F11" s="41"/>
      <c r="G11" s="41"/>
      <c r="H11" s="42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3"/>
    </row>
    <row r="12" spans="1:91" s="44" customFormat="1" x14ac:dyDescent="0.2">
      <c r="A12" s="48"/>
      <c r="B12" s="41"/>
      <c r="C12" s="41"/>
      <c r="D12" s="41"/>
      <c r="E12" s="41"/>
      <c r="F12" s="41"/>
      <c r="G12" s="41"/>
      <c r="H12" s="42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3"/>
    </row>
    <row r="13" spans="1:91" s="44" customFormat="1" x14ac:dyDescent="0.2">
      <c r="A13" s="48"/>
      <c r="B13" s="41"/>
      <c r="C13" s="41"/>
      <c r="D13" s="41"/>
      <c r="E13" s="41"/>
      <c r="F13" s="41"/>
      <c r="G13" s="41"/>
      <c r="H13" s="42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3"/>
    </row>
    <row r="14" spans="1:91" s="44" customFormat="1" x14ac:dyDescent="0.2">
      <c r="A14" s="48"/>
      <c r="B14" s="41"/>
      <c r="C14" s="41"/>
      <c r="D14" s="41"/>
      <c r="E14" s="41"/>
      <c r="F14" s="41"/>
      <c r="G14" s="41"/>
      <c r="H14" s="42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3"/>
    </row>
    <row r="15" spans="1:91" s="44" customFormat="1" x14ac:dyDescent="0.2">
      <c r="A15" s="48"/>
      <c r="B15" s="41"/>
      <c r="C15" s="41"/>
      <c r="D15" s="41"/>
      <c r="E15" s="41"/>
      <c r="F15" s="41"/>
      <c r="G15" s="41"/>
      <c r="H15" s="42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3"/>
    </row>
    <row r="16" spans="1:91" s="44" customFormat="1" x14ac:dyDescent="0.2">
      <c r="A16" s="48"/>
      <c r="B16" s="41"/>
      <c r="C16" s="41"/>
      <c r="D16" s="41"/>
      <c r="E16" s="41"/>
      <c r="F16" s="41"/>
      <c r="G16" s="41"/>
      <c r="H16" s="42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3"/>
    </row>
    <row r="17" spans="1:63" s="44" customFormat="1" x14ac:dyDescent="0.2">
      <c r="A17" s="48"/>
      <c r="B17" s="41"/>
      <c r="C17" s="41"/>
      <c r="D17" s="41"/>
      <c r="E17" s="41"/>
      <c r="F17" s="41"/>
      <c r="G17" s="41"/>
      <c r="H17" s="42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3"/>
    </row>
    <row r="18" spans="1:63" s="44" customFormat="1" x14ac:dyDescent="0.2">
      <c r="A18" s="48"/>
      <c r="B18" s="41"/>
      <c r="C18" s="41"/>
      <c r="D18" s="41"/>
      <c r="E18" s="41"/>
      <c r="F18" s="41"/>
      <c r="G18" s="41"/>
      <c r="H18" s="42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3"/>
    </row>
    <row r="19" spans="1:63" s="44" customFormat="1" x14ac:dyDescent="0.2">
      <c r="A19" s="48"/>
      <c r="B19" s="41"/>
      <c r="C19" s="41"/>
      <c r="D19" s="41"/>
      <c r="E19" s="41"/>
      <c r="F19" s="41"/>
      <c r="G19" s="41"/>
      <c r="H19" s="42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3"/>
    </row>
    <row r="20" spans="1:63" s="44" customFormat="1" x14ac:dyDescent="0.2">
      <c r="A20" s="48"/>
      <c r="B20" s="41"/>
      <c r="C20" s="41"/>
      <c r="D20" s="41"/>
      <c r="E20" s="41"/>
      <c r="F20" s="41"/>
      <c r="G20" s="41"/>
      <c r="H20" s="42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3"/>
    </row>
    <row r="21" spans="1:63" s="44" customFormat="1" x14ac:dyDescent="0.2">
      <c r="A21" s="48"/>
      <c r="B21" s="41"/>
      <c r="C21" s="41"/>
      <c r="D21" s="41"/>
      <c r="E21" s="41"/>
      <c r="F21" s="41"/>
      <c r="G21" s="41"/>
      <c r="H21" s="42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3"/>
    </row>
    <row r="22" spans="1:63" s="44" customFormat="1" x14ac:dyDescent="0.2">
      <c r="A22" s="48"/>
      <c r="B22" s="41"/>
      <c r="C22" s="41"/>
      <c r="D22" s="41"/>
      <c r="E22" s="41"/>
      <c r="F22" s="41"/>
      <c r="G22" s="41"/>
      <c r="H22" s="42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3"/>
    </row>
    <row r="23" spans="1:63" s="44" customFormat="1" x14ac:dyDescent="0.2">
      <c r="A23" s="48"/>
      <c r="B23" s="41"/>
      <c r="C23" s="41"/>
      <c r="D23" s="41"/>
      <c r="E23" s="41"/>
      <c r="F23" s="41"/>
      <c r="G23" s="41"/>
      <c r="H23" s="42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3"/>
    </row>
    <row r="24" spans="1:63" s="44" customFormat="1" x14ac:dyDescent="0.2">
      <c r="A24" s="48"/>
      <c r="B24" s="41"/>
      <c r="C24" s="41"/>
      <c r="D24" s="41"/>
      <c r="E24" s="41"/>
      <c r="F24" s="41"/>
      <c r="G24" s="41"/>
      <c r="H24" s="42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3"/>
    </row>
    <row r="25" spans="1:63" s="44" customFormat="1" x14ac:dyDescent="0.2">
      <c r="A25" s="48"/>
      <c r="B25" s="41"/>
      <c r="C25" s="41"/>
      <c r="D25" s="41"/>
      <c r="E25" s="41"/>
      <c r="F25" s="41"/>
      <c r="G25" s="41"/>
      <c r="H25" s="42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3"/>
    </row>
    <row r="26" spans="1:63" s="44" customFormat="1" x14ac:dyDescent="0.2">
      <c r="A26" s="48"/>
      <c r="B26" s="41"/>
      <c r="C26" s="41"/>
      <c r="D26" s="41"/>
      <c r="E26" s="41"/>
      <c r="F26" s="41"/>
      <c r="G26" s="41"/>
      <c r="H26" s="42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3"/>
    </row>
    <row r="27" spans="1:63" s="44" customFormat="1" x14ac:dyDescent="0.2">
      <c r="A27" s="48"/>
      <c r="B27" s="41"/>
      <c r="C27" s="41"/>
      <c r="D27" s="41"/>
      <c r="E27" s="41"/>
      <c r="F27" s="41"/>
      <c r="G27" s="41"/>
      <c r="H27" s="42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3"/>
    </row>
    <row r="28" spans="1:63" s="44" customFormat="1" x14ac:dyDescent="0.2">
      <c r="A28" s="48"/>
      <c r="B28" s="41"/>
      <c r="C28" s="41"/>
      <c r="D28" s="41"/>
      <c r="E28" s="41"/>
      <c r="F28" s="41"/>
      <c r="G28" s="41"/>
      <c r="H28" s="42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3"/>
    </row>
    <row r="29" spans="1:63" s="44" customFormat="1" x14ac:dyDescent="0.2">
      <c r="A29" s="48"/>
      <c r="B29" s="41"/>
      <c r="C29" s="41"/>
      <c r="D29" s="41"/>
      <c r="E29" s="41"/>
      <c r="F29" s="41"/>
      <c r="G29" s="41"/>
      <c r="H29" s="42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3"/>
    </row>
    <row r="30" spans="1:63" s="44" customFormat="1" x14ac:dyDescent="0.2">
      <c r="A30" s="48"/>
      <c r="B30" s="41"/>
      <c r="C30" s="41"/>
      <c r="D30" s="41"/>
      <c r="E30" s="41"/>
      <c r="F30" s="41"/>
      <c r="G30" s="41"/>
      <c r="H30" s="42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3"/>
    </row>
    <row r="31" spans="1:63" s="44" customFormat="1" x14ac:dyDescent="0.2">
      <c r="A31" s="48"/>
      <c r="B31" s="41"/>
      <c r="C31" s="41"/>
      <c r="D31" s="41"/>
      <c r="E31" s="41"/>
      <c r="F31" s="41"/>
      <c r="G31" s="41"/>
      <c r="H31" s="42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3"/>
    </row>
    <row r="32" spans="1:63" s="44" customFormat="1" x14ac:dyDescent="0.2">
      <c r="A32" s="48"/>
      <c r="B32" s="41"/>
      <c r="C32" s="41"/>
      <c r="D32" s="41"/>
      <c r="E32" s="41"/>
      <c r="F32" s="41"/>
      <c r="G32" s="41"/>
      <c r="H32" s="42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3"/>
    </row>
    <row r="33" spans="1:63" s="44" customFormat="1" x14ac:dyDescent="0.2">
      <c r="A33" s="48"/>
      <c r="B33" s="41"/>
      <c r="C33" s="41"/>
      <c r="D33" s="41"/>
      <c r="E33" s="41"/>
      <c r="F33" s="41"/>
      <c r="G33" s="41"/>
      <c r="H33" s="42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3"/>
    </row>
    <row r="34" spans="1:63" s="44" customFormat="1" x14ac:dyDescent="0.2">
      <c r="A34" s="48"/>
      <c r="B34" s="41"/>
      <c r="C34" s="41"/>
      <c r="D34" s="41"/>
      <c r="E34" s="41"/>
      <c r="F34" s="41"/>
      <c r="G34" s="41"/>
      <c r="H34" s="42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3"/>
    </row>
    <row r="35" spans="1:63" s="44" customFormat="1" x14ac:dyDescent="0.2">
      <c r="A35" s="48"/>
      <c r="B35" s="41"/>
      <c r="C35" s="41"/>
      <c r="D35" s="41"/>
      <c r="E35" s="41"/>
      <c r="F35" s="41"/>
      <c r="G35" s="41"/>
      <c r="H35" s="42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3"/>
    </row>
    <row r="36" spans="1:63" s="44" customFormat="1" x14ac:dyDescent="0.2">
      <c r="A36" s="48"/>
      <c r="B36" s="41"/>
      <c r="C36" s="41"/>
      <c r="D36" s="41"/>
      <c r="E36" s="41"/>
      <c r="F36" s="41"/>
      <c r="G36" s="41"/>
      <c r="H36" s="42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3"/>
    </row>
    <row r="37" spans="1:63" s="44" customFormat="1" x14ac:dyDescent="0.2">
      <c r="A37" s="48"/>
      <c r="B37" s="41"/>
      <c r="C37" s="41"/>
      <c r="D37" s="41"/>
      <c r="E37" s="41"/>
      <c r="F37" s="41"/>
      <c r="G37" s="41"/>
      <c r="H37" s="42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3"/>
    </row>
    <row r="38" spans="1:63" s="44" customFormat="1" x14ac:dyDescent="0.2">
      <c r="A38" s="48"/>
      <c r="B38" s="41"/>
      <c r="C38" s="41"/>
      <c r="D38" s="41"/>
      <c r="E38" s="41"/>
      <c r="F38" s="41"/>
      <c r="G38" s="41"/>
      <c r="H38" s="42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3"/>
    </row>
    <row r="39" spans="1:63" s="44" customFormat="1" x14ac:dyDescent="0.2">
      <c r="A39" s="48"/>
      <c r="B39" s="41"/>
      <c r="C39" s="41"/>
      <c r="D39" s="41"/>
      <c r="E39" s="41"/>
      <c r="F39" s="41"/>
      <c r="G39" s="41"/>
      <c r="H39" s="42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3"/>
    </row>
    <row r="40" spans="1:63" s="44" customFormat="1" x14ac:dyDescent="0.2">
      <c r="A40" s="48"/>
      <c r="B40" s="41"/>
      <c r="C40" s="41"/>
      <c r="D40" s="41"/>
      <c r="E40" s="41"/>
      <c r="F40" s="41"/>
      <c r="G40" s="41"/>
      <c r="H40" s="42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3"/>
    </row>
    <row r="41" spans="1:63" s="44" customFormat="1" x14ac:dyDescent="0.2">
      <c r="A41" s="48"/>
      <c r="B41" s="41"/>
      <c r="C41" s="41"/>
      <c r="D41" s="41"/>
      <c r="E41" s="41"/>
      <c r="F41" s="41"/>
      <c r="G41" s="41"/>
      <c r="H41" s="42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3"/>
    </row>
    <row r="42" spans="1:63" s="44" customFormat="1" x14ac:dyDescent="0.2">
      <c r="A42" s="48"/>
      <c r="B42" s="41"/>
      <c r="C42" s="41"/>
      <c r="D42" s="41"/>
      <c r="E42" s="41"/>
      <c r="F42" s="41"/>
      <c r="G42" s="41"/>
      <c r="H42" s="42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3"/>
    </row>
    <row r="43" spans="1:63" s="44" customFormat="1" x14ac:dyDescent="0.2">
      <c r="A43" s="48"/>
      <c r="B43" s="41"/>
      <c r="C43" s="41"/>
      <c r="D43" s="41"/>
      <c r="E43" s="41"/>
      <c r="F43" s="41"/>
      <c r="G43" s="41"/>
      <c r="H43" s="42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3"/>
    </row>
    <row r="44" spans="1:63" s="44" customFormat="1" x14ac:dyDescent="0.2">
      <c r="A44" s="48"/>
      <c r="B44" s="41"/>
      <c r="C44" s="41"/>
      <c r="D44" s="41"/>
      <c r="E44" s="41"/>
      <c r="F44" s="41"/>
      <c r="G44" s="41"/>
      <c r="H44" s="42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3"/>
    </row>
    <row r="45" spans="1:63" s="44" customFormat="1" x14ac:dyDescent="0.2">
      <c r="A45" s="48"/>
      <c r="B45" s="41"/>
      <c r="C45" s="41"/>
      <c r="D45" s="41"/>
      <c r="E45" s="41"/>
      <c r="F45" s="41"/>
      <c r="G45" s="41"/>
      <c r="H45" s="42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3"/>
    </row>
    <row r="46" spans="1:63" s="44" customFormat="1" x14ac:dyDescent="0.2">
      <c r="A46" s="48"/>
      <c r="B46" s="41"/>
      <c r="C46" s="41"/>
      <c r="D46" s="41"/>
      <c r="E46" s="41"/>
      <c r="F46" s="41"/>
      <c r="G46" s="41"/>
      <c r="H46" s="42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3"/>
    </row>
    <row r="47" spans="1:63" s="44" customFormat="1" x14ac:dyDescent="0.2">
      <c r="A47" s="48"/>
      <c r="B47" s="41"/>
      <c r="C47" s="41"/>
      <c r="D47" s="41"/>
      <c r="E47" s="41"/>
      <c r="F47" s="41"/>
      <c r="G47" s="41"/>
      <c r="H47" s="42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3"/>
    </row>
    <row r="48" spans="1:63" s="44" customFormat="1" x14ac:dyDescent="0.2">
      <c r="A48" s="48"/>
      <c r="B48" s="41"/>
      <c r="C48" s="41"/>
      <c r="D48" s="41"/>
      <c r="E48" s="41"/>
      <c r="F48" s="41"/>
      <c r="G48" s="41"/>
      <c r="H48" s="42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3"/>
    </row>
    <row r="49" spans="1:63" s="44" customFormat="1" x14ac:dyDescent="0.2">
      <c r="A49" s="48"/>
      <c r="B49" s="41"/>
      <c r="C49" s="41"/>
      <c r="D49" s="41"/>
      <c r="E49" s="41"/>
      <c r="F49" s="41"/>
      <c r="G49" s="41"/>
      <c r="H49" s="42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3"/>
    </row>
    <row r="50" spans="1:63" s="44" customFormat="1" x14ac:dyDescent="0.2">
      <c r="A50" s="48"/>
      <c r="B50" s="41"/>
      <c r="C50" s="41"/>
      <c r="D50" s="41"/>
      <c r="E50" s="41"/>
      <c r="F50" s="41"/>
      <c r="G50" s="41"/>
      <c r="H50" s="42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3"/>
    </row>
    <row r="51" spans="1:63" s="44" customFormat="1" x14ac:dyDescent="0.2">
      <c r="A51" s="48"/>
      <c r="B51" s="41"/>
      <c r="C51" s="41"/>
      <c r="D51" s="41"/>
      <c r="E51" s="41"/>
      <c r="F51" s="41"/>
      <c r="G51" s="41"/>
      <c r="H51" s="42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3"/>
    </row>
    <row r="52" spans="1:63" s="44" customFormat="1" x14ac:dyDescent="0.2">
      <c r="A52" s="48"/>
      <c r="B52" s="41"/>
      <c r="C52" s="41"/>
      <c r="D52" s="41"/>
      <c r="E52" s="41"/>
      <c r="F52" s="41"/>
      <c r="G52" s="41"/>
      <c r="H52" s="42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3"/>
    </row>
    <row r="53" spans="1:63" s="44" customFormat="1" x14ac:dyDescent="0.2">
      <c r="A53" s="48"/>
      <c r="B53" s="41"/>
      <c r="C53" s="41"/>
      <c r="D53" s="41"/>
      <c r="E53" s="41"/>
      <c r="F53" s="41"/>
      <c r="G53" s="41"/>
      <c r="H53" s="42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3"/>
    </row>
    <row r="54" spans="1:63" s="44" customFormat="1" x14ac:dyDescent="0.2">
      <c r="A54" s="48"/>
      <c r="B54" s="41"/>
      <c r="C54" s="41"/>
      <c r="D54" s="41"/>
      <c r="E54" s="41"/>
      <c r="F54" s="41"/>
      <c r="G54" s="41"/>
      <c r="H54" s="42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3"/>
    </row>
    <row r="55" spans="1:63" s="44" customFormat="1" x14ac:dyDescent="0.2">
      <c r="A55" s="48"/>
      <c r="B55" s="41"/>
      <c r="C55" s="41"/>
      <c r="D55" s="41"/>
      <c r="E55" s="41"/>
      <c r="F55" s="41"/>
      <c r="G55" s="41"/>
      <c r="H55" s="42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  <c r="BI55" s="41"/>
      <c r="BJ55" s="41"/>
      <c r="BK55" s="43"/>
    </row>
    <row r="56" spans="1:63" s="44" customFormat="1" x14ac:dyDescent="0.2">
      <c r="A56" s="48"/>
      <c r="B56" s="41"/>
      <c r="C56" s="41"/>
      <c r="D56" s="41"/>
      <c r="E56" s="41"/>
      <c r="F56" s="41"/>
      <c r="G56" s="41"/>
      <c r="H56" s="42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41"/>
      <c r="BG56" s="41"/>
      <c r="BH56" s="41"/>
      <c r="BI56" s="41"/>
      <c r="BJ56" s="41"/>
      <c r="BK56" s="43"/>
    </row>
    <row r="57" spans="1:63" s="44" customFormat="1" x14ac:dyDescent="0.2">
      <c r="A57" s="48"/>
      <c r="B57" s="41"/>
      <c r="C57" s="41"/>
      <c r="D57" s="41"/>
      <c r="E57" s="41"/>
      <c r="F57" s="41"/>
      <c r="G57" s="41"/>
      <c r="H57" s="42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1"/>
      <c r="BH57" s="41"/>
      <c r="BI57" s="41"/>
      <c r="BJ57" s="41"/>
      <c r="BK57" s="43"/>
    </row>
    <row r="58" spans="1:63" s="44" customFormat="1" x14ac:dyDescent="0.2">
      <c r="A58" s="48"/>
      <c r="B58" s="41"/>
      <c r="C58" s="41"/>
      <c r="D58" s="41"/>
      <c r="E58" s="41"/>
      <c r="F58" s="41"/>
      <c r="G58" s="41"/>
      <c r="H58" s="42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41"/>
      <c r="BF58" s="41"/>
      <c r="BG58" s="41"/>
      <c r="BH58" s="41"/>
      <c r="BI58" s="41"/>
      <c r="BJ58" s="41"/>
      <c r="BK58" s="43"/>
    </row>
    <row r="59" spans="1:63" s="44" customFormat="1" x14ac:dyDescent="0.2">
      <c r="A59" s="48"/>
      <c r="B59" s="41"/>
      <c r="C59" s="41"/>
      <c r="D59" s="41"/>
      <c r="E59" s="41"/>
      <c r="F59" s="41"/>
      <c r="G59" s="41"/>
      <c r="H59" s="42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41"/>
      <c r="BE59" s="41"/>
      <c r="BF59" s="41"/>
      <c r="BG59" s="41"/>
      <c r="BH59" s="41"/>
      <c r="BI59" s="41"/>
      <c r="BJ59" s="41"/>
      <c r="BK59" s="43"/>
    </row>
    <row r="60" spans="1:63" s="44" customFormat="1" x14ac:dyDescent="0.2">
      <c r="A60" s="48"/>
      <c r="B60" s="41"/>
      <c r="C60" s="41"/>
      <c r="D60" s="41"/>
      <c r="E60" s="41"/>
      <c r="F60" s="41"/>
      <c r="G60" s="41"/>
      <c r="H60" s="42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3"/>
    </row>
    <row r="61" spans="1:63" s="44" customFormat="1" x14ac:dyDescent="0.2">
      <c r="A61" s="48"/>
      <c r="B61" s="41"/>
      <c r="C61" s="41"/>
      <c r="D61" s="41"/>
      <c r="E61" s="41"/>
      <c r="F61" s="41"/>
      <c r="G61" s="41"/>
      <c r="H61" s="42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3"/>
    </row>
    <row r="62" spans="1:63" s="44" customFormat="1" x14ac:dyDescent="0.2">
      <c r="A62" s="48"/>
      <c r="B62" s="41"/>
      <c r="C62" s="41"/>
      <c r="D62" s="41"/>
      <c r="E62" s="41"/>
      <c r="F62" s="41"/>
      <c r="G62" s="41"/>
      <c r="H62" s="42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3"/>
    </row>
    <row r="63" spans="1:63" s="44" customFormat="1" x14ac:dyDescent="0.2">
      <c r="A63" s="48"/>
      <c r="B63" s="41"/>
      <c r="C63" s="41"/>
      <c r="D63" s="41"/>
      <c r="E63" s="41"/>
      <c r="F63" s="41"/>
      <c r="G63" s="41"/>
      <c r="H63" s="42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3"/>
    </row>
    <row r="64" spans="1:63" s="44" customFormat="1" x14ac:dyDescent="0.2">
      <c r="A64" s="48"/>
      <c r="B64" s="41"/>
      <c r="C64" s="41"/>
      <c r="D64" s="41"/>
      <c r="E64" s="41"/>
      <c r="F64" s="41"/>
      <c r="G64" s="41"/>
      <c r="H64" s="42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3"/>
    </row>
    <row r="65" spans="1:63" s="44" customFormat="1" x14ac:dyDescent="0.2">
      <c r="A65" s="48"/>
      <c r="B65" s="41"/>
      <c r="C65" s="41"/>
      <c r="D65" s="41"/>
      <c r="E65" s="41"/>
      <c r="F65" s="41"/>
      <c r="G65" s="41"/>
      <c r="H65" s="42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3"/>
    </row>
    <row r="66" spans="1:63" s="44" customFormat="1" x14ac:dyDescent="0.2">
      <c r="A66" s="48"/>
      <c r="B66" s="41"/>
      <c r="C66" s="41"/>
      <c r="D66" s="41"/>
      <c r="E66" s="41"/>
      <c r="F66" s="41"/>
      <c r="G66" s="41"/>
      <c r="H66" s="42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3"/>
    </row>
    <row r="67" spans="1:63" s="44" customFormat="1" x14ac:dyDescent="0.2">
      <c r="A67" s="48"/>
      <c r="B67" s="41"/>
      <c r="C67" s="41"/>
      <c r="D67" s="41"/>
      <c r="E67" s="41"/>
      <c r="F67" s="41"/>
      <c r="G67" s="41"/>
      <c r="H67" s="42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3"/>
    </row>
    <row r="68" spans="1:63" s="44" customFormat="1" x14ac:dyDescent="0.2">
      <c r="A68" s="48"/>
      <c r="B68" s="41"/>
      <c r="C68" s="41"/>
      <c r="D68" s="41"/>
      <c r="E68" s="41"/>
      <c r="F68" s="41"/>
      <c r="G68" s="41"/>
      <c r="H68" s="42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3"/>
    </row>
    <row r="69" spans="1:63" s="44" customFormat="1" x14ac:dyDescent="0.2">
      <c r="A69" s="48"/>
      <c r="B69" s="41"/>
      <c r="C69" s="41"/>
      <c r="D69" s="41"/>
      <c r="E69" s="41"/>
      <c r="F69" s="41"/>
      <c r="G69" s="41"/>
      <c r="H69" s="42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3"/>
    </row>
    <row r="70" spans="1:63" s="44" customFormat="1" x14ac:dyDescent="0.2">
      <c r="A70" s="48"/>
      <c r="B70" s="41"/>
      <c r="C70" s="41"/>
      <c r="D70" s="41"/>
      <c r="E70" s="41"/>
      <c r="F70" s="41"/>
      <c r="G70" s="41"/>
      <c r="H70" s="42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3"/>
    </row>
    <row r="71" spans="1:63" s="44" customFormat="1" x14ac:dyDescent="0.2">
      <c r="A71" s="48"/>
      <c r="B71" s="41"/>
      <c r="C71" s="41"/>
      <c r="D71" s="41"/>
      <c r="E71" s="41"/>
      <c r="F71" s="41"/>
      <c r="G71" s="41"/>
      <c r="H71" s="42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  <c r="BJ71" s="41"/>
      <c r="BK71" s="43"/>
    </row>
    <row r="72" spans="1:63" s="44" customFormat="1" x14ac:dyDescent="0.2">
      <c r="A72" s="48"/>
      <c r="B72" s="41"/>
      <c r="C72" s="41"/>
      <c r="D72" s="41"/>
      <c r="E72" s="41"/>
      <c r="F72" s="41"/>
      <c r="G72" s="41"/>
      <c r="H72" s="42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3"/>
    </row>
    <row r="73" spans="1:63" s="44" customFormat="1" x14ac:dyDescent="0.2">
      <c r="A73" s="48"/>
      <c r="B73" s="41"/>
      <c r="C73" s="41"/>
      <c r="D73" s="41"/>
      <c r="E73" s="41"/>
      <c r="F73" s="41"/>
      <c r="G73" s="41"/>
      <c r="H73" s="42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  <c r="BI73" s="41"/>
      <c r="BJ73" s="41"/>
      <c r="BK73" s="43"/>
    </row>
    <row r="74" spans="1:63" s="44" customFormat="1" x14ac:dyDescent="0.2">
      <c r="A74" s="48"/>
      <c r="B74" s="41"/>
      <c r="C74" s="41"/>
      <c r="D74" s="41"/>
      <c r="E74" s="41"/>
      <c r="F74" s="41"/>
      <c r="G74" s="41"/>
      <c r="H74" s="42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3"/>
    </row>
    <row r="75" spans="1:63" s="44" customFormat="1" x14ac:dyDescent="0.2">
      <c r="A75" s="48"/>
      <c r="B75" s="41"/>
      <c r="C75" s="41"/>
      <c r="D75" s="41"/>
      <c r="E75" s="41"/>
      <c r="F75" s="41"/>
      <c r="G75" s="41"/>
      <c r="H75" s="42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3"/>
    </row>
    <row r="76" spans="1:63" s="44" customFormat="1" x14ac:dyDescent="0.2">
      <c r="A76" s="48"/>
      <c r="B76" s="41"/>
      <c r="C76" s="41"/>
      <c r="D76" s="41"/>
      <c r="E76" s="41"/>
      <c r="F76" s="41"/>
      <c r="G76" s="41"/>
      <c r="H76" s="42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3"/>
    </row>
    <row r="77" spans="1:63" s="44" customFormat="1" x14ac:dyDescent="0.2">
      <c r="A77" s="48"/>
      <c r="B77" s="41"/>
      <c r="C77" s="41"/>
      <c r="D77" s="41"/>
      <c r="E77" s="41"/>
      <c r="F77" s="41"/>
      <c r="G77" s="41"/>
      <c r="H77" s="42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3"/>
    </row>
    <row r="78" spans="1:63" s="44" customFormat="1" x14ac:dyDescent="0.2">
      <c r="A78" s="48"/>
      <c r="B78" s="41"/>
      <c r="C78" s="41"/>
      <c r="D78" s="41"/>
      <c r="E78" s="41"/>
      <c r="F78" s="41"/>
      <c r="G78" s="41"/>
      <c r="H78" s="42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3"/>
    </row>
    <row r="79" spans="1:63" s="44" customFormat="1" x14ac:dyDescent="0.2">
      <c r="A79" s="48"/>
      <c r="B79" s="41"/>
      <c r="C79" s="41"/>
      <c r="D79" s="41"/>
      <c r="E79" s="41"/>
      <c r="F79" s="41"/>
      <c r="G79" s="41"/>
      <c r="H79" s="42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3"/>
    </row>
    <row r="80" spans="1:63" s="44" customFormat="1" x14ac:dyDescent="0.2">
      <c r="A80" s="48"/>
      <c r="B80" s="41"/>
      <c r="C80" s="41"/>
      <c r="D80" s="41"/>
      <c r="E80" s="41"/>
      <c r="F80" s="41"/>
      <c r="G80" s="41"/>
      <c r="H80" s="42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3"/>
    </row>
    <row r="81" spans="1:63" s="44" customFormat="1" x14ac:dyDescent="0.2">
      <c r="A81" s="48"/>
      <c r="B81" s="41"/>
      <c r="C81" s="41"/>
      <c r="D81" s="41"/>
      <c r="E81" s="41"/>
      <c r="F81" s="41"/>
      <c r="G81" s="41"/>
      <c r="H81" s="42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3"/>
    </row>
    <row r="82" spans="1:63" s="44" customFormat="1" x14ac:dyDescent="0.2">
      <c r="A82" s="48"/>
      <c r="B82" s="41"/>
      <c r="C82" s="41"/>
      <c r="D82" s="41"/>
      <c r="E82" s="41"/>
      <c r="F82" s="41"/>
      <c r="G82" s="41"/>
      <c r="H82" s="42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3"/>
    </row>
    <row r="83" spans="1:63" s="44" customFormat="1" x14ac:dyDescent="0.2">
      <c r="A83" s="48"/>
      <c r="B83" s="41"/>
      <c r="C83" s="41"/>
      <c r="D83" s="41"/>
      <c r="E83" s="41"/>
      <c r="F83" s="41"/>
      <c r="G83" s="41"/>
      <c r="H83" s="42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3"/>
    </row>
    <row r="84" spans="1:63" s="44" customFormat="1" x14ac:dyDescent="0.2">
      <c r="A84" s="48"/>
      <c r="B84" s="41"/>
      <c r="C84" s="41"/>
      <c r="D84" s="41"/>
      <c r="E84" s="41"/>
      <c r="F84" s="41"/>
      <c r="G84" s="41"/>
      <c r="H84" s="42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3"/>
    </row>
    <row r="85" spans="1:63" s="44" customFormat="1" x14ac:dyDescent="0.2">
      <c r="A85" s="48"/>
      <c r="B85" s="41"/>
      <c r="C85" s="41"/>
      <c r="D85" s="41"/>
      <c r="E85" s="41"/>
      <c r="F85" s="41"/>
      <c r="G85" s="41"/>
      <c r="H85" s="42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3"/>
    </row>
    <row r="86" spans="1:63" s="44" customFormat="1" x14ac:dyDescent="0.2">
      <c r="A86" s="48"/>
      <c r="B86" s="41"/>
      <c r="C86" s="41"/>
      <c r="D86" s="41"/>
      <c r="E86" s="41"/>
      <c r="F86" s="41"/>
      <c r="G86" s="41"/>
      <c r="H86" s="42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3"/>
    </row>
    <row r="87" spans="1:63" s="44" customFormat="1" x14ac:dyDescent="0.2">
      <c r="A87" s="48"/>
      <c r="B87" s="41"/>
      <c r="C87" s="41"/>
      <c r="D87" s="41"/>
      <c r="E87" s="41"/>
      <c r="F87" s="41"/>
      <c r="G87" s="41"/>
      <c r="H87" s="42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3"/>
    </row>
    <row r="88" spans="1:63" s="44" customFormat="1" x14ac:dyDescent="0.2">
      <c r="A88" s="48"/>
      <c r="B88" s="41"/>
      <c r="C88" s="41"/>
      <c r="D88" s="41"/>
      <c r="E88" s="41"/>
      <c r="F88" s="41"/>
      <c r="G88" s="41"/>
      <c r="H88" s="42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3"/>
    </row>
    <row r="89" spans="1:63" s="44" customFormat="1" x14ac:dyDescent="0.2">
      <c r="A89" s="48"/>
      <c r="B89" s="41"/>
      <c r="C89" s="41"/>
      <c r="D89" s="41"/>
      <c r="E89" s="41"/>
      <c r="F89" s="41"/>
      <c r="G89" s="41"/>
      <c r="H89" s="42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3"/>
    </row>
    <row r="90" spans="1:63" s="44" customFormat="1" x14ac:dyDescent="0.2">
      <c r="A90" s="48"/>
      <c r="B90" s="41"/>
      <c r="C90" s="41"/>
      <c r="D90" s="41"/>
      <c r="E90" s="41"/>
      <c r="F90" s="41"/>
      <c r="G90" s="41"/>
      <c r="H90" s="42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3"/>
    </row>
    <row r="91" spans="1:63" s="44" customFormat="1" x14ac:dyDescent="0.2">
      <c r="A91" s="48"/>
      <c r="B91" s="41"/>
      <c r="C91" s="41"/>
      <c r="D91" s="41"/>
      <c r="E91" s="41"/>
      <c r="F91" s="41"/>
      <c r="G91" s="41"/>
      <c r="H91" s="42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3"/>
    </row>
    <row r="92" spans="1:63" s="44" customFormat="1" x14ac:dyDescent="0.2">
      <c r="A92" s="48"/>
      <c r="B92" s="41"/>
      <c r="C92" s="41"/>
      <c r="D92" s="41"/>
      <c r="E92" s="41"/>
      <c r="F92" s="41"/>
      <c r="G92" s="41"/>
      <c r="H92" s="42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3"/>
    </row>
    <row r="93" spans="1:63" s="44" customFormat="1" x14ac:dyDescent="0.2">
      <c r="A93" s="48"/>
      <c r="B93" s="41"/>
      <c r="C93" s="41"/>
      <c r="D93" s="41"/>
      <c r="E93" s="41"/>
      <c r="F93" s="41"/>
      <c r="G93" s="41"/>
      <c r="H93" s="42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3"/>
    </row>
    <row r="94" spans="1:63" s="44" customFormat="1" x14ac:dyDescent="0.2">
      <c r="A94" s="48"/>
      <c r="B94" s="41"/>
      <c r="C94" s="41"/>
      <c r="D94" s="41"/>
      <c r="E94" s="41"/>
      <c r="F94" s="41"/>
      <c r="G94" s="41"/>
      <c r="H94" s="42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3"/>
    </row>
    <row r="95" spans="1:63" s="44" customFormat="1" x14ac:dyDescent="0.2">
      <c r="A95" s="48"/>
      <c r="B95" s="41"/>
      <c r="C95" s="41"/>
      <c r="D95" s="41"/>
      <c r="E95" s="41"/>
      <c r="F95" s="41"/>
      <c r="G95" s="41"/>
      <c r="H95" s="42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3"/>
    </row>
    <row r="96" spans="1:63" s="44" customFormat="1" x14ac:dyDescent="0.2">
      <c r="A96" s="48"/>
      <c r="B96" s="41"/>
      <c r="C96" s="41"/>
      <c r="D96" s="41"/>
      <c r="E96" s="41"/>
      <c r="F96" s="41"/>
      <c r="G96" s="41"/>
      <c r="H96" s="42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3"/>
    </row>
    <row r="97" spans="1:63" s="44" customFormat="1" x14ac:dyDescent="0.2">
      <c r="A97" s="48"/>
      <c r="B97" s="41"/>
      <c r="C97" s="41"/>
      <c r="D97" s="41"/>
      <c r="E97" s="41"/>
      <c r="F97" s="41"/>
      <c r="G97" s="41"/>
      <c r="H97" s="42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  <c r="BJ97" s="41"/>
      <c r="BK97" s="43"/>
    </row>
    <row r="98" spans="1:63" s="44" customFormat="1" x14ac:dyDescent="0.2">
      <c r="A98" s="48"/>
      <c r="B98" s="41"/>
      <c r="C98" s="41"/>
      <c r="D98" s="41"/>
      <c r="E98" s="41"/>
      <c r="F98" s="41"/>
      <c r="G98" s="41"/>
      <c r="H98" s="42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3"/>
    </row>
    <row r="99" spans="1:63" s="44" customFormat="1" x14ac:dyDescent="0.2">
      <c r="A99" s="48"/>
      <c r="B99" s="41"/>
      <c r="C99" s="41"/>
      <c r="D99" s="41"/>
      <c r="E99" s="41"/>
      <c r="F99" s="41"/>
      <c r="G99" s="41"/>
      <c r="H99" s="42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1"/>
      <c r="BJ99" s="41"/>
      <c r="BK99" s="43"/>
    </row>
    <row r="100" spans="1:63" s="44" customFormat="1" x14ac:dyDescent="0.2">
      <c r="A100" s="48"/>
      <c r="B100" s="41"/>
      <c r="C100" s="41"/>
      <c r="D100" s="41"/>
      <c r="E100" s="41"/>
      <c r="F100" s="41"/>
      <c r="G100" s="41"/>
      <c r="H100" s="42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3"/>
    </row>
    <row r="101" spans="1:63" s="44" customFormat="1" x14ac:dyDescent="0.2">
      <c r="A101" s="48"/>
      <c r="B101" s="41"/>
      <c r="C101" s="41"/>
      <c r="D101" s="41"/>
      <c r="E101" s="41"/>
      <c r="F101" s="41"/>
      <c r="G101" s="41"/>
      <c r="H101" s="42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3"/>
    </row>
    <row r="102" spans="1:63" s="44" customFormat="1" x14ac:dyDescent="0.2">
      <c r="A102" s="48"/>
      <c r="B102" s="41"/>
      <c r="C102" s="41"/>
      <c r="D102" s="41"/>
      <c r="E102" s="41"/>
      <c r="F102" s="41"/>
      <c r="G102" s="41"/>
      <c r="H102" s="42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3"/>
    </row>
    <row r="103" spans="1:63" s="44" customFormat="1" x14ac:dyDescent="0.2">
      <c r="A103" s="48"/>
      <c r="B103" s="41"/>
      <c r="C103" s="41"/>
      <c r="D103" s="41"/>
      <c r="E103" s="41"/>
      <c r="F103" s="41"/>
      <c r="G103" s="41"/>
      <c r="H103" s="42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1"/>
      <c r="BJ103" s="41"/>
      <c r="BK103" s="43"/>
    </row>
    <row r="104" spans="1:63" s="44" customFormat="1" x14ac:dyDescent="0.2">
      <c r="A104" s="48"/>
      <c r="B104" s="41"/>
      <c r="C104" s="41"/>
      <c r="D104" s="41"/>
      <c r="E104" s="41"/>
      <c r="F104" s="41"/>
      <c r="G104" s="41"/>
      <c r="H104" s="42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3"/>
    </row>
    <row r="105" spans="1:63" s="44" customFormat="1" x14ac:dyDescent="0.2">
      <c r="A105" s="48"/>
      <c r="B105" s="41"/>
      <c r="C105" s="41"/>
      <c r="D105" s="41"/>
      <c r="E105" s="41"/>
      <c r="F105" s="41"/>
      <c r="G105" s="41"/>
      <c r="H105" s="42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  <c r="BK105" s="43"/>
    </row>
    <row r="106" spans="1:63" s="44" customFormat="1" x14ac:dyDescent="0.2">
      <c r="A106" s="48"/>
      <c r="B106" s="41"/>
      <c r="C106" s="41"/>
      <c r="D106" s="41"/>
      <c r="E106" s="41"/>
      <c r="F106" s="41"/>
      <c r="G106" s="41"/>
      <c r="H106" s="42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3"/>
    </row>
    <row r="107" spans="1:63" s="44" customFormat="1" x14ac:dyDescent="0.2">
      <c r="A107" s="48"/>
      <c r="B107" s="41"/>
      <c r="C107" s="41"/>
      <c r="D107" s="41"/>
      <c r="E107" s="41"/>
      <c r="F107" s="41"/>
      <c r="G107" s="41"/>
      <c r="H107" s="42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1"/>
      <c r="BI107" s="41"/>
      <c r="BJ107" s="41"/>
      <c r="BK107" s="43"/>
    </row>
    <row r="108" spans="1:63" s="44" customFormat="1" x14ac:dyDescent="0.2">
      <c r="A108" s="48"/>
      <c r="B108" s="41"/>
      <c r="C108" s="41"/>
      <c r="D108" s="41"/>
      <c r="E108" s="41"/>
      <c r="F108" s="41"/>
      <c r="G108" s="41"/>
      <c r="H108" s="42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3"/>
    </row>
    <row r="109" spans="1:63" s="44" customFormat="1" x14ac:dyDescent="0.2">
      <c r="A109" s="48"/>
      <c r="B109" s="41"/>
      <c r="C109" s="41"/>
      <c r="D109" s="41"/>
      <c r="E109" s="41"/>
      <c r="F109" s="41"/>
      <c r="G109" s="41"/>
      <c r="H109" s="42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  <c r="BK109" s="43"/>
    </row>
    <row r="110" spans="1:63" s="44" customFormat="1" x14ac:dyDescent="0.2">
      <c r="A110" s="48"/>
      <c r="B110" s="41"/>
      <c r="C110" s="41"/>
      <c r="D110" s="41"/>
      <c r="E110" s="41"/>
      <c r="F110" s="41"/>
      <c r="G110" s="41"/>
      <c r="H110" s="42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41"/>
      <c r="BI110" s="41"/>
      <c r="BJ110" s="41"/>
      <c r="BK110" s="43"/>
    </row>
    <row r="111" spans="1:63" s="44" customFormat="1" x14ac:dyDescent="0.2">
      <c r="A111" s="48"/>
      <c r="B111" s="41"/>
      <c r="C111" s="41"/>
      <c r="D111" s="41"/>
      <c r="E111" s="41"/>
      <c r="F111" s="41"/>
      <c r="G111" s="41"/>
      <c r="H111" s="42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41"/>
      <c r="BI111" s="41"/>
      <c r="BJ111" s="41"/>
      <c r="BK111" s="43"/>
    </row>
    <row r="112" spans="1:63" s="44" customFormat="1" x14ac:dyDescent="0.2">
      <c r="A112" s="48"/>
      <c r="B112" s="41"/>
      <c r="C112" s="41"/>
      <c r="D112" s="41"/>
      <c r="E112" s="41"/>
      <c r="F112" s="41"/>
      <c r="G112" s="41"/>
      <c r="H112" s="42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3"/>
    </row>
    <row r="113" spans="1:63" s="44" customFormat="1" x14ac:dyDescent="0.2">
      <c r="A113" s="48"/>
      <c r="B113" s="41"/>
      <c r="C113" s="41"/>
      <c r="D113" s="41"/>
      <c r="E113" s="41"/>
      <c r="F113" s="41"/>
      <c r="G113" s="41"/>
      <c r="H113" s="42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K113" s="43"/>
    </row>
    <row r="114" spans="1:63" s="44" customFormat="1" x14ac:dyDescent="0.2">
      <c r="A114" s="48"/>
      <c r="B114" s="41"/>
      <c r="C114" s="41"/>
      <c r="D114" s="41"/>
      <c r="E114" s="41"/>
      <c r="F114" s="41"/>
      <c r="G114" s="41"/>
      <c r="H114" s="42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3"/>
    </row>
    <row r="115" spans="1:63" s="44" customFormat="1" x14ac:dyDescent="0.2">
      <c r="A115" s="48"/>
      <c r="B115" s="41"/>
      <c r="C115" s="41"/>
      <c r="D115" s="41"/>
      <c r="E115" s="41"/>
      <c r="F115" s="41"/>
      <c r="G115" s="41"/>
      <c r="H115" s="42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  <c r="BK115" s="43"/>
    </row>
    <row r="116" spans="1:63" s="44" customFormat="1" x14ac:dyDescent="0.2">
      <c r="A116" s="48"/>
      <c r="B116" s="41"/>
      <c r="C116" s="41"/>
      <c r="D116" s="41"/>
      <c r="E116" s="41"/>
      <c r="F116" s="41"/>
      <c r="G116" s="41"/>
      <c r="H116" s="42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3"/>
    </row>
    <row r="117" spans="1:63" s="44" customFormat="1" x14ac:dyDescent="0.2">
      <c r="A117" s="48"/>
      <c r="B117" s="41"/>
      <c r="C117" s="41"/>
      <c r="D117" s="41"/>
      <c r="E117" s="41"/>
      <c r="F117" s="41"/>
      <c r="G117" s="41"/>
      <c r="H117" s="42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K117" s="43"/>
    </row>
    <row r="118" spans="1:63" s="44" customFormat="1" x14ac:dyDescent="0.2">
      <c r="A118" s="48"/>
      <c r="B118" s="41"/>
      <c r="C118" s="41"/>
      <c r="D118" s="41"/>
      <c r="E118" s="41"/>
      <c r="F118" s="41"/>
      <c r="G118" s="41"/>
      <c r="H118" s="42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  <c r="BK118" s="43"/>
    </row>
    <row r="119" spans="1:63" s="44" customFormat="1" x14ac:dyDescent="0.2">
      <c r="A119" s="48"/>
      <c r="B119" s="41"/>
      <c r="C119" s="41"/>
      <c r="D119" s="41"/>
      <c r="E119" s="41"/>
      <c r="F119" s="41"/>
      <c r="G119" s="41"/>
      <c r="H119" s="42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  <c r="BK119" s="43"/>
    </row>
    <row r="120" spans="1:63" s="44" customFormat="1" x14ac:dyDescent="0.2">
      <c r="A120" s="48"/>
      <c r="B120" s="41"/>
      <c r="C120" s="41"/>
      <c r="D120" s="41"/>
      <c r="E120" s="41"/>
      <c r="F120" s="41"/>
      <c r="G120" s="41"/>
      <c r="H120" s="42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3"/>
    </row>
    <row r="121" spans="1:63" s="44" customFormat="1" x14ac:dyDescent="0.2">
      <c r="A121" s="48"/>
      <c r="B121" s="41"/>
      <c r="C121" s="41"/>
      <c r="D121" s="41"/>
      <c r="E121" s="41"/>
      <c r="F121" s="41"/>
      <c r="G121" s="41"/>
      <c r="H121" s="42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41"/>
      <c r="BI121" s="41"/>
      <c r="BJ121" s="41"/>
      <c r="BK121" s="43"/>
    </row>
    <row r="122" spans="1:63" s="44" customFormat="1" x14ac:dyDescent="0.2">
      <c r="A122" s="48"/>
      <c r="B122" s="41"/>
      <c r="C122" s="41"/>
      <c r="D122" s="41"/>
      <c r="E122" s="41"/>
      <c r="F122" s="41"/>
      <c r="G122" s="41"/>
      <c r="H122" s="42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  <c r="BK122" s="43"/>
    </row>
    <row r="123" spans="1:63" s="44" customFormat="1" x14ac:dyDescent="0.2">
      <c r="A123" s="48"/>
      <c r="B123" s="41"/>
      <c r="C123" s="41"/>
      <c r="D123" s="41"/>
      <c r="E123" s="41"/>
      <c r="F123" s="41"/>
      <c r="G123" s="41"/>
      <c r="H123" s="42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3"/>
    </row>
    <row r="124" spans="1:63" s="44" customFormat="1" x14ac:dyDescent="0.2">
      <c r="A124" s="48"/>
      <c r="B124" s="41"/>
      <c r="C124" s="41"/>
      <c r="D124" s="41"/>
      <c r="E124" s="41"/>
      <c r="F124" s="41"/>
      <c r="G124" s="41"/>
      <c r="H124" s="42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3"/>
    </row>
    <row r="125" spans="1:63" s="44" customFormat="1" x14ac:dyDescent="0.2">
      <c r="A125" s="48"/>
      <c r="B125" s="41"/>
      <c r="C125" s="41"/>
      <c r="D125" s="41"/>
      <c r="E125" s="41"/>
      <c r="F125" s="41"/>
      <c r="G125" s="41"/>
      <c r="H125" s="42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3"/>
    </row>
    <row r="126" spans="1:63" s="44" customFormat="1" x14ac:dyDescent="0.2">
      <c r="A126" s="48"/>
      <c r="B126" s="41"/>
      <c r="C126" s="41"/>
      <c r="D126" s="41"/>
      <c r="E126" s="41"/>
      <c r="F126" s="41"/>
      <c r="G126" s="41"/>
      <c r="H126" s="42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3"/>
    </row>
    <row r="127" spans="1:63" s="44" customFormat="1" x14ac:dyDescent="0.2">
      <c r="A127" s="48"/>
      <c r="B127" s="41"/>
      <c r="C127" s="41"/>
      <c r="D127" s="41"/>
      <c r="E127" s="41"/>
      <c r="F127" s="41"/>
      <c r="G127" s="41"/>
      <c r="H127" s="42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3"/>
    </row>
    <row r="128" spans="1:63" s="44" customFormat="1" x14ac:dyDescent="0.2">
      <c r="A128" s="48"/>
      <c r="B128" s="41"/>
      <c r="C128" s="41"/>
      <c r="D128" s="41"/>
      <c r="E128" s="41"/>
      <c r="F128" s="41"/>
      <c r="G128" s="41"/>
      <c r="H128" s="42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3"/>
    </row>
    <row r="129" spans="1:63" s="44" customFormat="1" x14ac:dyDescent="0.2">
      <c r="A129" s="48"/>
      <c r="B129" s="41"/>
      <c r="C129" s="41"/>
      <c r="D129" s="41"/>
      <c r="E129" s="41"/>
      <c r="F129" s="41"/>
      <c r="G129" s="41"/>
      <c r="H129" s="42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3"/>
    </row>
    <row r="130" spans="1:63" s="44" customFormat="1" x14ac:dyDescent="0.2">
      <c r="A130" s="48"/>
      <c r="B130" s="41"/>
      <c r="C130" s="41"/>
      <c r="D130" s="41"/>
      <c r="E130" s="41"/>
      <c r="F130" s="41"/>
      <c r="G130" s="41"/>
      <c r="H130" s="42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3"/>
    </row>
    <row r="131" spans="1:63" s="44" customFormat="1" x14ac:dyDescent="0.2">
      <c r="A131" s="48"/>
      <c r="B131" s="41"/>
      <c r="C131" s="41"/>
      <c r="D131" s="41"/>
      <c r="E131" s="41"/>
      <c r="F131" s="41"/>
      <c r="G131" s="41"/>
      <c r="H131" s="42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3"/>
    </row>
    <row r="132" spans="1:63" s="44" customFormat="1" x14ac:dyDescent="0.2">
      <c r="A132" s="48"/>
      <c r="B132" s="41"/>
      <c r="C132" s="41"/>
      <c r="D132" s="41"/>
      <c r="E132" s="41"/>
      <c r="F132" s="41"/>
      <c r="G132" s="41"/>
      <c r="H132" s="42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3"/>
    </row>
    <row r="133" spans="1:63" s="44" customFormat="1" x14ac:dyDescent="0.2">
      <c r="A133" s="48"/>
      <c r="B133" s="41"/>
      <c r="C133" s="41"/>
      <c r="D133" s="41"/>
      <c r="E133" s="41"/>
      <c r="F133" s="41"/>
      <c r="G133" s="41"/>
      <c r="H133" s="42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3"/>
    </row>
    <row r="134" spans="1:63" s="44" customFormat="1" x14ac:dyDescent="0.2">
      <c r="A134" s="48"/>
      <c r="B134" s="41"/>
      <c r="C134" s="41"/>
      <c r="D134" s="41"/>
      <c r="E134" s="41"/>
      <c r="F134" s="41"/>
      <c r="G134" s="41"/>
      <c r="H134" s="42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3"/>
    </row>
    <row r="135" spans="1:63" s="44" customFormat="1" x14ac:dyDescent="0.2">
      <c r="A135" s="48"/>
      <c r="B135" s="41"/>
      <c r="C135" s="41"/>
      <c r="D135" s="41"/>
      <c r="E135" s="41"/>
      <c r="F135" s="41"/>
      <c r="G135" s="41"/>
      <c r="H135" s="42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3"/>
    </row>
    <row r="136" spans="1:63" s="44" customFormat="1" x14ac:dyDescent="0.2">
      <c r="A136" s="48"/>
      <c r="B136" s="41"/>
      <c r="C136" s="41"/>
      <c r="D136" s="41"/>
      <c r="E136" s="41"/>
      <c r="F136" s="41"/>
      <c r="G136" s="41"/>
      <c r="H136" s="42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3"/>
    </row>
    <row r="137" spans="1:63" s="44" customFormat="1" x14ac:dyDescent="0.2">
      <c r="A137" s="48"/>
      <c r="B137" s="41"/>
      <c r="C137" s="41"/>
      <c r="D137" s="41"/>
      <c r="E137" s="41"/>
      <c r="F137" s="41"/>
      <c r="G137" s="41"/>
      <c r="H137" s="42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3"/>
    </row>
    <row r="138" spans="1:63" s="44" customFormat="1" x14ac:dyDescent="0.2">
      <c r="A138" s="48"/>
      <c r="B138" s="41"/>
      <c r="C138" s="41"/>
      <c r="D138" s="41"/>
      <c r="E138" s="41"/>
      <c r="F138" s="41"/>
      <c r="G138" s="41"/>
      <c r="H138" s="42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3"/>
    </row>
    <row r="139" spans="1:63" s="44" customFormat="1" x14ac:dyDescent="0.2">
      <c r="A139" s="48"/>
      <c r="B139" s="41"/>
      <c r="C139" s="41"/>
      <c r="D139" s="41"/>
      <c r="E139" s="41"/>
      <c r="F139" s="41"/>
      <c r="G139" s="41"/>
      <c r="H139" s="42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3"/>
    </row>
    <row r="140" spans="1:63" s="44" customFormat="1" x14ac:dyDescent="0.2">
      <c r="A140" s="48"/>
      <c r="B140" s="41"/>
      <c r="C140" s="41"/>
      <c r="D140" s="41"/>
      <c r="E140" s="41"/>
      <c r="F140" s="41"/>
      <c r="G140" s="41"/>
      <c r="H140" s="42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3"/>
    </row>
    <row r="141" spans="1:63" s="44" customFormat="1" x14ac:dyDescent="0.2">
      <c r="A141" s="48"/>
      <c r="B141" s="41"/>
      <c r="C141" s="41"/>
      <c r="D141" s="41"/>
      <c r="E141" s="41"/>
      <c r="F141" s="41"/>
      <c r="G141" s="41"/>
      <c r="H141" s="42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3"/>
    </row>
    <row r="142" spans="1:63" s="44" customFormat="1" x14ac:dyDescent="0.2">
      <c r="A142" s="48"/>
      <c r="B142" s="41"/>
      <c r="C142" s="41"/>
      <c r="D142" s="41"/>
      <c r="E142" s="41"/>
      <c r="F142" s="41"/>
      <c r="G142" s="41"/>
      <c r="H142" s="42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3"/>
    </row>
    <row r="143" spans="1:63" s="44" customFormat="1" x14ac:dyDescent="0.2">
      <c r="A143" s="48"/>
      <c r="B143" s="41"/>
      <c r="C143" s="41"/>
      <c r="D143" s="41"/>
      <c r="E143" s="41"/>
      <c r="F143" s="41"/>
      <c r="G143" s="41"/>
      <c r="H143" s="42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  <c r="BK143" s="43"/>
    </row>
    <row r="144" spans="1:63" s="44" customFormat="1" x14ac:dyDescent="0.2">
      <c r="A144" s="48"/>
      <c r="B144" s="41"/>
      <c r="C144" s="41"/>
      <c r="D144" s="41"/>
      <c r="E144" s="41"/>
      <c r="F144" s="41"/>
      <c r="G144" s="41"/>
      <c r="H144" s="42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41"/>
      <c r="BJ144" s="41"/>
      <c r="BK144" s="43"/>
    </row>
    <row r="145" spans="1:63" s="44" customFormat="1" x14ac:dyDescent="0.2">
      <c r="A145" s="48"/>
      <c r="B145" s="41"/>
      <c r="C145" s="41"/>
      <c r="D145" s="41"/>
      <c r="E145" s="41"/>
      <c r="F145" s="41"/>
      <c r="G145" s="41"/>
      <c r="H145" s="42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  <c r="BK145" s="43"/>
    </row>
    <row r="146" spans="1:63" s="44" customFormat="1" x14ac:dyDescent="0.2">
      <c r="A146" s="48"/>
      <c r="B146" s="41"/>
      <c r="C146" s="41"/>
      <c r="D146" s="41"/>
      <c r="E146" s="41"/>
      <c r="F146" s="41"/>
      <c r="G146" s="41"/>
      <c r="H146" s="42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3"/>
    </row>
    <row r="147" spans="1:63" s="44" customFormat="1" x14ac:dyDescent="0.2">
      <c r="A147" s="48"/>
      <c r="B147" s="41"/>
      <c r="C147" s="41"/>
      <c r="D147" s="41"/>
      <c r="E147" s="41"/>
      <c r="F147" s="41"/>
      <c r="G147" s="41"/>
      <c r="H147" s="42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3"/>
    </row>
    <row r="148" spans="1:63" s="44" customFormat="1" x14ac:dyDescent="0.2">
      <c r="A148" s="48"/>
      <c r="B148" s="41"/>
      <c r="C148" s="41"/>
      <c r="D148" s="41"/>
      <c r="E148" s="41"/>
      <c r="F148" s="41"/>
      <c r="G148" s="41"/>
      <c r="H148" s="42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41"/>
      <c r="BJ148" s="41"/>
      <c r="BK148" s="43"/>
    </row>
    <row r="149" spans="1:63" s="44" customFormat="1" x14ac:dyDescent="0.2">
      <c r="A149" s="48"/>
      <c r="B149" s="41"/>
      <c r="C149" s="41"/>
      <c r="D149" s="41"/>
      <c r="E149" s="41"/>
      <c r="F149" s="41"/>
      <c r="G149" s="41"/>
      <c r="H149" s="42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41"/>
      <c r="BJ149" s="41"/>
      <c r="BK149" s="43"/>
    </row>
    <row r="150" spans="1:63" s="44" customFormat="1" x14ac:dyDescent="0.2">
      <c r="A150" s="48"/>
      <c r="B150" s="41"/>
      <c r="C150" s="41"/>
      <c r="D150" s="41"/>
      <c r="E150" s="41"/>
      <c r="F150" s="41"/>
      <c r="G150" s="41"/>
      <c r="H150" s="42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  <c r="BK150" s="43"/>
    </row>
    <row r="151" spans="1:63" s="44" customFormat="1" x14ac:dyDescent="0.2">
      <c r="A151" s="48"/>
      <c r="B151" s="41"/>
      <c r="C151" s="41"/>
      <c r="D151" s="41"/>
      <c r="E151" s="41"/>
      <c r="F151" s="41"/>
      <c r="G151" s="41"/>
      <c r="H151" s="42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  <c r="BK151" s="43"/>
    </row>
    <row r="152" spans="1:63" s="44" customFormat="1" x14ac:dyDescent="0.2">
      <c r="A152" s="48"/>
      <c r="B152" s="41"/>
      <c r="C152" s="41"/>
      <c r="D152" s="41"/>
      <c r="E152" s="41"/>
      <c r="F152" s="41"/>
      <c r="G152" s="41"/>
      <c r="H152" s="42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1"/>
      <c r="BI152" s="41"/>
      <c r="BJ152" s="41"/>
      <c r="BK152" s="43"/>
    </row>
    <row r="153" spans="1:63" s="44" customFormat="1" x14ac:dyDescent="0.2">
      <c r="A153" s="48"/>
      <c r="B153" s="41"/>
      <c r="C153" s="41"/>
      <c r="D153" s="41"/>
      <c r="E153" s="41"/>
      <c r="F153" s="41"/>
      <c r="G153" s="41"/>
      <c r="H153" s="42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K153" s="43"/>
    </row>
    <row r="154" spans="1:63" s="44" customFormat="1" x14ac:dyDescent="0.2">
      <c r="A154" s="48"/>
      <c r="B154" s="41"/>
      <c r="C154" s="41"/>
      <c r="D154" s="41"/>
      <c r="E154" s="41"/>
      <c r="F154" s="41"/>
      <c r="G154" s="41"/>
      <c r="H154" s="42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41"/>
      <c r="BK154" s="43"/>
    </row>
    <row r="155" spans="1:63" s="44" customFormat="1" x14ac:dyDescent="0.2">
      <c r="A155" s="48"/>
      <c r="B155" s="41"/>
      <c r="C155" s="41"/>
      <c r="D155" s="41"/>
      <c r="E155" s="41"/>
      <c r="F155" s="41"/>
      <c r="G155" s="41"/>
      <c r="H155" s="42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41"/>
      <c r="BK155" s="43"/>
    </row>
    <row r="156" spans="1:63" s="44" customFormat="1" x14ac:dyDescent="0.2">
      <c r="A156" s="48"/>
      <c r="B156" s="41"/>
      <c r="C156" s="41"/>
      <c r="D156" s="41"/>
      <c r="E156" s="41"/>
      <c r="F156" s="41"/>
      <c r="G156" s="41"/>
      <c r="H156" s="42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3"/>
    </row>
    <row r="157" spans="1:63" s="44" customFormat="1" x14ac:dyDescent="0.2">
      <c r="A157" s="48"/>
      <c r="B157" s="41"/>
      <c r="C157" s="41"/>
      <c r="D157" s="41"/>
      <c r="E157" s="41"/>
      <c r="F157" s="41"/>
      <c r="G157" s="41"/>
      <c r="H157" s="42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  <c r="BK157" s="43"/>
    </row>
    <row r="158" spans="1:63" s="44" customFormat="1" x14ac:dyDescent="0.2">
      <c r="A158" s="48"/>
      <c r="B158" s="41"/>
      <c r="C158" s="41"/>
      <c r="D158" s="41"/>
      <c r="E158" s="41"/>
      <c r="F158" s="41"/>
      <c r="G158" s="41"/>
      <c r="H158" s="42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3"/>
    </row>
    <row r="159" spans="1:63" s="44" customFormat="1" x14ac:dyDescent="0.2">
      <c r="A159" s="48"/>
      <c r="B159" s="41"/>
      <c r="C159" s="41"/>
      <c r="D159" s="41"/>
      <c r="E159" s="41"/>
      <c r="F159" s="41"/>
      <c r="G159" s="41"/>
      <c r="H159" s="42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3"/>
    </row>
    <row r="160" spans="1:63" s="44" customFormat="1" x14ac:dyDescent="0.2">
      <c r="A160" s="48"/>
      <c r="B160" s="41"/>
      <c r="C160" s="41"/>
      <c r="D160" s="41"/>
      <c r="E160" s="41"/>
      <c r="F160" s="41"/>
      <c r="G160" s="41"/>
      <c r="H160" s="42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3"/>
    </row>
    <row r="161" spans="1:63" s="44" customFormat="1" x14ac:dyDescent="0.2">
      <c r="A161" s="48"/>
      <c r="B161" s="41"/>
      <c r="C161" s="41"/>
      <c r="D161" s="41"/>
      <c r="E161" s="41"/>
      <c r="F161" s="41"/>
      <c r="G161" s="41"/>
      <c r="H161" s="42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41"/>
      <c r="BK161" s="43"/>
    </row>
    <row r="162" spans="1:63" s="44" customFormat="1" x14ac:dyDescent="0.2">
      <c r="A162" s="48"/>
      <c r="B162" s="41"/>
      <c r="C162" s="41"/>
      <c r="D162" s="41"/>
      <c r="E162" s="41"/>
      <c r="F162" s="41"/>
      <c r="G162" s="41"/>
      <c r="H162" s="42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41"/>
      <c r="BK162" s="43"/>
    </row>
    <row r="163" spans="1:63" s="44" customFormat="1" x14ac:dyDescent="0.2">
      <c r="A163" s="48"/>
      <c r="B163" s="41"/>
      <c r="C163" s="41"/>
      <c r="D163" s="41"/>
      <c r="E163" s="41"/>
      <c r="F163" s="41"/>
      <c r="G163" s="41"/>
      <c r="H163" s="42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3"/>
    </row>
    <row r="164" spans="1:63" s="44" customFormat="1" x14ac:dyDescent="0.2">
      <c r="A164" s="48"/>
      <c r="B164" s="41"/>
      <c r="C164" s="41"/>
      <c r="D164" s="41"/>
      <c r="E164" s="41"/>
      <c r="F164" s="41"/>
      <c r="G164" s="41"/>
      <c r="H164" s="42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1"/>
      <c r="BJ164" s="41"/>
      <c r="BK164" s="43"/>
    </row>
    <row r="165" spans="1:63" s="44" customFormat="1" x14ac:dyDescent="0.2">
      <c r="A165" s="48"/>
      <c r="B165" s="41"/>
      <c r="C165" s="41"/>
      <c r="D165" s="41"/>
      <c r="E165" s="41"/>
      <c r="F165" s="41"/>
      <c r="G165" s="41"/>
      <c r="H165" s="42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3"/>
    </row>
    <row r="166" spans="1:63" s="44" customFormat="1" x14ac:dyDescent="0.2">
      <c r="A166" s="48"/>
      <c r="B166" s="41"/>
      <c r="C166" s="41"/>
      <c r="D166" s="41"/>
      <c r="E166" s="41"/>
      <c r="F166" s="41"/>
      <c r="G166" s="41"/>
      <c r="H166" s="42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3"/>
    </row>
    <row r="167" spans="1:63" s="44" customFormat="1" x14ac:dyDescent="0.2">
      <c r="A167" s="48"/>
      <c r="B167" s="41"/>
      <c r="C167" s="41"/>
      <c r="D167" s="41"/>
      <c r="E167" s="41"/>
      <c r="F167" s="41"/>
      <c r="G167" s="41"/>
      <c r="H167" s="42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41"/>
      <c r="BK167" s="43"/>
    </row>
    <row r="168" spans="1:63" s="44" customFormat="1" x14ac:dyDescent="0.2">
      <c r="A168" s="48"/>
      <c r="B168" s="41"/>
      <c r="C168" s="41"/>
      <c r="D168" s="41"/>
      <c r="E168" s="41"/>
      <c r="F168" s="41"/>
      <c r="G168" s="41"/>
      <c r="H168" s="42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41"/>
      <c r="BK168" s="43"/>
    </row>
    <row r="169" spans="1:63" s="44" customFormat="1" x14ac:dyDescent="0.2">
      <c r="A169" s="48"/>
      <c r="B169" s="41"/>
      <c r="C169" s="41"/>
      <c r="D169" s="41"/>
      <c r="E169" s="41"/>
      <c r="F169" s="41"/>
      <c r="G169" s="41"/>
      <c r="H169" s="42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41"/>
      <c r="BK169" s="43"/>
    </row>
    <row r="170" spans="1:63" s="44" customFormat="1" x14ac:dyDescent="0.2">
      <c r="A170" s="48"/>
      <c r="B170" s="41"/>
      <c r="C170" s="41"/>
      <c r="D170" s="41"/>
      <c r="E170" s="41"/>
      <c r="F170" s="41"/>
      <c r="G170" s="41"/>
      <c r="H170" s="42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41"/>
      <c r="BK170" s="43"/>
    </row>
    <row r="171" spans="1:63" s="44" customFormat="1" x14ac:dyDescent="0.2">
      <c r="A171" s="48"/>
      <c r="B171" s="41"/>
      <c r="C171" s="41"/>
      <c r="D171" s="41"/>
      <c r="E171" s="41"/>
      <c r="F171" s="41"/>
      <c r="G171" s="41"/>
      <c r="H171" s="42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1"/>
      <c r="BH171" s="41"/>
      <c r="BI171" s="41"/>
      <c r="BJ171" s="41"/>
      <c r="BK171" s="43"/>
    </row>
    <row r="172" spans="1:63" s="44" customFormat="1" x14ac:dyDescent="0.2">
      <c r="A172" s="48"/>
      <c r="B172" s="41"/>
      <c r="C172" s="41"/>
      <c r="D172" s="41"/>
      <c r="E172" s="41"/>
      <c r="F172" s="41"/>
      <c r="G172" s="41"/>
      <c r="H172" s="42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1"/>
      <c r="BI172" s="41"/>
      <c r="BJ172" s="41"/>
      <c r="BK172" s="43"/>
    </row>
    <row r="173" spans="1:63" s="44" customFormat="1" x14ac:dyDescent="0.2">
      <c r="A173" s="48"/>
      <c r="B173" s="41"/>
      <c r="C173" s="41"/>
      <c r="D173" s="41"/>
      <c r="E173" s="41"/>
      <c r="F173" s="41"/>
      <c r="G173" s="41"/>
      <c r="H173" s="42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1"/>
      <c r="BH173" s="41"/>
      <c r="BI173" s="41"/>
      <c r="BJ173" s="41"/>
      <c r="BK173" s="43"/>
    </row>
    <row r="174" spans="1:63" s="44" customFormat="1" x14ac:dyDescent="0.2">
      <c r="A174" s="48"/>
      <c r="B174" s="41"/>
      <c r="C174" s="41"/>
      <c r="D174" s="41"/>
      <c r="E174" s="41"/>
      <c r="F174" s="41"/>
      <c r="G174" s="41"/>
      <c r="H174" s="42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41"/>
      <c r="BK174" s="43"/>
    </row>
    <row r="175" spans="1:63" s="44" customFormat="1" x14ac:dyDescent="0.2">
      <c r="A175" s="48"/>
      <c r="B175" s="41"/>
      <c r="C175" s="41"/>
      <c r="D175" s="41"/>
      <c r="E175" s="41"/>
      <c r="F175" s="41"/>
      <c r="G175" s="41"/>
      <c r="H175" s="42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41"/>
      <c r="BK175" s="43"/>
    </row>
    <row r="176" spans="1:63" s="44" customFormat="1" x14ac:dyDescent="0.2">
      <c r="A176" s="48"/>
      <c r="B176" s="41"/>
      <c r="C176" s="41"/>
      <c r="D176" s="41"/>
      <c r="E176" s="41"/>
      <c r="F176" s="41"/>
      <c r="G176" s="41"/>
      <c r="H176" s="42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41"/>
      <c r="AT176" s="41"/>
      <c r="AU176" s="41"/>
      <c r="AV176" s="41"/>
      <c r="AW176" s="41"/>
      <c r="AX176" s="41"/>
      <c r="AY176" s="41"/>
      <c r="AZ176" s="41"/>
      <c r="BA176" s="41"/>
      <c r="BB176" s="41"/>
      <c r="BC176" s="41"/>
      <c r="BD176" s="41"/>
      <c r="BE176" s="41"/>
      <c r="BF176" s="41"/>
      <c r="BG176" s="41"/>
      <c r="BH176" s="41"/>
      <c r="BI176" s="41"/>
      <c r="BJ176" s="41"/>
      <c r="BK176" s="43"/>
    </row>
    <row r="177" spans="1:63" s="44" customFormat="1" x14ac:dyDescent="0.2">
      <c r="A177" s="48"/>
      <c r="B177" s="41"/>
      <c r="C177" s="41"/>
      <c r="D177" s="41"/>
      <c r="E177" s="41"/>
      <c r="F177" s="41"/>
      <c r="G177" s="41"/>
      <c r="H177" s="42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41"/>
      <c r="BK177" s="43"/>
    </row>
    <row r="178" spans="1:63" s="44" customFormat="1" x14ac:dyDescent="0.2">
      <c r="A178" s="48"/>
      <c r="B178" s="41"/>
      <c r="C178" s="41"/>
      <c r="D178" s="41"/>
      <c r="E178" s="41"/>
      <c r="F178" s="41"/>
      <c r="G178" s="41"/>
      <c r="H178" s="42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41"/>
      <c r="AT178" s="41"/>
      <c r="AU178" s="41"/>
      <c r="AV178" s="41"/>
      <c r="AW178" s="41"/>
      <c r="AX178" s="41"/>
      <c r="AY178" s="41"/>
      <c r="AZ178" s="41"/>
      <c r="BA178" s="41"/>
      <c r="BB178" s="41"/>
      <c r="BC178" s="41"/>
      <c r="BD178" s="41"/>
      <c r="BE178" s="41"/>
      <c r="BF178" s="41"/>
      <c r="BG178" s="41"/>
      <c r="BH178" s="41"/>
      <c r="BI178" s="41"/>
      <c r="BJ178" s="41"/>
      <c r="BK178" s="43"/>
    </row>
    <row r="179" spans="1:63" s="44" customFormat="1" x14ac:dyDescent="0.2">
      <c r="A179" s="48"/>
      <c r="B179" s="41"/>
      <c r="C179" s="41"/>
      <c r="D179" s="41"/>
      <c r="E179" s="41"/>
      <c r="F179" s="41"/>
      <c r="G179" s="41"/>
      <c r="H179" s="42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  <c r="AS179" s="41"/>
      <c r="AT179" s="41"/>
      <c r="AU179" s="41"/>
      <c r="AV179" s="41"/>
      <c r="AW179" s="41"/>
      <c r="AX179" s="41"/>
      <c r="AY179" s="41"/>
      <c r="AZ179" s="41"/>
      <c r="BA179" s="41"/>
      <c r="BB179" s="41"/>
      <c r="BC179" s="41"/>
      <c r="BD179" s="41"/>
      <c r="BE179" s="41"/>
      <c r="BF179" s="41"/>
      <c r="BG179" s="41"/>
      <c r="BH179" s="41"/>
      <c r="BI179" s="41"/>
      <c r="BJ179" s="41"/>
      <c r="BK179" s="43"/>
    </row>
    <row r="180" spans="1:63" s="44" customFormat="1" x14ac:dyDescent="0.2">
      <c r="A180" s="48"/>
      <c r="B180" s="41"/>
      <c r="C180" s="41"/>
      <c r="D180" s="41"/>
      <c r="E180" s="41"/>
      <c r="F180" s="41"/>
      <c r="G180" s="41"/>
      <c r="H180" s="42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41"/>
      <c r="BK180" s="43"/>
    </row>
    <row r="181" spans="1:63" s="44" customFormat="1" x14ac:dyDescent="0.2">
      <c r="A181" s="48"/>
      <c r="B181" s="41"/>
      <c r="C181" s="41"/>
      <c r="D181" s="41"/>
      <c r="E181" s="41"/>
      <c r="F181" s="41"/>
      <c r="G181" s="41"/>
      <c r="H181" s="42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41"/>
      <c r="BK181" s="43"/>
    </row>
    <row r="182" spans="1:63" s="44" customFormat="1" x14ac:dyDescent="0.2">
      <c r="A182" s="48"/>
      <c r="B182" s="41"/>
      <c r="C182" s="41"/>
      <c r="D182" s="41"/>
      <c r="E182" s="41"/>
      <c r="F182" s="41"/>
      <c r="G182" s="41"/>
      <c r="H182" s="42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41"/>
      <c r="BK182" s="43"/>
    </row>
    <row r="183" spans="1:63" s="44" customFormat="1" x14ac:dyDescent="0.2">
      <c r="A183" s="48"/>
      <c r="B183" s="41"/>
      <c r="C183" s="41"/>
      <c r="D183" s="41"/>
      <c r="E183" s="41"/>
      <c r="F183" s="41"/>
      <c r="G183" s="41"/>
      <c r="H183" s="42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41"/>
      <c r="BK183" s="43"/>
    </row>
    <row r="184" spans="1:63" s="44" customFormat="1" x14ac:dyDescent="0.2">
      <c r="A184" s="48"/>
      <c r="B184" s="41"/>
      <c r="C184" s="41"/>
      <c r="D184" s="41"/>
      <c r="E184" s="41"/>
      <c r="F184" s="41"/>
      <c r="G184" s="41"/>
      <c r="H184" s="42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41"/>
      <c r="BK184" s="43"/>
    </row>
    <row r="185" spans="1:63" s="44" customFormat="1" x14ac:dyDescent="0.2">
      <c r="A185" s="48"/>
      <c r="B185" s="41"/>
      <c r="C185" s="41"/>
      <c r="D185" s="41"/>
      <c r="E185" s="41"/>
      <c r="F185" s="41"/>
      <c r="G185" s="41"/>
      <c r="H185" s="42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41"/>
      <c r="BA185" s="41"/>
      <c r="BB185" s="41"/>
      <c r="BC185" s="41"/>
      <c r="BD185" s="41"/>
      <c r="BE185" s="41"/>
      <c r="BF185" s="41"/>
      <c r="BG185" s="41"/>
      <c r="BH185" s="41"/>
      <c r="BI185" s="41"/>
      <c r="BJ185" s="41"/>
      <c r="BK185" s="43"/>
    </row>
    <row r="186" spans="1:63" s="44" customFormat="1" x14ac:dyDescent="0.2">
      <c r="A186" s="48"/>
      <c r="B186" s="41"/>
      <c r="C186" s="41"/>
      <c r="D186" s="41"/>
      <c r="E186" s="41"/>
      <c r="F186" s="41"/>
      <c r="G186" s="41"/>
      <c r="H186" s="42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41"/>
      <c r="AT186" s="41"/>
      <c r="AU186" s="41"/>
      <c r="AV186" s="41"/>
      <c r="AW186" s="41"/>
      <c r="AX186" s="41"/>
      <c r="AY186" s="41"/>
      <c r="AZ186" s="41"/>
      <c r="BA186" s="41"/>
      <c r="BB186" s="41"/>
      <c r="BC186" s="41"/>
      <c r="BD186" s="41"/>
      <c r="BE186" s="41"/>
      <c r="BF186" s="41"/>
      <c r="BG186" s="41"/>
      <c r="BH186" s="41"/>
      <c r="BI186" s="41"/>
      <c r="BJ186" s="41"/>
      <c r="BK186" s="43"/>
    </row>
    <row r="187" spans="1:63" s="44" customFormat="1" x14ac:dyDescent="0.2">
      <c r="A187" s="48"/>
      <c r="B187" s="41"/>
      <c r="C187" s="41"/>
      <c r="D187" s="41"/>
      <c r="E187" s="41"/>
      <c r="F187" s="41"/>
      <c r="G187" s="41"/>
      <c r="H187" s="42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41"/>
      <c r="AT187" s="41"/>
      <c r="AU187" s="41"/>
      <c r="AV187" s="41"/>
      <c r="AW187" s="41"/>
      <c r="AX187" s="41"/>
      <c r="AY187" s="41"/>
      <c r="AZ187" s="41"/>
      <c r="BA187" s="41"/>
      <c r="BB187" s="41"/>
      <c r="BC187" s="41"/>
      <c r="BD187" s="41"/>
      <c r="BE187" s="41"/>
      <c r="BF187" s="41"/>
      <c r="BG187" s="41"/>
      <c r="BH187" s="41"/>
      <c r="BI187" s="41"/>
      <c r="BJ187" s="41"/>
      <c r="BK187" s="43"/>
    </row>
    <row r="188" spans="1:63" s="44" customFormat="1" x14ac:dyDescent="0.2">
      <c r="A188" s="48"/>
      <c r="B188" s="41"/>
      <c r="C188" s="41"/>
      <c r="D188" s="41"/>
      <c r="E188" s="41"/>
      <c r="F188" s="41"/>
      <c r="G188" s="41"/>
      <c r="H188" s="42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S188" s="41"/>
      <c r="AT188" s="41"/>
      <c r="AU188" s="41"/>
      <c r="AV188" s="41"/>
      <c r="AW188" s="41"/>
      <c r="AX188" s="41"/>
      <c r="AY188" s="41"/>
      <c r="AZ188" s="41"/>
      <c r="BA188" s="41"/>
      <c r="BB188" s="41"/>
      <c r="BC188" s="41"/>
      <c r="BD188" s="41"/>
      <c r="BE188" s="41"/>
      <c r="BF188" s="41"/>
      <c r="BG188" s="41"/>
      <c r="BH188" s="41"/>
      <c r="BI188" s="41"/>
      <c r="BJ188" s="41"/>
      <c r="BK188" s="43"/>
    </row>
    <row r="189" spans="1:63" s="44" customFormat="1" x14ac:dyDescent="0.2">
      <c r="A189" s="48"/>
      <c r="B189" s="41"/>
      <c r="C189" s="41"/>
      <c r="D189" s="41"/>
      <c r="E189" s="41"/>
      <c r="F189" s="41"/>
      <c r="G189" s="41"/>
      <c r="H189" s="42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1"/>
      <c r="AT189" s="41"/>
      <c r="AU189" s="41"/>
      <c r="AV189" s="41"/>
      <c r="AW189" s="41"/>
      <c r="AX189" s="41"/>
      <c r="AY189" s="41"/>
      <c r="AZ189" s="41"/>
      <c r="BA189" s="41"/>
      <c r="BB189" s="41"/>
      <c r="BC189" s="41"/>
      <c r="BD189" s="41"/>
      <c r="BE189" s="41"/>
      <c r="BF189" s="41"/>
      <c r="BG189" s="41"/>
      <c r="BH189" s="41"/>
      <c r="BI189" s="41"/>
      <c r="BJ189" s="41"/>
      <c r="BK189" s="43"/>
    </row>
    <row r="190" spans="1:63" s="44" customFormat="1" x14ac:dyDescent="0.2">
      <c r="A190" s="48"/>
      <c r="B190" s="41"/>
      <c r="C190" s="41"/>
      <c r="D190" s="41"/>
      <c r="E190" s="41"/>
      <c r="F190" s="41"/>
      <c r="G190" s="41"/>
      <c r="H190" s="42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41"/>
      <c r="AT190" s="41"/>
      <c r="AU190" s="41"/>
      <c r="AV190" s="41"/>
      <c r="AW190" s="41"/>
      <c r="AX190" s="41"/>
      <c r="AY190" s="41"/>
      <c r="AZ190" s="41"/>
      <c r="BA190" s="41"/>
      <c r="BB190" s="41"/>
      <c r="BC190" s="41"/>
      <c r="BD190" s="41"/>
      <c r="BE190" s="41"/>
      <c r="BF190" s="41"/>
      <c r="BG190" s="41"/>
      <c r="BH190" s="41"/>
      <c r="BI190" s="41"/>
      <c r="BJ190" s="41"/>
      <c r="BK190" s="43"/>
    </row>
    <row r="191" spans="1:63" s="44" customFormat="1" x14ac:dyDescent="0.2">
      <c r="A191" s="48"/>
      <c r="B191" s="41"/>
      <c r="C191" s="41"/>
      <c r="D191" s="41"/>
      <c r="E191" s="41"/>
      <c r="F191" s="41"/>
      <c r="G191" s="41"/>
      <c r="H191" s="42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1"/>
      <c r="AT191" s="41"/>
      <c r="AU191" s="41"/>
      <c r="AV191" s="41"/>
      <c r="AW191" s="41"/>
      <c r="AX191" s="41"/>
      <c r="AY191" s="41"/>
      <c r="AZ191" s="41"/>
      <c r="BA191" s="41"/>
      <c r="BB191" s="41"/>
      <c r="BC191" s="41"/>
      <c r="BD191" s="41"/>
      <c r="BE191" s="41"/>
      <c r="BF191" s="41"/>
      <c r="BG191" s="41"/>
      <c r="BH191" s="41"/>
      <c r="BI191" s="41"/>
      <c r="BJ191" s="41"/>
      <c r="BK191" s="43"/>
    </row>
    <row r="192" spans="1:63" s="44" customFormat="1" x14ac:dyDescent="0.2">
      <c r="A192" s="48"/>
      <c r="B192" s="41"/>
      <c r="C192" s="41"/>
      <c r="D192" s="41"/>
      <c r="E192" s="41"/>
      <c r="F192" s="41"/>
      <c r="G192" s="41"/>
      <c r="H192" s="42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41"/>
      <c r="BF192" s="41"/>
      <c r="BG192" s="41"/>
      <c r="BH192" s="41"/>
      <c r="BI192" s="41"/>
      <c r="BJ192" s="41"/>
      <c r="BK192" s="43"/>
    </row>
    <row r="193" spans="1:63" s="44" customFormat="1" x14ac:dyDescent="0.2">
      <c r="A193" s="48"/>
      <c r="B193" s="41"/>
      <c r="C193" s="41"/>
      <c r="D193" s="41"/>
      <c r="E193" s="41"/>
      <c r="F193" s="41"/>
      <c r="G193" s="41"/>
      <c r="H193" s="42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41"/>
      <c r="AT193" s="41"/>
      <c r="AU193" s="41"/>
      <c r="AV193" s="41"/>
      <c r="AW193" s="41"/>
      <c r="AX193" s="41"/>
      <c r="AY193" s="41"/>
      <c r="AZ193" s="41"/>
      <c r="BA193" s="41"/>
      <c r="BB193" s="41"/>
      <c r="BC193" s="41"/>
      <c r="BD193" s="41"/>
      <c r="BE193" s="41"/>
      <c r="BF193" s="41"/>
      <c r="BG193" s="41"/>
      <c r="BH193" s="41"/>
      <c r="BI193" s="41"/>
      <c r="BJ193" s="41"/>
      <c r="BK193" s="43"/>
    </row>
    <row r="194" spans="1:63" s="44" customFormat="1" x14ac:dyDescent="0.2">
      <c r="A194" s="48"/>
      <c r="B194" s="41"/>
      <c r="C194" s="41"/>
      <c r="D194" s="41"/>
      <c r="E194" s="41"/>
      <c r="F194" s="41"/>
      <c r="G194" s="41"/>
      <c r="H194" s="42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41"/>
      <c r="AT194" s="41"/>
      <c r="AU194" s="41"/>
      <c r="AV194" s="41"/>
      <c r="AW194" s="41"/>
      <c r="AX194" s="41"/>
      <c r="AY194" s="41"/>
      <c r="AZ194" s="41"/>
      <c r="BA194" s="41"/>
      <c r="BB194" s="41"/>
      <c r="BC194" s="41"/>
      <c r="BD194" s="41"/>
      <c r="BE194" s="41"/>
      <c r="BF194" s="41"/>
      <c r="BG194" s="41"/>
      <c r="BH194" s="41"/>
      <c r="BI194" s="41"/>
      <c r="BJ194" s="41"/>
      <c r="BK194" s="43"/>
    </row>
    <row r="195" spans="1:63" s="44" customFormat="1" x14ac:dyDescent="0.2">
      <c r="A195" s="48"/>
      <c r="B195" s="41"/>
      <c r="C195" s="41"/>
      <c r="D195" s="41"/>
      <c r="E195" s="41"/>
      <c r="F195" s="41"/>
      <c r="G195" s="41"/>
      <c r="H195" s="42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41"/>
      <c r="AT195" s="41"/>
      <c r="AU195" s="41"/>
      <c r="AV195" s="41"/>
      <c r="AW195" s="41"/>
      <c r="AX195" s="41"/>
      <c r="AY195" s="41"/>
      <c r="AZ195" s="41"/>
      <c r="BA195" s="41"/>
      <c r="BB195" s="41"/>
      <c r="BC195" s="41"/>
      <c r="BD195" s="41"/>
      <c r="BE195" s="41"/>
      <c r="BF195" s="41"/>
      <c r="BG195" s="41"/>
      <c r="BH195" s="41"/>
      <c r="BI195" s="41"/>
      <c r="BJ195" s="41"/>
      <c r="BK195" s="43"/>
    </row>
    <row r="196" spans="1:63" s="44" customFormat="1" x14ac:dyDescent="0.2">
      <c r="A196" s="48"/>
      <c r="B196" s="41"/>
      <c r="C196" s="41"/>
      <c r="D196" s="41"/>
      <c r="E196" s="41"/>
      <c r="F196" s="41"/>
      <c r="G196" s="41"/>
      <c r="H196" s="42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1"/>
      <c r="AT196" s="41"/>
      <c r="AU196" s="41"/>
      <c r="AV196" s="41"/>
      <c r="AW196" s="41"/>
      <c r="AX196" s="41"/>
      <c r="AY196" s="41"/>
      <c r="AZ196" s="41"/>
      <c r="BA196" s="41"/>
      <c r="BB196" s="41"/>
      <c r="BC196" s="41"/>
      <c r="BD196" s="41"/>
      <c r="BE196" s="41"/>
      <c r="BF196" s="41"/>
      <c r="BG196" s="41"/>
      <c r="BH196" s="41"/>
      <c r="BI196" s="41"/>
      <c r="BJ196" s="41"/>
      <c r="BK196" s="43"/>
    </row>
    <row r="197" spans="1:63" s="44" customFormat="1" x14ac:dyDescent="0.2">
      <c r="A197" s="48"/>
      <c r="B197" s="41"/>
      <c r="C197" s="41"/>
      <c r="D197" s="41"/>
      <c r="E197" s="41"/>
      <c r="F197" s="41"/>
      <c r="G197" s="41"/>
      <c r="H197" s="42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41"/>
      <c r="AT197" s="41"/>
      <c r="AU197" s="41"/>
      <c r="AV197" s="41"/>
      <c r="AW197" s="41"/>
      <c r="AX197" s="41"/>
      <c r="AY197" s="41"/>
      <c r="AZ197" s="41"/>
      <c r="BA197" s="41"/>
      <c r="BB197" s="41"/>
      <c r="BC197" s="41"/>
      <c r="BD197" s="41"/>
      <c r="BE197" s="41"/>
      <c r="BF197" s="41"/>
      <c r="BG197" s="41"/>
      <c r="BH197" s="41"/>
      <c r="BI197" s="41"/>
      <c r="BJ197" s="41"/>
      <c r="BK197" s="43"/>
    </row>
    <row r="198" spans="1:63" s="44" customFormat="1" x14ac:dyDescent="0.2">
      <c r="A198" s="48"/>
      <c r="B198" s="41"/>
      <c r="C198" s="41"/>
      <c r="D198" s="41"/>
      <c r="E198" s="41"/>
      <c r="F198" s="41"/>
      <c r="G198" s="41"/>
      <c r="H198" s="42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41"/>
      <c r="AT198" s="41"/>
      <c r="AU198" s="41"/>
      <c r="AV198" s="41"/>
      <c r="AW198" s="41"/>
      <c r="AX198" s="41"/>
      <c r="AY198" s="41"/>
      <c r="AZ198" s="41"/>
      <c r="BA198" s="41"/>
      <c r="BB198" s="41"/>
      <c r="BC198" s="41"/>
      <c r="BD198" s="41"/>
      <c r="BE198" s="41"/>
      <c r="BF198" s="41"/>
      <c r="BG198" s="41"/>
      <c r="BH198" s="41"/>
      <c r="BI198" s="41"/>
      <c r="BJ198" s="41"/>
      <c r="BK198" s="43"/>
    </row>
    <row r="199" spans="1:63" s="44" customFormat="1" x14ac:dyDescent="0.2">
      <c r="A199" s="48"/>
      <c r="B199" s="41"/>
      <c r="C199" s="41"/>
      <c r="D199" s="41"/>
      <c r="E199" s="41"/>
      <c r="F199" s="41"/>
      <c r="G199" s="41"/>
      <c r="H199" s="42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S199" s="41"/>
      <c r="AT199" s="41"/>
      <c r="AU199" s="41"/>
      <c r="AV199" s="41"/>
      <c r="AW199" s="41"/>
      <c r="AX199" s="41"/>
      <c r="AY199" s="41"/>
      <c r="AZ199" s="41"/>
      <c r="BA199" s="41"/>
      <c r="BB199" s="41"/>
      <c r="BC199" s="41"/>
      <c r="BD199" s="41"/>
      <c r="BE199" s="41"/>
      <c r="BF199" s="41"/>
      <c r="BG199" s="41"/>
      <c r="BH199" s="41"/>
      <c r="BI199" s="41"/>
      <c r="BJ199" s="41"/>
      <c r="BK199" s="43"/>
    </row>
    <row r="200" spans="1:63" s="44" customFormat="1" x14ac:dyDescent="0.2">
      <c r="A200" s="48"/>
      <c r="B200" s="41"/>
      <c r="C200" s="41"/>
      <c r="D200" s="41"/>
      <c r="E200" s="41"/>
      <c r="F200" s="41"/>
      <c r="G200" s="41"/>
      <c r="H200" s="42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S200" s="41"/>
      <c r="AT200" s="41"/>
      <c r="AU200" s="41"/>
      <c r="AV200" s="41"/>
      <c r="AW200" s="41"/>
      <c r="AX200" s="41"/>
      <c r="AY200" s="41"/>
      <c r="AZ200" s="41"/>
      <c r="BA200" s="41"/>
      <c r="BB200" s="41"/>
      <c r="BC200" s="41"/>
      <c r="BD200" s="41"/>
      <c r="BE200" s="41"/>
      <c r="BF200" s="41"/>
      <c r="BG200" s="41"/>
      <c r="BH200" s="41"/>
      <c r="BI200" s="41"/>
      <c r="BJ200" s="41"/>
      <c r="BK200" s="43"/>
    </row>
    <row r="201" spans="1:63" s="44" customFormat="1" x14ac:dyDescent="0.2">
      <c r="A201" s="48"/>
      <c r="B201" s="41"/>
      <c r="C201" s="41"/>
      <c r="D201" s="41"/>
      <c r="E201" s="41"/>
      <c r="F201" s="41"/>
      <c r="G201" s="41"/>
      <c r="H201" s="42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41"/>
      <c r="AT201" s="41"/>
      <c r="AU201" s="41"/>
      <c r="AV201" s="41"/>
      <c r="AW201" s="41"/>
      <c r="AX201" s="41"/>
      <c r="AY201" s="41"/>
      <c r="AZ201" s="41"/>
      <c r="BA201" s="41"/>
      <c r="BB201" s="41"/>
      <c r="BC201" s="41"/>
      <c r="BD201" s="41"/>
      <c r="BE201" s="41"/>
      <c r="BF201" s="41"/>
      <c r="BG201" s="41"/>
      <c r="BH201" s="41"/>
      <c r="BI201" s="41"/>
      <c r="BJ201" s="41"/>
      <c r="BK201" s="43"/>
    </row>
    <row r="202" spans="1:63" s="44" customFormat="1" x14ac:dyDescent="0.2">
      <c r="A202" s="48"/>
      <c r="B202" s="41"/>
      <c r="C202" s="41"/>
      <c r="D202" s="41"/>
      <c r="E202" s="41"/>
      <c r="F202" s="41"/>
      <c r="G202" s="41"/>
      <c r="H202" s="42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S202" s="41"/>
      <c r="AT202" s="41"/>
      <c r="AU202" s="41"/>
      <c r="AV202" s="41"/>
      <c r="AW202" s="41"/>
      <c r="AX202" s="41"/>
      <c r="AY202" s="41"/>
      <c r="AZ202" s="41"/>
      <c r="BA202" s="41"/>
      <c r="BB202" s="41"/>
      <c r="BC202" s="41"/>
      <c r="BD202" s="41"/>
      <c r="BE202" s="41"/>
      <c r="BF202" s="41"/>
      <c r="BG202" s="41"/>
      <c r="BH202" s="41"/>
      <c r="BI202" s="41"/>
      <c r="BJ202" s="41"/>
      <c r="BK202" s="43"/>
    </row>
    <row r="203" spans="1:63" s="44" customFormat="1" x14ac:dyDescent="0.2">
      <c r="A203" s="48"/>
      <c r="B203" s="41"/>
      <c r="C203" s="41"/>
      <c r="D203" s="41"/>
      <c r="E203" s="41"/>
      <c r="F203" s="41"/>
      <c r="G203" s="41"/>
      <c r="H203" s="42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S203" s="41"/>
      <c r="AT203" s="41"/>
      <c r="AU203" s="41"/>
      <c r="AV203" s="41"/>
      <c r="AW203" s="41"/>
      <c r="AX203" s="41"/>
      <c r="AY203" s="41"/>
      <c r="AZ203" s="41"/>
      <c r="BA203" s="41"/>
      <c r="BB203" s="41"/>
      <c r="BC203" s="41"/>
      <c r="BD203" s="41"/>
      <c r="BE203" s="41"/>
      <c r="BF203" s="41"/>
      <c r="BG203" s="41"/>
      <c r="BH203" s="41"/>
      <c r="BI203" s="41"/>
      <c r="BJ203" s="41"/>
      <c r="BK203" s="43"/>
    </row>
    <row r="204" spans="1:63" s="44" customFormat="1" x14ac:dyDescent="0.2">
      <c r="A204" s="48"/>
      <c r="B204" s="41"/>
      <c r="C204" s="41"/>
      <c r="D204" s="41"/>
      <c r="E204" s="41"/>
      <c r="F204" s="41"/>
      <c r="G204" s="41"/>
      <c r="H204" s="42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41"/>
      <c r="AQ204" s="41"/>
      <c r="AR204" s="41"/>
      <c r="AS204" s="41"/>
      <c r="AT204" s="41"/>
      <c r="AU204" s="41"/>
      <c r="AV204" s="41"/>
      <c r="AW204" s="41"/>
      <c r="AX204" s="41"/>
      <c r="AY204" s="41"/>
      <c r="AZ204" s="41"/>
      <c r="BA204" s="41"/>
      <c r="BB204" s="41"/>
      <c r="BC204" s="41"/>
      <c r="BD204" s="41"/>
      <c r="BE204" s="41"/>
      <c r="BF204" s="41"/>
      <c r="BG204" s="41"/>
      <c r="BH204" s="41"/>
      <c r="BI204" s="41"/>
      <c r="BJ204" s="41"/>
      <c r="BK204" s="43"/>
    </row>
    <row r="205" spans="1:63" s="44" customFormat="1" x14ac:dyDescent="0.2">
      <c r="A205" s="48"/>
      <c r="B205" s="41"/>
      <c r="C205" s="41"/>
      <c r="D205" s="41"/>
      <c r="E205" s="41"/>
      <c r="F205" s="41"/>
      <c r="G205" s="41"/>
      <c r="H205" s="42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  <c r="AS205" s="41"/>
      <c r="AT205" s="41"/>
      <c r="AU205" s="41"/>
      <c r="AV205" s="41"/>
      <c r="AW205" s="41"/>
      <c r="AX205" s="41"/>
      <c r="AY205" s="41"/>
      <c r="AZ205" s="41"/>
      <c r="BA205" s="41"/>
      <c r="BB205" s="41"/>
      <c r="BC205" s="41"/>
      <c r="BD205" s="41"/>
      <c r="BE205" s="41"/>
      <c r="BF205" s="41"/>
      <c r="BG205" s="41"/>
      <c r="BH205" s="41"/>
      <c r="BI205" s="41"/>
      <c r="BJ205" s="41"/>
      <c r="BK205" s="43"/>
    </row>
    <row r="206" spans="1:63" s="44" customFormat="1" x14ac:dyDescent="0.2">
      <c r="A206" s="48"/>
      <c r="B206" s="41"/>
      <c r="C206" s="41"/>
      <c r="D206" s="41"/>
      <c r="E206" s="41"/>
      <c r="F206" s="41"/>
      <c r="G206" s="41"/>
      <c r="H206" s="42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41"/>
      <c r="AS206" s="41"/>
      <c r="AT206" s="41"/>
      <c r="AU206" s="41"/>
      <c r="AV206" s="41"/>
      <c r="AW206" s="41"/>
      <c r="AX206" s="41"/>
      <c r="AY206" s="41"/>
      <c r="AZ206" s="41"/>
      <c r="BA206" s="41"/>
      <c r="BB206" s="41"/>
      <c r="BC206" s="41"/>
      <c r="BD206" s="41"/>
      <c r="BE206" s="41"/>
      <c r="BF206" s="41"/>
      <c r="BG206" s="41"/>
      <c r="BH206" s="41"/>
      <c r="BI206" s="41"/>
      <c r="BJ206" s="41"/>
      <c r="BK206" s="43"/>
    </row>
    <row r="207" spans="1:63" s="44" customFormat="1" x14ac:dyDescent="0.2">
      <c r="A207" s="48"/>
      <c r="B207" s="41"/>
      <c r="C207" s="41"/>
      <c r="D207" s="41"/>
      <c r="E207" s="41"/>
      <c r="F207" s="41"/>
      <c r="G207" s="41"/>
      <c r="H207" s="42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41"/>
      <c r="AT207" s="41"/>
      <c r="AU207" s="41"/>
      <c r="AV207" s="41"/>
      <c r="AW207" s="41"/>
      <c r="AX207" s="41"/>
      <c r="AY207" s="41"/>
      <c r="AZ207" s="41"/>
      <c r="BA207" s="41"/>
      <c r="BB207" s="41"/>
      <c r="BC207" s="41"/>
      <c r="BD207" s="41"/>
      <c r="BE207" s="41"/>
      <c r="BF207" s="41"/>
      <c r="BG207" s="41"/>
      <c r="BH207" s="41"/>
      <c r="BI207" s="41"/>
      <c r="BJ207" s="41"/>
      <c r="BK207" s="43"/>
    </row>
    <row r="208" spans="1:63" s="44" customFormat="1" x14ac:dyDescent="0.2">
      <c r="A208" s="48"/>
      <c r="B208" s="41"/>
      <c r="C208" s="41"/>
      <c r="D208" s="41"/>
      <c r="E208" s="41"/>
      <c r="F208" s="41"/>
      <c r="G208" s="41"/>
      <c r="H208" s="42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  <c r="AQ208" s="41"/>
      <c r="AR208" s="41"/>
      <c r="AS208" s="41"/>
      <c r="AT208" s="41"/>
      <c r="AU208" s="41"/>
      <c r="AV208" s="41"/>
      <c r="AW208" s="41"/>
      <c r="AX208" s="41"/>
      <c r="AY208" s="41"/>
      <c r="AZ208" s="41"/>
      <c r="BA208" s="41"/>
      <c r="BB208" s="41"/>
      <c r="BC208" s="41"/>
      <c r="BD208" s="41"/>
      <c r="BE208" s="41"/>
      <c r="BF208" s="41"/>
      <c r="BG208" s="41"/>
      <c r="BH208" s="41"/>
      <c r="BI208" s="41"/>
      <c r="BJ208" s="41"/>
      <c r="BK208" s="43"/>
    </row>
    <row r="209" spans="1:63" s="44" customFormat="1" x14ac:dyDescent="0.2">
      <c r="A209" s="48"/>
      <c r="B209" s="41"/>
      <c r="C209" s="41"/>
      <c r="D209" s="41"/>
      <c r="E209" s="41"/>
      <c r="F209" s="41"/>
      <c r="G209" s="41"/>
      <c r="H209" s="42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41"/>
      <c r="AS209" s="41"/>
      <c r="AT209" s="41"/>
      <c r="AU209" s="41"/>
      <c r="AV209" s="41"/>
      <c r="AW209" s="41"/>
      <c r="AX209" s="41"/>
      <c r="AY209" s="41"/>
      <c r="AZ209" s="41"/>
      <c r="BA209" s="41"/>
      <c r="BB209" s="41"/>
      <c r="BC209" s="41"/>
      <c r="BD209" s="41"/>
      <c r="BE209" s="41"/>
      <c r="BF209" s="41"/>
      <c r="BG209" s="41"/>
      <c r="BH209" s="41"/>
      <c r="BI209" s="41"/>
      <c r="BJ209" s="41"/>
      <c r="BK209" s="43"/>
    </row>
    <row r="210" spans="1:63" s="44" customFormat="1" x14ac:dyDescent="0.2">
      <c r="A210" s="48"/>
      <c r="B210" s="41"/>
      <c r="C210" s="41"/>
      <c r="D210" s="41"/>
      <c r="E210" s="41"/>
      <c r="F210" s="41"/>
      <c r="G210" s="41"/>
      <c r="H210" s="42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  <c r="AQ210" s="41"/>
      <c r="AR210" s="41"/>
      <c r="AS210" s="41"/>
      <c r="AT210" s="41"/>
      <c r="AU210" s="41"/>
      <c r="AV210" s="41"/>
      <c r="AW210" s="41"/>
      <c r="AX210" s="41"/>
      <c r="AY210" s="41"/>
      <c r="AZ210" s="41"/>
      <c r="BA210" s="41"/>
      <c r="BB210" s="41"/>
      <c r="BC210" s="41"/>
      <c r="BD210" s="41"/>
      <c r="BE210" s="41"/>
      <c r="BF210" s="41"/>
      <c r="BG210" s="41"/>
      <c r="BH210" s="41"/>
      <c r="BI210" s="41"/>
      <c r="BJ210" s="41"/>
      <c r="BK210" s="43"/>
    </row>
    <row r="211" spans="1:63" s="44" customFormat="1" x14ac:dyDescent="0.2">
      <c r="A211" s="48"/>
      <c r="B211" s="41"/>
      <c r="C211" s="41"/>
      <c r="D211" s="41"/>
      <c r="E211" s="41"/>
      <c r="F211" s="41"/>
      <c r="G211" s="41"/>
      <c r="H211" s="42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41"/>
      <c r="AQ211" s="41"/>
      <c r="AR211" s="41"/>
      <c r="AS211" s="41"/>
      <c r="AT211" s="41"/>
      <c r="AU211" s="41"/>
      <c r="AV211" s="41"/>
      <c r="AW211" s="41"/>
      <c r="AX211" s="41"/>
      <c r="AY211" s="41"/>
      <c r="AZ211" s="41"/>
      <c r="BA211" s="41"/>
      <c r="BB211" s="41"/>
      <c r="BC211" s="41"/>
      <c r="BD211" s="41"/>
      <c r="BE211" s="41"/>
      <c r="BF211" s="41"/>
      <c r="BG211" s="41"/>
      <c r="BH211" s="41"/>
      <c r="BI211" s="41"/>
      <c r="BJ211" s="41"/>
      <c r="BK211" s="43"/>
    </row>
    <row r="212" spans="1:63" s="44" customFormat="1" x14ac:dyDescent="0.2">
      <c r="A212" s="48"/>
      <c r="B212" s="41"/>
      <c r="C212" s="41"/>
      <c r="D212" s="41"/>
      <c r="E212" s="41"/>
      <c r="F212" s="41"/>
      <c r="G212" s="41"/>
      <c r="H212" s="42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41"/>
      <c r="AQ212" s="41"/>
      <c r="AR212" s="41"/>
      <c r="AS212" s="41"/>
      <c r="AT212" s="41"/>
      <c r="AU212" s="41"/>
      <c r="AV212" s="41"/>
      <c r="AW212" s="41"/>
      <c r="AX212" s="41"/>
      <c r="AY212" s="41"/>
      <c r="AZ212" s="41"/>
      <c r="BA212" s="41"/>
      <c r="BB212" s="41"/>
      <c r="BC212" s="41"/>
      <c r="BD212" s="41"/>
      <c r="BE212" s="41"/>
      <c r="BF212" s="41"/>
      <c r="BG212" s="41"/>
      <c r="BH212" s="41"/>
      <c r="BI212" s="41"/>
      <c r="BJ212" s="41"/>
      <c r="BK212" s="43"/>
    </row>
    <row r="213" spans="1:63" s="44" customFormat="1" x14ac:dyDescent="0.2">
      <c r="A213" s="48"/>
      <c r="B213" s="41"/>
      <c r="C213" s="41"/>
      <c r="D213" s="41"/>
      <c r="E213" s="41"/>
      <c r="F213" s="41"/>
      <c r="G213" s="41"/>
      <c r="H213" s="42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41"/>
      <c r="AQ213" s="41"/>
      <c r="AR213" s="41"/>
      <c r="AS213" s="41"/>
      <c r="AT213" s="41"/>
      <c r="AU213" s="41"/>
      <c r="AV213" s="41"/>
      <c r="AW213" s="41"/>
      <c r="AX213" s="41"/>
      <c r="AY213" s="41"/>
      <c r="AZ213" s="41"/>
      <c r="BA213" s="41"/>
      <c r="BB213" s="41"/>
      <c r="BC213" s="41"/>
      <c r="BD213" s="41"/>
      <c r="BE213" s="41"/>
      <c r="BF213" s="41"/>
      <c r="BG213" s="41"/>
      <c r="BH213" s="41"/>
      <c r="BI213" s="41"/>
      <c r="BJ213" s="41"/>
      <c r="BK213" s="43"/>
    </row>
    <row r="214" spans="1:63" s="44" customFormat="1" x14ac:dyDescent="0.2">
      <c r="A214" s="48"/>
      <c r="B214" s="41"/>
      <c r="C214" s="41"/>
      <c r="D214" s="41"/>
      <c r="E214" s="41"/>
      <c r="F214" s="41"/>
      <c r="G214" s="41"/>
      <c r="H214" s="42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/>
      <c r="AP214" s="41"/>
      <c r="AQ214" s="41"/>
      <c r="AR214" s="41"/>
      <c r="AS214" s="41"/>
      <c r="AT214" s="41"/>
      <c r="AU214" s="41"/>
      <c r="AV214" s="41"/>
      <c r="AW214" s="41"/>
      <c r="AX214" s="41"/>
      <c r="AY214" s="41"/>
      <c r="AZ214" s="41"/>
      <c r="BA214" s="41"/>
      <c r="BB214" s="41"/>
      <c r="BC214" s="41"/>
      <c r="BD214" s="41"/>
      <c r="BE214" s="41"/>
      <c r="BF214" s="41"/>
      <c r="BG214" s="41"/>
      <c r="BH214" s="41"/>
      <c r="BI214" s="41"/>
      <c r="BJ214" s="41"/>
      <c r="BK214" s="43"/>
    </row>
    <row r="215" spans="1:63" s="44" customFormat="1" x14ac:dyDescent="0.2">
      <c r="A215" s="48"/>
      <c r="B215" s="41"/>
      <c r="C215" s="41"/>
      <c r="D215" s="41"/>
      <c r="E215" s="41"/>
      <c r="F215" s="41"/>
      <c r="G215" s="41"/>
      <c r="H215" s="42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/>
      <c r="AP215" s="41"/>
      <c r="AQ215" s="41"/>
      <c r="AR215" s="41"/>
      <c r="AS215" s="41"/>
      <c r="AT215" s="41"/>
      <c r="AU215" s="41"/>
      <c r="AV215" s="41"/>
      <c r="AW215" s="41"/>
      <c r="AX215" s="41"/>
      <c r="AY215" s="41"/>
      <c r="AZ215" s="41"/>
      <c r="BA215" s="41"/>
      <c r="BB215" s="41"/>
      <c r="BC215" s="41"/>
      <c r="BD215" s="41"/>
      <c r="BE215" s="41"/>
      <c r="BF215" s="41"/>
      <c r="BG215" s="41"/>
      <c r="BH215" s="41"/>
      <c r="BI215" s="41"/>
      <c r="BJ215" s="41"/>
      <c r="BK215" s="43"/>
    </row>
    <row r="216" spans="1:63" s="44" customFormat="1" x14ac:dyDescent="0.2">
      <c r="A216" s="48"/>
      <c r="B216" s="41"/>
      <c r="C216" s="41"/>
      <c r="D216" s="41"/>
      <c r="E216" s="41"/>
      <c r="F216" s="41"/>
      <c r="G216" s="41"/>
      <c r="H216" s="42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41"/>
      <c r="AS216" s="41"/>
      <c r="AT216" s="41"/>
      <c r="AU216" s="41"/>
      <c r="AV216" s="41"/>
      <c r="AW216" s="41"/>
      <c r="AX216" s="41"/>
      <c r="AY216" s="41"/>
      <c r="AZ216" s="41"/>
      <c r="BA216" s="41"/>
      <c r="BB216" s="41"/>
      <c r="BC216" s="41"/>
      <c r="BD216" s="41"/>
      <c r="BE216" s="41"/>
      <c r="BF216" s="41"/>
      <c r="BG216" s="41"/>
      <c r="BH216" s="41"/>
      <c r="BI216" s="41"/>
      <c r="BJ216" s="41"/>
      <c r="BK216" s="43"/>
    </row>
    <row r="217" spans="1:63" s="44" customFormat="1" x14ac:dyDescent="0.2">
      <c r="A217" s="48"/>
      <c r="B217" s="41"/>
      <c r="C217" s="41"/>
      <c r="D217" s="41"/>
      <c r="E217" s="41"/>
      <c r="F217" s="41"/>
      <c r="G217" s="41"/>
      <c r="H217" s="42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41"/>
      <c r="AS217" s="41"/>
      <c r="AT217" s="41"/>
      <c r="AU217" s="41"/>
      <c r="AV217" s="41"/>
      <c r="AW217" s="41"/>
      <c r="AX217" s="41"/>
      <c r="AY217" s="41"/>
      <c r="AZ217" s="41"/>
      <c r="BA217" s="41"/>
      <c r="BB217" s="41"/>
      <c r="BC217" s="41"/>
      <c r="BD217" s="41"/>
      <c r="BE217" s="41"/>
      <c r="BF217" s="41"/>
      <c r="BG217" s="41"/>
      <c r="BH217" s="41"/>
      <c r="BI217" s="41"/>
      <c r="BJ217" s="41"/>
      <c r="BK217" s="43"/>
    </row>
    <row r="218" spans="1:63" s="44" customFormat="1" x14ac:dyDescent="0.2">
      <c r="A218" s="48"/>
      <c r="B218" s="41"/>
      <c r="C218" s="41"/>
      <c r="D218" s="41"/>
      <c r="E218" s="41"/>
      <c r="F218" s="41"/>
      <c r="G218" s="41"/>
      <c r="H218" s="42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  <c r="AS218" s="41"/>
      <c r="AT218" s="41"/>
      <c r="AU218" s="41"/>
      <c r="AV218" s="41"/>
      <c r="AW218" s="41"/>
      <c r="AX218" s="41"/>
      <c r="AY218" s="41"/>
      <c r="AZ218" s="41"/>
      <c r="BA218" s="41"/>
      <c r="BB218" s="41"/>
      <c r="BC218" s="41"/>
      <c r="BD218" s="41"/>
      <c r="BE218" s="41"/>
      <c r="BF218" s="41"/>
      <c r="BG218" s="41"/>
      <c r="BH218" s="41"/>
      <c r="BI218" s="41"/>
      <c r="BJ218" s="41"/>
      <c r="BK218" s="43"/>
    </row>
    <row r="219" spans="1:63" s="44" customFormat="1" x14ac:dyDescent="0.2">
      <c r="A219" s="48"/>
      <c r="B219" s="41"/>
      <c r="C219" s="41"/>
      <c r="D219" s="41"/>
      <c r="E219" s="41"/>
      <c r="F219" s="41"/>
      <c r="G219" s="41"/>
      <c r="H219" s="42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  <c r="AR219" s="41"/>
      <c r="AS219" s="41"/>
      <c r="AT219" s="41"/>
      <c r="AU219" s="41"/>
      <c r="AV219" s="41"/>
      <c r="AW219" s="41"/>
      <c r="AX219" s="41"/>
      <c r="AY219" s="41"/>
      <c r="AZ219" s="41"/>
      <c r="BA219" s="41"/>
      <c r="BB219" s="41"/>
      <c r="BC219" s="41"/>
      <c r="BD219" s="41"/>
      <c r="BE219" s="41"/>
      <c r="BF219" s="41"/>
      <c r="BG219" s="41"/>
      <c r="BH219" s="41"/>
      <c r="BI219" s="41"/>
      <c r="BJ219" s="41"/>
      <c r="BK219" s="43"/>
    </row>
    <row r="220" spans="1:63" s="44" customFormat="1" x14ac:dyDescent="0.2">
      <c r="A220" s="48"/>
      <c r="B220" s="41"/>
      <c r="C220" s="41"/>
      <c r="D220" s="41"/>
      <c r="E220" s="41"/>
      <c r="F220" s="41"/>
      <c r="G220" s="41"/>
      <c r="H220" s="42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41"/>
      <c r="AS220" s="41"/>
      <c r="AT220" s="41"/>
      <c r="AU220" s="41"/>
      <c r="AV220" s="41"/>
      <c r="AW220" s="41"/>
      <c r="AX220" s="41"/>
      <c r="AY220" s="41"/>
      <c r="AZ220" s="41"/>
      <c r="BA220" s="41"/>
      <c r="BB220" s="41"/>
      <c r="BC220" s="41"/>
      <c r="BD220" s="41"/>
      <c r="BE220" s="41"/>
      <c r="BF220" s="41"/>
      <c r="BG220" s="41"/>
      <c r="BH220" s="41"/>
      <c r="BI220" s="41"/>
      <c r="BJ220" s="41"/>
      <c r="BK220" s="43"/>
    </row>
    <row r="221" spans="1:63" s="44" customFormat="1" x14ac:dyDescent="0.2">
      <c r="A221" s="48"/>
      <c r="B221" s="41"/>
      <c r="C221" s="41"/>
      <c r="D221" s="41"/>
      <c r="E221" s="41"/>
      <c r="F221" s="41"/>
      <c r="G221" s="41"/>
      <c r="H221" s="42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S221" s="41"/>
      <c r="AT221" s="41"/>
      <c r="AU221" s="41"/>
      <c r="AV221" s="41"/>
      <c r="AW221" s="41"/>
      <c r="AX221" s="41"/>
      <c r="AY221" s="41"/>
      <c r="AZ221" s="41"/>
      <c r="BA221" s="41"/>
      <c r="BB221" s="41"/>
      <c r="BC221" s="41"/>
      <c r="BD221" s="41"/>
      <c r="BE221" s="41"/>
      <c r="BF221" s="41"/>
      <c r="BG221" s="41"/>
      <c r="BH221" s="41"/>
      <c r="BI221" s="41"/>
      <c r="BJ221" s="41"/>
      <c r="BK221" s="43"/>
    </row>
    <row r="222" spans="1:63" s="44" customFormat="1" x14ac:dyDescent="0.2">
      <c r="A222" s="48"/>
      <c r="B222" s="41"/>
      <c r="C222" s="41"/>
      <c r="D222" s="41"/>
      <c r="E222" s="41"/>
      <c r="F222" s="41"/>
      <c r="G222" s="41"/>
      <c r="H222" s="42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41"/>
      <c r="AS222" s="41"/>
      <c r="AT222" s="41"/>
      <c r="AU222" s="41"/>
      <c r="AV222" s="41"/>
      <c r="AW222" s="41"/>
      <c r="AX222" s="41"/>
      <c r="AY222" s="41"/>
      <c r="AZ222" s="41"/>
      <c r="BA222" s="41"/>
      <c r="BB222" s="41"/>
      <c r="BC222" s="41"/>
      <c r="BD222" s="41"/>
      <c r="BE222" s="41"/>
      <c r="BF222" s="41"/>
      <c r="BG222" s="41"/>
      <c r="BH222" s="41"/>
      <c r="BI222" s="41"/>
      <c r="BJ222" s="41"/>
      <c r="BK222" s="43"/>
    </row>
    <row r="223" spans="1:63" s="44" customFormat="1" x14ac:dyDescent="0.2">
      <c r="A223" s="48"/>
      <c r="B223" s="41"/>
      <c r="C223" s="41"/>
      <c r="D223" s="41"/>
      <c r="E223" s="41"/>
      <c r="F223" s="41"/>
      <c r="G223" s="41"/>
      <c r="H223" s="42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41"/>
      <c r="AQ223" s="41"/>
      <c r="AR223" s="41"/>
      <c r="AS223" s="41"/>
      <c r="AT223" s="41"/>
      <c r="AU223" s="41"/>
      <c r="AV223" s="41"/>
      <c r="AW223" s="41"/>
      <c r="AX223" s="41"/>
      <c r="AY223" s="41"/>
      <c r="AZ223" s="41"/>
      <c r="BA223" s="41"/>
      <c r="BB223" s="41"/>
      <c r="BC223" s="41"/>
      <c r="BD223" s="41"/>
      <c r="BE223" s="41"/>
      <c r="BF223" s="41"/>
      <c r="BG223" s="41"/>
      <c r="BH223" s="41"/>
      <c r="BI223" s="41"/>
      <c r="BJ223" s="41"/>
      <c r="BK223" s="43"/>
    </row>
    <row r="224" spans="1:63" s="44" customFormat="1" x14ac:dyDescent="0.2">
      <c r="A224" s="48"/>
      <c r="B224" s="41"/>
      <c r="C224" s="41"/>
      <c r="D224" s="41"/>
      <c r="E224" s="41"/>
      <c r="F224" s="41"/>
      <c r="G224" s="41"/>
      <c r="H224" s="42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  <c r="AP224" s="41"/>
      <c r="AQ224" s="41"/>
      <c r="AR224" s="41"/>
      <c r="AS224" s="41"/>
      <c r="AT224" s="41"/>
      <c r="AU224" s="41"/>
      <c r="AV224" s="41"/>
      <c r="AW224" s="41"/>
      <c r="AX224" s="41"/>
      <c r="AY224" s="41"/>
      <c r="AZ224" s="41"/>
      <c r="BA224" s="41"/>
      <c r="BB224" s="41"/>
      <c r="BC224" s="41"/>
      <c r="BD224" s="41"/>
      <c r="BE224" s="41"/>
      <c r="BF224" s="41"/>
      <c r="BG224" s="41"/>
      <c r="BH224" s="41"/>
      <c r="BI224" s="41"/>
      <c r="BJ224" s="41"/>
      <c r="BK224" s="43"/>
    </row>
    <row r="225" spans="1:63" s="44" customFormat="1" x14ac:dyDescent="0.2">
      <c r="A225" s="48"/>
      <c r="B225" s="41"/>
      <c r="C225" s="41"/>
      <c r="D225" s="41"/>
      <c r="E225" s="41"/>
      <c r="F225" s="41"/>
      <c r="G225" s="41"/>
      <c r="H225" s="42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41"/>
      <c r="AS225" s="41"/>
      <c r="AT225" s="41"/>
      <c r="AU225" s="41"/>
      <c r="AV225" s="41"/>
      <c r="AW225" s="41"/>
      <c r="AX225" s="41"/>
      <c r="AY225" s="41"/>
      <c r="AZ225" s="41"/>
      <c r="BA225" s="41"/>
      <c r="BB225" s="41"/>
      <c r="BC225" s="41"/>
      <c r="BD225" s="41"/>
      <c r="BE225" s="41"/>
      <c r="BF225" s="41"/>
      <c r="BG225" s="41"/>
      <c r="BH225" s="41"/>
      <c r="BI225" s="41"/>
      <c r="BJ225" s="41"/>
      <c r="BK225" s="43"/>
    </row>
    <row r="226" spans="1:63" s="44" customFormat="1" x14ac:dyDescent="0.2">
      <c r="A226" s="48"/>
      <c r="B226" s="41"/>
      <c r="C226" s="41"/>
      <c r="D226" s="41"/>
      <c r="E226" s="41"/>
      <c r="F226" s="41"/>
      <c r="G226" s="41"/>
      <c r="H226" s="42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41"/>
      <c r="AQ226" s="41"/>
      <c r="AR226" s="41"/>
      <c r="AS226" s="41"/>
      <c r="AT226" s="41"/>
      <c r="AU226" s="41"/>
      <c r="AV226" s="41"/>
      <c r="AW226" s="41"/>
      <c r="AX226" s="41"/>
      <c r="AY226" s="41"/>
      <c r="AZ226" s="41"/>
      <c r="BA226" s="41"/>
      <c r="BB226" s="41"/>
      <c r="BC226" s="41"/>
      <c r="BD226" s="41"/>
      <c r="BE226" s="41"/>
      <c r="BF226" s="41"/>
      <c r="BG226" s="41"/>
      <c r="BH226" s="41"/>
      <c r="BI226" s="41"/>
      <c r="BJ226" s="41"/>
      <c r="BK226" s="43"/>
    </row>
    <row r="227" spans="1:63" s="44" customFormat="1" x14ac:dyDescent="0.2">
      <c r="A227" s="48"/>
      <c r="B227" s="41"/>
      <c r="C227" s="41"/>
      <c r="D227" s="41"/>
      <c r="E227" s="41"/>
      <c r="F227" s="41"/>
      <c r="G227" s="41"/>
      <c r="H227" s="42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1"/>
      <c r="AS227" s="41"/>
      <c r="AT227" s="41"/>
      <c r="AU227" s="41"/>
      <c r="AV227" s="41"/>
      <c r="AW227" s="41"/>
      <c r="AX227" s="41"/>
      <c r="AY227" s="41"/>
      <c r="AZ227" s="41"/>
      <c r="BA227" s="41"/>
      <c r="BB227" s="41"/>
      <c r="BC227" s="41"/>
      <c r="BD227" s="41"/>
      <c r="BE227" s="41"/>
      <c r="BF227" s="41"/>
      <c r="BG227" s="41"/>
      <c r="BH227" s="41"/>
      <c r="BI227" s="41"/>
      <c r="BJ227" s="41"/>
      <c r="BK227" s="43"/>
    </row>
    <row r="228" spans="1:63" s="44" customFormat="1" x14ac:dyDescent="0.2">
      <c r="A228" s="48"/>
      <c r="B228" s="41"/>
      <c r="C228" s="41"/>
      <c r="D228" s="41"/>
      <c r="E228" s="41"/>
      <c r="F228" s="41"/>
      <c r="G228" s="41"/>
      <c r="H228" s="42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1"/>
      <c r="AS228" s="41"/>
      <c r="AT228" s="41"/>
      <c r="AU228" s="41"/>
      <c r="AV228" s="41"/>
      <c r="AW228" s="41"/>
      <c r="AX228" s="41"/>
      <c r="AY228" s="41"/>
      <c r="AZ228" s="41"/>
      <c r="BA228" s="41"/>
      <c r="BB228" s="41"/>
      <c r="BC228" s="41"/>
      <c r="BD228" s="41"/>
      <c r="BE228" s="41"/>
      <c r="BF228" s="41"/>
      <c r="BG228" s="41"/>
      <c r="BH228" s="41"/>
      <c r="BI228" s="41"/>
      <c r="BJ228" s="41"/>
      <c r="BK228" s="43"/>
    </row>
    <row r="229" spans="1:63" s="44" customFormat="1" x14ac:dyDescent="0.2">
      <c r="A229" s="48"/>
      <c r="B229" s="41"/>
      <c r="C229" s="41"/>
      <c r="D229" s="41"/>
      <c r="E229" s="41"/>
      <c r="F229" s="41"/>
      <c r="G229" s="41"/>
      <c r="H229" s="42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1"/>
      <c r="AS229" s="41"/>
      <c r="AT229" s="41"/>
      <c r="AU229" s="41"/>
      <c r="AV229" s="41"/>
      <c r="AW229" s="41"/>
      <c r="AX229" s="41"/>
      <c r="AY229" s="41"/>
      <c r="AZ229" s="41"/>
      <c r="BA229" s="41"/>
      <c r="BB229" s="41"/>
      <c r="BC229" s="41"/>
      <c r="BD229" s="41"/>
      <c r="BE229" s="41"/>
      <c r="BF229" s="41"/>
      <c r="BG229" s="41"/>
      <c r="BH229" s="41"/>
      <c r="BI229" s="41"/>
      <c r="BJ229" s="41"/>
      <c r="BK229" s="43"/>
    </row>
    <row r="230" spans="1:63" s="44" customFormat="1" x14ac:dyDescent="0.2">
      <c r="A230" s="48"/>
      <c r="B230" s="41"/>
      <c r="C230" s="41"/>
      <c r="D230" s="41"/>
      <c r="E230" s="41"/>
      <c r="F230" s="41"/>
      <c r="G230" s="41"/>
      <c r="H230" s="42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1"/>
      <c r="AS230" s="41"/>
      <c r="AT230" s="41"/>
      <c r="AU230" s="41"/>
      <c r="AV230" s="41"/>
      <c r="AW230" s="41"/>
      <c r="AX230" s="41"/>
      <c r="AY230" s="41"/>
      <c r="AZ230" s="41"/>
      <c r="BA230" s="41"/>
      <c r="BB230" s="41"/>
      <c r="BC230" s="41"/>
      <c r="BD230" s="41"/>
      <c r="BE230" s="41"/>
      <c r="BF230" s="41"/>
      <c r="BG230" s="41"/>
      <c r="BH230" s="41"/>
      <c r="BI230" s="41"/>
      <c r="BJ230" s="41"/>
      <c r="BK230" s="43"/>
    </row>
    <row r="231" spans="1:63" s="44" customFormat="1" x14ac:dyDescent="0.2">
      <c r="A231" s="48"/>
      <c r="B231" s="41"/>
      <c r="C231" s="41"/>
      <c r="D231" s="41"/>
      <c r="E231" s="41"/>
      <c r="F231" s="41"/>
      <c r="G231" s="41"/>
      <c r="H231" s="42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1"/>
      <c r="AS231" s="41"/>
      <c r="AT231" s="41"/>
      <c r="AU231" s="41"/>
      <c r="AV231" s="41"/>
      <c r="AW231" s="41"/>
      <c r="AX231" s="41"/>
      <c r="AY231" s="41"/>
      <c r="AZ231" s="41"/>
      <c r="BA231" s="41"/>
      <c r="BB231" s="41"/>
      <c r="BC231" s="41"/>
      <c r="BD231" s="41"/>
      <c r="BE231" s="41"/>
      <c r="BF231" s="41"/>
      <c r="BG231" s="41"/>
      <c r="BH231" s="41"/>
      <c r="BI231" s="41"/>
      <c r="BJ231" s="41"/>
      <c r="BK231" s="43"/>
    </row>
    <row r="232" spans="1:63" s="44" customFormat="1" x14ac:dyDescent="0.2">
      <c r="A232" s="48"/>
      <c r="B232" s="41"/>
      <c r="C232" s="41"/>
      <c r="D232" s="41"/>
      <c r="E232" s="41"/>
      <c r="F232" s="41"/>
      <c r="G232" s="41"/>
      <c r="H232" s="42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41"/>
      <c r="AS232" s="41"/>
      <c r="AT232" s="41"/>
      <c r="AU232" s="41"/>
      <c r="AV232" s="41"/>
      <c r="AW232" s="41"/>
      <c r="AX232" s="41"/>
      <c r="AY232" s="41"/>
      <c r="AZ232" s="41"/>
      <c r="BA232" s="41"/>
      <c r="BB232" s="41"/>
      <c r="BC232" s="41"/>
      <c r="BD232" s="41"/>
      <c r="BE232" s="41"/>
      <c r="BF232" s="41"/>
      <c r="BG232" s="41"/>
      <c r="BH232" s="41"/>
      <c r="BI232" s="41"/>
      <c r="BJ232" s="41"/>
      <c r="BK232" s="43"/>
    </row>
    <row r="233" spans="1:63" s="44" customFormat="1" x14ac:dyDescent="0.2">
      <c r="A233" s="48"/>
      <c r="B233" s="41"/>
      <c r="C233" s="41"/>
      <c r="D233" s="41"/>
      <c r="E233" s="41"/>
      <c r="F233" s="41"/>
      <c r="G233" s="41"/>
      <c r="H233" s="42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41"/>
      <c r="AQ233" s="41"/>
      <c r="AR233" s="41"/>
      <c r="AS233" s="41"/>
      <c r="AT233" s="41"/>
      <c r="AU233" s="41"/>
      <c r="AV233" s="41"/>
      <c r="AW233" s="41"/>
      <c r="AX233" s="41"/>
      <c r="AY233" s="41"/>
      <c r="AZ233" s="41"/>
      <c r="BA233" s="41"/>
      <c r="BB233" s="41"/>
      <c r="BC233" s="41"/>
      <c r="BD233" s="41"/>
      <c r="BE233" s="41"/>
      <c r="BF233" s="41"/>
      <c r="BG233" s="41"/>
      <c r="BH233" s="41"/>
      <c r="BI233" s="41"/>
      <c r="BJ233" s="41"/>
      <c r="BK233" s="43"/>
    </row>
    <row r="234" spans="1:63" s="44" customFormat="1" x14ac:dyDescent="0.2">
      <c r="A234" s="48"/>
      <c r="B234" s="41"/>
      <c r="C234" s="41"/>
      <c r="D234" s="41"/>
      <c r="E234" s="41"/>
      <c r="F234" s="41"/>
      <c r="G234" s="41"/>
      <c r="H234" s="42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41"/>
      <c r="AQ234" s="41"/>
      <c r="AR234" s="41"/>
      <c r="AS234" s="41"/>
      <c r="AT234" s="41"/>
      <c r="AU234" s="41"/>
      <c r="AV234" s="41"/>
      <c r="AW234" s="41"/>
      <c r="AX234" s="41"/>
      <c r="AY234" s="41"/>
      <c r="AZ234" s="41"/>
      <c r="BA234" s="41"/>
      <c r="BB234" s="41"/>
      <c r="BC234" s="41"/>
      <c r="BD234" s="41"/>
      <c r="BE234" s="41"/>
      <c r="BF234" s="41"/>
      <c r="BG234" s="41"/>
      <c r="BH234" s="41"/>
      <c r="BI234" s="41"/>
      <c r="BJ234" s="41"/>
      <c r="BK234" s="43"/>
    </row>
    <row r="235" spans="1:63" s="44" customFormat="1" x14ac:dyDescent="0.2">
      <c r="A235" s="48"/>
      <c r="B235" s="41"/>
      <c r="C235" s="41"/>
      <c r="D235" s="41"/>
      <c r="E235" s="41"/>
      <c r="F235" s="41"/>
      <c r="G235" s="41"/>
      <c r="H235" s="42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41"/>
      <c r="AS235" s="41"/>
      <c r="AT235" s="41"/>
      <c r="AU235" s="41"/>
      <c r="AV235" s="41"/>
      <c r="AW235" s="41"/>
      <c r="AX235" s="41"/>
      <c r="AY235" s="41"/>
      <c r="AZ235" s="41"/>
      <c r="BA235" s="41"/>
      <c r="BB235" s="41"/>
      <c r="BC235" s="41"/>
      <c r="BD235" s="41"/>
      <c r="BE235" s="41"/>
      <c r="BF235" s="41"/>
      <c r="BG235" s="41"/>
      <c r="BH235" s="41"/>
      <c r="BI235" s="41"/>
      <c r="BJ235" s="41"/>
      <c r="BK235" s="43"/>
    </row>
    <row r="236" spans="1:63" s="44" customFormat="1" x14ac:dyDescent="0.2">
      <c r="A236" s="48"/>
      <c r="B236" s="41"/>
      <c r="C236" s="41"/>
      <c r="D236" s="41"/>
      <c r="E236" s="41"/>
      <c r="F236" s="41"/>
      <c r="G236" s="41"/>
      <c r="H236" s="42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41"/>
      <c r="AS236" s="41"/>
      <c r="AT236" s="41"/>
      <c r="AU236" s="41"/>
      <c r="AV236" s="41"/>
      <c r="AW236" s="41"/>
      <c r="AX236" s="41"/>
      <c r="AY236" s="41"/>
      <c r="AZ236" s="41"/>
      <c r="BA236" s="41"/>
      <c r="BB236" s="41"/>
      <c r="BC236" s="41"/>
      <c r="BD236" s="41"/>
      <c r="BE236" s="41"/>
      <c r="BF236" s="41"/>
      <c r="BG236" s="41"/>
      <c r="BH236" s="41"/>
      <c r="BI236" s="41"/>
      <c r="BJ236" s="41"/>
      <c r="BK236" s="43"/>
    </row>
    <row r="237" spans="1:63" s="44" customFormat="1" x14ac:dyDescent="0.2">
      <c r="A237" s="48"/>
      <c r="B237" s="41"/>
      <c r="C237" s="41"/>
      <c r="D237" s="41"/>
      <c r="E237" s="41"/>
      <c r="F237" s="41"/>
      <c r="G237" s="41"/>
      <c r="H237" s="42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1"/>
      <c r="AS237" s="41"/>
      <c r="AT237" s="41"/>
      <c r="AU237" s="41"/>
      <c r="AV237" s="41"/>
      <c r="AW237" s="41"/>
      <c r="AX237" s="41"/>
      <c r="AY237" s="41"/>
      <c r="AZ237" s="41"/>
      <c r="BA237" s="41"/>
      <c r="BB237" s="41"/>
      <c r="BC237" s="41"/>
      <c r="BD237" s="41"/>
      <c r="BE237" s="41"/>
      <c r="BF237" s="41"/>
      <c r="BG237" s="41"/>
      <c r="BH237" s="41"/>
      <c r="BI237" s="41"/>
      <c r="BJ237" s="41"/>
      <c r="BK237" s="43"/>
    </row>
    <row r="238" spans="1:63" s="44" customFormat="1" x14ac:dyDescent="0.2">
      <c r="A238" s="48"/>
      <c r="B238" s="41"/>
      <c r="C238" s="41"/>
      <c r="D238" s="41"/>
      <c r="E238" s="41"/>
      <c r="F238" s="41"/>
      <c r="G238" s="41"/>
      <c r="H238" s="42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1"/>
      <c r="AS238" s="41"/>
      <c r="AT238" s="41"/>
      <c r="AU238" s="41"/>
      <c r="AV238" s="41"/>
      <c r="AW238" s="41"/>
      <c r="AX238" s="41"/>
      <c r="AY238" s="41"/>
      <c r="AZ238" s="41"/>
      <c r="BA238" s="41"/>
      <c r="BB238" s="41"/>
      <c r="BC238" s="41"/>
      <c r="BD238" s="41"/>
      <c r="BE238" s="41"/>
      <c r="BF238" s="41"/>
      <c r="BG238" s="41"/>
      <c r="BH238" s="41"/>
      <c r="BI238" s="41"/>
      <c r="BJ238" s="41"/>
      <c r="BK238" s="43"/>
    </row>
    <row r="239" spans="1:63" s="44" customFormat="1" x14ac:dyDescent="0.2">
      <c r="A239" s="48"/>
      <c r="B239" s="41"/>
      <c r="C239" s="41"/>
      <c r="D239" s="41"/>
      <c r="E239" s="41"/>
      <c r="F239" s="41"/>
      <c r="G239" s="41"/>
      <c r="H239" s="42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41"/>
      <c r="AS239" s="41"/>
      <c r="AT239" s="41"/>
      <c r="AU239" s="41"/>
      <c r="AV239" s="41"/>
      <c r="AW239" s="41"/>
      <c r="AX239" s="41"/>
      <c r="AY239" s="41"/>
      <c r="AZ239" s="41"/>
      <c r="BA239" s="41"/>
      <c r="BB239" s="41"/>
      <c r="BC239" s="41"/>
      <c r="BD239" s="41"/>
      <c r="BE239" s="41"/>
      <c r="BF239" s="41"/>
      <c r="BG239" s="41"/>
      <c r="BH239" s="41"/>
      <c r="BI239" s="41"/>
      <c r="BJ239" s="41"/>
      <c r="BK239" s="43"/>
    </row>
    <row r="240" spans="1:63" s="44" customFormat="1" x14ac:dyDescent="0.2">
      <c r="A240" s="48"/>
      <c r="B240" s="41"/>
      <c r="C240" s="41"/>
      <c r="D240" s="41"/>
      <c r="E240" s="41"/>
      <c r="F240" s="41"/>
      <c r="G240" s="41"/>
      <c r="H240" s="42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1"/>
      <c r="AS240" s="41"/>
      <c r="AT240" s="41"/>
      <c r="AU240" s="41"/>
      <c r="AV240" s="41"/>
      <c r="AW240" s="41"/>
      <c r="AX240" s="41"/>
      <c r="AY240" s="41"/>
      <c r="AZ240" s="41"/>
      <c r="BA240" s="41"/>
      <c r="BB240" s="41"/>
      <c r="BC240" s="41"/>
      <c r="BD240" s="41"/>
      <c r="BE240" s="41"/>
      <c r="BF240" s="41"/>
      <c r="BG240" s="41"/>
      <c r="BH240" s="41"/>
      <c r="BI240" s="41"/>
      <c r="BJ240" s="41"/>
      <c r="BK240" s="43"/>
    </row>
    <row r="241" spans="1:63" s="44" customFormat="1" x14ac:dyDescent="0.2">
      <c r="A241" s="48"/>
      <c r="B241" s="41"/>
      <c r="C241" s="41"/>
      <c r="D241" s="41"/>
      <c r="E241" s="41"/>
      <c r="F241" s="41"/>
      <c r="G241" s="41"/>
      <c r="H241" s="42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1"/>
      <c r="AS241" s="41"/>
      <c r="AT241" s="41"/>
      <c r="AU241" s="41"/>
      <c r="AV241" s="41"/>
      <c r="AW241" s="41"/>
      <c r="AX241" s="41"/>
      <c r="AY241" s="41"/>
      <c r="AZ241" s="41"/>
      <c r="BA241" s="41"/>
      <c r="BB241" s="41"/>
      <c r="BC241" s="41"/>
      <c r="BD241" s="41"/>
      <c r="BE241" s="41"/>
      <c r="BF241" s="41"/>
      <c r="BG241" s="41"/>
      <c r="BH241" s="41"/>
      <c r="BI241" s="41"/>
      <c r="BJ241" s="41"/>
      <c r="BK241" s="43"/>
    </row>
    <row r="242" spans="1:63" s="44" customFormat="1" x14ac:dyDescent="0.2">
      <c r="A242" s="48"/>
      <c r="B242" s="41"/>
      <c r="C242" s="41"/>
      <c r="D242" s="41"/>
      <c r="E242" s="41"/>
      <c r="F242" s="41"/>
      <c r="G242" s="41"/>
      <c r="H242" s="42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1"/>
      <c r="AS242" s="41"/>
      <c r="AT242" s="41"/>
      <c r="AU242" s="41"/>
      <c r="AV242" s="41"/>
      <c r="AW242" s="41"/>
      <c r="AX242" s="41"/>
      <c r="AY242" s="41"/>
      <c r="AZ242" s="41"/>
      <c r="BA242" s="41"/>
      <c r="BB242" s="41"/>
      <c r="BC242" s="41"/>
      <c r="BD242" s="41"/>
      <c r="BE242" s="41"/>
      <c r="BF242" s="41"/>
      <c r="BG242" s="41"/>
      <c r="BH242" s="41"/>
      <c r="BI242" s="41"/>
      <c r="BJ242" s="41"/>
      <c r="BK242" s="43"/>
    </row>
    <row r="243" spans="1:63" s="44" customFormat="1" x14ac:dyDescent="0.2">
      <c r="A243" s="48"/>
      <c r="B243" s="41"/>
      <c r="C243" s="41"/>
      <c r="D243" s="41"/>
      <c r="E243" s="41"/>
      <c r="F243" s="41"/>
      <c r="G243" s="41"/>
      <c r="H243" s="42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S243" s="41"/>
      <c r="AT243" s="41"/>
      <c r="AU243" s="41"/>
      <c r="AV243" s="41"/>
      <c r="AW243" s="41"/>
      <c r="AX243" s="41"/>
      <c r="AY243" s="41"/>
      <c r="AZ243" s="41"/>
      <c r="BA243" s="41"/>
      <c r="BB243" s="41"/>
      <c r="BC243" s="41"/>
      <c r="BD243" s="41"/>
      <c r="BE243" s="41"/>
      <c r="BF243" s="41"/>
      <c r="BG243" s="41"/>
      <c r="BH243" s="41"/>
      <c r="BI243" s="41"/>
      <c r="BJ243" s="41"/>
      <c r="BK243" s="43"/>
    </row>
    <row r="244" spans="1:63" s="44" customFormat="1" x14ac:dyDescent="0.2">
      <c r="A244" s="48"/>
      <c r="B244" s="41"/>
      <c r="C244" s="41"/>
      <c r="D244" s="41"/>
      <c r="E244" s="41"/>
      <c r="F244" s="41"/>
      <c r="G244" s="41"/>
      <c r="H244" s="42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  <c r="AP244" s="41"/>
      <c r="AQ244" s="41"/>
      <c r="AR244" s="41"/>
      <c r="AS244" s="41"/>
      <c r="AT244" s="41"/>
      <c r="AU244" s="41"/>
      <c r="AV244" s="41"/>
      <c r="AW244" s="41"/>
      <c r="AX244" s="41"/>
      <c r="AY244" s="41"/>
      <c r="AZ244" s="41"/>
      <c r="BA244" s="41"/>
      <c r="BB244" s="41"/>
      <c r="BC244" s="41"/>
      <c r="BD244" s="41"/>
      <c r="BE244" s="41"/>
      <c r="BF244" s="41"/>
      <c r="BG244" s="41"/>
      <c r="BH244" s="41"/>
      <c r="BI244" s="41"/>
      <c r="BJ244" s="41"/>
      <c r="BK244" s="43"/>
    </row>
    <row r="245" spans="1:63" s="44" customFormat="1" x14ac:dyDescent="0.2">
      <c r="A245" s="48"/>
      <c r="B245" s="41"/>
      <c r="C245" s="41"/>
      <c r="D245" s="41"/>
      <c r="E245" s="41"/>
      <c r="F245" s="41"/>
      <c r="G245" s="41"/>
      <c r="H245" s="42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  <c r="AP245" s="41"/>
      <c r="AQ245" s="41"/>
      <c r="AR245" s="41"/>
      <c r="AS245" s="41"/>
      <c r="AT245" s="41"/>
      <c r="AU245" s="41"/>
      <c r="AV245" s="41"/>
      <c r="AW245" s="41"/>
      <c r="AX245" s="41"/>
      <c r="AY245" s="41"/>
      <c r="AZ245" s="41"/>
      <c r="BA245" s="41"/>
      <c r="BB245" s="41"/>
      <c r="BC245" s="41"/>
      <c r="BD245" s="41"/>
      <c r="BE245" s="41"/>
      <c r="BF245" s="41"/>
      <c r="BG245" s="41"/>
      <c r="BH245" s="41"/>
      <c r="BI245" s="41"/>
      <c r="BJ245" s="41"/>
      <c r="BK245" s="43"/>
    </row>
    <row r="246" spans="1:63" s="44" customFormat="1" x14ac:dyDescent="0.2">
      <c r="A246" s="48"/>
      <c r="B246" s="41"/>
      <c r="C246" s="41"/>
      <c r="D246" s="41"/>
      <c r="E246" s="41"/>
      <c r="F246" s="41"/>
      <c r="G246" s="41"/>
      <c r="H246" s="42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/>
      <c r="AP246" s="41"/>
      <c r="AQ246" s="41"/>
      <c r="AR246" s="41"/>
      <c r="AS246" s="41"/>
      <c r="AT246" s="41"/>
      <c r="AU246" s="41"/>
      <c r="AV246" s="41"/>
      <c r="AW246" s="41"/>
      <c r="AX246" s="41"/>
      <c r="AY246" s="41"/>
      <c r="AZ246" s="41"/>
      <c r="BA246" s="41"/>
      <c r="BB246" s="41"/>
      <c r="BC246" s="41"/>
      <c r="BD246" s="41"/>
      <c r="BE246" s="41"/>
      <c r="BF246" s="41"/>
      <c r="BG246" s="41"/>
      <c r="BH246" s="41"/>
      <c r="BI246" s="41"/>
      <c r="BJ246" s="41"/>
      <c r="BK246" s="43"/>
    </row>
    <row r="247" spans="1:63" s="44" customFormat="1" x14ac:dyDescent="0.2">
      <c r="A247" s="48"/>
      <c r="B247" s="41"/>
      <c r="C247" s="41"/>
      <c r="D247" s="41"/>
      <c r="E247" s="41"/>
      <c r="F247" s="41"/>
      <c r="G247" s="41"/>
      <c r="H247" s="42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41"/>
      <c r="AQ247" s="41"/>
      <c r="AR247" s="41"/>
      <c r="AS247" s="41"/>
      <c r="AT247" s="41"/>
      <c r="AU247" s="41"/>
      <c r="AV247" s="41"/>
      <c r="AW247" s="41"/>
      <c r="AX247" s="41"/>
      <c r="AY247" s="41"/>
      <c r="AZ247" s="41"/>
      <c r="BA247" s="41"/>
      <c r="BB247" s="41"/>
      <c r="BC247" s="41"/>
      <c r="BD247" s="41"/>
      <c r="BE247" s="41"/>
      <c r="BF247" s="41"/>
      <c r="BG247" s="41"/>
      <c r="BH247" s="41"/>
      <c r="BI247" s="41"/>
      <c r="BJ247" s="41"/>
      <c r="BK247" s="43"/>
    </row>
    <row r="248" spans="1:63" s="44" customFormat="1" x14ac:dyDescent="0.2">
      <c r="A248" s="48"/>
      <c r="B248" s="41"/>
      <c r="C248" s="41"/>
      <c r="D248" s="41"/>
      <c r="E248" s="41"/>
      <c r="F248" s="41"/>
      <c r="G248" s="41"/>
      <c r="H248" s="42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/>
      <c r="AP248" s="41"/>
      <c r="AQ248" s="41"/>
      <c r="AR248" s="41"/>
      <c r="AS248" s="41"/>
      <c r="AT248" s="41"/>
      <c r="AU248" s="41"/>
      <c r="AV248" s="41"/>
      <c r="AW248" s="41"/>
      <c r="AX248" s="41"/>
      <c r="AY248" s="41"/>
      <c r="AZ248" s="41"/>
      <c r="BA248" s="41"/>
      <c r="BB248" s="41"/>
      <c r="BC248" s="41"/>
      <c r="BD248" s="41"/>
      <c r="BE248" s="41"/>
      <c r="BF248" s="41"/>
      <c r="BG248" s="41"/>
      <c r="BH248" s="41"/>
      <c r="BI248" s="41"/>
      <c r="BJ248" s="41"/>
      <c r="BK248" s="43"/>
    </row>
    <row r="249" spans="1:63" s="44" customFormat="1" x14ac:dyDescent="0.2">
      <c r="A249" s="48"/>
      <c r="B249" s="41"/>
      <c r="C249" s="41"/>
      <c r="D249" s="41"/>
      <c r="E249" s="41"/>
      <c r="F249" s="41"/>
      <c r="G249" s="41"/>
      <c r="H249" s="42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41"/>
      <c r="AS249" s="41"/>
      <c r="AT249" s="41"/>
      <c r="AU249" s="41"/>
      <c r="AV249" s="41"/>
      <c r="AW249" s="41"/>
      <c r="AX249" s="41"/>
      <c r="AY249" s="41"/>
      <c r="AZ249" s="41"/>
      <c r="BA249" s="41"/>
      <c r="BB249" s="41"/>
      <c r="BC249" s="41"/>
      <c r="BD249" s="41"/>
      <c r="BE249" s="41"/>
      <c r="BF249" s="41"/>
      <c r="BG249" s="41"/>
      <c r="BH249" s="41"/>
      <c r="BI249" s="41"/>
      <c r="BJ249" s="41"/>
      <c r="BK249" s="43"/>
    </row>
    <row r="250" spans="1:63" s="44" customFormat="1" x14ac:dyDescent="0.2">
      <c r="A250" s="48"/>
      <c r="B250" s="41"/>
      <c r="C250" s="41"/>
      <c r="D250" s="41"/>
      <c r="E250" s="41"/>
      <c r="F250" s="41"/>
      <c r="G250" s="41"/>
      <c r="H250" s="42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41"/>
      <c r="AQ250" s="41"/>
      <c r="AR250" s="41"/>
      <c r="AS250" s="41"/>
      <c r="AT250" s="41"/>
      <c r="AU250" s="41"/>
      <c r="AV250" s="41"/>
      <c r="AW250" s="41"/>
      <c r="AX250" s="41"/>
      <c r="AY250" s="41"/>
      <c r="AZ250" s="41"/>
      <c r="BA250" s="41"/>
      <c r="BB250" s="41"/>
      <c r="BC250" s="41"/>
      <c r="BD250" s="41"/>
      <c r="BE250" s="41"/>
      <c r="BF250" s="41"/>
      <c r="BG250" s="41"/>
      <c r="BH250" s="41"/>
      <c r="BI250" s="41"/>
      <c r="BJ250" s="41"/>
      <c r="BK250" s="43"/>
    </row>
    <row r="251" spans="1:63" s="44" customFormat="1" x14ac:dyDescent="0.2">
      <c r="A251" s="48"/>
      <c r="B251" s="41"/>
      <c r="C251" s="41"/>
      <c r="D251" s="41"/>
      <c r="E251" s="41"/>
      <c r="F251" s="41"/>
      <c r="G251" s="41"/>
      <c r="H251" s="42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41"/>
      <c r="AS251" s="41"/>
      <c r="AT251" s="41"/>
      <c r="AU251" s="41"/>
      <c r="AV251" s="41"/>
      <c r="AW251" s="41"/>
      <c r="AX251" s="41"/>
      <c r="AY251" s="41"/>
      <c r="AZ251" s="41"/>
      <c r="BA251" s="41"/>
      <c r="BB251" s="41"/>
      <c r="BC251" s="41"/>
      <c r="BD251" s="41"/>
      <c r="BE251" s="41"/>
      <c r="BF251" s="41"/>
      <c r="BG251" s="41"/>
      <c r="BH251" s="41"/>
      <c r="BI251" s="41"/>
      <c r="BJ251" s="41"/>
      <c r="BK251" s="43"/>
    </row>
    <row r="252" spans="1:63" s="44" customFormat="1" x14ac:dyDescent="0.2">
      <c r="A252" s="48"/>
      <c r="B252" s="41"/>
      <c r="C252" s="41"/>
      <c r="D252" s="41"/>
      <c r="E252" s="41"/>
      <c r="F252" s="41"/>
      <c r="G252" s="41"/>
      <c r="H252" s="42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41"/>
      <c r="AQ252" s="41"/>
      <c r="AR252" s="41"/>
      <c r="AS252" s="41"/>
      <c r="AT252" s="41"/>
      <c r="AU252" s="41"/>
      <c r="AV252" s="41"/>
      <c r="AW252" s="41"/>
      <c r="AX252" s="41"/>
      <c r="AY252" s="41"/>
      <c r="AZ252" s="41"/>
      <c r="BA252" s="41"/>
      <c r="BB252" s="41"/>
      <c r="BC252" s="41"/>
      <c r="BD252" s="41"/>
      <c r="BE252" s="41"/>
      <c r="BF252" s="41"/>
      <c r="BG252" s="41"/>
      <c r="BH252" s="41"/>
      <c r="BI252" s="41"/>
      <c r="BJ252" s="41"/>
      <c r="BK252" s="43"/>
    </row>
    <row r="253" spans="1:63" s="44" customFormat="1" x14ac:dyDescent="0.2">
      <c r="A253" s="48"/>
      <c r="B253" s="41"/>
      <c r="C253" s="41"/>
      <c r="D253" s="41"/>
      <c r="E253" s="41"/>
      <c r="F253" s="41"/>
      <c r="G253" s="41"/>
      <c r="H253" s="42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  <c r="AQ253" s="41"/>
      <c r="AR253" s="41"/>
      <c r="AS253" s="41"/>
      <c r="AT253" s="41"/>
      <c r="AU253" s="41"/>
      <c r="AV253" s="41"/>
      <c r="AW253" s="41"/>
      <c r="AX253" s="41"/>
      <c r="AY253" s="41"/>
      <c r="AZ253" s="41"/>
      <c r="BA253" s="41"/>
      <c r="BB253" s="41"/>
      <c r="BC253" s="41"/>
      <c r="BD253" s="41"/>
      <c r="BE253" s="41"/>
      <c r="BF253" s="41"/>
      <c r="BG253" s="41"/>
      <c r="BH253" s="41"/>
      <c r="BI253" s="41"/>
      <c r="BJ253" s="41"/>
      <c r="BK253" s="43"/>
    </row>
    <row r="254" spans="1:63" s="44" customFormat="1" x14ac:dyDescent="0.2">
      <c r="A254" s="48"/>
      <c r="B254" s="41"/>
      <c r="C254" s="41"/>
      <c r="D254" s="41"/>
      <c r="E254" s="41"/>
      <c r="F254" s="41"/>
      <c r="G254" s="41"/>
      <c r="H254" s="42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41"/>
      <c r="AQ254" s="41"/>
      <c r="AR254" s="41"/>
      <c r="AS254" s="41"/>
      <c r="AT254" s="41"/>
      <c r="AU254" s="41"/>
      <c r="AV254" s="41"/>
      <c r="AW254" s="41"/>
      <c r="AX254" s="41"/>
      <c r="AY254" s="41"/>
      <c r="AZ254" s="41"/>
      <c r="BA254" s="41"/>
      <c r="BB254" s="41"/>
      <c r="BC254" s="41"/>
      <c r="BD254" s="41"/>
      <c r="BE254" s="41"/>
      <c r="BF254" s="41"/>
      <c r="BG254" s="41"/>
      <c r="BH254" s="41"/>
      <c r="BI254" s="41"/>
      <c r="BJ254" s="41"/>
      <c r="BK254" s="43"/>
    </row>
    <row r="255" spans="1:63" s="44" customFormat="1" x14ac:dyDescent="0.2">
      <c r="A255" s="48"/>
      <c r="B255" s="41"/>
      <c r="C255" s="41"/>
      <c r="D255" s="41"/>
      <c r="E255" s="41"/>
      <c r="F255" s="41"/>
      <c r="G255" s="41"/>
      <c r="H255" s="42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/>
      <c r="AP255" s="41"/>
      <c r="AQ255" s="41"/>
      <c r="AR255" s="41"/>
      <c r="AS255" s="41"/>
      <c r="AT255" s="41"/>
      <c r="AU255" s="41"/>
      <c r="AV255" s="41"/>
      <c r="AW255" s="41"/>
      <c r="AX255" s="41"/>
      <c r="AY255" s="41"/>
      <c r="AZ255" s="41"/>
      <c r="BA255" s="41"/>
      <c r="BB255" s="41"/>
      <c r="BC255" s="41"/>
      <c r="BD255" s="41"/>
      <c r="BE255" s="41"/>
      <c r="BF255" s="41"/>
      <c r="BG255" s="41"/>
      <c r="BH255" s="41"/>
      <c r="BI255" s="41"/>
      <c r="BJ255" s="41"/>
      <c r="BK255" s="43"/>
    </row>
    <row r="256" spans="1:63" s="44" customFormat="1" x14ac:dyDescent="0.2">
      <c r="A256" s="48"/>
      <c r="B256" s="41"/>
      <c r="C256" s="41"/>
      <c r="D256" s="41"/>
      <c r="E256" s="41"/>
      <c r="F256" s="41"/>
      <c r="G256" s="41"/>
      <c r="H256" s="42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41"/>
      <c r="AQ256" s="41"/>
      <c r="AR256" s="41"/>
      <c r="AS256" s="41"/>
      <c r="AT256" s="41"/>
      <c r="AU256" s="41"/>
      <c r="AV256" s="41"/>
      <c r="AW256" s="41"/>
      <c r="AX256" s="41"/>
      <c r="AY256" s="41"/>
      <c r="AZ256" s="41"/>
      <c r="BA256" s="41"/>
      <c r="BB256" s="41"/>
      <c r="BC256" s="41"/>
      <c r="BD256" s="41"/>
      <c r="BE256" s="41"/>
      <c r="BF256" s="41"/>
      <c r="BG256" s="41"/>
      <c r="BH256" s="41"/>
      <c r="BI256" s="41"/>
      <c r="BJ256" s="41"/>
      <c r="BK256" s="43"/>
    </row>
    <row r="257" spans="1:63" s="44" customFormat="1" x14ac:dyDescent="0.2">
      <c r="A257" s="48"/>
      <c r="B257" s="41"/>
      <c r="C257" s="41"/>
      <c r="D257" s="41"/>
      <c r="E257" s="41"/>
      <c r="F257" s="41"/>
      <c r="G257" s="41"/>
      <c r="H257" s="42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  <c r="AP257" s="41"/>
      <c r="AQ257" s="41"/>
      <c r="AR257" s="41"/>
      <c r="AS257" s="41"/>
      <c r="AT257" s="41"/>
      <c r="AU257" s="41"/>
      <c r="AV257" s="41"/>
      <c r="AW257" s="41"/>
      <c r="AX257" s="41"/>
      <c r="AY257" s="41"/>
      <c r="AZ257" s="41"/>
      <c r="BA257" s="41"/>
      <c r="BB257" s="41"/>
      <c r="BC257" s="41"/>
      <c r="BD257" s="41"/>
      <c r="BE257" s="41"/>
      <c r="BF257" s="41"/>
      <c r="BG257" s="41"/>
      <c r="BH257" s="41"/>
      <c r="BI257" s="41"/>
      <c r="BJ257" s="41"/>
      <c r="BK257" s="43"/>
    </row>
    <row r="258" spans="1:63" s="44" customFormat="1" x14ac:dyDescent="0.2">
      <c r="A258" s="48"/>
      <c r="B258" s="41"/>
      <c r="C258" s="41"/>
      <c r="D258" s="41"/>
      <c r="E258" s="41"/>
      <c r="F258" s="41"/>
      <c r="G258" s="41"/>
      <c r="H258" s="42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41"/>
      <c r="AP258" s="41"/>
      <c r="AQ258" s="41"/>
      <c r="AR258" s="41"/>
      <c r="AS258" s="41"/>
      <c r="AT258" s="41"/>
      <c r="AU258" s="41"/>
      <c r="AV258" s="41"/>
      <c r="AW258" s="41"/>
      <c r="AX258" s="41"/>
      <c r="AY258" s="41"/>
      <c r="AZ258" s="41"/>
      <c r="BA258" s="41"/>
      <c r="BB258" s="41"/>
      <c r="BC258" s="41"/>
      <c r="BD258" s="41"/>
      <c r="BE258" s="41"/>
      <c r="BF258" s="41"/>
      <c r="BG258" s="41"/>
      <c r="BH258" s="41"/>
      <c r="BI258" s="41"/>
      <c r="BJ258" s="41"/>
      <c r="BK258" s="43"/>
    </row>
    <row r="259" spans="1:63" s="44" customFormat="1" x14ac:dyDescent="0.2">
      <c r="A259" s="48"/>
      <c r="B259" s="41"/>
      <c r="C259" s="41"/>
      <c r="D259" s="41"/>
      <c r="E259" s="41"/>
      <c r="F259" s="41"/>
      <c r="G259" s="41"/>
      <c r="H259" s="42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41"/>
      <c r="AQ259" s="41"/>
      <c r="AR259" s="41"/>
      <c r="AS259" s="41"/>
      <c r="AT259" s="41"/>
      <c r="AU259" s="41"/>
      <c r="AV259" s="41"/>
      <c r="AW259" s="41"/>
      <c r="AX259" s="41"/>
      <c r="AY259" s="41"/>
      <c r="AZ259" s="41"/>
      <c r="BA259" s="41"/>
      <c r="BB259" s="41"/>
      <c r="BC259" s="41"/>
      <c r="BD259" s="41"/>
      <c r="BE259" s="41"/>
      <c r="BF259" s="41"/>
      <c r="BG259" s="41"/>
      <c r="BH259" s="41"/>
      <c r="BI259" s="41"/>
      <c r="BJ259" s="41"/>
      <c r="BK259" s="43"/>
    </row>
    <row r="260" spans="1:63" s="44" customFormat="1" x14ac:dyDescent="0.2">
      <c r="A260" s="48"/>
      <c r="B260" s="41"/>
      <c r="C260" s="41"/>
      <c r="D260" s="41"/>
      <c r="E260" s="41"/>
      <c r="F260" s="41"/>
      <c r="G260" s="41"/>
      <c r="H260" s="42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41"/>
      <c r="AQ260" s="41"/>
      <c r="AR260" s="41"/>
      <c r="AS260" s="41"/>
      <c r="AT260" s="41"/>
      <c r="AU260" s="41"/>
      <c r="AV260" s="41"/>
      <c r="AW260" s="41"/>
      <c r="AX260" s="41"/>
      <c r="AY260" s="41"/>
      <c r="AZ260" s="41"/>
      <c r="BA260" s="41"/>
      <c r="BB260" s="41"/>
      <c r="BC260" s="41"/>
      <c r="BD260" s="41"/>
      <c r="BE260" s="41"/>
      <c r="BF260" s="41"/>
      <c r="BG260" s="41"/>
      <c r="BH260" s="41"/>
      <c r="BI260" s="41"/>
      <c r="BJ260" s="41"/>
      <c r="BK260" s="43"/>
    </row>
    <row r="261" spans="1:63" s="44" customFormat="1" x14ac:dyDescent="0.2">
      <c r="A261" s="48"/>
      <c r="B261" s="41"/>
      <c r="C261" s="41"/>
      <c r="D261" s="41"/>
      <c r="E261" s="41"/>
      <c r="F261" s="41"/>
      <c r="G261" s="41"/>
      <c r="H261" s="42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  <c r="AS261" s="41"/>
      <c r="AT261" s="41"/>
      <c r="AU261" s="41"/>
      <c r="AV261" s="41"/>
      <c r="AW261" s="41"/>
      <c r="AX261" s="41"/>
      <c r="AY261" s="41"/>
      <c r="AZ261" s="41"/>
      <c r="BA261" s="41"/>
      <c r="BB261" s="41"/>
      <c r="BC261" s="41"/>
      <c r="BD261" s="41"/>
      <c r="BE261" s="41"/>
      <c r="BF261" s="41"/>
      <c r="BG261" s="41"/>
      <c r="BH261" s="41"/>
      <c r="BI261" s="41"/>
      <c r="BJ261" s="41"/>
      <c r="BK261" s="43"/>
    </row>
    <row r="262" spans="1:63" s="44" customFormat="1" x14ac:dyDescent="0.2">
      <c r="A262" s="48"/>
      <c r="B262" s="41"/>
      <c r="C262" s="41"/>
      <c r="D262" s="41"/>
      <c r="E262" s="41"/>
      <c r="F262" s="41"/>
      <c r="G262" s="41"/>
      <c r="H262" s="42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41"/>
      <c r="AS262" s="41"/>
      <c r="AT262" s="41"/>
      <c r="AU262" s="41"/>
      <c r="AV262" s="41"/>
      <c r="AW262" s="41"/>
      <c r="AX262" s="41"/>
      <c r="AY262" s="41"/>
      <c r="AZ262" s="41"/>
      <c r="BA262" s="41"/>
      <c r="BB262" s="41"/>
      <c r="BC262" s="41"/>
      <c r="BD262" s="41"/>
      <c r="BE262" s="41"/>
      <c r="BF262" s="41"/>
      <c r="BG262" s="41"/>
      <c r="BH262" s="41"/>
      <c r="BI262" s="41"/>
      <c r="BJ262" s="41"/>
      <c r="BK262" s="43"/>
    </row>
    <row r="263" spans="1:63" s="44" customFormat="1" x14ac:dyDescent="0.2">
      <c r="A263" s="48"/>
      <c r="B263" s="41"/>
      <c r="C263" s="41"/>
      <c r="D263" s="41"/>
      <c r="E263" s="41"/>
      <c r="F263" s="41"/>
      <c r="G263" s="41"/>
      <c r="H263" s="42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41"/>
      <c r="AS263" s="41"/>
      <c r="AT263" s="41"/>
      <c r="AU263" s="41"/>
      <c r="AV263" s="41"/>
      <c r="AW263" s="41"/>
      <c r="AX263" s="41"/>
      <c r="AY263" s="41"/>
      <c r="AZ263" s="41"/>
      <c r="BA263" s="41"/>
      <c r="BB263" s="41"/>
      <c r="BC263" s="41"/>
      <c r="BD263" s="41"/>
      <c r="BE263" s="41"/>
      <c r="BF263" s="41"/>
      <c r="BG263" s="41"/>
      <c r="BH263" s="41"/>
      <c r="BI263" s="41"/>
      <c r="BJ263" s="41"/>
      <c r="BK263" s="43"/>
    </row>
    <row r="264" spans="1:63" s="44" customFormat="1" x14ac:dyDescent="0.2">
      <c r="A264" s="48"/>
      <c r="B264" s="41"/>
      <c r="C264" s="41"/>
      <c r="D264" s="41"/>
      <c r="E264" s="41"/>
      <c r="F264" s="41"/>
      <c r="G264" s="41"/>
      <c r="H264" s="42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41"/>
      <c r="AS264" s="41"/>
      <c r="AT264" s="41"/>
      <c r="AU264" s="41"/>
      <c r="AV264" s="41"/>
      <c r="AW264" s="41"/>
      <c r="AX264" s="41"/>
      <c r="AY264" s="41"/>
      <c r="AZ264" s="41"/>
      <c r="BA264" s="41"/>
      <c r="BB264" s="41"/>
      <c r="BC264" s="41"/>
      <c r="BD264" s="41"/>
      <c r="BE264" s="41"/>
      <c r="BF264" s="41"/>
      <c r="BG264" s="41"/>
      <c r="BH264" s="41"/>
      <c r="BI264" s="41"/>
      <c r="BJ264" s="41"/>
      <c r="BK264" s="43"/>
    </row>
    <row r="265" spans="1:63" s="44" customFormat="1" x14ac:dyDescent="0.2">
      <c r="A265" s="48"/>
      <c r="B265" s="41"/>
      <c r="C265" s="41"/>
      <c r="D265" s="41"/>
      <c r="E265" s="41"/>
      <c r="F265" s="41"/>
      <c r="G265" s="41"/>
      <c r="H265" s="42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41"/>
      <c r="AS265" s="41"/>
      <c r="AT265" s="41"/>
      <c r="AU265" s="41"/>
      <c r="AV265" s="41"/>
      <c r="AW265" s="41"/>
      <c r="AX265" s="41"/>
      <c r="AY265" s="41"/>
      <c r="AZ265" s="41"/>
      <c r="BA265" s="41"/>
      <c r="BB265" s="41"/>
      <c r="BC265" s="41"/>
      <c r="BD265" s="41"/>
      <c r="BE265" s="41"/>
      <c r="BF265" s="41"/>
      <c r="BG265" s="41"/>
      <c r="BH265" s="41"/>
      <c r="BI265" s="41"/>
      <c r="BJ265" s="41"/>
      <c r="BK265" s="43"/>
    </row>
    <row r="266" spans="1:63" s="44" customFormat="1" x14ac:dyDescent="0.2">
      <c r="A266" s="48"/>
      <c r="B266" s="41"/>
      <c r="C266" s="41"/>
      <c r="D266" s="41"/>
      <c r="E266" s="41"/>
      <c r="F266" s="41"/>
      <c r="G266" s="41"/>
      <c r="H266" s="42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  <c r="AQ266" s="41"/>
      <c r="AR266" s="41"/>
      <c r="AS266" s="41"/>
      <c r="AT266" s="41"/>
      <c r="AU266" s="41"/>
      <c r="AV266" s="41"/>
      <c r="AW266" s="41"/>
      <c r="AX266" s="41"/>
      <c r="AY266" s="41"/>
      <c r="AZ266" s="41"/>
      <c r="BA266" s="41"/>
      <c r="BB266" s="41"/>
      <c r="BC266" s="41"/>
      <c r="BD266" s="41"/>
      <c r="BE266" s="41"/>
      <c r="BF266" s="41"/>
      <c r="BG266" s="41"/>
      <c r="BH266" s="41"/>
      <c r="BI266" s="41"/>
      <c r="BJ266" s="41"/>
      <c r="BK266" s="43"/>
    </row>
    <row r="267" spans="1:63" s="44" customFormat="1" x14ac:dyDescent="0.2">
      <c r="A267" s="48"/>
      <c r="B267" s="41"/>
      <c r="C267" s="41"/>
      <c r="D267" s="41"/>
      <c r="E267" s="41"/>
      <c r="F267" s="41"/>
      <c r="G267" s="41"/>
      <c r="H267" s="42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  <c r="AP267" s="41"/>
      <c r="AQ267" s="41"/>
      <c r="AR267" s="41"/>
      <c r="AS267" s="41"/>
      <c r="AT267" s="41"/>
      <c r="AU267" s="41"/>
      <c r="AV267" s="41"/>
      <c r="AW267" s="41"/>
      <c r="AX267" s="41"/>
      <c r="AY267" s="41"/>
      <c r="AZ267" s="41"/>
      <c r="BA267" s="41"/>
      <c r="BB267" s="41"/>
      <c r="BC267" s="41"/>
      <c r="BD267" s="41"/>
      <c r="BE267" s="41"/>
      <c r="BF267" s="41"/>
      <c r="BG267" s="41"/>
      <c r="BH267" s="41"/>
      <c r="BI267" s="41"/>
      <c r="BJ267" s="41"/>
      <c r="BK267" s="43"/>
    </row>
    <row r="268" spans="1:63" s="44" customFormat="1" x14ac:dyDescent="0.2">
      <c r="A268" s="48"/>
      <c r="B268" s="41"/>
      <c r="C268" s="41"/>
      <c r="D268" s="41"/>
      <c r="E268" s="41"/>
      <c r="F268" s="41"/>
      <c r="G268" s="41"/>
      <c r="H268" s="42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41"/>
      <c r="AO268" s="41"/>
      <c r="AP268" s="41"/>
      <c r="AQ268" s="41"/>
      <c r="AR268" s="41"/>
      <c r="AS268" s="41"/>
      <c r="AT268" s="41"/>
      <c r="AU268" s="41"/>
      <c r="AV268" s="41"/>
      <c r="AW268" s="41"/>
      <c r="AX268" s="41"/>
      <c r="AY268" s="41"/>
      <c r="AZ268" s="41"/>
      <c r="BA268" s="41"/>
      <c r="BB268" s="41"/>
      <c r="BC268" s="41"/>
      <c r="BD268" s="41"/>
      <c r="BE268" s="41"/>
      <c r="BF268" s="41"/>
      <c r="BG268" s="41"/>
      <c r="BH268" s="41"/>
      <c r="BI268" s="41"/>
      <c r="BJ268" s="41"/>
      <c r="BK268" s="43"/>
    </row>
    <row r="269" spans="1:63" s="44" customFormat="1" x14ac:dyDescent="0.2">
      <c r="A269" s="48"/>
      <c r="B269" s="41"/>
      <c r="C269" s="41"/>
      <c r="D269" s="41"/>
      <c r="E269" s="41"/>
      <c r="F269" s="41"/>
      <c r="G269" s="41"/>
      <c r="H269" s="42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41"/>
      <c r="AO269" s="41"/>
      <c r="AP269" s="41"/>
      <c r="AQ269" s="41"/>
      <c r="AR269" s="41"/>
      <c r="AS269" s="41"/>
      <c r="AT269" s="41"/>
      <c r="AU269" s="41"/>
      <c r="AV269" s="41"/>
      <c r="AW269" s="41"/>
      <c r="AX269" s="41"/>
      <c r="AY269" s="41"/>
      <c r="AZ269" s="41"/>
      <c r="BA269" s="41"/>
      <c r="BB269" s="41"/>
      <c r="BC269" s="41"/>
      <c r="BD269" s="41"/>
      <c r="BE269" s="41"/>
      <c r="BF269" s="41"/>
      <c r="BG269" s="41"/>
      <c r="BH269" s="41"/>
      <c r="BI269" s="41"/>
      <c r="BJ269" s="41"/>
      <c r="BK269" s="43"/>
    </row>
    <row r="270" spans="1:63" s="44" customFormat="1" x14ac:dyDescent="0.2">
      <c r="A270" s="48"/>
      <c r="B270" s="41"/>
      <c r="C270" s="41"/>
      <c r="D270" s="41"/>
      <c r="E270" s="41"/>
      <c r="F270" s="41"/>
      <c r="G270" s="41"/>
      <c r="H270" s="42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41"/>
      <c r="AO270" s="41"/>
      <c r="AP270" s="41"/>
      <c r="AQ270" s="41"/>
      <c r="AR270" s="41"/>
      <c r="AS270" s="41"/>
      <c r="AT270" s="41"/>
      <c r="AU270" s="41"/>
      <c r="AV270" s="41"/>
      <c r="AW270" s="41"/>
      <c r="AX270" s="41"/>
      <c r="AY270" s="41"/>
      <c r="AZ270" s="41"/>
      <c r="BA270" s="41"/>
      <c r="BB270" s="41"/>
      <c r="BC270" s="41"/>
      <c r="BD270" s="41"/>
      <c r="BE270" s="41"/>
      <c r="BF270" s="41"/>
      <c r="BG270" s="41"/>
      <c r="BH270" s="41"/>
      <c r="BI270" s="41"/>
      <c r="BJ270" s="41"/>
      <c r="BK270" s="43"/>
    </row>
    <row r="271" spans="1:63" s="44" customFormat="1" x14ac:dyDescent="0.2">
      <c r="A271" s="48"/>
      <c r="B271" s="41"/>
      <c r="C271" s="41"/>
      <c r="D271" s="41"/>
      <c r="E271" s="41"/>
      <c r="F271" s="41"/>
      <c r="G271" s="41"/>
      <c r="H271" s="42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41"/>
      <c r="AP271" s="41"/>
      <c r="AQ271" s="41"/>
      <c r="AR271" s="41"/>
      <c r="AS271" s="41"/>
      <c r="AT271" s="41"/>
      <c r="AU271" s="41"/>
      <c r="AV271" s="41"/>
      <c r="AW271" s="41"/>
      <c r="AX271" s="41"/>
      <c r="AY271" s="41"/>
      <c r="AZ271" s="41"/>
      <c r="BA271" s="41"/>
      <c r="BB271" s="41"/>
      <c r="BC271" s="41"/>
      <c r="BD271" s="41"/>
      <c r="BE271" s="41"/>
      <c r="BF271" s="41"/>
      <c r="BG271" s="41"/>
      <c r="BH271" s="41"/>
      <c r="BI271" s="41"/>
      <c r="BJ271" s="41"/>
      <c r="BK271" s="43"/>
    </row>
    <row r="272" spans="1:63" s="44" customFormat="1" x14ac:dyDescent="0.2">
      <c r="A272" s="48"/>
      <c r="B272" s="41"/>
      <c r="C272" s="41"/>
      <c r="D272" s="41"/>
      <c r="E272" s="41"/>
      <c r="F272" s="41"/>
      <c r="G272" s="41"/>
      <c r="H272" s="42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/>
      <c r="AQ272" s="41"/>
      <c r="AR272" s="41"/>
      <c r="AS272" s="41"/>
      <c r="AT272" s="41"/>
      <c r="AU272" s="41"/>
      <c r="AV272" s="41"/>
      <c r="AW272" s="41"/>
      <c r="AX272" s="41"/>
      <c r="AY272" s="41"/>
      <c r="AZ272" s="41"/>
      <c r="BA272" s="41"/>
      <c r="BB272" s="41"/>
      <c r="BC272" s="41"/>
      <c r="BD272" s="41"/>
      <c r="BE272" s="41"/>
      <c r="BF272" s="41"/>
      <c r="BG272" s="41"/>
      <c r="BH272" s="41"/>
      <c r="BI272" s="41"/>
      <c r="BJ272" s="41"/>
      <c r="BK272" s="43"/>
    </row>
    <row r="273" spans="1:63" s="44" customFormat="1" x14ac:dyDescent="0.2">
      <c r="A273" s="48"/>
      <c r="B273" s="41"/>
      <c r="C273" s="41"/>
      <c r="D273" s="41"/>
      <c r="E273" s="41"/>
      <c r="F273" s="41"/>
      <c r="G273" s="41"/>
      <c r="H273" s="42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41"/>
      <c r="AS273" s="41"/>
      <c r="AT273" s="41"/>
      <c r="AU273" s="41"/>
      <c r="AV273" s="41"/>
      <c r="AW273" s="41"/>
      <c r="AX273" s="41"/>
      <c r="AY273" s="41"/>
      <c r="AZ273" s="41"/>
      <c r="BA273" s="41"/>
      <c r="BB273" s="41"/>
      <c r="BC273" s="41"/>
      <c r="BD273" s="41"/>
      <c r="BE273" s="41"/>
      <c r="BF273" s="41"/>
      <c r="BG273" s="41"/>
      <c r="BH273" s="41"/>
      <c r="BI273" s="41"/>
      <c r="BJ273" s="41"/>
      <c r="BK273" s="43"/>
    </row>
    <row r="274" spans="1:63" s="44" customFormat="1" x14ac:dyDescent="0.2">
      <c r="A274" s="48"/>
      <c r="B274" s="41"/>
      <c r="C274" s="41"/>
      <c r="D274" s="41"/>
      <c r="E274" s="41"/>
      <c r="F274" s="41"/>
      <c r="G274" s="41"/>
      <c r="H274" s="42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  <c r="AS274" s="41"/>
      <c r="AT274" s="41"/>
      <c r="AU274" s="41"/>
      <c r="AV274" s="41"/>
      <c r="AW274" s="41"/>
      <c r="AX274" s="41"/>
      <c r="AY274" s="41"/>
      <c r="AZ274" s="41"/>
      <c r="BA274" s="41"/>
      <c r="BB274" s="41"/>
      <c r="BC274" s="41"/>
      <c r="BD274" s="41"/>
      <c r="BE274" s="41"/>
      <c r="BF274" s="41"/>
      <c r="BG274" s="41"/>
      <c r="BH274" s="41"/>
      <c r="BI274" s="41"/>
      <c r="BJ274" s="41"/>
      <c r="BK274" s="43"/>
    </row>
    <row r="275" spans="1:63" s="44" customFormat="1" x14ac:dyDescent="0.2">
      <c r="A275" s="48"/>
      <c r="B275" s="41"/>
      <c r="C275" s="41"/>
      <c r="D275" s="41"/>
      <c r="E275" s="41"/>
      <c r="F275" s="41"/>
      <c r="G275" s="41"/>
      <c r="H275" s="42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  <c r="AS275" s="41"/>
      <c r="AT275" s="41"/>
      <c r="AU275" s="41"/>
      <c r="AV275" s="41"/>
      <c r="AW275" s="41"/>
      <c r="AX275" s="41"/>
      <c r="AY275" s="41"/>
      <c r="AZ275" s="41"/>
      <c r="BA275" s="41"/>
      <c r="BB275" s="41"/>
      <c r="BC275" s="41"/>
      <c r="BD275" s="41"/>
      <c r="BE275" s="41"/>
      <c r="BF275" s="41"/>
      <c r="BG275" s="41"/>
      <c r="BH275" s="41"/>
      <c r="BI275" s="41"/>
      <c r="BJ275" s="41"/>
      <c r="BK275" s="43"/>
    </row>
    <row r="276" spans="1:63" s="44" customFormat="1" x14ac:dyDescent="0.2">
      <c r="A276" s="48"/>
      <c r="B276" s="41"/>
      <c r="C276" s="41"/>
      <c r="D276" s="41"/>
      <c r="E276" s="41"/>
      <c r="F276" s="41"/>
      <c r="G276" s="41"/>
      <c r="H276" s="42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41"/>
      <c r="AS276" s="41"/>
      <c r="AT276" s="41"/>
      <c r="AU276" s="41"/>
      <c r="AV276" s="41"/>
      <c r="AW276" s="41"/>
      <c r="AX276" s="41"/>
      <c r="AY276" s="41"/>
      <c r="AZ276" s="41"/>
      <c r="BA276" s="41"/>
      <c r="BB276" s="41"/>
      <c r="BC276" s="41"/>
      <c r="BD276" s="41"/>
      <c r="BE276" s="41"/>
      <c r="BF276" s="41"/>
      <c r="BG276" s="41"/>
      <c r="BH276" s="41"/>
      <c r="BI276" s="41"/>
      <c r="BJ276" s="41"/>
      <c r="BK276" s="43"/>
    </row>
    <row r="277" spans="1:63" s="44" customFormat="1" x14ac:dyDescent="0.2">
      <c r="A277" s="48"/>
      <c r="B277" s="41"/>
      <c r="C277" s="41"/>
      <c r="D277" s="41"/>
      <c r="E277" s="41"/>
      <c r="F277" s="41"/>
      <c r="G277" s="41"/>
      <c r="H277" s="42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41"/>
      <c r="AS277" s="41"/>
      <c r="AT277" s="41"/>
      <c r="AU277" s="41"/>
      <c r="AV277" s="41"/>
      <c r="AW277" s="41"/>
      <c r="AX277" s="41"/>
      <c r="AY277" s="41"/>
      <c r="AZ277" s="41"/>
      <c r="BA277" s="41"/>
      <c r="BB277" s="41"/>
      <c r="BC277" s="41"/>
      <c r="BD277" s="41"/>
      <c r="BE277" s="41"/>
      <c r="BF277" s="41"/>
      <c r="BG277" s="41"/>
      <c r="BH277" s="41"/>
      <c r="BI277" s="41"/>
      <c r="BJ277" s="41"/>
      <c r="BK277" s="43"/>
    </row>
    <row r="278" spans="1:63" s="44" customFormat="1" x14ac:dyDescent="0.2">
      <c r="A278" s="48"/>
      <c r="B278" s="41"/>
      <c r="C278" s="41"/>
      <c r="D278" s="41"/>
      <c r="E278" s="41"/>
      <c r="F278" s="41"/>
      <c r="G278" s="41"/>
      <c r="H278" s="42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41"/>
      <c r="AS278" s="41"/>
      <c r="AT278" s="41"/>
      <c r="AU278" s="41"/>
      <c r="AV278" s="41"/>
      <c r="AW278" s="41"/>
      <c r="AX278" s="41"/>
      <c r="AY278" s="41"/>
      <c r="AZ278" s="41"/>
      <c r="BA278" s="41"/>
      <c r="BB278" s="41"/>
      <c r="BC278" s="41"/>
      <c r="BD278" s="41"/>
      <c r="BE278" s="41"/>
      <c r="BF278" s="41"/>
      <c r="BG278" s="41"/>
      <c r="BH278" s="41"/>
      <c r="BI278" s="41"/>
      <c r="BJ278" s="41"/>
      <c r="BK278" s="43"/>
    </row>
    <row r="279" spans="1:63" s="44" customFormat="1" x14ac:dyDescent="0.2">
      <c r="A279" s="48"/>
      <c r="B279" s="41"/>
      <c r="C279" s="41"/>
      <c r="D279" s="41"/>
      <c r="E279" s="41"/>
      <c r="F279" s="41"/>
      <c r="G279" s="41"/>
      <c r="H279" s="42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41"/>
      <c r="AS279" s="41"/>
      <c r="AT279" s="41"/>
      <c r="AU279" s="41"/>
      <c r="AV279" s="41"/>
      <c r="AW279" s="41"/>
      <c r="AX279" s="41"/>
      <c r="AY279" s="41"/>
      <c r="AZ279" s="41"/>
      <c r="BA279" s="41"/>
      <c r="BB279" s="41"/>
      <c r="BC279" s="41"/>
      <c r="BD279" s="41"/>
      <c r="BE279" s="41"/>
      <c r="BF279" s="41"/>
      <c r="BG279" s="41"/>
      <c r="BH279" s="41"/>
      <c r="BI279" s="41"/>
      <c r="BJ279" s="41"/>
      <c r="BK279" s="43"/>
    </row>
    <row r="280" spans="1:63" s="44" customFormat="1" x14ac:dyDescent="0.2">
      <c r="A280" s="48"/>
      <c r="B280" s="41"/>
      <c r="C280" s="41"/>
      <c r="D280" s="41"/>
      <c r="E280" s="41"/>
      <c r="F280" s="41"/>
      <c r="G280" s="41"/>
      <c r="H280" s="42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41"/>
      <c r="AO280" s="41"/>
      <c r="AP280" s="41"/>
      <c r="AQ280" s="41"/>
      <c r="AR280" s="41"/>
      <c r="AS280" s="41"/>
      <c r="AT280" s="41"/>
      <c r="AU280" s="41"/>
      <c r="AV280" s="41"/>
      <c r="AW280" s="41"/>
      <c r="AX280" s="41"/>
      <c r="AY280" s="41"/>
      <c r="AZ280" s="41"/>
      <c r="BA280" s="41"/>
      <c r="BB280" s="41"/>
      <c r="BC280" s="41"/>
      <c r="BD280" s="41"/>
      <c r="BE280" s="41"/>
      <c r="BF280" s="41"/>
      <c r="BG280" s="41"/>
      <c r="BH280" s="41"/>
      <c r="BI280" s="41"/>
      <c r="BJ280" s="41"/>
      <c r="BK280" s="43"/>
    </row>
    <row r="281" spans="1:63" s="44" customFormat="1" x14ac:dyDescent="0.2">
      <c r="A281" s="48"/>
      <c r="B281" s="41"/>
      <c r="C281" s="41"/>
      <c r="D281" s="41"/>
      <c r="E281" s="41"/>
      <c r="F281" s="41"/>
      <c r="G281" s="41"/>
      <c r="H281" s="42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41"/>
      <c r="AQ281" s="41"/>
      <c r="AR281" s="41"/>
      <c r="AS281" s="41"/>
      <c r="AT281" s="41"/>
      <c r="AU281" s="41"/>
      <c r="AV281" s="41"/>
      <c r="AW281" s="41"/>
      <c r="AX281" s="41"/>
      <c r="AY281" s="41"/>
      <c r="AZ281" s="41"/>
      <c r="BA281" s="41"/>
      <c r="BB281" s="41"/>
      <c r="BC281" s="41"/>
      <c r="BD281" s="41"/>
      <c r="BE281" s="41"/>
      <c r="BF281" s="41"/>
      <c r="BG281" s="41"/>
      <c r="BH281" s="41"/>
      <c r="BI281" s="41"/>
      <c r="BJ281" s="41"/>
      <c r="BK281" s="43"/>
    </row>
    <row r="282" spans="1:63" s="44" customFormat="1" x14ac:dyDescent="0.2">
      <c r="A282" s="48"/>
      <c r="B282" s="41"/>
      <c r="C282" s="41"/>
      <c r="D282" s="41"/>
      <c r="E282" s="41"/>
      <c r="F282" s="41"/>
      <c r="G282" s="41"/>
      <c r="H282" s="42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/>
      <c r="AQ282" s="41"/>
      <c r="AR282" s="41"/>
      <c r="AS282" s="41"/>
      <c r="AT282" s="41"/>
      <c r="AU282" s="41"/>
      <c r="AV282" s="41"/>
      <c r="AW282" s="41"/>
      <c r="AX282" s="41"/>
      <c r="AY282" s="41"/>
      <c r="AZ282" s="41"/>
      <c r="BA282" s="41"/>
      <c r="BB282" s="41"/>
      <c r="BC282" s="41"/>
      <c r="BD282" s="41"/>
      <c r="BE282" s="41"/>
      <c r="BF282" s="41"/>
      <c r="BG282" s="41"/>
      <c r="BH282" s="41"/>
      <c r="BI282" s="41"/>
      <c r="BJ282" s="41"/>
      <c r="BK282" s="43"/>
    </row>
    <row r="283" spans="1:63" s="44" customFormat="1" x14ac:dyDescent="0.2">
      <c r="A283" s="48"/>
      <c r="B283" s="41"/>
      <c r="C283" s="41"/>
      <c r="D283" s="41"/>
      <c r="E283" s="41"/>
      <c r="F283" s="41"/>
      <c r="G283" s="41"/>
      <c r="H283" s="42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41"/>
      <c r="AS283" s="41"/>
      <c r="AT283" s="41"/>
      <c r="AU283" s="41"/>
      <c r="AV283" s="41"/>
      <c r="AW283" s="41"/>
      <c r="AX283" s="41"/>
      <c r="AY283" s="41"/>
      <c r="AZ283" s="41"/>
      <c r="BA283" s="41"/>
      <c r="BB283" s="41"/>
      <c r="BC283" s="41"/>
      <c r="BD283" s="41"/>
      <c r="BE283" s="41"/>
      <c r="BF283" s="41"/>
      <c r="BG283" s="41"/>
      <c r="BH283" s="41"/>
      <c r="BI283" s="41"/>
      <c r="BJ283" s="41"/>
      <c r="BK283" s="43"/>
    </row>
    <row r="284" spans="1:63" s="44" customFormat="1" x14ac:dyDescent="0.2">
      <c r="A284" s="48"/>
      <c r="B284" s="41"/>
      <c r="C284" s="41"/>
      <c r="D284" s="41"/>
      <c r="E284" s="41"/>
      <c r="F284" s="41"/>
      <c r="G284" s="41"/>
      <c r="H284" s="42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1"/>
      <c r="AO284" s="41"/>
      <c r="AP284" s="41"/>
      <c r="AQ284" s="41"/>
      <c r="AR284" s="41"/>
      <c r="AS284" s="41"/>
      <c r="AT284" s="41"/>
      <c r="AU284" s="41"/>
      <c r="AV284" s="41"/>
      <c r="AW284" s="41"/>
      <c r="AX284" s="41"/>
      <c r="AY284" s="41"/>
      <c r="AZ284" s="41"/>
      <c r="BA284" s="41"/>
      <c r="BB284" s="41"/>
      <c r="BC284" s="41"/>
      <c r="BD284" s="41"/>
      <c r="BE284" s="41"/>
      <c r="BF284" s="41"/>
      <c r="BG284" s="41"/>
      <c r="BH284" s="41"/>
      <c r="BI284" s="41"/>
      <c r="BJ284" s="41"/>
      <c r="BK284" s="43"/>
    </row>
    <row r="285" spans="1:63" s="44" customFormat="1" x14ac:dyDescent="0.2">
      <c r="A285" s="48"/>
      <c r="B285" s="41"/>
      <c r="C285" s="41"/>
      <c r="D285" s="41"/>
      <c r="E285" s="41"/>
      <c r="F285" s="41"/>
      <c r="G285" s="41"/>
      <c r="H285" s="42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41"/>
      <c r="AS285" s="41"/>
      <c r="AT285" s="41"/>
      <c r="AU285" s="41"/>
      <c r="AV285" s="41"/>
      <c r="AW285" s="41"/>
      <c r="AX285" s="41"/>
      <c r="AY285" s="41"/>
      <c r="AZ285" s="41"/>
      <c r="BA285" s="41"/>
      <c r="BB285" s="41"/>
      <c r="BC285" s="41"/>
      <c r="BD285" s="41"/>
      <c r="BE285" s="41"/>
      <c r="BF285" s="41"/>
      <c r="BG285" s="41"/>
      <c r="BH285" s="41"/>
      <c r="BI285" s="41"/>
      <c r="BJ285" s="41"/>
      <c r="BK285" s="43"/>
    </row>
    <row r="286" spans="1:63" s="44" customFormat="1" x14ac:dyDescent="0.2">
      <c r="A286" s="48"/>
      <c r="B286" s="41"/>
      <c r="C286" s="41"/>
      <c r="D286" s="41"/>
      <c r="E286" s="41"/>
      <c r="F286" s="41"/>
      <c r="G286" s="41"/>
      <c r="H286" s="42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41"/>
      <c r="AS286" s="41"/>
      <c r="AT286" s="41"/>
      <c r="AU286" s="41"/>
      <c r="AV286" s="41"/>
      <c r="AW286" s="41"/>
      <c r="AX286" s="41"/>
      <c r="AY286" s="41"/>
      <c r="AZ286" s="41"/>
      <c r="BA286" s="41"/>
      <c r="BB286" s="41"/>
      <c r="BC286" s="41"/>
      <c r="BD286" s="41"/>
      <c r="BE286" s="41"/>
      <c r="BF286" s="41"/>
      <c r="BG286" s="41"/>
      <c r="BH286" s="41"/>
      <c r="BI286" s="41"/>
      <c r="BJ286" s="41"/>
      <c r="BK286" s="43"/>
    </row>
    <row r="287" spans="1:63" s="44" customFormat="1" x14ac:dyDescent="0.2">
      <c r="A287" s="48"/>
      <c r="B287" s="41"/>
      <c r="C287" s="41"/>
      <c r="D287" s="41"/>
      <c r="E287" s="41"/>
      <c r="F287" s="41"/>
      <c r="G287" s="41"/>
      <c r="H287" s="42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41"/>
      <c r="AS287" s="41"/>
      <c r="AT287" s="41"/>
      <c r="AU287" s="41"/>
      <c r="AV287" s="41"/>
      <c r="AW287" s="41"/>
      <c r="AX287" s="41"/>
      <c r="AY287" s="41"/>
      <c r="AZ287" s="41"/>
      <c r="BA287" s="41"/>
      <c r="BB287" s="41"/>
      <c r="BC287" s="41"/>
      <c r="BD287" s="41"/>
      <c r="BE287" s="41"/>
      <c r="BF287" s="41"/>
      <c r="BG287" s="41"/>
      <c r="BH287" s="41"/>
      <c r="BI287" s="41"/>
      <c r="BJ287" s="41"/>
      <c r="BK287" s="43"/>
    </row>
    <row r="288" spans="1:63" s="44" customFormat="1" x14ac:dyDescent="0.2">
      <c r="A288" s="48"/>
      <c r="B288" s="41"/>
      <c r="C288" s="41"/>
      <c r="D288" s="41"/>
      <c r="E288" s="41"/>
      <c r="F288" s="41"/>
      <c r="G288" s="41"/>
      <c r="H288" s="42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41"/>
      <c r="AS288" s="41"/>
      <c r="AT288" s="41"/>
      <c r="AU288" s="41"/>
      <c r="AV288" s="41"/>
      <c r="AW288" s="41"/>
      <c r="AX288" s="41"/>
      <c r="AY288" s="41"/>
      <c r="AZ288" s="41"/>
      <c r="BA288" s="41"/>
      <c r="BB288" s="41"/>
      <c r="BC288" s="41"/>
      <c r="BD288" s="41"/>
      <c r="BE288" s="41"/>
      <c r="BF288" s="41"/>
      <c r="BG288" s="41"/>
      <c r="BH288" s="41"/>
      <c r="BI288" s="41"/>
      <c r="BJ288" s="41"/>
      <c r="BK288" s="43"/>
    </row>
    <row r="289" spans="1:63" s="44" customFormat="1" x14ac:dyDescent="0.2">
      <c r="A289" s="48"/>
      <c r="B289" s="41"/>
      <c r="C289" s="41"/>
      <c r="D289" s="41"/>
      <c r="E289" s="41"/>
      <c r="F289" s="41"/>
      <c r="G289" s="41"/>
      <c r="H289" s="42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41"/>
      <c r="AS289" s="41"/>
      <c r="AT289" s="41"/>
      <c r="AU289" s="41"/>
      <c r="AV289" s="41"/>
      <c r="AW289" s="41"/>
      <c r="AX289" s="41"/>
      <c r="AY289" s="41"/>
      <c r="AZ289" s="41"/>
      <c r="BA289" s="41"/>
      <c r="BB289" s="41"/>
      <c r="BC289" s="41"/>
      <c r="BD289" s="41"/>
      <c r="BE289" s="41"/>
      <c r="BF289" s="41"/>
      <c r="BG289" s="41"/>
      <c r="BH289" s="41"/>
      <c r="BI289" s="41"/>
      <c r="BJ289" s="41"/>
      <c r="BK289" s="43"/>
    </row>
    <row r="290" spans="1:63" s="44" customFormat="1" x14ac:dyDescent="0.2">
      <c r="A290" s="48"/>
      <c r="B290" s="41"/>
      <c r="C290" s="41"/>
      <c r="D290" s="41"/>
      <c r="E290" s="41"/>
      <c r="F290" s="41"/>
      <c r="G290" s="41"/>
      <c r="H290" s="42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41"/>
      <c r="AS290" s="41"/>
      <c r="AT290" s="41"/>
      <c r="AU290" s="41"/>
      <c r="AV290" s="41"/>
      <c r="AW290" s="41"/>
      <c r="AX290" s="41"/>
      <c r="AY290" s="41"/>
      <c r="AZ290" s="41"/>
      <c r="BA290" s="41"/>
      <c r="BB290" s="41"/>
      <c r="BC290" s="41"/>
      <c r="BD290" s="41"/>
      <c r="BE290" s="41"/>
      <c r="BF290" s="41"/>
      <c r="BG290" s="41"/>
      <c r="BH290" s="41"/>
      <c r="BI290" s="41"/>
      <c r="BJ290" s="41"/>
      <c r="BK290" s="43"/>
    </row>
    <row r="291" spans="1:63" s="44" customFormat="1" x14ac:dyDescent="0.2">
      <c r="A291" s="48"/>
      <c r="B291" s="41"/>
      <c r="C291" s="41"/>
      <c r="D291" s="41"/>
      <c r="E291" s="41"/>
      <c r="F291" s="41"/>
      <c r="G291" s="41"/>
      <c r="H291" s="42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41"/>
      <c r="AQ291" s="41"/>
      <c r="AR291" s="41"/>
      <c r="AS291" s="41"/>
      <c r="AT291" s="41"/>
      <c r="AU291" s="41"/>
      <c r="AV291" s="41"/>
      <c r="AW291" s="41"/>
      <c r="AX291" s="41"/>
      <c r="AY291" s="41"/>
      <c r="AZ291" s="41"/>
      <c r="BA291" s="41"/>
      <c r="BB291" s="41"/>
      <c r="BC291" s="41"/>
      <c r="BD291" s="41"/>
      <c r="BE291" s="41"/>
      <c r="BF291" s="41"/>
      <c r="BG291" s="41"/>
      <c r="BH291" s="41"/>
      <c r="BI291" s="41"/>
      <c r="BJ291" s="41"/>
      <c r="BK291" s="43"/>
    </row>
    <row r="292" spans="1:63" s="44" customFormat="1" x14ac:dyDescent="0.2">
      <c r="A292" s="48"/>
      <c r="B292" s="41"/>
      <c r="C292" s="41"/>
      <c r="D292" s="41"/>
      <c r="E292" s="41"/>
      <c r="F292" s="41"/>
      <c r="G292" s="41"/>
      <c r="H292" s="42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41"/>
      <c r="AP292" s="41"/>
      <c r="AQ292" s="41"/>
      <c r="AR292" s="41"/>
      <c r="AS292" s="41"/>
      <c r="AT292" s="41"/>
      <c r="AU292" s="41"/>
      <c r="AV292" s="41"/>
      <c r="AW292" s="41"/>
      <c r="AX292" s="41"/>
      <c r="AY292" s="41"/>
      <c r="AZ292" s="41"/>
      <c r="BA292" s="41"/>
      <c r="BB292" s="41"/>
      <c r="BC292" s="41"/>
      <c r="BD292" s="41"/>
      <c r="BE292" s="41"/>
      <c r="BF292" s="41"/>
      <c r="BG292" s="41"/>
      <c r="BH292" s="41"/>
      <c r="BI292" s="41"/>
      <c r="BJ292" s="41"/>
      <c r="BK292" s="43"/>
    </row>
    <row r="293" spans="1:63" s="44" customFormat="1" x14ac:dyDescent="0.2">
      <c r="A293" s="48"/>
      <c r="B293" s="41"/>
      <c r="C293" s="41"/>
      <c r="D293" s="41"/>
      <c r="E293" s="41"/>
      <c r="F293" s="41"/>
      <c r="G293" s="41"/>
      <c r="H293" s="42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  <c r="AP293" s="41"/>
      <c r="AQ293" s="41"/>
      <c r="AR293" s="41"/>
      <c r="AS293" s="41"/>
      <c r="AT293" s="41"/>
      <c r="AU293" s="41"/>
      <c r="AV293" s="41"/>
      <c r="AW293" s="41"/>
      <c r="AX293" s="41"/>
      <c r="AY293" s="41"/>
      <c r="AZ293" s="41"/>
      <c r="BA293" s="41"/>
      <c r="BB293" s="41"/>
      <c r="BC293" s="41"/>
      <c r="BD293" s="41"/>
      <c r="BE293" s="41"/>
      <c r="BF293" s="41"/>
      <c r="BG293" s="41"/>
      <c r="BH293" s="41"/>
      <c r="BI293" s="41"/>
      <c r="BJ293" s="41"/>
      <c r="BK293" s="43"/>
    </row>
    <row r="294" spans="1:63" s="44" customFormat="1" x14ac:dyDescent="0.2">
      <c r="A294" s="48"/>
      <c r="B294" s="41"/>
      <c r="C294" s="41"/>
      <c r="D294" s="41"/>
      <c r="E294" s="41"/>
      <c r="F294" s="41"/>
      <c r="G294" s="41"/>
      <c r="H294" s="42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41"/>
      <c r="AP294" s="41"/>
      <c r="AQ294" s="41"/>
      <c r="AR294" s="41"/>
      <c r="AS294" s="41"/>
      <c r="AT294" s="41"/>
      <c r="AU294" s="41"/>
      <c r="AV294" s="41"/>
      <c r="AW294" s="41"/>
      <c r="AX294" s="41"/>
      <c r="AY294" s="41"/>
      <c r="AZ294" s="41"/>
      <c r="BA294" s="41"/>
      <c r="BB294" s="41"/>
      <c r="BC294" s="41"/>
      <c r="BD294" s="41"/>
      <c r="BE294" s="41"/>
      <c r="BF294" s="41"/>
      <c r="BG294" s="41"/>
      <c r="BH294" s="41"/>
      <c r="BI294" s="41"/>
      <c r="BJ294" s="41"/>
      <c r="BK294" s="43"/>
    </row>
    <row r="295" spans="1:63" s="44" customFormat="1" x14ac:dyDescent="0.2">
      <c r="A295" s="48"/>
      <c r="B295" s="41"/>
      <c r="C295" s="41"/>
      <c r="D295" s="41"/>
      <c r="E295" s="41"/>
      <c r="F295" s="41"/>
      <c r="G295" s="41"/>
      <c r="H295" s="42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41"/>
      <c r="AS295" s="41"/>
      <c r="AT295" s="41"/>
      <c r="AU295" s="41"/>
      <c r="AV295" s="41"/>
      <c r="AW295" s="41"/>
      <c r="AX295" s="41"/>
      <c r="AY295" s="41"/>
      <c r="AZ295" s="41"/>
      <c r="BA295" s="41"/>
      <c r="BB295" s="41"/>
      <c r="BC295" s="41"/>
      <c r="BD295" s="41"/>
      <c r="BE295" s="41"/>
      <c r="BF295" s="41"/>
      <c r="BG295" s="41"/>
      <c r="BH295" s="41"/>
      <c r="BI295" s="41"/>
      <c r="BJ295" s="41"/>
      <c r="BK295" s="43"/>
    </row>
    <row r="296" spans="1:63" s="44" customFormat="1" x14ac:dyDescent="0.2">
      <c r="A296" s="48"/>
      <c r="B296" s="41"/>
      <c r="C296" s="41"/>
      <c r="D296" s="41"/>
      <c r="E296" s="41"/>
      <c r="F296" s="41"/>
      <c r="G296" s="41"/>
      <c r="H296" s="42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1"/>
      <c r="AO296" s="41"/>
      <c r="AP296" s="41"/>
      <c r="AQ296" s="41"/>
      <c r="AR296" s="41"/>
      <c r="AS296" s="41"/>
      <c r="AT296" s="41"/>
      <c r="AU296" s="41"/>
      <c r="AV296" s="41"/>
      <c r="AW296" s="41"/>
      <c r="AX296" s="41"/>
      <c r="AY296" s="41"/>
      <c r="AZ296" s="41"/>
      <c r="BA296" s="41"/>
      <c r="BB296" s="41"/>
      <c r="BC296" s="41"/>
      <c r="BD296" s="41"/>
      <c r="BE296" s="41"/>
      <c r="BF296" s="41"/>
      <c r="BG296" s="41"/>
      <c r="BH296" s="41"/>
      <c r="BI296" s="41"/>
      <c r="BJ296" s="41"/>
      <c r="BK296" s="43"/>
    </row>
    <row r="297" spans="1:63" s="44" customFormat="1" x14ac:dyDescent="0.2">
      <c r="A297" s="48"/>
      <c r="B297" s="41"/>
      <c r="C297" s="41"/>
      <c r="D297" s="41"/>
      <c r="E297" s="41"/>
      <c r="F297" s="41"/>
      <c r="G297" s="41"/>
      <c r="H297" s="42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41"/>
      <c r="AT297" s="41"/>
      <c r="AU297" s="41"/>
      <c r="AV297" s="41"/>
      <c r="AW297" s="41"/>
      <c r="AX297" s="41"/>
      <c r="AY297" s="41"/>
      <c r="AZ297" s="41"/>
      <c r="BA297" s="41"/>
      <c r="BB297" s="41"/>
      <c r="BC297" s="41"/>
      <c r="BD297" s="41"/>
      <c r="BE297" s="41"/>
      <c r="BF297" s="41"/>
      <c r="BG297" s="41"/>
      <c r="BH297" s="41"/>
      <c r="BI297" s="41"/>
      <c r="BJ297" s="41"/>
      <c r="BK297" s="43"/>
    </row>
    <row r="298" spans="1:63" s="44" customFormat="1" x14ac:dyDescent="0.2">
      <c r="A298" s="48"/>
      <c r="B298" s="41"/>
      <c r="C298" s="41"/>
      <c r="D298" s="41"/>
      <c r="E298" s="41"/>
      <c r="F298" s="41"/>
      <c r="G298" s="41"/>
      <c r="H298" s="42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/>
      <c r="AR298" s="41"/>
      <c r="AS298" s="41"/>
      <c r="AT298" s="41"/>
      <c r="AU298" s="41"/>
      <c r="AV298" s="41"/>
      <c r="AW298" s="41"/>
      <c r="AX298" s="41"/>
      <c r="AY298" s="41"/>
      <c r="AZ298" s="41"/>
      <c r="BA298" s="41"/>
      <c r="BB298" s="41"/>
      <c r="BC298" s="41"/>
      <c r="BD298" s="41"/>
      <c r="BE298" s="41"/>
      <c r="BF298" s="41"/>
      <c r="BG298" s="41"/>
      <c r="BH298" s="41"/>
      <c r="BI298" s="41"/>
      <c r="BJ298" s="41"/>
      <c r="BK298" s="43"/>
    </row>
    <row r="299" spans="1:63" s="44" customFormat="1" x14ac:dyDescent="0.2">
      <c r="A299" s="48"/>
      <c r="B299" s="41"/>
      <c r="C299" s="41"/>
      <c r="D299" s="41"/>
      <c r="E299" s="41"/>
      <c r="F299" s="41"/>
      <c r="G299" s="41"/>
      <c r="H299" s="42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41"/>
      <c r="AS299" s="41"/>
      <c r="AT299" s="41"/>
      <c r="AU299" s="41"/>
      <c r="AV299" s="41"/>
      <c r="AW299" s="41"/>
      <c r="AX299" s="41"/>
      <c r="AY299" s="41"/>
      <c r="AZ299" s="41"/>
      <c r="BA299" s="41"/>
      <c r="BB299" s="41"/>
      <c r="BC299" s="41"/>
      <c r="BD299" s="41"/>
      <c r="BE299" s="41"/>
      <c r="BF299" s="41"/>
      <c r="BG299" s="41"/>
      <c r="BH299" s="41"/>
      <c r="BI299" s="41"/>
      <c r="BJ299" s="41"/>
      <c r="BK299" s="43"/>
    </row>
    <row r="300" spans="1:63" s="44" customFormat="1" x14ac:dyDescent="0.2">
      <c r="A300" s="48"/>
      <c r="B300" s="41"/>
      <c r="C300" s="41"/>
      <c r="D300" s="41"/>
      <c r="E300" s="41"/>
      <c r="F300" s="41"/>
      <c r="G300" s="41"/>
      <c r="H300" s="42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41"/>
      <c r="AQ300" s="41"/>
      <c r="AR300" s="41"/>
      <c r="AS300" s="41"/>
      <c r="AT300" s="41"/>
      <c r="AU300" s="41"/>
      <c r="AV300" s="41"/>
      <c r="AW300" s="41"/>
      <c r="AX300" s="41"/>
      <c r="AY300" s="41"/>
      <c r="AZ300" s="41"/>
      <c r="BA300" s="41"/>
      <c r="BB300" s="41"/>
      <c r="BC300" s="41"/>
      <c r="BD300" s="41"/>
      <c r="BE300" s="41"/>
      <c r="BF300" s="41"/>
      <c r="BG300" s="41"/>
      <c r="BH300" s="41"/>
      <c r="BI300" s="41"/>
      <c r="BJ300" s="41"/>
      <c r="BK300" s="43"/>
    </row>
    <row r="301" spans="1:63" s="44" customFormat="1" x14ac:dyDescent="0.2">
      <c r="A301" s="48"/>
      <c r="B301" s="41"/>
      <c r="C301" s="41"/>
      <c r="D301" s="41"/>
      <c r="E301" s="41"/>
      <c r="F301" s="41"/>
      <c r="G301" s="41"/>
      <c r="H301" s="42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41"/>
      <c r="AQ301" s="41"/>
      <c r="AR301" s="41"/>
      <c r="AS301" s="41"/>
      <c r="AT301" s="41"/>
      <c r="AU301" s="41"/>
      <c r="AV301" s="41"/>
      <c r="AW301" s="41"/>
      <c r="AX301" s="41"/>
      <c r="AY301" s="41"/>
      <c r="AZ301" s="41"/>
      <c r="BA301" s="41"/>
      <c r="BB301" s="41"/>
      <c r="BC301" s="41"/>
      <c r="BD301" s="41"/>
      <c r="BE301" s="41"/>
      <c r="BF301" s="41"/>
      <c r="BG301" s="41"/>
      <c r="BH301" s="41"/>
      <c r="BI301" s="41"/>
      <c r="BJ301" s="41"/>
      <c r="BK301" s="43"/>
    </row>
    <row r="302" spans="1:63" s="44" customFormat="1" x14ac:dyDescent="0.2">
      <c r="A302" s="48"/>
      <c r="B302" s="41"/>
      <c r="C302" s="41"/>
      <c r="D302" s="41"/>
      <c r="E302" s="41"/>
      <c r="F302" s="41"/>
      <c r="G302" s="41"/>
      <c r="H302" s="42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41"/>
      <c r="AQ302" s="41"/>
      <c r="AR302" s="41"/>
      <c r="AS302" s="41"/>
      <c r="AT302" s="41"/>
      <c r="AU302" s="41"/>
      <c r="AV302" s="41"/>
      <c r="AW302" s="41"/>
      <c r="AX302" s="41"/>
      <c r="AY302" s="41"/>
      <c r="AZ302" s="41"/>
      <c r="BA302" s="41"/>
      <c r="BB302" s="41"/>
      <c r="BC302" s="41"/>
      <c r="BD302" s="41"/>
      <c r="BE302" s="41"/>
      <c r="BF302" s="41"/>
      <c r="BG302" s="41"/>
      <c r="BH302" s="41"/>
      <c r="BI302" s="41"/>
      <c r="BJ302" s="41"/>
      <c r="BK302" s="43"/>
    </row>
    <row r="303" spans="1:63" s="44" customFormat="1" x14ac:dyDescent="0.2">
      <c r="A303" s="48"/>
      <c r="B303" s="41"/>
      <c r="C303" s="41"/>
      <c r="D303" s="41"/>
      <c r="E303" s="41"/>
      <c r="F303" s="41"/>
      <c r="G303" s="41"/>
      <c r="H303" s="42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41"/>
      <c r="AP303" s="41"/>
      <c r="AQ303" s="41"/>
      <c r="AR303" s="41"/>
      <c r="AS303" s="41"/>
      <c r="AT303" s="41"/>
      <c r="AU303" s="41"/>
      <c r="AV303" s="41"/>
      <c r="AW303" s="41"/>
      <c r="AX303" s="41"/>
      <c r="AY303" s="41"/>
      <c r="AZ303" s="41"/>
      <c r="BA303" s="41"/>
      <c r="BB303" s="41"/>
      <c r="BC303" s="41"/>
      <c r="BD303" s="41"/>
      <c r="BE303" s="41"/>
      <c r="BF303" s="41"/>
      <c r="BG303" s="41"/>
      <c r="BH303" s="41"/>
      <c r="BI303" s="41"/>
      <c r="BJ303" s="41"/>
      <c r="BK303" s="43"/>
    </row>
    <row r="304" spans="1:63" s="44" customFormat="1" x14ac:dyDescent="0.2">
      <c r="A304" s="48"/>
      <c r="B304" s="41"/>
      <c r="C304" s="41"/>
      <c r="D304" s="41"/>
      <c r="E304" s="41"/>
      <c r="F304" s="41"/>
      <c r="G304" s="41"/>
      <c r="H304" s="42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41"/>
      <c r="AO304" s="41"/>
      <c r="AP304" s="41"/>
      <c r="AQ304" s="41"/>
      <c r="AR304" s="41"/>
      <c r="AS304" s="41"/>
      <c r="AT304" s="41"/>
      <c r="AU304" s="41"/>
      <c r="AV304" s="41"/>
      <c r="AW304" s="41"/>
      <c r="AX304" s="41"/>
      <c r="AY304" s="41"/>
      <c r="AZ304" s="41"/>
      <c r="BA304" s="41"/>
      <c r="BB304" s="41"/>
      <c r="BC304" s="41"/>
      <c r="BD304" s="41"/>
      <c r="BE304" s="41"/>
      <c r="BF304" s="41"/>
      <c r="BG304" s="41"/>
      <c r="BH304" s="41"/>
      <c r="BI304" s="41"/>
      <c r="BJ304" s="41"/>
      <c r="BK304" s="43"/>
    </row>
    <row r="305" spans="1:63" s="44" customFormat="1" x14ac:dyDescent="0.2">
      <c r="A305" s="48"/>
      <c r="B305" s="41"/>
      <c r="C305" s="41"/>
      <c r="D305" s="41"/>
      <c r="E305" s="41"/>
      <c r="F305" s="41"/>
      <c r="G305" s="41"/>
      <c r="H305" s="42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1"/>
      <c r="AO305" s="41"/>
      <c r="AP305" s="41"/>
      <c r="AQ305" s="41"/>
      <c r="AR305" s="41"/>
      <c r="AS305" s="41"/>
      <c r="AT305" s="41"/>
      <c r="AU305" s="41"/>
      <c r="AV305" s="41"/>
      <c r="AW305" s="41"/>
      <c r="AX305" s="41"/>
      <c r="AY305" s="41"/>
      <c r="AZ305" s="41"/>
      <c r="BA305" s="41"/>
      <c r="BB305" s="41"/>
      <c r="BC305" s="41"/>
      <c r="BD305" s="41"/>
      <c r="BE305" s="41"/>
      <c r="BF305" s="41"/>
      <c r="BG305" s="41"/>
      <c r="BH305" s="41"/>
      <c r="BI305" s="41"/>
      <c r="BJ305" s="41"/>
      <c r="BK305" s="43"/>
    </row>
    <row r="306" spans="1:63" s="44" customFormat="1" x14ac:dyDescent="0.2">
      <c r="A306" s="48"/>
      <c r="B306" s="41"/>
      <c r="C306" s="41"/>
      <c r="D306" s="41"/>
      <c r="E306" s="41"/>
      <c r="F306" s="41"/>
      <c r="G306" s="41"/>
      <c r="H306" s="42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41"/>
      <c r="AO306" s="41"/>
      <c r="AP306" s="41"/>
      <c r="AQ306" s="41"/>
      <c r="AR306" s="41"/>
      <c r="AS306" s="41"/>
      <c r="AT306" s="41"/>
      <c r="AU306" s="41"/>
      <c r="AV306" s="41"/>
      <c r="AW306" s="41"/>
      <c r="AX306" s="41"/>
      <c r="AY306" s="41"/>
      <c r="AZ306" s="41"/>
      <c r="BA306" s="41"/>
      <c r="BB306" s="41"/>
      <c r="BC306" s="41"/>
      <c r="BD306" s="41"/>
      <c r="BE306" s="41"/>
      <c r="BF306" s="41"/>
      <c r="BG306" s="41"/>
      <c r="BH306" s="41"/>
      <c r="BI306" s="41"/>
      <c r="BJ306" s="41"/>
      <c r="BK306" s="43"/>
    </row>
    <row r="307" spans="1:63" s="44" customFormat="1" x14ac:dyDescent="0.2">
      <c r="A307" s="48"/>
      <c r="B307" s="41"/>
      <c r="C307" s="41"/>
      <c r="D307" s="41"/>
      <c r="E307" s="41"/>
      <c r="F307" s="41"/>
      <c r="G307" s="41"/>
      <c r="H307" s="42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  <c r="AN307" s="41"/>
      <c r="AO307" s="41"/>
      <c r="AP307" s="41"/>
      <c r="AQ307" s="41"/>
      <c r="AR307" s="41"/>
      <c r="AS307" s="41"/>
      <c r="AT307" s="41"/>
      <c r="AU307" s="41"/>
      <c r="AV307" s="41"/>
      <c r="AW307" s="41"/>
      <c r="AX307" s="41"/>
      <c r="AY307" s="41"/>
      <c r="AZ307" s="41"/>
      <c r="BA307" s="41"/>
      <c r="BB307" s="41"/>
      <c r="BC307" s="41"/>
      <c r="BD307" s="41"/>
      <c r="BE307" s="41"/>
      <c r="BF307" s="41"/>
      <c r="BG307" s="41"/>
      <c r="BH307" s="41"/>
      <c r="BI307" s="41"/>
      <c r="BJ307" s="41"/>
      <c r="BK307" s="43"/>
    </row>
    <row r="308" spans="1:63" s="44" customFormat="1" x14ac:dyDescent="0.2">
      <c r="A308" s="48"/>
      <c r="B308" s="41"/>
      <c r="C308" s="41"/>
      <c r="D308" s="41"/>
      <c r="E308" s="41"/>
      <c r="F308" s="41"/>
      <c r="G308" s="41"/>
      <c r="H308" s="42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  <c r="AM308" s="41"/>
      <c r="AN308" s="41"/>
      <c r="AO308" s="41"/>
      <c r="AP308" s="41"/>
      <c r="AQ308" s="41"/>
      <c r="AR308" s="41"/>
      <c r="AS308" s="41"/>
      <c r="AT308" s="41"/>
      <c r="AU308" s="41"/>
      <c r="AV308" s="41"/>
      <c r="AW308" s="41"/>
      <c r="AX308" s="41"/>
      <c r="AY308" s="41"/>
      <c r="AZ308" s="41"/>
      <c r="BA308" s="41"/>
      <c r="BB308" s="41"/>
      <c r="BC308" s="41"/>
      <c r="BD308" s="41"/>
      <c r="BE308" s="41"/>
      <c r="BF308" s="41"/>
      <c r="BG308" s="41"/>
      <c r="BH308" s="41"/>
      <c r="BI308" s="41"/>
      <c r="BJ308" s="41"/>
      <c r="BK308" s="43"/>
    </row>
    <row r="309" spans="1:63" s="44" customFormat="1" x14ac:dyDescent="0.2">
      <c r="A309" s="48"/>
      <c r="B309" s="41"/>
      <c r="C309" s="41"/>
      <c r="D309" s="41"/>
      <c r="E309" s="41"/>
      <c r="F309" s="41"/>
      <c r="G309" s="41"/>
      <c r="H309" s="42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41"/>
      <c r="AS309" s="41"/>
      <c r="AT309" s="41"/>
      <c r="AU309" s="41"/>
      <c r="AV309" s="41"/>
      <c r="AW309" s="41"/>
      <c r="AX309" s="41"/>
      <c r="AY309" s="41"/>
      <c r="AZ309" s="41"/>
      <c r="BA309" s="41"/>
      <c r="BB309" s="41"/>
      <c r="BC309" s="41"/>
      <c r="BD309" s="41"/>
      <c r="BE309" s="41"/>
      <c r="BF309" s="41"/>
      <c r="BG309" s="41"/>
      <c r="BH309" s="41"/>
      <c r="BI309" s="41"/>
      <c r="BJ309" s="41"/>
      <c r="BK309" s="43"/>
    </row>
    <row r="310" spans="1:63" s="44" customFormat="1" x14ac:dyDescent="0.2">
      <c r="A310" s="48"/>
      <c r="B310" s="41"/>
      <c r="C310" s="41"/>
      <c r="D310" s="41"/>
      <c r="E310" s="41"/>
      <c r="F310" s="41"/>
      <c r="G310" s="41"/>
      <c r="H310" s="42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41"/>
      <c r="AS310" s="41"/>
      <c r="AT310" s="41"/>
      <c r="AU310" s="41"/>
      <c r="AV310" s="41"/>
      <c r="AW310" s="41"/>
      <c r="AX310" s="41"/>
      <c r="AY310" s="41"/>
      <c r="AZ310" s="41"/>
      <c r="BA310" s="41"/>
      <c r="BB310" s="41"/>
      <c r="BC310" s="41"/>
      <c r="BD310" s="41"/>
      <c r="BE310" s="41"/>
      <c r="BF310" s="41"/>
      <c r="BG310" s="41"/>
      <c r="BH310" s="41"/>
      <c r="BI310" s="41"/>
      <c r="BJ310" s="41"/>
      <c r="BK310" s="43"/>
    </row>
    <row r="311" spans="1:63" s="44" customFormat="1" x14ac:dyDescent="0.2">
      <c r="A311" s="48"/>
      <c r="B311" s="41"/>
      <c r="C311" s="41"/>
      <c r="D311" s="41"/>
      <c r="E311" s="41"/>
      <c r="F311" s="41"/>
      <c r="G311" s="41"/>
      <c r="H311" s="42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41"/>
      <c r="AS311" s="41"/>
      <c r="AT311" s="41"/>
      <c r="AU311" s="41"/>
      <c r="AV311" s="41"/>
      <c r="AW311" s="41"/>
      <c r="AX311" s="41"/>
      <c r="AY311" s="41"/>
      <c r="AZ311" s="41"/>
      <c r="BA311" s="41"/>
      <c r="BB311" s="41"/>
      <c r="BC311" s="41"/>
      <c r="BD311" s="41"/>
      <c r="BE311" s="41"/>
      <c r="BF311" s="41"/>
      <c r="BG311" s="41"/>
      <c r="BH311" s="41"/>
      <c r="BI311" s="41"/>
      <c r="BJ311" s="41"/>
      <c r="BK311" s="43"/>
    </row>
    <row r="312" spans="1:63" s="44" customFormat="1" x14ac:dyDescent="0.2">
      <c r="A312" s="48"/>
      <c r="B312" s="41"/>
      <c r="C312" s="41"/>
      <c r="D312" s="41"/>
      <c r="E312" s="41"/>
      <c r="F312" s="41"/>
      <c r="G312" s="41"/>
      <c r="H312" s="42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41"/>
      <c r="AS312" s="41"/>
      <c r="AT312" s="41"/>
      <c r="AU312" s="41"/>
      <c r="AV312" s="41"/>
      <c r="AW312" s="41"/>
      <c r="AX312" s="41"/>
      <c r="AY312" s="41"/>
      <c r="AZ312" s="41"/>
      <c r="BA312" s="41"/>
      <c r="BB312" s="41"/>
      <c r="BC312" s="41"/>
      <c r="BD312" s="41"/>
      <c r="BE312" s="41"/>
      <c r="BF312" s="41"/>
      <c r="BG312" s="41"/>
      <c r="BH312" s="41"/>
      <c r="BI312" s="41"/>
      <c r="BJ312" s="41"/>
      <c r="BK312" s="43"/>
    </row>
    <row r="313" spans="1:63" s="44" customFormat="1" x14ac:dyDescent="0.2">
      <c r="A313" s="48"/>
      <c r="B313" s="41"/>
      <c r="C313" s="41"/>
      <c r="D313" s="41"/>
      <c r="E313" s="41"/>
      <c r="F313" s="41"/>
      <c r="G313" s="41"/>
      <c r="H313" s="42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/>
      <c r="AQ313" s="41"/>
      <c r="AR313" s="41"/>
      <c r="AS313" s="41"/>
      <c r="AT313" s="41"/>
      <c r="AU313" s="41"/>
      <c r="AV313" s="41"/>
      <c r="AW313" s="41"/>
      <c r="AX313" s="41"/>
      <c r="AY313" s="41"/>
      <c r="AZ313" s="41"/>
      <c r="BA313" s="41"/>
      <c r="BB313" s="41"/>
      <c r="BC313" s="41"/>
      <c r="BD313" s="41"/>
      <c r="BE313" s="41"/>
      <c r="BF313" s="41"/>
      <c r="BG313" s="41"/>
      <c r="BH313" s="41"/>
      <c r="BI313" s="41"/>
      <c r="BJ313" s="41"/>
      <c r="BK313" s="43"/>
    </row>
    <row r="314" spans="1:63" s="44" customFormat="1" x14ac:dyDescent="0.2">
      <c r="A314" s="48"/>
      <c r="B314" s="41"/>
      <c r="C314" s="41"/>
      <c r="D314" s="41"/>
      <c r="E314" s="41"/>
      <c r="F314" s="41"/>
      <c r="G314" s="41"/>
      <c r="H314" s="42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41"/>
      <c r="AQ314" s="41"/>
      <c r="AR314" s="41"/>
      <c r="AS314" s="41"/>
      <c r="AT314" s="41"/>
      <c r="AU314" s="41"/>
      <c r="AV314" s="41"/>
      <c r="AW314" s="41"/>
      <c r="AX314" s="41"/>
      <c r="AY314" s="41"/>
      <c r="AZ314" s="41"/>
      <c r="BA314" s="41"/>
      <c r="BB314" s="41"/>
      <c r="BC314" s="41"/>
      <c r="BD314" s="41"/>
      <c r="BE314" s="41"/>
      <c r="BF314" s="41"/>
      <c r="BG314" s="41"/>
      <c r="BH314" s="41"/>
      <c r="BI314" s="41"/>
      <c r="BJ314" s="41"/>
      <c r="BK314" s="43"/>
    </row>
    <row r="315" spans="1:63" s="44" customFormat="1" x14ac:dyDescent="0.2">
      <c r="A315" s="48"/>
      <c r="B315" s="41"/>
      <c r="C315" s="41"/>
      <c r="D315" s="41"/>
      <c r="E315" s="41"/>
      <c r="F315" s="41"/>
      <c r="G315" s="41"/>
      <c r="H315" s="42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41"/>
      <c r="AO315" s="41"/>
      <c r="AP315" s="41"/>
      <c r="AQ315" s="41"/>
      <c r="AR315" s="41"/>
      <c r="AS315" s="41"/>
      <c r="AT315" s="41"/>
      <c r="AU315" s="41"/>
      <c r="AV315" s="41"/>
      <c r="AW315" s="41"/>
      <c r="AX315" s="41"/>
      <c r="AY315" s="41"/>
      <c r="AZ315" s="41"/>
      <c r="BA315" s="41"/>
      <c r="BB315" s="41"/>
      <c r="BC315" s="41"/>
      <c r="BD315" s="41"/>
      <c r="BE315" s="41"/>
      <c r="BF315" s="41"/>
      <c r="BG315" s="41"/>
      <c r="BH315" s="41"/>
      <c r="BI315" s="41"/>
      <c r="BJ315" s="41"/>
      <c r="BK315" s="43"/>
    </row>
    <row r="316" spans="1:63" s="44" customFormat="1" x14ac:dyDescent="0.2">
      <c r="A316" s="48"/>
      <c r="B316" s="41"/>
      <c r="C316" s="41"/>
      <c r="D316" s="41"/>
      <c r="E316" s="41"/>
      <c r="F316" s="41"/>
      <c r="G316" s="41"/>
      <c r="H316" s="42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J316" s="41"/>
      <c r="AK316" s="41"/>
      <c r="AL316" s="41"/>
      <c r="AM316" s="41"/>
      <c r="AN316" s="41"/>
      <c r="AO316" s="41"/>
      <c r="AP316" s="41"/>
      <c r="AQ316" s="41"/>
      <c r="AR316" s="41"/>
      <c r="AS316" s="41"/>
      <c r="AT316" s="41"/>
      <c r="AU316" s="41"/>
      <c r="AV316" s="41"/>
      <c r="AW316" s="41"/>
      <c r="AX316" s="41"/>
      <c r="AY316" s="41"/>
      <c r="AZ316" s="41"/>
      <c r="BA316" s="41"/>
      <c r="BB316" s="41"/>
      <c r="BC316" s="41"/>
      <c r="BD316" s="41"/>
      <c r="BE316" s="41"/>
      <c r="BF316" s="41"/>
      <c r="BG316" s="41"/>
      <c r="BH316" s="41"/>
      <c r="BI316" s="41"/>
      <c r="BJ316" s="41"/>
      <c r="BK316" s="43"/>
    </row>
    <row r="317" spans="1:63" s="44" customFormat="1" x14ac:dyDescent="0.2">
      <c r="A317" s="48"/>
      <c r="B317" s="41"/>
      <c r="C317" s="41"/>
      <c r="D317" s="41"/>
      <c r="E317" s="41"/>
      <c r="F317" s="41"/>
      <c r="G317" s="41"/>
      <c r="H317" s="42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41"/>
      <c r="AP317" s="41"/>
      <c r="AQ317" s="41"/>
      <c r="AR317" s="41"/>
      <c r="AS317" s="41"/>
      <c r="AT317" s="41"/>
      <c r="AU317" s="41"/>
      <c r="AV317" s="41"/>
      <c r="AW317" s="41"/>
      <c r="AX317" s="41"/>
      <c r="AY317" s="41"/>
      <c r="AZ317" s="41"/>
      <c r="BA317" s="41"/>
      <c r="BB317" s="41"/>
      <c r="BC317" s="41"/>
      <c r="BD317" s="41"/>
      <c r="BE317" s="41"/>
      <c r="BF317" s="41"/>
      <c r="BG317" s="41"/>
      <c r="BH317" s="41"/>
      <c r="BI317" s="41"/>
      <c r="BJ317" s="41"/>
      <c r="BK317" s="43"/>
    </row>
    <row r="318" spans="1:63" s="44" customFormat="1" x14ac:dyDescent="0.2">
      <c r="A318" s="48"/>
      <c r="B318" s="41"/>
      <c r="C318" s="41"/>
      <c r="D318" s="41"/>
      <c r="E318" s="41"/>
      <c r="F318" s="41"/>
      <c r="G318" s="41"/>
      <c r="H318" s="42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41"/>
      <c r="AS318" s="41"/>
      <c r="AT318" s="41"/>
      <c r="AU318" s="41"/>
      <c r="AV318" s="41"/>
      <c r="AW318" s="41"/>
      <c r="AX318" s="41"/>
      <c r="AY318" s="41"/>
      <c r="AZ318" s="41"/>
      <c r="BA318" s="41"/>
      <c r="BB318" s="41"/>
      <c r="BC318" s="41"/>
      <c r="BD318" s="41"/>
      <c r="BE318" s="41"/>
      <c r="BF318" s="41"/>
      <c r="BG318" s="41"/>
      <c r="BH318" s="41"/>
      <c r="BI318" s="41"/>
      <c r="BJ318" s="41"/>
      <c r="BK318" s="43"/>
    </row>
    <row r="319" spans="1:63" s="44" customFormat="1" x14ac:dyDescent="0.2">
      <c r="A319" s="48"/>
      <c r="B319" s="41"/>
      <c r="C319" s="41"/>
      <c r="D319" s="41"/>
      <c r="E319" s="41"/>
      <c r="F319" s="41"/>
      <c r="G319" s="41"/>
      <c r="H319" s="42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41"/>
      <c r="AS319" s="41"/>
      <c r="AT319" s="41"/>
      <c r="AU319" s="41"/>
      <c r="AV319" s="41"/>
      <c r="AW319" s="41"/>
      <c r="AX319" s="41"/>
      <c r="AY319" s="41"/>
      <c r="AZ319" s="41"/>
      <c r="BA319" s="41"/>
      <c r="BB319" s="41"/>
      <c r="BC319" s="41"/>
      <c r="BD319" s="41"/>
      <c r="BE319" s="41"/>
      <c r="BF319" s="41"/>
      <c r="BG319" s="41"/>
      <c r="BH319" s="41"/>
      <c r="BI319" s="41"/>
      <c r="BJ319" s="41"/>
      <c r="BK319" s="43"/>
    </row>
    <row r="320" spans="1:63" s="44" customFormat="1" x14ac:dyDescent="0.2">
      <c r="A320" s="48"/>
      <c r="B320" s="41"/>
      <c r="C320" s="41"/>
      <c r="D320" s="41"/>
      <c r="E320" s="41"/>
      <c r="F320" s="41"/>
      <c r="G320" s="41"/>
      <c r="H320" s="42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41"/>
      <c r="AS320" s="41"/>
      <c r="AT320" s="41"/>
      <c r="AU320" s="41"/>
      <c r="AV320" s="41"/>
      <c r="AW320" s="41"/>
      <c r="AX320" s="41"/>
      <c r="AY320" s="41"/>
      <c r="AZ320" s="41"/>
      <c r="BA320" s="41"/>
      <c r="BB320" s="41"/>
      <c r="BC320" s="41"/>
      <c r="BD320" s="41"/>
      <c r="BE320" s="41"/>
      <c r="BF320" s="41"/>
      <c r="BG320" s="41"/>
      <c r="BH320" s="41"/>
      <c r="BI320" s="41"/>
      <c r="BJ320" s="41"/>
      <c r="BK320" s="43"/>
    </row>
    <row r="321" spans="1:63" s="44" customFormat="1" x14ac:dyDescent="0.2">
      <c r="A321" s="48"/>
      <c r="B321" s="41"/>
      <c r="C321" s="41"/>
      <c r="D321" s="41"/>
      <c r="E321" s="41"/>
      <c r="F321" s="41"/>
      <c r="G321" s="41"/>
      <c r="H321" s="42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41"/>
      <c r="AT321" s="41"/>
      <c r="AU321" s="41"/>
      <c r="AV321" s="41"/>
      <c r="AW321" s="41"/>
      <c r="AX321" s="41"/>
      <c r="AY321" s="41"/>
      <c r="AZ321" s="41"/>
      <c r="BA321" s="41"/>
      <c r="BB321" s="41"/>
      <c r="BC321" s="41"/>
      <c r="BD321" s="41"/>
      <c r="BE321" s="41"/>
      <c r="BF321" s="41"/>
      <c r="BG321" s="41"/>
      <c r="BH321" s="41"/>
      <c r="BI321" s="41"/>
      <c r="BJ321" s="41"/>
      <c r="BK321" s="43"/>
    </row>
    <row r="322" spans="1:63" s="44" customFormat="1" x14ac:dyDescent="0.2">
      <c r="A322" s="48"/>
      <c r="B322" s="41"/>
      <c r="C322" s="41"/>
      <c r="D322" s="41"/>
      <c r="E322" s="41"/>
      <c r="F322" s="41"/>
      <c r="G322" s="41"/>
      <c r="H322" s="42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  <c r="AS322" s="41"/>
      <c r="AT322" s="41"/>
      <c r="AU322" s="41"/>
      <c r="AV322" s="41"/>
      <c r="AW322" s="41"/>
      <c r="AX322" s="41"/>
      <c r="AY322" s="41"/>
      <c r="AZ322" s="41"/>
      <c r="BA322" s="41"/>
      <c r="BB322" s="41"/>
      <c r="BC322" s="41"/>
      <c r="BD322" s="41"/>
      <c r="BE322" s="41"/>
      <c r="BF322" s="41"/>
      <c r="BG322" s="41"/>
      <c r="BH322" s="41"/>
      <c r="BI322" s="41"/>
      <c r="BJ322" s="41"/>
      <c r="BK322" s="43"/>
    </row>
    <row r="323" spans="1:63" s="44" customFormat="1" x14ac:dyDescent="0.2">
      <c r="A323" s="48"/>
      <c r="B323" s="41"/>
      <c r="C323" s="41"/>
      <c r="D323" s="41"/>
      <c r="E323" s="41"/>
      <c r="F323" s="41"/>
      <c r="G323" s="41"/>
      <c r="H323" s="42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41"/>
      <c r="AT323" s="41"/>
      <c r="AU323" s="41"/>
      <c r="AV323" s="41"/>
      <c r="AW323" s="41"/>
      <c r="AX323" s="41"/>
      <c r="AY323" s="41"/>
      <c r="AZ323" s="41"/>
      <c r="BA323" s="41"/>
      <c r="BB323" s="41"/>
      <c r="BC323" s="41"/>
      <c r="BD323" s="41"/>
      <c r="BE323" s="41"/>
      <c r="BF323" s="41"/>
      <c r="BG323" s="41"/>
      <c r="BH323" s="41"/>
      <c r="BI323" s="41"/>
      <c r="BJ323" s="41"/>
      <c r="BK323" s="43"/>
    </row>
    <row r="324" spans="1:63" s="44" customFormat="1" x14ac:dyDescent="0.2">
      <c r="A324" s="48"/>
      <c r="B324" s="41"/>
      <c r="C324" s="41"/>
      <c r="D324" s="41"/>
      <c r="E324" s="41"/>
      <c r="F324" s="41"/>
      <c r="G324" s="41"/>
      <c r="H324" s="42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41"/>
      <c r="AP324" s="41"/>
      <c r="AQ324" s="41"/>
      <c r="AR324" s="41"/>
      <c r="AS324" s="41"/>
      <c r="AT324" s="41"/>
      <c r="AU324" s="41"/>
      <c r="AV324" s="41"/>
      <c r="AW324" s="41"/>
      <c r="AX324" s="41"/>
      <c r="AY324" s="41"/>
      <c r="AZ324" s="41"/>
      <c r="BA324" s="41"/>
      <c r="BB324" s="41"/>
      <c r="BC324" s="41"/>
      <c r="BD324" s="41"/>
      <c r="BE324" s="41"/>
      <c r="BF324" s="41"/>
      <c r="BG324" s="41"/>
      <c r="BH324" s="41"/>
      <c r="BI324" s="41"/>
      <c r="BJ324" s="41"/>
      <c r="BK324" s="43"/>
    </row>
    <row r="325" spans="1:63" s="44" customFormat="1" x14ac:dyDescent="0.2">
      <c r="A325" s="48"/>
      <c r="B325" s="41"/>
      <c r="C325" s="41"/>
      <c r="D325" s="41"/>
      <c r="E325" s="41"/>
      <c r="F325" s="41"/>
      <c r="G325" s="41"/>
      <c r="H325" s="42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41"/>
      <c r="AQ325" s="41"/>
      <c r="AR325" s="41"/>
      <c r="AS325" s="41"/>
      <c r="AT325" s="41"/>
      <c r="AU325" s="41"/>
      <c r="AV325" s="41"/>
      <c r="AW325" s="41"/>
      <c r="AX325" s="41"/>
      <c r="AY325" s="41"/>
      <c r="AZ325" s="41"/>
      <c r="BA325" s="41"/>
      <c r="BB325" s="41"/>
      <c r="BC325" s="41"/>
      <c r="BD325" s="41"/>
      <c r="BE325" s="41"/>
      <c r="BF325" s="41"/>
      <c r="BG325" s="41"/>
      <c r="BH325" s="41"/>
      <c r="BI325" s="41"/>
      <c r="BJ325" s="41"/>
      <c r="BK325" s="43"/>
    </row>
    <row r="326" spans="1:63" s="44" customFormat="1" x14ac:dyDescent="0.2">
      <c r="A326" s="48"/>
      <c r="B326" s="41"/>
      <c r="C326" s="41"/>
      <c r="D326" s="41"/>
      <c r="E326" s="41"/>
      <c r="F326" s="41"/>
      <c r="G326" s="41"/>
      <c r="H326" s="42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41"/>
      <c r="AS326" s="41"/>
      <c r="AT326" s="41"/>
      <c r="AU326" s="41"/>
      <c r="AV326" s="41"/>
      <c r="AW326" s="41"/>
      <c r="AX326" s="41"/>
      <c r="AY326" s="41"/>
      <c r="AZ326" s="41"/>
      <c r="BA326" s="41"/>
      <c r="BB326" s="41"/>
      <c r="BC326" s="41"/>
      <c r="BD326" s="41"/>
      <c r="BE326" s="41"/>
      <c r="BF326" s="41"/>
      <c r="BG326" s="41"/>
      <c r="BH326" s="41"/>
      <c r="BI326" s="41"/>
      <c r="BJ326" s="41"/>
      <c r="BK326" s="43"/>
    </row>
    <row r="327" spans="1:63" s="44" customFormat="1" x14ac:dyDescent="0.2">
      <c r="A327" s="48"/>
      <c r="B327" s="41"/>
      <c r="C327" s="41"/>
      <c r="D327" s="41"/>
      <c r="E327" s="41"/>
      <c r="F327" s="41"/>
      <c r="G327" s="41"/>
      <c r="H327" s="42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  <c r="AP327" s="41"/>
      <c r="AQ327" s="41"/>
      <c r="AR327" s="41"/>
      <c r="AS327" s="41"/>
      <c r="AT327" s="41"/>
      <c r="AU327" s="41"/>
      <c r="AV327" s="41"/>
      <c r="AW327" s="41"/>
      <c r="AX327" s="41"/>
      <c r="AY327" s="41"/>
      <c r="AZ327" s="41"/>
      <c r="BA327" s="41"/>
      <c r="BB327" s="41"/>
      <c r="BC327" s="41"/>
      <c r="BD327" s="41"/>
      <c r="BE327" s="41"/>
      <c r="BF327" s="41"/>
      <c r="BG327" s="41"/>
      <c r="BH327" s="41"/>
      <c r="BI327" s="41"/>
      <c r="BJ327" s="41"/>
      <c r="BK327" s="43"/>
    </row>
    <row r="328" spans="1:63" s="44" customFormat="1" x14ac:dyDescent="0.2">
      <c r="A328" s="48"/>
      <c r="B328" s="41"/>
      <c r="C328" s="41"/>
      <c r="D328" s="41"/>
      <c r="E328" s="41"/>
      <c r="F328" s="41"/>
      <c r="G328" s="41"/>
      <c r="H328" s="42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41"/>
      <c r="AN328" s="41"/>
      <c r="AO328" s="41"/>
      <c r="AP328" s="41"/>
      <c r="AQ328" s="41"/>
      <c r="AR328" s="41"/>
      <c r="AS328" s="41"/>
      <c r="AT328" s="41"/>
      <c r="AU328" s="41"/>
      <c r="AV328" s="41"/>
      <c r="AW328" s="41"/>
      <c r="AX328" s="41"/>
      <c r="AY328" s="41"/>
      <c r="AZ328" s="41"/>
      <c r="BA328" s="41"/>
      <c r="BB328" s="41"/>
      <c r="BC328" s="41"/>
      <c r="BD328" s="41"/>
      <c r="BE328" s="41"/>
      <c r="BF328" s="41"/>
      <c r="BG328" s="41"/>
      <c r="BH328" s="41"/>
      <c r="BI328" s="41"/>
      <c r="BJ328" s="41"/>
      <c r="BK328" s="43"/>
    </row>
    <row r="329" spans="1:63" s="44" customFormat="1" x14ac:dyDescent="0.2">
      <c r="A329" s="48"/>
      <c r="B329" s="41"/>
      <c r="C329" s="41"/>
      <c r="D329" s="41"/>
      <c r="E329" s="41"/>
      <c r="F329" s="41"/>
      <c r="G329" s="41"/>
      <c r="H329" s="42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41"/>
      <c r="AP329" s="41"/>
      <c r="AQ329" s="41"/>
      <c r="AR329" s="41"/>
      <c r="AS329" s="41"/>
      <c r="AT329" s="41"/>
      <c r="AU329" s="41"/>
      <c r="AV329" s="41"/>
      <c r="AW329" s="41"/>
      <c r="AX329" s="41"/>
      <c r="AY329" s="41"/>
      <c r="AZ329" s="41"/>
      <c r="BA329" s="41"/>
      <c r="BB329" s="41"/>
      <c r="BC329" s="41"/>
      <c r="BD329" s="41"/>
      <c r="BE329" s="41"/>
      <c r="BF329" s="41"/>
      <c r="BG329" s="41"/>
      <c r="BH329" s="41"/>
      <c r="BI329" s="41"/>
      <c r="BJ329" s="41"/>
      <c r="BK329" s="43"/>
    </row>
    <row r="330" spans="1:63" s="44" customFormat="1" x14ac:dyDescent="0.2">
      <c r="A330" s="48"/>
      <c r="B330" s="41"/>
      <c r="C330" s="41"/>
      <c r="D330" s="41"/>
      <c r="E330" s="41"/>
      <c r="F330" s="41"/>
      <c r="G330" s="41"/>
      <c r="H330" s="42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41"/>
      <c r="AO330" s="41"/>
      <c r="AP330" s="41"/>
      <c r="AQ330" s="41"/>
      <c r="AR330" s="41"/>
      <c r="AS330" s="41"/>
      <c r="AT330" s="41"/>
      <c r="AU330" s="41"/>
      <c r="AV330" s="41"/>
      <c r="AW330" s="41"/>
      <c r="AX330" s="41"/>
      <c r="AY330" s="41"/>
      <c r="AZ330" s="41"/>
      <c r="BA330" s="41"/>
      <c r="BB330" s="41"/>
      <c r="BC330" s="41"/>
      <c r="BD330" s="41"/>
      <c r="BE330" s="41"/>
      <c r="BF330" s="41"/>
      <c r="BG330" s="41"/>
      <c r="BH330" s="41"/>
      <c r="BI330" s="41"/>
      <c r="BJ330" s="41"/>
      <c r="BK330" s="43"/>
    </row>
    <row r="331" spans="1:63" s="44" customFormat="1" x14ac:dyDescent="0.2">
      <c r="A331" s="48"/>
      <c r="B331" s="41"/>
      <c r="C331" s="41"/>
      <c r="D331" s="41"/>
      <c r="E331" s="41"/>
      <c r="F331" s="41"/>
      <c r="G331" s="41"/>
      <c r="H331" s="42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41"/>
      <c r="AP331" s="41"/>
      <c r="AQ331" s="41"/>
      <c r="AR331" s="41"/>
      <c r="AS331" s="41"/>
      <c r="AT331" s="41"/>
      <c r="AU331" s="41"/>
      <c r="AV331" s="41"/>
      <c r="AW331" s="41"/>
      <c r="AX331" s="41"/>
      <c r="AY331" s="41"/>
      <c r="AZ331" s="41"/>
      <c r="BA331" s="41"/>
      <c r="BB331" s="41"/>
      <c r="BC331" s="41"/>
      <c r="BD331" s="41"/>
      <c r="BE331" s="41"/>
      <c r="BF331" s="41"/>
      <c r="BG331" s="41"/>
      <c r="BH331" s="41"/>
      <c r="BI331" s="41"/>
      <c r="BJ331" s="41"/>
      <c r="BK331" s="43"/>
    </row>
    <row r="332" spans="1:63" s="44" customFormat="1" x14ac:dyDescent="0.2">
      <c r="A332" s="48"/>
      <c r="B332" s="41"/>
      <c r="C332" s="41"/>
      <c r="D332" s="41"/>
      <c r="E332" s="41"/>
      <c r="F332" s="41"/>
      <c r="G332" s="41"/>
      <c r="H332" s="42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1"/>
      <c r="AO332" s="41"/>
      <c r="AP332" s="41"/>
      <c r="AQ332" s="41"/>
      <c r="AR332" s="41"/>
      <c r="AS332" s="41"/>
      <c r="AT332" s="41"/>
      <c r="AU332" s="41"/>
      <c r="AV332" s="41"/>
      <c r="AW332" s="41"/>
      <c r="AX332" s="41"/>
      <c r="AY332" s="41"/>
      <c r="AZ332" s="41"/>
      <c r="BA332" s="41"/>
      <c r="BB332" s="41"/>
      <c r="BC332" s="41"/>
      <c r="BD332" s="41"/>
      <c r="BE332" s="41"/>
      <c r="BF332" s="41"/>
      <c r="BG332" s="41"/>
      <c r="BH332" s="41"/>
      <c r="BI332" s="41"/>
      <c r="BJ332" s="41"/>
      <c r="BK332" s="43"/>
    </row>
    <row r="333" spans="1:63" s="44" customFormat="1" x14ac:dyDescent="0.2">
      <c r="A333" s="48"/>
      <c r="B333" s="41"/>
      <c r="C333" s="41"/>
      <c r="D333" s="41"/>
      <c r="E333" s="41"/>
      <c r="F333" s="41"/>
      <c r="G333" s="41"/>
      <c r="H333" s="42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41"/>
      <c r="AP333" s="41"/>
      <c r="AQ333" s="41"/>
      <c r="AR333" s="41"/>
      <c r="AS333" s="41"/>
      <c r="AT333" s="41"/>
      <c r="AU333" s="41"/>
      <c r="AV333" s="41"/>
      <c r="AW333" s="41"/>
      <c r="AX333" s="41"/>
      <c r="AY333" s="41"/>
      <c r="AZ333" s="41"/>
      <c r="BA333" s="41"/>
      <c r="BB333" s="41"/>
      <c r="BC333" s="41"/>
      <c r="BD333" s="41"/>
      <c r="BE333" s="41"/>
      <c r="BF333" s="41"/>
      <c r="BG333" s="41"/>
      <c r="BH333" s="41"/>
      <c r="BI333" s="41"/>
      <c r="BJ333" s="41"/>
      <c r="BK333" s="43"/>
    </row>
    <row r="334" spans="1:63" s="44" customFormat="1" x14ac:dyDescent="0.2">
      <c r="A334" s="48"/>
      <c r="B334" s="41"/>
      <c r="C334" s="41"/>
      <c r="D334" s="41"/>
      <c r="E334" s="41"/>
      <c r="F334" s="41"/>
      <c r="G334" s="41"/>
      <c r="H334" s="42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41"/>
      <c r="AP334" s="41"/>
      <c r="AQ334" s="41"/>
      <c r="AR334" s="41"/>
      <c r="AS334" s="41"/>
      <c r="AT334" s="41"/>
      <c r="AU334" s="41"/>
      <c r="AV334" s="41"/>
      <c r="AW334" s="41"/>
      <c r="AX334" s="41"/>
      <c r="AY334" s="41"/>
      <c r="AZ334" s="41"/>
      <c r="BA334" s="41"/>
      <c r="BB334" s="41"/>
      <c r="BC334" s="41"/>
      <c r="BD334" s="41"/>
      <c r="BE334" s="41"/>
      <c r="BF334" s="41"/>
      <c r="BG334" s="41"/>
      <c r="BH334" s="41"/>
      <c r="BI334" s="41"/>
      <c r="BJ334" s="41"/>
      <c r="BK334" s="43"/>
    </row>
    <row r="335" spans="1:63" s="44" customFormat="1" x14ac:dyDescent="0.2">
      <c r="A335" s="48"/>
      <c r="B335" s="41"/>
      <c r="C335" s="41"/>
      <c r="D335" s="41"/>
      <c r="E335" s="41"/>
      <c r="F335" s="41"/>
      <c r="G335" s="41"/>
      <c r="H335" s="42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  <c r="AP335" s="41"/>
      <c r="AQ335" s="41"/>
      <c r="AR335" s="41"/>
      <c r="AS335" s="41"/>
      <c r="AT335" s="41"/>
      <c r="AU335" s="41"/>
      <c r="AV335" s="41"/>
      <c r="AW335" s="41"/>
      <c r="AX335" s="41"/>
      <c r="AY335" s="41"/>
      <c r="AZ335" s="41"/>
      <c r="BA335" s="41"/>
      <c r="BB335" s="41"/>
      <c r="BC335" s="41"/>
      <c r="BD335" s="41"/>
      <c r="BE335" s="41"/>
      <c r="BF335" s="41"/>
      <c r="BG335" s="41"/>
      <c r="BH335" s="41"/>
      <c r="BI335" s="41"/>
      <c r="BJ335" s="41"/>
      <c r="BK335" s="43"/>
    </row>
    <row r="336" spans="1:63" s="44" customFormat="1" x14ac:dyDescent="0.2">
      <c r="A336" s="48"/>
      <c r="B336" s="41"/>
      <c r="C336" s="41"/>
      <c r="D336" s="41"/>
      <c r="E336" s="41"/>
      <c r="F336" s="41"/>
      <c r="G336" s="41"/>
      <c r="H336" s="42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  <c r="AP336" s="41"/>
      <c r="AQ336" s="41"/>
      <c r="AR336" s="41"/>
      <c r="AS336" s="41"/>
      <c r="AT336" s="41"/>
      <c r="AU336" s="41"/>
      <c r="AV336" s="41"/>
      <c r="AW336" s="41"/>
      <c r="AX336" s="41"/>
      <c r="AY336" s="41"/>
      <c r="AZ336" s="41"/>
      <c r="BA336" s="41"/>
      <c r="BB336" s="41"/>
      <c r="BC336" s="41"/>
      <c r="BD336" s="41"/>
      <c r="BE336" s="41"/>
      <c r="BF336" s="41"/>
      <c r="BG336" s="41"/>
      <c r="BH336" s="41"/>
      <c r="BI336" s="41"/>
      <c r="BJ336" s="41"/>
      <c r="BK336" s="43"/>
    </row>
    <row r="337" spans="1:63" s="44" customFormat="1" x14ac:dyDescent="0.2">
      <c r="A337" s="48"/>
      <c r="B337" s="41"/>
      <c r="C337" s="41"/>
      <c r="D337" s="41"/>
      <c r="E337" s="41"/>
      <c r="F337" s="41"/>
      <c r="G337" s="41"/>
      <c r="H337" s="42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  <c r="AP337" s="41"/>
      <c r="AQ337" s="41"/>
      <c r="AR337" s="41"/>
      <c r="AS337" s="41"/>
      <c r="AT337" s="41"/>
      <c r="AU337" s="41"/>
      <c r="AV337" s="41"/>
      <c r="AW337" s="41"/>
      <c r="AX337" s="41"/>
      <c r="AY337" s="41"/>
      <c r="AZ337" s="41"/>
      <c r="BA337" s="41"/>
      <c r="BB337" s="41"/>
      <c r="BC337" s="41"/>
      <c r="BD337" s="41"/>
      <c r="BE337" s="41"/>
      <c r="BF337" s="41"/>
      <c r="BG337" s="41"/>
      <c r="BH337" s="41"/>
      <c r="BI337" s="41"/>
      <c r="BJ337" s="41"/>
      <c r="BK337" s="43"/>
    </row>
    <row r="338" spans="1:63" s="44" customFormat="1" x14ac:dyDescent="0.2">
      <c r="A338" s="48"/>
      <c r="B338" s="41"/>
      <c r="C338" s="41"/>
      <c r="D338" s="41"/>
      <c r="E338" s="41"/>
      <c r="F338" s="41"/>
      <c r="G338" s="41"/>
      <c r="H338" s="42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O338" s="41"/>
      <c r="AP338" s="41"/>
      <c r="AQ338" s="41"/>
      <c r="AR338" s="41"/>
      <c r="AS338" s="41"/>
      <c r="AT338" s="41"/>
      <c r="AU338" s="41"/>
      <c r="AV338" s="41"/>
      <c r="AW338" s="41"/>
      <c r="AX338" s="41"/>
      <c r="AY338" s="41"/>
      <c r="AZ338" s="41"/>
      <c r="BA338" s="41"/>
      <c r="BB338" s="41"/>
      <c r="BC338" s="41"/>
      <c r="BD338" s="41"/>
      <c r="BE338" s="41"/>
      <c r="BF338" s="41"/>
      <c r="BG338" s="41"/>
      <c r="BH338" s="41"/>
      <c r="BI338" s="41"/>
      <c r="BJ338" s="41"/>
      <c r="BK338" s="43"/>
    </row>
    <row r="339" spans="1:63" s="44" customFormat="1" x14ac:dyDescent="0.2">
      <c r="A339" s="48"/>
      <c r="B339" s="41"/>
      <c r="C339" s="41"/>
      <c r="D339" s="41"/>
      <c r="E339" s="41"/>
      <c r="F339" s="41"/>
      <c r="G339" s="41"/>
      <c r="H339" s="42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1"/>
      <c r="AM339" s="41"/>
      <c r="AN339" s="41"/>
      <c r="AO339" s="41"/>
      <c r="AP339" s="41"/>
      <c r="AQ339" s="41"/>
      <c r="AR339" s="41"/>
      <c r="AS339" s="41"/>
      <c r="AT339" s="41"/>
      <c r="AU339" s="41"/>
      <c r="AV339" s="41"/>
      <c r="AW339" s="41"/>
      <c r="AX339" s="41"/>
      <c r="AY339" s="41"/>
      <c r="AZ339" s="41"/>
      <c r="BA339" s="41"/>
      <c r="BB339" s="41"/>
      <c r="BC339" s="41"/>
      <c r="BD339" s="41"/>
      <c r="BE339" s="41"/>
      <c r="BF339" s="41"/>
      <c r="BG339" s="41"/>
      <c r="BH339" s="41"/>
      <c r="BI339" s="41"/>
      <c r="BJ339" s="41"/>
      <c r="BK339" s="43"/>
    </row>
    <row r="340" spans="1:63" s="44" customFormat="1" x14ac:dyDescent="0.2">
      <c r="A340" s="48"/>
      <c r="B340" s="41"/>
      <c r="C340" s="41"/>
      <c r="D340" s="41"/>
      <c r="E340" s="41"/>
      <c r="F340" s="41"/>
      <c r="G340" s="41"/>
      <c r="H340" s="42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  <c r="AK340" s="41"/>
      <c r="AL340" s="41"/>
      <c r="AM340" s="41"/>
      <c r="AN340" s="41"/>
      <c r="AO340" s="41"/>
      <c r="AP340" s="41"/>
      <c r="AQ340" s="41"/>
      <c r="AR340" s="41"/>
      <c r="AS340" s="41"/>
      <c r="AT340" s="41"/>
      <c r="AU340" s="41"/>
      <c r="AV340" s="41"/>
      <c r="AW340" s="41"/>
      <c r="AX340" s="41"/>
      <c r="AY340" s="41"/>
      <c r="AZ340" s="41"/>
      <c r="BA340" s="41"/>
      <c r="BB340" s="41"/>
      <c r="BC340" s="41"/>
      <c r="BD340" s="41"/>
      <c r="BE340" s="41"/>
      <c r="BF340" s="41"/>
      <c r="BG340" s="41"/>
      <c r="BH340" s="41"/>
      <c r="BI340" s="41"/>
      <c r="BJ340" s="41"/>
      <c r="BK340" s="43"/>
    </row>
    <row r="341" spans="1:63" s="44" customFormat="1" x14ac:dyDescent="0.2">
      <c r="A341" s="48"/>
      <c r="B341" s="41"/>
      <c r="C341" s="41"/>
      <c r="D341" s="41"/>
      <c r="E341" s="41"/>
      <c r="F341" s="41"/>
      <c r="G341" s="41"/>
      <c r="H341" s="42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  <c r="AM341" s="41"/>
      <c r="AN341" s="41"/>
      <c r="AO341" s="41"/>
      <c r="AP341" s="41"/>
      <c r="AQ341" s="41"/>
      <c r="AR341" s="41"/>
      <c r="AS341" s="41"/>
      <c r="AT341" s="41"/>
      <c r="AU341" s="41"/>
      <c r="AV341" s="41"/>
      <c r="AW341" s="41"/>
      <c r="AX341" s="41"/>
      <c r="AY341" s="41"/>
      <c r="AZ341" s="41"/>
      <c r="BA341" s="41"/>
      <c r="BB341" s="41"/>
      <c r="BC341" s="41"/>
      <c r="BD341" s="41"/>
      <c r="BE341" s="41"/>
      <c r="BF341" s="41"/>
      <c r="BG341" s="41"/>
      <c r="BH341" s="41"/>
      <c r="BI341" s="41"/>
      <c r="BJ341" s="41"/>
      <c r="BK341" s="43"/>
    </row>
    <row r="342" spans="1:63" s="44" customFormat="1" x14ac:dyDescent="0.2">
      <c r="A342" s="48"/>
      <c r="B342" s="41"/>
      <c r="C342" s="41"/>
      <c r="D342" s="41"/>
      <c r="E342" s="41"/>
      <c r="F342" s="41"/>
      <c r="G342" s="41"/>
      <c r="H342" s="42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  <c r="AK342" s="41"/>
      <c r="AL342" s="41"/>
      <c r="AM342" s="41"/>
      <c r="AN342" s="41"/>
      <c r="AO342" s="41"/>
      <c r="AP342" s="41"/>
      <c r="AQ342" s="41"/>
      <c r="AR342" s="41"/>
      <c r="AS342" s="41"/>
      <c r="AT342" s="41"/>
      <c r="AU342" s="41"/>
      <c r="AV342" s="41"/>
      <c r="AW342" s="41"/>
      <c r="AX342" s="41"/>
      <c r="AY342" s="41"/>
      <c r="AZ342" s="41"/>
      <c r="BA342" s="41"/>
      <c r="BB342" s="41"/>
      <c r="BC342" s="41"/>
      <c r="BD342" s="41"/>
      <c r="BE342" s="41"/>
      <c r="BF342" s="41"/>
      <c r="BG342" s="41"/>
      <c r="BH342" s="41"/>
      <c r="BI342" s="41"/>
      <c r="BJ342" s="41"/>
      <c r="BK342" s="43"/>
    </row>
    <row r="343" spans="1:63" s="44" customFormat="1" x14ac:dyDescent="0.2">
      <c r="A343" s="48"/>
      <c r="B343" s="41"/>
      <c r="C343" s="41"/>
      <c r="D343" s="41"/>
      <c r="E343" s="41"/>
      <c r="F343" s="41"/>
      <c r="G343" s="41"/>
      <c r="H343" s="42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41"/>
      <c r="AP343" s="41"/>
      <c r="AQ343" s="41"/>
      <c r="AR343" s="41"/>
      <c r="AS343" s="41"/>
      <c r="AT343" s="41"/>
      <c r="AU343" s="41"/>
      <c r="AV343" s="41"/>
      <c r="AW343" s="41"/>
      <c r="AX343" s="41"/>
      <c r="AY343" s="41"/>
      <c r="AZ343" s="41"/>
      <c r="BA343" s="41"/>
      <c r="BB343" s="41"/>
      <c r="BC343" s="41"/>
      <c r="BD343" s="41"/>
      <c r="BE343" s="41"/>
      <c r="BF343" s="41"/>
      <c r="BG343" s="41"/>
      <c r="BH343" s="41"/>
      <c r="BI343" s="41"/>
      <c r="BJ343" s="41"/>
      <c r="BK343" s="43"/>
    </row>
    <row r="344" spans="1:63" s="44" customFormat="1" x14ac:dyDescent="0.2">
      <c r="A344" s="48"/>
      <c r="B344" s="41"/>
      <c r="C344" s="41"/>
      <c r="D344" s="41"/>
      <c r="E344" s="41"/>
      <c r="F344" s="41"/>
      <c r="G344" s="41"/>
      <c r="H344" s="42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41"/>
      <c r="AP344" s="41"/>
      <c r="AQ344" s="41"/>
      <c r="AR344" s="41"/>
      <c r="AS344" s="41"/>
      <c r="AT344" s="41"/>
      <c r="AU344" s="41"/>
      <c r="AV344" s="41"/>
      <c r="AW344" s="41"/>
      <c r="AX344" s="41"/>
      <c r="AY344" s="41"/>
      <c r="AZ344" s="41"/>
      <c r="BA344" s="41"/>
      <c r="BB344" s="41"/>
      <c r="BC344" s="41"/>
      <c r="BD344" s="41"/>
      <c r="BE344" s="41"/>
      <c r="BF344" s="41"/>
      <c r="BG344" s="41"/>
      <c r="BH344" s="41"/>
      <c r="BI344" s="41"/>
      <c r="BJ344" s="41"/>
      <c r="BK344" s="43"/>
    </row>
    <row r="345" spans="1:63" s="44" customFormat="1" x14ac:dyDescent="0.2">
      <c r="A345" s="48"/>
      <c r="B345" s="41"/>
      <c r="C345" s="41"/>
      <c r="D345" s="41"/>
      <c r="E345" s="41"/>
      <c r="F345" s="41"/>
      <c r="G345" s="41"/>
      <c r="H345" s="42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41"/>
      <c r="AS345" s="41"/>
      <c r="AT345" s="41"/>
      <c r="AU345" s="41"/>
      <c r="AV345" s="41"/>
      <c r="AW345" s="41"/>
      <c r="AX345" s="41"/>
      <c r="AY345" s="41"/>
      <c r="AZ345" s="41"/>
      <c r="BA345" s="41"/>
      <c r="BB345" s="41"/>
      <c r="BC345" s="41"/>
      <c r="BD345" s="41"/>
      <c r="BE345" s="41"/>
      <c r="BF345" s="41"/>
      <c r="BG345" s="41"/>
      <c r="BH345" s="41"/>
      <c r="BI345" s="41"/>
      <c r="BJ345" s="41"/>
      <c r="BK345" s="43"/>
    </row>
    <row r="346" spans="1:63" s="44" customFormat="1" x14ac:dyDescent="0.2">
      <c r="A346" s="48"/>
      <c r="B346" s="41"/>
      <c r="C346" s="41"/>
      <c r="D346" s="41"/>
      <c r="E346" s="41"/>
      <c r="F346" s="41"/>
      <c r="G346" s="41"/>
      <c r="H346" s="42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41"/>
      <c r="AS346" s="41"/>
      <c r="AT346" s="41"/>
      <c r="AU346" s="41"/>
      <c r="AV346" s="41"/>
      <c r="AW346" s="41"/>
      <c r="AX346" s="41"/>
      <c r="AY346" s="41"/>
      <c r="AZ346" s="41"/>
      <c r="BA346" s="41"/>
      <c r="BB346" s="41"/>
      <c r="BC346" s="41"/>
      <c r="BD346" s="41"/>
      <c r="BE346" s="41"/>
      <c r="BF346" s="41"/>
      <c r="BG346" s="41"/>
      <c r="BH346" s="41"/>
      <c r="BI346" s="41"/>
      <c r="BJ346" s="41"/>
      <c r="BK346" s="43"/>
    </row>
    <row r="347" spans="1:63" s="44" customFormat="1" x14ac:dyDescent="0.2">
      <c r="A347" s="48"/>
      <c r="B347" s="41"/>
      <c r="C347" s="41"/>
      <c r="D347" s="41"/>
      <c r="E347" s="41"/>
      <c r="F347" s="41"/>
      <c r="G347" s="41"/>
      <c r="H347" s="42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S347" s="41"/>
      <c r="AT347" s="41"/>
      <c r="AU347" s="41"/>
      <c r="AV347" s="41"/>
      <c r="AW347" s="41"/>
      <c r="AX347" s="41"/>
      <c r="AY347" s="41"/>
      <c r="AZ347" s="41"/>
      <c r="BA347" s="41"/>
      <c r="BB347" s="41"/>
      <c r="BC347" s="41"/>
      <c r="BD347" s="41"/>
      <c r="BE347" s="41"/>
      <c r="BF347" s="41"/>
      <c r="BG347" s="41"/>
      <c r="BH347" s="41"/>
      <c r="BI347" s="41"/>
      <c r="BJ347" s="41"/>
      <c r="BK347" s="43"/>
    </row>
    <row r="348" spans="1:63" s="44" customFormat="1" x14ac:dyDescent="0.2">
      <c r="A348" s="48"/>
      <c r="B348" s="41"/>
      <c r="C348" s="41"/>
      <c r="D348" s="41"/>
      <c r="E348" s="41"/>
      <c r="F348" s="41"/>
      <c r="G348" s="41"/>
      <c r="H348" s="42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41"/>
      <c r="AS348" s="41"/>
      <c r="AT348" s="41"/>
      <c r="AU348" s="41"/>
      <c r="AV348" s="41"/>
      <c r="AW348" s="41"/>
      <c r="AX348" s="41"/>
      <c r="AY348" s="41"/>
      <c r="AZ348" s="41"/>
      <c r="BA348" s="41"/>
      <c r="BB348" s="41"/>
      <c r="BC348" s="41"/>
      <c r="BD348" s="41"/>
      <c r="BE348" s="41"/>
      <c r="BF348" s="41"/>
      <c r="BG348" s="41"/>
      <c r="BH348" s="41"/>
      <c r="BI348" s="41"/>
      <c r="BJ348" s="41"/>
      <c r="BK348" s="43"/>
    </row>
    <row r="349" spans="1:63" s="44" customFormat="1" x14ac:dyDescent="0.2">
      <c r="A349" s="48"/>
      <c r="B349" s="41"/>
      <c r="C349" s="41"/>
      <c r="D349" s="41"/>
      <c r="E349" s="41"/>
      <c r="F349" s="41"/>
      <c r="G349" s="41"/>
      <c r="H349" s="42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41"/>
      <c r="AS349" s="41"/>
      <c r="AT349" s="41"/>
      <c r="AU349" s="41"/>
      <c r="AV349" s="41"/>
      <c r="AW349" s="41"/>
      <c r="AX349" s="41"/>
      <c r="AY349" s="41"/>
      <c r="AZ349" s="41"/>
      <c r="BA349" s="41"/>
      <c r="BB349" s="41"/>
      <c r="BC349" s="41"/>
      <c r="BD349" s="41"/>
      <c r="BE349" s="41"/>
      <c r="BF349" s="41"/>
      <c r="BG349" s="41"/>
      <c r="BH349" s="41"/>
      <c r="BI349" s="41"/>
      <c r="BJ349" s="41"/>
      <c r="BK349" s="43"/>
    </row>
    <row r="350" spans="1:63" s="44" customFormat="1" x14ac:dyDescent="0.2">
      <c r="A350" s="48"/>
      <c r="B350" s="41"/>
      <c r="C350" s="41"/>
      <c r="D350" s="41"/>
      <c r="E350" s="41"/>
      <c r="F350" s="41"/>
      <c r="G350" s="41"/>
      <c r="H350" s="42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41"/>
      <c r="AS350" s="41"/>
      <c r="AT350" s="41"/>
      <c r="AU350" s="41"/>
      <c r="AV350" s="41"/>
      <c r="AW350" s="41"/>
      <c r="AX350" s="41"/>
      <c r="AY350" s="41"/>
      <c r="AZ350" s="41"/>
      <c r="BA350" s="41"/>
      <c r="BB350" s="41"/>
      <c r="BC350" s="41"/>
      <c r="BD350" s="41"/>
      <c r="BE350" s="41"/>
      <c r="BF350" s="41"/>
      <c r="BG350" s="41"/>
      <c r="BH350" s="41"/>
      <c r="BI350" s="41"/>
      <c r="BJ350" s="41"/>
      <c r="BK350" s="43"/>
    </row>
    <row r="351" spans="1:63" s="44" customFormat="1" x14ac:dyDescent="0.2">
      <c r="A351" s="48"/>
      <c r="B351" s="41"/>
      <c r="C351" s="41"/>
      <c r="D351" s="41"/>
      <c r="E351" s="41"/>
      <c r="F351" s="41"/>
      <c r="G351" s="41"/>
      <c r="H351" s="42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41"/>
      <c r="AP351" s="41"/>
      <c r="AQ351" s="41"/>
      <c r="AR351" s="41"/>
      <c r="AS351" s="41"/>
      <c r="AT351" s="41"/>
      <c r="AU351" s="41"/>
      <c r="AV351" s="41"/>
      <c r="AW351" s="41"/>
      <c r="AX351" s="41"/>
      <c r="AY351" s="41"/>
      <c r="AZ351" s="41"/>
      <c r="BA351" s="41"/>
      <c r="BB351" s="41"/>
      <c r="BC351" s="41"/>
      <c r="BD351" s="41"/>
      <c r="BE351" s="41"/>
      <c r="BF351" s="41"/>
      <c r="BG351" s="41"/>
      <c r="BH351" s="41"/>
      <c r="BI351" s="41"/>
      <c r="BJ351" s="41"/>
      <c r="BK351" s="43"/>
    </row>
    <row r="352" spans="1:63" s="44" customFormat="1" x14ac:dyDescent="0.2">
      <c r="A352" s="48"/>
      <c r="B352" s="41"/>
      <c r="C352" s="41"/>
      <c r="D352" s="41"/>
      <c r="E352" s="41"/>
      <c r="F352" s="41"/>
      <c r="G352" s="41"/>
      <c r="H352" s="42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41"/>
      <c r="AP352" s="41"/>
      <c r="AQ352" s="41"/>
      <c r="AR352" s="41"/>
      <c r="AS352" s="41"/>
      <c r="AT352" s="41"/>
      <c r="AU352" s="41"/>
      <c r="AV352" s="41"/>
      <c r="AW352" s="41"/>
      <c r="AX352" s="41"/>
      <c r="AY352" s="41"/>
      <c r="AZ352" s="41"/>
      <c r="BA352" s="41"/>
      <c r="BB352" s="41"/>
      <c r="BC352" s="41"/>
      <c r="BD352" s="41"/>
      <c r="BE352" s="41"/>
      <c r="BF352" s="41"/>
      <c r="BG352" s="41"/>
      <c r="BH352" s="41"/>
      <c r="BI352" s="41"/>
      <c r="BJ352" s="41"/>
      <c r="BK352" s="43"/>
    </row>
    <row r="353" spans="1:63" s="44" customFormat="1" x14ac:dyDescent="0.2">
      <c r="A353" s="48"/>
      <c r="B353" s="41"/>
      <c r="C353" s="41"/>
      <c r="D353" s="41"/>
      <c r="E353" s="41"/>
      <c r="F353" s="41"/>
      <c r="G353" s="41"/>
      <c r="H353" s="42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41"/>
      <c r="AO353" s="41"/>
      <c r="AP353" s="41"/>
      <c r="AQ353" s="41"/>
      <c r="AR353" s="41"/>
      <c r="AS353" s="41"/>
      <c r="AT353" s="41"/>
      <c r="AU353" s="41"/>
      <c r="AV353" s="41"/>
      <c r="AW353" s="41"/>
      <c r="AX353" s="41"/>
      <c r="AY353" s="41"/>
      <c r="AZ353" s="41"/>
      <c r="BA353" s="41"/>
      <c r="BB353" s="41"/>
      <c r="BC353" s="41"/>
      <c r="BD353" s="41"/>
      <c r="BE353" s="41"/>
      <c r="BF353" s="41"/>
      <c r="BG353" s="41"/>
      <c r="BH353" s="41"/>
      <c r="BI353" s="41"/>
      <c r="BJ353" s="41"/>
      <c r="BK353" s="43"/>
    </row>
    <row r="354" spans="1:63" s="44" customFormat="1" x14ac:dyDescent="0.2">
      <c r="A354" s="48"/>
      <c r="B354" s="41"/>
      <c r="C354" s="41"/>
      <c r="D354" s="41"/>
      <c r="E354" s="41"/>
      <c r="F354" s="41"/>
      <c r="G354" s="41"/>
      <c r="H354" s="42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  <c r="AM354" s="41"/>
      <c r="AN354" s="41"/>
      <c r="AO354" s="41"/>
      <c r="AP354" s="41"/>
      <c r="AQ354" s="41"/>
      <c r="AR354" s="41"/>
      <c r="AS354" s="41"/>
      <c r="AT354" s="41"/>
      <c r="AU354" s="41"/>
      <c r="AV354" s="41"/>
      <c r="AW354" s="41"/>
      <c r="AX354" s="41"/>
      <c r="AY354" s="41"/>
      <c r="AZ354" s="41"/>
      <c r="BA354" s="41"/>
      <c r="BB354" s="41"/>
      <c r="BC354" s="41"/>
      <c r="BD354" s="41"/>
      <c r="BE354" s="41"/>
      <c r="BF354" s="41"/>
      <c r="BG354" s="41"/>
      <c r="BH354" s="41"/>
      <c r="BI354" s="41"/>
      <c r="BJ354" s="41"/>
      <c r="BK354" s="43"/>
    </row>
    <row r="355" spans="1:63" s="44" customFormat="1" x14ac:dyDescent="0.2">
      <c r="A355" s="48"/>
      <c r="B355" s="41"/>
      <c r="C355" s="41"/>
      <c r="D355" s="41"/>
      <c r="E355" s="41"/>
      <c r="F355" s="41"/>
      <c r="G355" s="41"/>
      <c r="H355" s="42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1"/>
      <c r="AO355" s="41"/>
      <c r="AP355" s="41"/>
      <c r="AQ355" s="41"/>
      <c r="AR355" s="41"/>
      <c r="AS355" s="41"/>
      <c r="AT355" s="41"/>
      <c r="AU355" s="41"/>
      <c r="AV355" s="41"/>
      <c r="AW355" s="41"/>
      <c r="AX355" s="41"/>
      <c r="AY355" s="41"/>
      <c r="AZ355" s="41"/>
      <c r="BA355" s="41"/>
      <c r="BB355" s="41"/>
      <c r="BC355" s="41"/>
      <c r="BD355" s="41"/>
      <c r="BE355" s="41"/>
      <c r="BF355" s="41"/>
      <c r="BG355" s="41"/>
      <c r="BH355" s="41"/>
      <c r="BI355" s="41"/>
      <c r="BJ355" s="41"/>
      <c r="BK355" s="43"/>
    </row>
    <row r="356" spans="1:63" s="44" customFormat="1" x14ac:dyDescent="0.2">
      <c r="A356" s="48"/>
      <c r="B356" s="41"/>
      <c r="C356" s="41"/>
      <c r="D356" s="41"/>
      <c r="E356" s="41"/>
      <c r="F356" s="41"/>
      <c r="G356" s="41"/>
      <c r="H356" s="42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  <c r="AN356" s="41"/>
      <c r="AO356" s="41"/>
      <c r="AP356" s="41"/>
      <c r="AQ356" s="41"/>
      <c r="AR356" s="41"/>
      <c r="AS356" s="41"/>
      <c r="AT356" s="41"/>
      <c r="AU356" s="41"/>
      <c r="AV356" s="41"/>
      <c r="AW356" s="41"/>
      <c r="AX356" s="41"/>
      <c r="AY356" s="41"/>
      <c r="AZ356" s="41"/>
      <c r="BA356" s="41"/>
      <c r="BB356" s="41"/>
      <c r="BC356" s="41"/>
      <c r="BD356" s="41"/>
      <c r="BE356" s="41"/>
      <c r="BF356" s="41"/>
      <c r="BG356" s="41"/>
      <c r="BH356" s="41"/>
      <c r="BI356" s="41"/>
      <c r="BJ356" s="41"/>
      <c r="BK356" s="43"/>
    </row>
    <row r="357" spans="1:63" s="44" customFormat="1" x14ac:dyDescent="0.2">
      <c r="A357" s="48"/>
      <c r="B357" s="41"/>
      <c r="C357" s="41"/>
      <c r="D357" s="41"/>
      <c r="E357" s="41"/>
      <c r="F357" s="41"/>
      <c r="G357" s="41"/>
      <c r="H357" s="42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41"/>
      <c r="AS357" s="41"/>
      <c r="AT357" s="41"/>
      <c r="AU357" s="41"/>
      <c r="AV357" s="41"/>
      <c r="AW357" s="41"/>
      <c r="AX357" s="41"/>
      <c r="AY357" s="41"/>
      <c r="AZ357" s="41"/>
      <c r="BA357" s="41"/>
      <c r="BB357" s="41"/>
      <c r="BC357" s="41"/>
      <c r="BD357" s="41"/>
      <c r="BE357" s="41"/>
      <c r="BF357" s="41"/>
      <c r="BG357" s="41"/>
      <c r="BH357" s="41"/>
      <c r="BI357" s="41"/>
      <c r="BJ357" s="41"/>
      <c r="BK357" s="43"/>
    </row>
    <row r="358" spans="1:63" s="44" customFormat="1" x14ac:dyDescent="0.2">
      <c r="A358" s="48"/>
      <c r="B358" s="41"/>
      <c r="C358" s="41"/>
      <c r="D358" s="41"/>
      <c r="E358" s="41"/>
      <c r="F358" s="41"/>
      <c r="G358" s="41"/>
      <c r="H358" s="42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41"/>
      <c r="AQ358" s="41"/>
      <c r="AR358" s="41"/>
      <c r="AS358" s="41"/>
      <c r="AT358" s="41"/>
      <c r="AU358" s="41"/>
      <c r="AV358" s="41"/>
      <c r="AW358" s="41"/>
      <c r="AX358" s="41"/>
      <c r="AY358" s="41"/>
      <c r="AZ358" s="41"/>
      <c r="BA358" s="41"/>
      <c r="BB358" s="41"/>
      <c r="BC358" s="41"/>
      <c r="BD358" s="41"/>
      <c r="BE358" s="41"/>
      <c r="BF358" s="41"/>
      <c r="BG358" s="41"/>
      <c r="BH358" s="41"/>
      <c r="BI358" s="41"/>
      <c r="BJ358" s="41"/>
      <c r="BK358" s="43"/>
    </row>
    <row r="359" spans="1:63" s="44" customFormat="1" x14ac:dyDescent="0.2">
      <c r="A359" s="48"/>
      <c r="B359" s="41"/>
      <c r="C359" s="41"/>
      <c r="D359" s="41"/>
      <c r="E359" s="41"/>
      <c r="F359" s="41"/>
      <c r="G359" s="41"/>
      <c r="H359" s="42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41"/>
      <c r="AS359" s="41"/>
      <c r="AT359" s="41"/>
      <c r="AU359" s="41"/>
      <c r="AV359" s="41"/>
      <c r="AW359" s="41"/>
      <c r="AX359" s="41"/>
      <c r="AY359" s="41"/>
      <c r="AZ359" s="41"/>
      <c r="BA359" s="41"/>
      <c r="BB359" s="41"/>
      <c r="BC359" s="41"/>
      <c r="BD359" s="41"/>
      <c r="BE359" s="41"/>
      <c r="BF359" s="41"/>
      <c r="BG359" s="41"/>
      <c r="BH359" s="41"/>
      <c r="BI359" s="41"/>
      <c r="BJ359" s="41"/>
      <c r="BK359" s="43"/>
    </row>
    <row r="360" spans="1:63" s="44" customFormat="1" x14ac:dyDescent="0.2">
      <c r="A360" s="48"/>
      <c r="B360" s="41"/>
      <c r="C360" s="41"/>
      <c r="D360" s="41"/>
      <c r="E360" s="41"/>
      <c r="F360" s="41"/>
      <c r="G360" s="41"/>
      <c r="H360" s="42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41"/>
      <c r="AS360" s="41"/>
      <c r="AT360" s="41"/>
      <c r="AU360" s="41"/>
      <c r="AV360" s="41"/>
      <c r="AW360" s="41"/>
      <c r="AX360" s="41"/>
      <c r="AY360" s="41"/>
      <c r="AZ360" s="41"/>
      <c r="BA360" s="41"/>
      <c r="BB360" s="41"/>
      <c r="BC360" s="41"/>
      <c r="BD360" s="41"/>
      <c r="BE360" s="41"/>
      <c r="BF360" s="41"/>
      <c r="BG360" s="41"/>
      <c r="BH360" s="41"/>
      <c r="BI360" s="41"/>
      <c r="BJ360" s="41"/>
      <c r="BK360" s="43"/>
    </row>
    <row r="361" spans="1:63" s="44" customFormat="1" x14ac:dyDescent="0.2">
      <c r="A361" s="48"/>
      <c r="B361" s="41"/>
      <c r="C361" s="41"/>
      <c r="D361" s="41"/>
      <c r="E361" s="41"/>
      <c r="F361" s="41"/>
      <c r="G361" s="41"/>
      <c r="H361" s="42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S361" s="41"/>
      <c r="AT361" s="41"/>
      <c r="AU361" s="41"/>
      <c r="AV361" s="41"/>
      <c r="AW361" s="41"/>
      <c r="AX361" s="41"/>
      <c r="AY361" s="41"/>
      <c r="AZ361" s="41"/>
      <c r="BA361" s="41"/>
      <c r="BB361" s="41"/>
      <c r="BC361" s="41"/>
      <c r="BD361" s="41"/>
      <c r="BE361" s="41"/>
      <c r="BF361" s="41"/>
      <c r="BG361" s="41"/>
      <c r="BH361" s="41"/>
      <c r="BI361" s="41"/>
      <c r="BJ361" s="41"/>
      <c r="BK361" s="43"/>
    </row>
    <row r="362" spans="1:63" s="44" customFormat="1" x14ac:dyDescent="0.2">
      <c r="A362" s="48"/>
      <c r="B362" s="41"/>
      <c r="C362" s="41"/>
      <c r="D362" s="41"/>
      <c r="E362" s="41"/>
      <c r="F362" s="41"/>
      <c r="G362" s="41"/>
      <c r="H362" s="42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41"/>
      <c r="AS362" s="41"/>
      <c r="AT362" s="41"/>
      <c r="AU362" s="41"/>
      <c r="AV362" s="41"/>
      <c r="AW362" s="41"/>
      <c r="AX362" s="41"/>
      <c r="AY362" s="41"/>
      <c r="AZ362" s="41"/>
      <c r="BA362" s="41"/>
      <c r="BB362" s="41"/>
      <c r="BC362" s="41"/>
      <c r="BD362" s="41"/>
      <c r="BE362" s="41"/>
      <c r="BF362" s="41"/>
      <c r="BG362" s="41"/>
      <c r="BH362" s="41"/>
      <c r="BI362" s="41"/>
      <c r="BJ362" s="41"/>
      <c r="BK362" s="43"/>
    </row>
    <row r="363" spans="1:63" s="44" customFormat="1" x14ac:dyDescent="0.2">
      <c r="A363" s="48"/>
      <c r="B363" s="41"/>
      <c r="C363" s="41"/>
      <c r="D363" s="41"/>
      <c r="E363" s="41"/>
      <c r="F363" s="41"/>
      <c r="G363" s="41"/>
      <c r="H363" s="42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  <c r="AP363" s="41"/>
      <c r="AQ363" s="41"/>
      <c r="AR363" s="41"/>
      <c r="AS363" s="41"/>
      <c r="AT363" s="41"/>
      <c r="AU363" s="41"/>
      <c r="AV363" s="41"/>
      <c r="AW363" s="41"/>
      <c r="AX363" s="41"/>
      <c r="AY363" s="41"/>
      <c r="AZ363" s="41"/>
      <c r="BA363" s="41"/>
      <c r="BB363" s="41"/>
      <c r="BC363" s="41"/>
      <c r="BD363" s="41"/>
      <c r="BE363" s="41"/>
      <c r="BF363" s="41"/>
      <c r="BG363" s="41"/>
      <c r="BH363" s="41"/>
      <c r="BI363" s="41"/>
      <c r="BJ363" s="41"/>
      <c r="BK363" s="43"/>
    </row>
    <row r="364" spans="1:63" s="44" customFormat="1" x14ac:dyDescent="0.2">
      <c r="A364" s="48"/>
      <c r="B364" s="41"/>
      <c r="C364" s="41"/>
      <c r="D364" s="41"/>
      <c r="E364" s="41"/>
      <c r="F364" s="41"/>
      <c r="G364" s="41"/>
      <c r="H364" s="42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41"/>
      <c r="AO364" s="41"/>
      <c r="AP364" s="41"/>
      <c r="AQ364" s="41"/>
      <c r="AR364" s="41"/>
      <c r="AS364" s="41"/>
      <c r="AT364" s="41"/>
      <c r="AU364" s="41"/>
      <c r="AV364" s="41"/>
      <c r="AW364" s="41"/>
      <c r="AX364" s="41"/>
      <c r="AY364" s="41"/>
      <c r="AZ364" s="41"/>
      <c r="BA364" s="41"/>
      <c r="BB364" s="41"/>
      <c r="BC364" s="41"/>
      <c r="BD364" s="41"/>
      <c r="BE364" s="41"/>
      <c r="BF364" s="41"/>
      <c r="BG364" s="41"/>
      <c r="BH364" s="41"/>
      <c r="BI364" s="41"/>
      <c r="BJ364" s="41"/>
      <c r="BK364" s="43"/>
    </row>
    <row r="365" spans="1:63" s="44" customFormat="1" x14ac:dyDescent="0.2">
      <c r="A365" s="48"/>
      <c r="B365" s="41"/>
      <c r="C365" s="41"/>
      <c r="D365" s="41"/>
      <c r="E365" s="41"/>
      <c r="F365" s="41"/>
      <c r="G365" s="41"/>
      <c r="H365" s="42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1"/>
      <c r="AO365" s="41"/>
      <c r="AP365" s="41"/>
      <c r="AQ365" s="41"/>
      <c r="AR365" s="41"/>
      <c r="AS365" s="41"/>
      <c r="AT365" s="41"/>
      <c r="AU365" s="41"/>
      <c r="AV365" s="41"/>
      <c r="AW365" s="41"/>
      <c r="AX365" s="41"/>
      <c r="AY365" s="41"/>
      <c r="AZ365" s="41"/>
      <c r="BA365" s="41"/>
      <c r="BB365" s="41"/>
      <c r="BC365" s="41"/>
      <c r="BD365" s="41"/>
      <c r="BE365" s="41"/>
      <c r="BF365" s="41"/>
      <c r="BG365" s="41"/>
      <c r="BH365" s="41"/>
      <c r="BI365" s="41"/>
      <c r="BJ365" s="41"/>
      <c r="BK365" s="43"/>
    </row>
    <row r="366" spans="1:63" s="44" customFormat="1" x14ac:dyDescent="0.2">
      <c r="A366" s="48"/>
      <c r="B366" s="41"/>
      <c r="C366" s="41"/>
      <c r="D366" s="41"/>
      <c r="E366" s="41"/>
      <c r="F366" s="41"/>
      <c r="G366" s="41"/>
      <c r="H366" s="42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  <c r="AM366" s="41"/>
      <c r="AN366" s="41"/>
      <c r="AO366" s="41"/>
      <c r="AP366" s="41"/>
      <c r="AQ366" s="41"/>
      <c r="AR366" s="41"/>
      <c r="AS366" s="41"/>
      <c r="AT366" s="41"/>
      <c r="AU366" s="41"/>
      <c r="AV366" s="41"/>
      <c r="AW366" s="41"/>
      <c r="AX366" s="41"/>
      <c r="AY366" s="41"/>
      <c r="AZ366" s="41"/>
      <c r="BA366" s="41"/>
      <c r="BB366" s="41"/>
      <c r="BC366" s="41"/>
      <c r="BD366" s="41"/>
      <c r="BE366" s="41"/>
      <c r="BF366" s="41"/>
      <c r="BG366" s="41"/>
      <c r="BH366" s="41"/>
      <c r="BI366" s="41"/>
      <c r="BJ366" s="41"/>
      <c r="BK366" s="43"/>
    </row>
    <row r="367" spans="1:63" s="44" customFormat="1" x14ac:dyDescent="0.2">
      <c r="A367" s="48"/>
      <c r="B367" s="41"/>
      <c r="C367" s="41"/>
      <c r="D367" s="41"/>
      <c r="E367" s="41"/>
      <c r="F367" s="41"/>
      <c r="G367" s="41"/>
      <c r="H367" s="42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41"/>
      <c r="AP367" s="41"/>
      <c r="AQ367" s="41"/>
      <c r="AR367" s="41"/>
      <c r="AS367" s="41"/>
      <c r="AT367" s="41"/>
      <c r="AU367" s="41"/>
      <c r="AV367" s="41"/>
      <c r="AW367" s="41"/>
      <c r="AX367" s="41"/>
      <c r="AY367" s="41"/>
      <c r="AZ367" s="41"/>
      <c r="BA367" s="41"/>
      <c r="BB367" s="41"/>
      <c r="BC367" s="41"/>
      <c r="BD367" s="41"/>
      <c r="BE367" s="41"/>
      <c r="BF367" s="41"/>
      <c r="BG367" s="41"/>
      <c r="BH367" s="41"/>
      <c r="BI367" s="41"/>
      <c r="BJ367" s="41"/>
      <c r="BK367" s="43"/>
    </row>
    <row r="368" spans="1:63" s="44" customFormat="1" x14ac:dyDescent="0.2">
      <c r="A368" s="48"/>
      <c r="B368" s="41"/>
      <c r="C368" s="41"/>
      <c r="D368" s="41"/>
      <c r="E368" s="41"/>
      <c r="F368" s="41"/>
      <c r="G368" s="41"/>
      <c r="H368" s="42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  <c r="AS368" s="41"/>
      <c r="AT368" s="41"/>
      <c r="AU368" s="41"/>
      <c r="AV368" s="41"/>
      <c r="AW368" s="41"/>
      <c r="AX368" s="41"/>
      <c r="AY368" s="41"/>
      <c r="AZ368" s="41"/>
      <c r="BA368" s="41"/>
      <c r="BB368" s="41"/>
      <c r="BC368" s="41"/>
      <c r="BD368" s="41"/>
      <c r="BE368" s="41"/>
      <c r="BF368" s="41"/>
      <c r="BG368" s="41"/>
      <c r="BH368" s="41"/>
      <c r="BI368" s="41"/>
      <c r="BJ368" s="41"/>
      <c r="BK368" s="43"/>
    </row>
    <row r="369" spans="1:63" s="44" customFormat="1" x14ac:dyDescent="0.2">
      <c r="A369" s="48"/>
      <c r="B369" s="41"/>
      <c r="C369" s="41"/>
      <c r="D369" s="41"/>
      <c r="E369" s="41"/>
      <c r="F369" s="41"/>
      <c r="G369" s="41"/>
      <c r="H369" s="42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41"/>
      <c r="AT369" s="41"/>
      <c r="AU369" s="41"/>
      <c r="AV369" s="41"/>
      <c r="AW369" s="41"/>
      <c r="AX369" s="41"/>
      <c r="AY369" s="41"/>
      <c r="AZ369" s="41"/>
      <c r="BA369" s="41"/>
      <c r="BB369" s="41"/>
      <c r="BC369" s="41"/>
      <c r="BD369" s="41"/>
      <c r="BE369" s="41"/>
      <c r="BF369" s="41"/>
      <c r="BG369" s="41"/>
      <c r="BH369" s="41"/>
      <c r="BI369" s="41"/>
      <c r="BJ369" s="41"/>
      <c r="BK369" s="43"/>
    </row>
    <row r="370" spans="1:63" s="44" customFormat="1" x14ac:dyDescent="0.2">
      <c r="A370" s="48"/>
      <c r="B370" s="41"/>
      <c r="C370" s="41"/>
      <c r="D370" s="41"/>
      <c r="E370" s="41"/>
      <c r="F370" s="41"/>
      <c r="G370" s="41"/>
      <c r="H370" s="42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S370" s="41"/>
      <c r="AT370" s="41"/>
      <c r="AU370" s="41"/>
      <c r="AV370" s="41"/>
      <c r="AW370" s="41"/>
      <c r="AX370" s="41"/>
      <c r="AY370" s="41"/>
      <c r="AZ370" s="41"/>
      <c r="BA370" s="41"/>
      <c r="BB370" s="41"/>
      <c r="BC370" s="41"/>
      <c r="BD370" s="41"/>
      <c r="BE370" s="41"/>
      <c r="BF370" s="41"/>
      <c r="BG370" s="41"/>
      <c r="BH370" s="41"/>
      <c r="BI370" s="41"/>
      <c r="BJ370" s="41"/>
      <c r="BK370" s="43"/>
    </row>
    <row r="371" spans="1:63" s="44" customFormat="1" x14ac:dyDescent="0.2">
      <c r="A371" s="48"/>
      <c r="B371" s="41"/>
      <c r="C371" s="41"/>
      <c r="D371" s="41"/>
      <c r="E371" s="41"/>
      <c r="F371" s="41"/>
      <c r="G371" s="41"/>
      <c r="H371" s="42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S371" s="41"/>
      <c r="AT371" s="41"/>
      <c r="AU371" s="41"/>
      <c r="AV371" s="41"/>
      <c r="AW371" s="41"/>
      <c r="AX371" s="41"/>
      <c r="AY371" s="41"/>
      <c r="AZ371" s="41"/>
      <c r="BA371" s="41"/>
      <c r="BB371" s="41"/>
      <c r="BC371" s="41"/>
      <c r="BD371" s="41"/>
      <c r="BE371" s="41"/>
      <c r="BF371" s="41"/>
      <c r="BG371" s="41"/>
      <c r="BH371" s="41"/>
      <c r="BI371" s="41"/>
      <c r="BJ371" s="41"/>
      <c r="BK371" s="43"/>
    </row>
    <row r="372" spans="1:63" s="44" customFormat="1" x14ac:dyDescent="0.2">
      <c r="A372" s="48"/>
      <c r="B372" s="41"/>
      <c r="C372" s="41"/>
      <c r="D372" s="41"/>
      <c r="E372" s="41"/>
      <c r="F372" s="41"/>
      <c r="G372" s="41"/>
      <c r="H372" s="42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41"/>
      <c r="AS372" s="41"/>
      <c r="AT372" s="41"/>
      <c r="AU372" s="41"/>
      <c r="AV372" s="41"/>
      <c r="AW372" s="41"/>
      <c r="AX372" s="41"/>
      <c r="AY372" s="41"/>
      <c r="AZ372" s="41"/>
      <c r="BA372" s="41"/>
      <c r="BB372" s="41"/>
      <c r="BC372" s="41"/>
      <c r="BD372" s="41"/>
      <c r="BE372" s="41"/>
      <c r="BF372" s="41"/>
      <c r="BG372" s="41"/>
      <c r="BH372" s="41"/>
      <c r="BI372" s="41"/>
      <c r="BJ372" s="41"/>
      <c r="BK372" s="43"/>
    </row>
    <row r="373" spans="1:63" s="44" customFormat="1" x14ac:dyDescent="0.2">
      <c r="A373" s="48"/>
      <c r="B373" s="41"/>
      <c r="C373" s="41"/>
      <c r="D373" s="41"/>
      <c r="E373" s="41"/>
      <c r="F373" s="41"/>
      <c r="G373" s="41"/>
      <c r="H373" s="42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/>
      <c r="AQ373" s="41"/>
      <c r="AR373" s="41"/>
      <c r="AS373" s="41"/>
      <c r="AT373" s="41"/>
      <c r="AU373" s="41"/>
      <c r="AV373" s="41"/>
      <c r="AW373" s="41"/>
      <c r="AX373" s="41"/>
      <c r="AY373" s="41"/>
      <c r="AZ373" s="41"/>
      <c r="BA373" s="41"/>
      <c r="BB373" s="41"/>
      <c r="BC373" s="41"/>
      <c r="BD373" s="41"/>
      <c r="BE373" s="41"/>
      <c r="BF373" s="41"/>
      <c r="BG373" s="41"/>
      <c r="BH373" s="41"/>
      <c r="BI373" s="41"/>
      <c r="BJ373" s="41"/>
      <c r="BK373" s="43"/>
    </row>
    <row r="374" spans="1:63" s="44" customFormat="1" x14ac:dyDescent="0.2">
      <c r="A374" s="48"/>
      <c r="B374" s="41"/>
      <c r="C374" s="41"/>
      <c r="D374" s="41"/>
      <c r="E374" s="41"/>
      <c r="F374" s="41"/>
      <c r="G374" s="41"/>
      <c r="H374" s="42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41"/>
      <c r="AP374" s="41"/>
      <c r="AQ374" s="41"/>
      <c r="AR374" s="41"/>
      <c r="AS374" s="41"/>
      <c r="AT374" s="41"/>
      <c r="AU374" s="41"/>
      <c r="AV374" s="41"/>
      <c r="AW374" s="41"/>
      <c r="AX374" s="41"/>
      <c r="AY374" s="41"/>
      <c r="AZ374" s="41"/>
      <c r="BA374" s="41"/>
      <c r="BB374" s="41"/>
      <c r="BC374" s="41"/>
      <c r="BD374" s="41"/>
      <c r="BE374" s="41"/>
      <c r="BF374" s="41"/>
      <c r="BG374" s="41"/>
      <c r="BH374" s="41"/>
      <c r="BI374" s="41"/>
      <c r="BJ374" s="41"/>
      <c r="BK374" s="43"/>
    </row>
    <row r="375" spans="1:63" s="44" customFormat="1" x14ac:dyDescent="0.2">
      <c r="A375" s="48"/>
      <c r="B375" s="41"/>
      <c r="C375" s="41"/>
      <c r="D375" s="41"/>
      <c r="E375" s="41"/>
      <c r="F375" s="41"/>
      <c r="G375" s="41"/>
      <c r="H375" s="42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1"/>
      <c r="AO375" s="41"/>
      <c r="AP375" s="41"/>
      <c r="AQ375" s="41"/>
      <c r="AR375" s="41"/>
      <c r="AS375" s="41"/>
      <c r="AT375" s="41"/>
      <c r="AU375" s="41"/>
      <c r="AV375" s="41"/>
      <c r="AW375" s="41"/>
      <c r="AX375" s="41"/>
      <c r="AY375" s="41"/>
      <c r="AZ375" s="41"/>
      <c r="BA375" s="41"/>
      <c r="BB375" s="41"/>
      <c r="BC375" s="41"/>
      <c r="BD375" s="41"/>
      <c r="BE375" s="41"/>
      <c r="BF375" s="41"/>
      <c r="BG375" s="41"/>
      <c r="BH375" s="41"/>
      <c r="BI375" s="41"/>
      <c r="BJ375" s="41"/>
      <c r="BK375" s="43"/>
    </row>
    <row r="376" spans="1:63" s="44" customFormat="1" x14ac:dyDescent="0.2">
      <c r="A376" s="48"/>
      <c r="B376" s="41"/>
      <c r="C376" s="41"/>
      <c r="D376" s="41"/>
      <c r="E376" s="41"/>
      <c r="F376" s="41"/>
      <c r="G376" s="41"/>
      <c r="H376" s="42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  <c r="AM376" s="41"/>
      <c r="AN376" s="41"/>
      <c r="AO376" s="41"/>
      <c r="AP376" s="41"/>
      <c r="AQ376" s="41"/>
      <c r="AR376" s="41"/>
      <c r="AS376" s="41"/>
      <c r="AT376" s="41"/>
      <c r="AU376" s="41"/>
      <c r="AV376" s="41"/>
      <c r="AW376" s="41"/>
      <c r="AX376" s="41"/>
      <c r="AY376" s="41"/>
      <c r="AZ376" s="41"/>
      <c r="BA376" s="41"/>
      <c r="BB376" s="41"/>
      <c r="BC376" s="41"/>
      <c r="BD376" s="41"/>
      <c r="BE376" s="41"/>
      <c r="BF376" s="41"/>
      <c r="BG376" s="41"/>
      <c r="BH376" s="41"/>
      <c r="BI376" s="41"/>
      <c r="BJ376" s="41"/>
      <c r="BK376" s="43"/>
    </row>
    <row r="377" spans="1:63" s="44" customFormat="1" x14ac:dyDescent="0.2">
      <c r="A377" s="48"/>
      <c r="B377" s="41"/>
      <c r="C377" s="41"/>
      <c r="D377" s="41"/>
      <c r="E377" s="41"/>
      <c r="F377" s="41"/>
      <c r="G377" s="41"/>
      <c r="H377" s="42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  <c r="AN377" s="41"/>
      <c r="AO377" s="41"/>
      <c r="AP377" s="41"/>
      <c r="AQ377" s="41"/>
      <c r="AR377" s="41"/>
      <c r="AS377" s="41"/>
      <c r="AT377" s="41"/>
      <c r="AU377" s="41"/>
      <c r="AV377" s="41"/>
      <c r="AW377" s="41"/>
      <c r="AX377" s="41"/>
      <c r="AY377" s="41"/>
      <c r="AZ377" s="41"/>
      <c r="BA377" s="41"/>
      <c r="BB377" s="41"/>
      <c r="BC377" s="41"/>
      <c r="BD377" s="41"/>
      <c r="BE377" s="41"/>
      <c r="BF377" s="41"/>
      <c r="BG377" s="41"/>
      <c r="BH377" s="41"/>
      <c r="BI377" s="41"/>
      <c r="BJ377" s="41"/>
      <c r="BK377" s="43"/>
    </row>
    <row r="378" spans="1:63" s="44" customFormat="1" x14ac:dyDescent="0.2">
      <c r="A378" s="48"/>
      <c r="B378" s="41"/>
      <c r="C378" s="41"/>
      <c r="D378" s="41"/>
      <c r="E378" s="41"/>
      <c r="F378" s="41"/>
      <c r="G378" s="41"/>
      <c r="H378" s="42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  <c r="AM378" s="41"/>
      <c r="AN378" s="41"/>
      <c r="AO378" s="41"/>
      <c r="AP378" s="41"/>
      <c r="AQ378" s="41"/>
      <c r="AR378" s="41"/>
      <c r="AS378" s="41"/>
      <c r="AT378" s="41"/>
      <c r="AU378" s="41"/>
      <c r="AV378" s="41"/>
      <c r="AW378" s="41"/>
      <c r="AX378" s="41"/>
      <c r="AY378" s="41"/>
      <c r="AZ378" s="41"/>
      <c r="BA378" s="41"/>
      <c r="BB378" s="41"/>
      <c r="BC378" s="41"/>
      <c r="BD378" s="41"/>
      <c r="BE378" s="41"/>
      <c r="BF378" s="41"/>
      <c r="BG378" s="41"/>
      <c r="BH378" s="41"/>
      <c r="BI378" s="41"/>
      <c r="BJ378" s="41"/>
      <c r="BK378" s="43"/>
    </row>
    <row r="379" spans="1:63" s="44" customFormat="1" x14ac:dyDescent="0.2">
      <c r="A379" s="48"/>
      <c r="B379" s="41"/>
      <c r="C379" s="41"/>
      <c r="D379" s="41"/>
      <c r="E379" s="41"/>
      <c r="F379" s="41"/>
      <c r="G379" s="41"/>
      <c r="H379" s="42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  <c r="AN379" s="41"/>
      <c r="AO379" s="41"/>
      <c r="AP379" s="41"/>
      <c r="AQ379" s="41"/>
      <c r="AR379" s="41"/>
      <c r="AS379" s="41"/>
      <c r="AT379" s="41"/>
      <c r="AU379" s="41"/>
      <c r="AV379" s="41"/>
      <c r="AW379" s="41"/>
      <c r="AX379" s="41"/>
      <c r="AY379" s="41"/>
      <c r="AZ379" s="41"/>
      <c r="BA379" s="41"/>
      <c r="BB379" s="41"/>
      <c r="BC379" s="41"/>
      <c r="BD379" s="41"/>
      <c r="BE379" s="41"/>
      <c r="BF379" s="41"/>
      <c r="BG379" s="41"/>
      <c r="BH379" s="41"/>
      <c r="BI379" s="41"/>
      <c r="BJ379" s="41"/>
      <c r="BK379" s="43"/>
    </row>
    <row r="380" spans="1:63" s="44" customFormat="1" x14ac:dyDescent="0.2">
      <c r="A380" s="48"/>
      <c r="B380" s="41"/>
      <c r="C380" s="41"/>
      <c r="D380" s="41"/>
      <c r="E380" s="41"/>
      <c r="F380" s="41"/>
      <c r="G380" s="41"/>
      <c r="H380" s="42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  <c r="AK380" s="41"/>
      <c r="AL380" s="41"/>
      <c r="AM380" s="41"/>
      <c r="AN380" s="41"/>
      <c r="AO380" s="41"/>
      <c r="AP380" s="41"/>
      <c r="AQ380" s="41"/>
      <c r="AR380" s="41"/>
      <c r="AS380" s="41"/>
      <c r="AT380" s="41"/>
      <c r="AU380" s="41"/>
      <c r="AV380" s="41"/>
      <c r="AW380" s="41"/>
      <c r="AX380" s="41"/>
      <c r="AY380" s="41"/>
      <c r="AZ380" s="41"/>
      <c r="BA380" s="41"/>
      <c r="BB380" s="41"/>
      <c r="BC380" s="41"/>
      <c r="BD380" s="41"/>
      <c r="BE380" s="41"/>
      <c r="BF380" s="41"/>
      <c r="BG380" s="41"/>
      <c r="BH380" s="41"/>
      <c r="BI380" s="41"/>
      <c r="BJ380" s="41"/>
      <c r="BK380" s="43"/>
    </row>
    <row r="381" spans="1:63" s="44" customFormat="1" x14ac:dyDescent="0.2">
      <c r="A381" s="48"/>
      <c r="B381" s="41"/>
      <c r="C381" s="41"/>
      <c r="D381" s="41"/>
      <c r="E381" s="41"/>
      <c r="F381" s="41"/>
      <c r="G381" s="41"/>
      <c r="H381" s="42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  <c r="AP381" s="41"/>
      <c r="AQ381" s="41"/>
      <c r="AR381" s="41"/>
      <c r="AS381" s="41"/>
      <c r="AT381" s="41"/>
      <c r="AU381" s="41"/>
      <c r="AV381" s="41"/>
      <c r="AW381" s="41"/>
      <c r="AX381" s="41"/>
      <c r="AY381" s="41"/>
      <c r="AZ381" s="41"/>
      <c r="BA381" s="41"/>
      <c r="BB381" s="41"/>
      <c r="BC381" s="41"/>
      <c r="BD381" s="41"/>
      <c r="BE381" s="41"/>
      <c r="BF381" s="41"/>
      <c r="BG381" s="41"/>
      <c r="BH381" s="41"/>
      <c r="BI381" s="41"/>
      <c r="BJ381" s="41"/>
      <c r="BK381" s="43"/>
    </row>
    <row r="382" spans="1:63" s="44" customFormat="1" x14ac:dyDescent="0.2">
      <c r="A382" s="48"/>
      <c r="B382" s="41"/>
      <c r="C382" s="41"/>
      <c r="D382" s="41"/>
      <c r="E382" s="41"/>
      <c r="F382" s="41"/>
      <c r="G382" s="41"/>
      <c r="H382" s="42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41"/>
      <c r="AP382" s="41"/>
      <c r="AQ382" s="41"/>
      <c r="AR382" s="41"/>
      <c r="AS382" s="41"/>
      <c r="AT382" s="41"/>
      <c r="AU382" s="41"/>
      <c r="AV382" s="41"/>
      <c r="AW382" s="41"/>
      <c r="AX382" s="41"/>
      <c r="AY382" s="41"/>
      <c r="AZ382" s="41"/>
      <c r="BA382" s="41"/>
      <c r="BB382" s="41"/>
      <c r="BC382" s="41"/>
      <c r="BD382" s="41"/>
      <c r="BE382" s="41"/>
      <c r="BF382" s="41"/>
      <c r="BG382" s="41"/>
      <c r="BH382" s="41"/>
      <c r="BI382" s="41"/>
      <c r="BJ382" s="41"/>
      <c r="BK382" s="43"/>
    </row>
    <row r="383" spans="1:63" s="44" customFormat="1" x14ac:dyDescent="0.2">
      <c r="A383" s="48"/>
      <c r="B383" s="41"/>
      <c r="C383" s="41"/>
      <c r="D383" s="41"/>
      <c r="E383" s="41"/>
      <c r="F383" s="41"/>
      <c r="G383" s="41"/>
      <c r="H383" s="42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  <c r="AP383" s="41"/>
      <c r="AQ383" s="41"/>
      <c r="AR383" s="41"/>
      <c r="AS383" s="41"/>
      <c r="AT383" s="41"/>
      <c r="AU383" s="41"/>
      <c r="AV383" s="41"/>
      <c r="AW383" s="41"/>
      <c r="AX383" s="41"/>
      <c r="AY383" s="41"/>
      <c r="AZ383" s="41"/>
      <c r="BA383" s="41"/>
      <c r="BB383" s="41"/>
      <c r="BC383" s="41"/>
      <c r="BD383" s="41"/>
      <c r="BE383" s="41"/>
      <c r="BF383" s="41"/>
      <c r="BG383" s="41"/>
      <c r="BH383" s="41"/>
      <c r="BI383" s="41"/>
      <c r="BJ383" s="41"/>
      <c r="BK383" s="43"/>
    </row>
    <row r="384" spans="1:63" s="44" customFormat="1" x14ac:dyDescent="0.2">
      <c r="A384" s="48"/>
      <c r="B384" s="41"/>
      <c r="C384" s="41"/>
      <c r="D384" s="41"/>
      <c r="E384" s="41"/>
      <c r="F384" s="41"/>
      <c r="G384" s="41"/>
      <c r="H384" s="42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41"/>
      <c r="AP384" s="41"/>
      <c r="AQ384" s="41"/>
      <c r="AR384" s="41"/>
      <c r="AS384" s="41"/>
      <c r="AT384" s="41"/>
      <c r="AU384" s="41"/>
      <c r="AV384" s="41"/>
      <c r="AW384" s="41"/>
      <c r="AX384" s="41"/>
      <c r="AY384" s="41"/>
      <c r="AZ384" s="41"/>
      <c r="BA384" s="41"/>
      <c r="BB384" s="41"/>
      <c r="BC384" s="41"/>
      <c r="BD384" s="41"/>
      <c r="BE384" s="41"/>
      <c r="BF384" s="41"/>
      <c r="BG384" s="41"/>
      <c r="BH384" s="41"/>
      <c r="BI384" s="41"/>
      <c r="BJ384" s="41"/>
      <c r="BK384" s="43"/>
    </row>
    <row r="385" spans="1:63" s="44" customFormat="1" x14ac:dyDescent="0.2">
      <c r="A385" s="48"/>
      <c r="B385" s="41"/>
      <c r="C385" s="41"/>
      <c r="D385" s="41"/>
      <c r="E385" s="41"/>
      <c r="F385" s="41"/>
      <c r="G385" s="41"/>
      <c r="H385" s="42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1"/>
      <c r="AO385" s="41"/>
      <c r="AP385" s="41"/>
      <c r="AQ385" s="41"/>
      <c r="AR385" s="41"/>
      <c r="AS385" s="41"/>
      <c r="AT385" s="41"/>
      <c r="AU385" s="41"/>
      <c r="AV385" s="41"/>
      <c r="AW385" s="41"/>
      <c r="AX385" s="41"/>
      <c r="AY385" s="41"/>
      <c r="AZ385" s="41"/>
      <c r="BA385" s="41"/>
      <c r="BB385" s="41"/>
      <c r="BC385" s="41"/>
      <c r="BD385" s="41"/>
      <c r="BE385" s="41"/>
      <c r="BF385" s="41"/>
      <c r="BG385" s="41"/>
      <c r="BH385" s="41"/>
      <c r="BI385" s="41"/>
      <c r="BJ385" s="41"/>
      <c r="BK385" s="43"/>
    </row>
    <row r="386" spans="1:63" s="44" customFormat="1" x14ac:dyDescent="0.2">
      <c r="A386" s="48"/>
      <c r="B386" s="41"/>
      <c r="C386" s="41"/>
      <c r="D386" s="41"/>
      <c r="E386" s="41"/>
      <c r="F386" s="41"/>
      <c r="G386" s="41"/>
      <c r="H386" s="42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1"/>
      <c r="AO386" s="41"/>
      <c r="AP386" s="41"/>
      <c r="AQ386" s="41"/>
      <c r="AR386" s="41"/>
      <c r="AS386" s="41"/>
      <c r="AT386" s="41"/>
      <c r="AU386" s="41"/>
      <c r="AV386" s="41"/>
      <c r="AW386" s="41"/>
      <c r="AX386" s="41"/>
      <c r="AY386" s="41"/>
      <c r="AZ386" s="41"/>
      <c r="BA386" s="41"/>
      <c r="BB386" s="41"/>
      <c r="BC386" s="41"/>
      <c r="BD386" s="41"/>
      <c r="BE386" s="41"/>
      <c r="BF386" s="41"/>
      <c r="BG386" s="41"/>
      <c r="BH386" s="41"/>
      <c r="BI386" s="41"/>
      <c r="BJ386" s="41"/>
      <c r="BK386" s="43"/>
    </row>
    <row r="387" spans="1:63" s="44" customFormat="1" x14ac:dyDescent="0.2">
      <c r="A387" s="48"/>
      <c r="B387" s="41"/>
      <c r="C387" s="41"/>
      <c r="D387" s="41"/>
      <c r="E387" s="41"/>
      <c r="F387" s="41"/>
      <c r="G387" s="41"/>
      <c r="H387" s="42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  <c r="AG387" s="41"/>
      <c r="AH387" s="41"/>
      <c r="AI387" s="41"/>
      <c r="AJ387" s="41"/>
      <c r="AK387" s="41"/>
      <c r="AL387" s="41"/>
      <c r="AM387" s="41"/>
      <c r="AN387" s="41"/>
      <c r="AO387" s="41"/>
      <c r="AP387" s="41"/>
      <c r="AQ387" s="41"/>
      <c r="AR387" s="41"/>
      <c r="AS387" s="41"/>
      <c r="AT387" s="41"/>
      <c r="AU387" s="41"/>
      <c r="AV387" s="41"/>
      <c r="AW387" s="41"/>
      <c r="AX387" s="41"/>
      <c r="AY387" s="41"/>
      <c r="AZ387" s="41"/>
      <c r="BA387" s="41"/>
      <c r="BB387" s="41"/>
      <c r="BC387" s="41"/>
      <c r="BD387" s="41"/>
      <c r="BE387" s="41"/>
      <c r="BF387" s="41"/>
      <c r="BG387" s="41"/>
      <c r="BH387" s="41"/>
      <c r="BI387" s="41"/>
      <c r="BJ387" s="41"/>
      <c r="BK387" s="43"/>
    </row>
    <row r="388" spans="1:63" s="44" customFormat="1" x14ac:dyDescent="0.2">
      <c r="A388" s="48"/>
      <c r="B388" s="41"/>
      <c r="C388" s="41"/>
      <c r="D388" s="41"/>
      <c r="E388" s="41"/>
      <c r="F388" s="41"/>
      <c r="G388" s="41"/>
      <c r="H388" s="42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  <c r="AK388" s="41"/>
      <c r="AL388" s="41"/>
      <c r="AM388" s="41"/>
      <c r="AN388" s="41"/>
      <c r="AO388" s="41"/>
      <c r="AP388" s="41"/>
      <c r="AQ388" s="41"/>
      <c r="AR388" s="41"/>
      <c r="AS388" s="41"/>
      <c r="AT388" s="41"/>
      <c r="AU388" s="41"/>
      <c r="AV388" s="41"/>
      <c r="AW388" s="41"/>
      <c r="AX388" s="41"/>
      <c r="AY388" s="41"/>
      <c r="AZ388" s="41"/>
      <c r="BA388" s="41"/>
      <c r="BB388" s="41"/>
      <c r="BC388" s="41"/>
      <c r="BD388" s="41"/>
      <c r="BE388" s="41"/>
      <c r="BF388" s="41"/>
      <c r="BG388" s="41"/>
      <c r="BH388" s="41"/>
      <c r="BI388" s="41"/>
      <c r="BJ388" s="41"/>
      <c r="BK388" s="43"/>
    </row>
    <row r="389" spans="1:63" s="44" customFormat="1" x14ac:dyDescent="0.2">
      <c r="A389" s="48"/>
      <c r="B389" s="41"/>
      <c r="C389" s="41"/>
      <c r="D389" s="41"/>
      <c r="E389" s="41"/>
      <c r="F389" s="41"/>
      <c r="G389" s="41"/>
      <c r="H389" s="42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  <c r="AG389" s="41"/>
      <c r="AH389" s="41"/>
      <c r="AI389" s="41"/>
      <c r="AJ389" s="41"/>
      <c r="AK389" s="41"/>
      <c r="AL389" s="41"/>
      <c r="AM389" s="41"/>
      <c r="AN389" s="41"/>
      <c r="AO389" s="41"/>
      <c r="AP389" s="41"/>
      <c r="AQ389" s="41"/>
      <c r="AR389" s="41"/>
      <c r="AS389" s="41"/>
      <c r="AT389" s="41"/>
      <c r="AU389" s="41"/>
      <c r="AV389" s="41"/>
      <c r="AW389" s="41"/>
      <c r="AX389" s="41"/>
      <c r="AY389" s="41"/>
      <c r="AZ389" s="41"/>
      <c r="BA389" s="41"/>
      <c r="BB389" s="41"/>
      <c r="BC389" s="41"/>
      <c r="BD389" s="41"/>
      <c r="BE389" s="41"/>
      <c r="BF389" s="41"/>
      <c r="BG389" s="41"/>
      <c r="BH389" s="41"/>
      <c r="BI389" s="41"/>
      <c r="BJ389" s="41"/>
      <c r="BK389" s="43"/>
    </row>
    <row r="390" spans="1:63" s="44" customFormat="1" x14ac:dyDescent="0.2">
      <c r="A390" s="48"/>
      <c r="B390" s="41"/>
      <c r="C390" s="41"/>
      <c r="D390" s="41"/>
      <c r="E390" s="41"/>
      <c r="F390" s="41"/>
      <c r="G390" s="41"/>
      <c r="H390" s="42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  <c r="AG390" s="41"/>
      <c r="AH390" s="41"/>
      <c r="AI390" s="41"/>
      <c r="AJ390" s="41"/>
      <c r="AK390" s="41"/>
      <c r="AL390" s="41"/>
      <c r="AM390" s="41"/>
      <c r="AN390" s="41"/>
      <c r="AO390" s="41"/>
      <c r="AP390" s="41"/>
      <c r="AQ390" s="41"/>
      <c r="AR390" s="41"/>
      <c r="AS390" s="41"/>
      <c r="AT390" s="41"/>
      <c r="AU390" s="41"/>
      <c r="AV390" s="41"/>
      <c r="AW390" s="41"/>
      <c r="AX390" s="41"/>
      <c r="AY390" s="41"/>
      <c r="AZ390" s="41"/>
      <c r="BA390" s="41"/>
      <c r="BB390" s="41"/>
      <c r="BC390" s="41"/>
      <c r="BD390" s="41"/>
      <c r="BE390" s="41"/>
      <c r="BF390" s="41"/>
      <c r="BG390" s="41"/>
      <c r="BH390" s="41"/>
      <c r="BI390" s="41"/>
      <c r="BJ390" s="41"/>
      <c r="BK390" s="43"/>
    </row>
    <row r="391" spans="1:63" s="44" customFormat="1" x14ac:dyDescent="0.2">
      <c r="A391" s="48"/>
      <c r="B391" s="41"/>
      <c r="C391" s="41"/>
      <c r="D391" s="41"/>
      <c r="E391" s="41"/>
      <c r="F391" s="41"/>
      <c r="G391" s="41"/>
      <c r="H391" s="42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  <c r="AG391" s="41"/>
      <c r="AH391" s="41"/>
      <c r="AI391" s="41"/>
      <c r="AJ391" s="41"/>
      <c r="AK391" s="41"/>
      <c r="AL391" s="41"/>
      <c r="AM391" s="41"/>
      <c r="AN391" s="41"/>
      <c r="AO391" s="41"/>
      <c r="AP391" s="41"/>
      <c r="AQ391" s="41"/>
      <c r="AR391" s="41"/>
      <c r="AS391" s="41"/>
      <c r="AT391" s="41"/>
      <c r="AU391" s="41"/>
      <c r="AV391" s="41"/>
      <c r="AW391" s="41"/>
      <c r="AX391" s="41"/>
      <c r="AY391" s="41"/>
      <c r="AZ391" s="41"/>
      <c r="BA391" s="41"/>
      <c r="BB391" s="41"/>
      <c r="BC391" s="41"/>
      <c r="BD391" s="41"/>
      <c r="BE391" s="41"/>
      <c r="BF391" s="41"/>
      <c r="BG391" s="41"/>
      <c r="BH391" s="41"/>
      <c r="BI391" s="41"/>
      <c r="BJ391" s="41"/>
      <c r="BK391" s="43"/>
    </row>
    <row r="392" spans="1:63" s="44" customFormat="1" x14ac:dyDescent="0.2">
      <c r="A392" s="48"/>
      <c r="B392" s="41"/>
      <c r="C392" s="41"/>
      <c r="D392" s="41"/>
      <c r="E392" s="41"/>
      <c r="F392" s="41"/>
      <c r="G392" s="41"/>
      <c r="H392" s="42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  <c r="AG392" s="41"/>
      <c r="AH392" s="41"/>
      <c r="AI392" s="41"/>
      <c r="AJ392" s="41"/>
      <c r="AK392" s="41"/>
      <c r="AL392" s="41"/>
      <c r="AM392" s="41"/>
      <c r="AN392" s="41"/>
      <c r="AO392" s="41"/>
      <c r="AP392" s="41"/>
      <c r="AQ392" s="41"/>
      <c r="AR392" s="41"/>
      <c r="AS392" s="41"/>
      <c r="AT392" s="41"/>
      <c r="AU392" s="41"/>
      <c r="AV392" s="41"/>
      <c r="AW392" s="41"/>
      <c r="AX392" s="41"/>
      <c r="AY392" s="41"/>
      <c r="AZ392" s="41"/>
      <c r="BA392" s="41"/>
      <c r="BB392" s="41"/>
      <c r="BC392" s="41"/>
      <c r="BD392" s="41"/>
      <c r="BE392" s="41"/>
      <c r="BF392" s="41"/>
      <c r="BG392" s="41"/>
      <c r="BH392" s="41"/>
      <c r="BI392" s="41"/>
      <c r="BJ392" s="41"/>
      <c r="BK392" s="43"/>
    </row>
    <row r="393" spans="1:63" s="44" customFormat="1" x14ac:dyDescent="0.2">
      <c r="A393" s="48"/>
      <c r="B393" s="41"/>
      <c r="C393" s="41"/>
      <c r="D393" s="41"/>
      <c r="E393" s="41"/>
      <c r="F393" s="41"/>
      <c r="G393" s="41"/>
      <c r="H393" s="42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41"/>
      <c r="AO393" s="41"/>
      <c r="AP393" s="41"/>
      <c r="AQ393" s="41"/>
      <c r="AR393" s="41"/>
      <c r="AS393" s="41"/>
      <c r="AT393" s="41"/>
      <c r="AU393" s="41"/>
      <c r="AV393" s="41"/>
      <c r="AW393" s="41"/>
      <c r="AX393" s="41"/>
      <c r="AY393" s="41"/>
      <c r="AZ393" s="41"/>
      <c r="BA393" s="41"/>
      <c r="BB393" s="41"/>
      <c r="BC393" s="41"/>
      <c r="BD393" s="41"/>
      <c r="BE393" s="41"/>
      <c r="BF393" s="41"/>
      <c r="BG393" s="41"/>
      <c r="BH393" s="41"/>
      <c r="BI393" s="41"/>
      <c r="BJ393" s="41"/>
      <c r="BK393" s="43"/>
    </row>
    <row r="394" spans="1:63" s="44" customFormat="1" x14ac:dyDescent="0.2">
      <c r="A394" s="48"/>
      <c r="B394" s="41"/>
      <c r="C394" s="41"/>
      <c r="D394" s="41"/>
      <c r="E394" s="41"/>
      <c r="F394" s="41"/>
      <c r="G394" s="41"/>
      <c r="H394" s="42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  <c r="AN394" s="41"/>
      <c r="AO394" s="41"/>
      <c r="AP394" s="41"/>
      <c r="AQ394" s="41"/>
      <c r="AR394" s="41"/>
      <c r="AS394" s="41"/>
      <c r="AT394" s="41"/>
      <c r="AU394" s="41"/>
      <c r="AV394" s="41"/>
      <c r="AW394" s="41"/>
      <c r="AX394" s="41"/>
      <c r="AY394" s="41"/>
      <c r="AZ394" s="41"/>
      <c r="BA394" s="41"/>
      <c r="BB394" s="41"/>
      <c r="BC394" s="41"/>
      <c r="BD394" s="41"/>
      <c r="BE394" s="41"/>
      <c r="BF394" s="41"/>
      <c r="BG394" s="41"/>
      <c r="BH394" s="41"/>
      <c r="BI394" s="41"/>
      <c r="BJ394" s="41"/>
      <c r="BK394" s="43"/>
    </row>
    <row r="395" spans="1:63" s="44" customFormat="1" x14ac:dyDescent="0.2">
      <c r="A395" s="48"/>
      <c r="B395" s="41"/>
      <c r="C395" s="41"/>
      <c r="D395" s="41"/>
      <c r="E395" s="41"/>
      <c r="F395" s="41"/>
      <c r="G395" s="41"/>
      <c r="H395" s="42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41"/>
      <c r="AO395" s="41"/>
      <c r="AP395" s="41"/>
      <c r="AQ395" s="41"/>
      <c r="AR395" s="41"/>
      <c r="AS395" s="41"/>
      <c r="AT395" s="41"/>
      <c r="AU395" s="41"/>
      <c r="AV395" s="41"/>
      <c r="AW395" s="41"/>
      <c r="AX395" s="41"/>
      <c r="AY395" s="41"/>
      <c r="AZ395" s="41"/>
      <c r="BA395" s="41"/>
      <c r="BB395" s="41"/>
      <c r="BC395" s="41"/>
      <c r="BD395" s="41"/>
      <c r="BE395" s="41"/>
      <c r="BF395" s="41"/>
      <c r="BG395" s="41"/>
      <c r="BH395" s="41"/>
      <c r="BI395" s="41"/>
      <c r="BJ395" s="41"/>
      <c r="BK395" s="43"/>
    </row>
    <row r="396" spans="1:63" s="44" customFormat="1" x14ac:dyDescent="0.2">
      <c r="A396" s="48"/>
      <c r="B396" s="41"/>
      <c r="C396" s="41"/>
      <c r="D396" s="41"/>
      <c r="E396" s="41"/>
      <c r="F396" s="41"/>
      <c r="G396" s="41"/>
      <c r="H396" s="42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  <c r="AM396" s="41"/>
      <c r="AN396" s="41"/>
      <c r="AO396" s="41"/>
      <c r="AP396" s="41"/>
      <c r="AQ396" s="41"/>
      <c r="AR396" s="41"/>
      <c r="AS396" s="41"/>
      <c r="AT396" s="41"/>
      <c r="AU396" s="41"/>
      <c r="AV396" s="41"/>
      <c r="AW396" s="41"/>
      <c r="AX396" s="41"/>
      <c r="AY396" s="41"/>
      <c r="AZ396" s="41"/>
      <c r="BA396" s="41"/>
      <c r="BB396" s="41"/>
      <c r="BC396" s="41"/>
      <c r="BD396" s="41"/>
      <c r="BE396" s="41"/>
      <c r="BF396" s="41"/>
      <c r="BG396" s="41"/>
      <c r="BH396" s="41"/>
      <c r="BI396" s="41"/>
      <c r="BJ396" s="41"/>
      <c r="BK396" s="43"/>
    </row>
    <row r="397" spans="1:63" s="44" customFormat="1" x14ac:dyDescent="0.2">
      <c r="A397" s="48"/>
      <c r="B397" s="41"/>
      <c r="C397" s="41"/>
      <c r="D397" s="41"/>
      <c r="E397" s="41"/>
      <c r="F397" s="41"/>
      <c r="G397" s="41"/>
      <c r="H397" s="42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41"/>
      <c r="AO397" s="41"/>
      <c r="AP397" s="41"/>
      <c r="AQ397" s="41"/>
      <c r="AR397" s="41"/>
      <c r="AS397" s="41"/>
      <c r="AT397" s="41"/>
      <c r="AU397" s="41"/>
      <c r="AV397" s="41"/>
      <c r="AW397" s="41"/>
      <c r="AX397" s="41"/>
      <c r="AY397" s="41"/>
      <c r="AZ397" s="41"/>
      <c r="BA397" s="41"/>
      <c r="BB397" s="41"/>
      <c r="BC397" s="41"/>
      <c r="BD397" s="41"/>
      <c r="BE397" s="41"/>
      <c r="BF397" s="41"/>
      <c r="BG397" s="41"/>
      <c r="BH397" s="41"/>
      <c r="BI397" s="41"/>
      <c r="BJ397" s="41"/>
      <c r="BK397" s="43"/>
    </row>
    <row r="398" spans="1:63" s="44" customFormat="1" x14ac:dyDescent="0.2">
      <c r="A398" s="48"/>
      <c r="B398" s="41"/>
      <c r="C398" s="41"/>
      <c r="D398" s="41"/>
      <c r="E398" s="41"/>
      <c r="F398" s="41"/>
      <c r="G398" s="41"/>
      <c r="H398" s="42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  <c r="AN398" s="41"/>
      <c r="AO398" s="41"/>
      <c r="AP398" s="41"/>
      <c r="AQ398" s="41"/>
      <c r="AR398" s="41"/>
      <c r="AS398" s="41"/>
      <c r="AT398" s="41"/>
      <c r="AU398" s="41"/>
      <c r="AV398" s="41"/>
      <c r="AW398" s="41"/>
      <c r="AX398" s="41"/>
      <c r="AY398" s="41"/>
      <c r="AZ398" s="41"/>
      <c r="BA398" s="41"/>
      <c r="BB398" s="41"/>
      <c r="BC398" s="41"/>
      <c r="BD398" s="41"/>
      <c r="BE398" s="41"/>
      <c r="BF398" s="41"/>
      <c r="BG398" s="41"/>
      <c r="BH398" s="41"/>
      <c r="BI398" s="41"/>
      <c r="BJ398" s="41"/>
      <c r="BK398" s="43"/>
    </row>
    <row r="399" spans="1:63" s="44" customFormat="1" x14ac:dyDescent="0.2">
      <c r="A399" s="48"/>
      <c r="B399" s="41"/>
      <c r="C399" s="41"/>
      <c r="D399" s="41"/>
      <c r="E399" s="41"/>
      <c r="F399" s="41"/>
      <c r="G399" s="41"/>
      <c r="H399" s="42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  <c r="AG399" s="41"/>
      <c r="AH399" s="41"/>
      <c r="AI399" s="41"/>
      <c r="AJ399" s="41"/>
      <c r="AK399" s="41"/>
      <c r="AL399" s="41"/>
      <c r="AM399" s="41"/>
      <c r="AN399" s="41"/>
      <c r="AO399" s="41"/>
      <c r="AP399" s="41"/>
      <c r="AQ399" s="41"/>
      <c r="AR399" s="41"/>
      <c r="AS399" s="41"/>
      <c r="AT399" s="41"/>
      <c r="AU399" s="41"/>
      <c r="AV399" s="41"/>
      <c r="AW399" s="41"/>
      <c r="AX399" s="41"/>
      <c r="AY399" s="41"/>
      <c r="AZ399" s="41"/>
      <c r="BA399" s="41"/>
      <c r="BB399" s="41"/>
      <c r="BC399" s="41"/>
      <c r="BD399" s="41"/>
      <c r="BE399" s="41"/>
      <c r="BF399" s="41"/>
      <c r="BG399" s="41"/>
      <c r="BH399" s="41"/>
      <c r="BI399" s="41"/>
      <c r="BJ399" s="41"/>
      <c r="BK399" s="43"/>
    </row>
    <row r="400" spans="1:63" s="44" customFormat="1" x14ac:dyDescent="0.2">
      <c r="A400" s="48"/>
      <c r="B400" s="41"/>
      <c r="C400" s="41"/>
      <c r="D400" s="41"/>
      <c r="E400" s="41"/>
      <c r="F400" s="41"/>
      <c r="G400" s="41"/>
      <c r="H400" s="42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  <c r="AG400" s="41"/>
      <c r="AH400" s="41"/>
      <c r="AI400" s="41"/>
      <c r="AJ400" s="41"/>
      <c r="AK400" s="41"/>
      <c r="AL400" s="41"/>
      <c r="AM400" s="41"/>
      <c r="AN400" s="41"/>
      <c r="AO400" s="41"/>
      <c r="AP400" s="41"/>
      <c r="AQ400" s="41"/>
      <c r="AR400" s="41"/>
      <c r="AS400" s="41"/>
      <c r="AT400" s="41"/>
      <c r="AU400" s="41"/>
      <c r="AV400" s="41"/>
      <c r="AW400" s="41"/>
      <c r="AX400" s="41"/>
      <c r="AY400" s="41"/>
      <c r="AZ400" s="41"/>
      <c r="BA400" s="41"/>
      <c r="BB400" s="41"/>
      <c r="BC400" s="41"/>
      <c r="BD400" s="41"/>
      <c r="BE400" s="41"/>
      <c r="BF400" s="41"/>
      <c r="BG400" s="41"/>
      <c r="BH400" s="41"/>
      <c r="BI400" s="41"/>
      <c r="BJ400" s="41"/>
      <c r="BK400" s="43"/>
    </row>
    <row r="401" spans="1:63" s="44" customFormat="1" x14ac:dyDescent="0.2">
      <c r="A401" s="48"/>
      <c r="B401" s="41"/>
      <c r="C401" s="41"/>
      <c r="D401" s="41"/>
      <c r="E401" s="41"/>
      <c r="F401" s="41"/>
      <c r="G401" s="41"/>
      <c r="H401" s="42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  <c r="AG401" s="41"/>
      <c r="AH401" s="41"/>
      <c r="AI401" s="41"/>
      <c r="AJ401" s="41"/>
      <c r="AK401" s="41"/>
      <c r="AL401" s="41"/>
      <c r="AM401" s="41"/>
      <c r="AN401" s="41"/>
      <c r="AO401" s="41"/>
      <c r="AP401" s="41"/>
      <c r="AQ401" s="41"/>
      <c r="AR401" s="41"/>
      <c r="AS401" s="41"/>
      <c r="AT401" s="41"/>
      <c r="AU401" s="41"/>
      <c r="AV401" s="41"/>
      <c r="AW401" s="41"/>
      <c r="AX401" s="41"/>
      <c r="AY401" s="41"/>
      <c r="AZ401" s="41"/>
      <c r="BA401" s="41"/>
      <c r="BB401" s="41"/>
      <c r="BC401" s="41"/>
      <c r="BD401" s="41"/>
      <c r="BE401" s="41"/>
      <c r="BF401" s="41"/>
      <c r="BG401" s="41"/>
      <c r="BH401" s="41"/>
      <c r="BI401" s="41"/>
      <c r="BJ401" s="41"/>
      <c r="BK401" s="43"/>
    </row>
    <row r="402" spans="1:63" s="44" customFormat="1" x14ac:dyDescent="0.2">
      <c r="A402" s="48"/>
      <c r="B402" s="41"/>
      <c r="C402" s="41"/>
      <c r="D402" s="41"/>
      <c r="E402" s="41"/>
      <c r="F402" s="41"/>
      <c r="G402" s="41"/>
      <c r="H402" s="42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  <c r="AG402" s="41"/>
      <c r="AH402" s="41"/>
      <c r="AI402" s="41"/>
      <c r="AJ402" s="41"/>
      <c r="AK402" s="41"/>
      <c r="AL402" s="41"/>
      <c r="AM402" s="41"/>
      <c r="AN402" s="41"/>
      <c r="AO402" s="41"/>
      <c r="AP402" s="41"/>
      <c r="AQ402" s="41"/>
      <c r="AR402" s="41"/>
      <c r="AS402" s="41"/>
      <c r="AT402" s="41"/>
      <c r="AU402" s="41"/>
      <c r="AV402" s="41"/>
      <c r="AW402" s="41"/>
      <c r="AX402" s="41"/>
      <c r="AY402" s="41"/>
      <c r="AZ402" s="41"/>
      <c r="BA402" s="41"/>
      <c r="BB402" s="41"/>
      <c r="BC402" s="41"/>
      <c r="BD402" s="41"/>
      <c r="BE402" s="41"/>
      <c r="BF402" s="41"/>
      <c r="BG402" s="41"/>
      <c r="BH402" s="41"/>
      <c r="BI402" s="41"/>
      <c r="BJ402" s="41"/>
      <c r="BK402" s="43"/>
    </row>
    <row r="403" spans="1:63" s="44" customFormat="1" x14ac:dyDescent="0.2">
      <c r="A403" s="48"/>
      <c r="B403" s="41"/>
      <c r="C403" s="41"/>
      <c r="D403" s="41"/>
      <c r="E403" s="41"/>
      <c r="F403" s="41"/>
      <c r="G403" s="41"/>
      <c r="H403" s="42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  <c r="AG403" s="41"/>
      <c r="AH403" s="41"/>
      <c r="AI403" s="41"/>
      <c r="AJ403" s="41"/>
      <c r="AK403" s="41"/>
      <c r="AL403" s="41"/>
      <c r="AM403" s="41"/>
      <c r="AN403" s="41"/>
      <c r="AO403" s="41"/>
      <c r="AP403" s="41"/>
      <c r="AQ403" s="41"/>
      <c r="AR403" s="41"/>
      <c r="AS403" s="41"/>
      <c r="AT403" s="41"/>
      <c r="AU403" s="41"/>
      <c r="AV403" s="41"/>
      <c r="AW403" s="41"/>
      <c r="AX403" s="41"/>
      <c r="AY403" s="41"/>
      <c r="AZ403" s="41"/>
      <c r="BA403" s="41"/>
      <c r="BB403" s="41"/>
      <c r="BC403" s="41"/>
      <c r="BD403" s="41"/>
      <c r="BE403" s="41"/>
      <c r="BF403" s="41"/>
      <c r="BG403" s="41"/>
      <c r="BH403" s="41"/>
      <c r="BI403" s="41"/>
      <c r="BJ403" s="41"/>
      <c r="BK403" s="43"/>
    </row>
    <row r="404" spans="1:63" s="44" customFormat="1" x14ac:dyDescent="0.2">
      <c r="A404" s="48"/>
      <c r="B404" s="41"/>
      <c r="C404" s="41"/>
      <c r="D404" s="41"/>
      <c r="E404" s="41"/>
      <c r="F404" s="41"/>
      <c r="G404" s="41"/>
      <c r="H404" s="42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  <c r="AP404" s="41"/>
      <c r="AQ404" s="41"/>
      <c r="AR404" s="41"/>
      <c r="AS404" s="41"/>
      <c r="AT404" s="41"/>
      <c r="AU404" s="41"/>
      <c r="AV404" s="41"/>
      <c r="AW404" s="41"/>
      <c r="AX404" s="41"/>
      <c r="AY404" s="41"/>
      <c r="AZ404" s="41"/>
      <c r="BA404" s="41"/>
      <c r="BB404" s="41"/>
      <c r="BC404" s="41"/>
      <c r="BD404" s="41"/>
      <c r="BE404" s="41"/>
      <c r="BF404" s="41"/>
      <c r="BG404" s="41"/>
      <c r="BH404" s="41"/>
      <c r="BI404" s="41"/>
      <c r="BJ404" s="41"/>
      <c r="BK404" s="43"/>
    </row>
    <row r="405" spans="1:63" s="44" customFormat="1" x14ac:dyDescent="0.2">
      <c r="A405" s="48"/>
      <c r="B405" s="41"/>
      <c r="C405" s="41"/>
      <c r="D405" s="41"/>
      <c r="E405" s="41"/>
      <c r="F405" s="41"/>
      <c r="G405" s="41"/>
      <c r="H405" s="42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1"/>
      <c r="AO405" s="41"/>
      <c r="AP405" s="41"/>
      <c r="AQ405" s="41"/>
      <c r="AR405" s="41"/>
      <c r="AS405" s="41"/>
      <c r="AT405" s="41"/>
      <c r="AU405" s="41"/>
      <c r="AV405" s="41"/>
      <c r="AW405" s="41"/>
      <c r="AX405" s="41"/>
      <c r="AY405" s="41"/>
      <c r="AZ405" s="41"/>
      <c r="BA405" s="41"/>
      <c r="BB405" s="41"/>
      <c r="BC405" s="41"/>
      <c r="BD405" s="41"/>
      <c r="BE405" s="41"/>
      <c r="BF405" s="41"/>
      <c r="BG405" s="41"/>
      <c r="BH405" s="41"/>
      <c r="BI405" s="41"/>
      <c r="BJ405" s="41"/>
      <c r="BK405" s="43"/>
    </row>
    <row r="406" spans="1:63" s="44" customFormat="1" x14ac:dyDescent="0.2">
      <c r="A406" s="48"/>
      <c r="B406" s="41"/>
      <c r="C406" s="41"/>
      <c r="D406" s="41"/>
      <c r="E406" s="41"/>
      <c r="F406" s="41"/>
      <c r="G406" s="41"/>
      <c r="H406" s="42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  <c r="AN406" s="41"/>
      <c r="AO406" s="41"/>
      <c r="AP406" s="41"/>
      <c r="AQ406" s="41"/>
      <c r="AR406" s="41"/>
      <c r="AS406" s="41"/>
      <c r="AT406" s="41"/>
      <c r="AU406" s="41"/>
      <c r="AV406" s="41"/>
      <c r="AW406" s="41"/>
      <c r="AX406" s="41"/>
      <c r="AY406" s="41"/>
      <c r="AZ406" s="41"/>
      <c r="BA406" s="41"/>
      <c r="BB406" s="41"/>
      <c r="BC406" s="41"/>
      <c r="BD406" s="41"/>
      <c r="BE406" s="41"/>
      <c r="BF406" s="41"/>
      <c r="BG406" s="41"/>
      <c r="BH406" s="41"/>
      <c r="BI406" s="41"/>
      <c r="BJ406" s="41"/>
      <c r="BK406" s="43"/>
    </row>
    <row r="407" spans="1:63" s="44" customFormat="1" x14ac:dyDescent="0.2">
      <c r="A407" s="48"/>
      <c r="B407" s="41"/>
      <c r="C407" s="41"/>
      <c r="D407" s="41"/>
      <c r="E407" s="41"/>
      <c r="F407" s="41"/>
      <c r="G407" s="41"/>
      <c r="H407" s="42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  <c r="AN407" s="41"/>
      <c r="AO407" s="41"/>
      <c r="AP407" s="41"/>
      <c r="AQ407" s="41"/>
      <c r="AR407" s="41"/>
      <c r="AS407" s="41"/>
      <c r="AT407" s="41"/>
      <c r="AU407" s="41"/>
      <c r="AV407" s="41"/>
      <c r="AW407" s="41"/>
      <c r="AX407" s="41"/>
      <c r="AY407" s="41"/>
      <c r="AZ407" s="41"/>
      <c r="BA407" s="41"/>
      <c r="BB407" s="41"/>
      <c r="BC407" s="41"/>
      <c r="BD407" s="41"/>
      <c r="BE407" s="41"/>
      <c r="BF407" s="41"/>
      <c r="BG407" s="41"/>
      <c r="BH407" s="41"/>
      <c r="BI407" s="41"/>
      <c r="BJ407" s="41"/>
      <c r="BK407" s="43"/>
    </row>
    <row r="408" spans="1:63" s="44" customFormat="1" x14ac:dyDescent="0.2">
      <c r="A408" s="48"/>
      <c r="B408" s="41"/>
      <c r="C408" s="41"/>
      <c r="D408" s="41"/>
      <c r="E408" s="41"/>
      <c r="F408" s="41"/>
      <c r="G408" s="41"/>
      <c r="H408" s="42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  <c r="AM408" s="41"/>
      <c r="AN408" s="41"/>
      <c r="AO408" s="41"/>
      <c r="AP408" s="41"/>
      <c r="AQ408" s="41"/>
      <c r="AR408" s="41"/>
      <c r="AS408" s="41"/>
      <c r="AT408" s="41"/>
      <c r="AU408" s="41"/>
      <c r="AV408" s="41"/>
      <c r="AW408" s="41"/>
      <c r="AX408" s="41"/>
      <c r="AY408" s="41"/>
      <c r="AZ408" s="41"/>
      <c r="BA408" s="41"/>
      <c r="BB408" s="41"/>
      <c r="BC408" s="41"/>
      <c r="BD408" s="41"/>
      <c r="BE408" s="41"/>
      <c r="BF408" s="41"/>
      <c r="BG408" s="41"/>
      <c r="BH408" s="41"/>
      <c r="BI408" s="41"/>
      <c r="BJ408" s="41"/>
      <c r="BK408" s="43"/>
    </row>
    <row r="409" spans="1:63" s="44" customFormat="1" x14ac:dyDescent="0.2">
      <c r="A409" s="48"/>
      <c r="B409" s="41"/>
      <c r="C409" s="41"/>
      <c r="D409" s="41"/>
      <c r="E409" s="41"/>
      <c r="F409" s="41"/>
      <c r="G409" s="41"/>
      <c r="H409" s="42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  <c r="AI409" s="41"/>
      <c r="AJ409" s="41"/>
      <c r="AK409" s="41"/>
      <c r="AL409" s="41"/>
      <c r="AM409" s="41"/>
      <c r="AN409" s="41"/>
      <c r="AO409" s="41"/>
      <c r="AP409" s="41"/>
      <c r="AQ409" s="41"/>
      <c r="AR409" s="41"/>
      <c r="AS409" s="41"/>
      <c r="AT409" s="41"/>
      <c r="AU409" s="41"/>
      <c r="AV409" s="41"/>
      <c r="AW409" s="41"/>
      <c r="AX409" s="41"/>
      <c r="AY409" s="41"/>
      <c r="AZ409" s="41"/>
      <c r="BA409" s="41"/>
      <c r="BB409" s="41"/>
      <c r="BC409" s="41"/>
      <c r="BD409" s="41"/>
      <c r="BE409" s="41"/>
      <c r="BF409" s="41"/>
      <c r="BG409" s="41"/>
      <c r="BH409" s="41"/>
      <c r="BI409" s="41"/>
      <c r="BJ409" s="41"/>
      <c r="BK409" s="43"/>
    </row>
    <row r="410" spans="1:63" s="44" customFormat="1" x14ac:dyDescent="0.2">
      <c r="A410" s="48"/>
      <c r="B410" s="41"/>
      <c r="C410" s="41"/>
      <c r="D410" s="41"/>
      <c r="E410" s="41"/>
      <c r="F410" s="41"/>
      <c r="G410" s="41"/>
      <c r="H410" s="42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/>
      <c r="AF410" s="41"/>
      <c r="AG410" s="41"/>
      <c r="AH410" s="41"/>
      <c r="AI410" s="41"/>
      <c r="AJ410" s="41"/>
      <c r="AK410" s="41"/>
      <c r="AL410" s="41"/>
      <c r="AM410" s="41"/>
      <c r="AN410" s="41"/>
      <c r="AO410" s="41"/>
      <c r="AP410" s="41"/>
      <c r="AQ410" s="41"/>
      <c r="AR410" s="41"/>
      <c r="AS410" s="41"/>
      <c r="AT410" s="41"/>
      <c r="AU410" s="41"/>
      <c r="AV410" s="41"/>
      <c r="AW410" s="41"/>
      <c r="AX410" s="41"/>
      <c r="AY410" s="41"/>
      <c r="AZ410" s="41"/>
      <c r="BA410" s="41"/>
      <c r="BB410" s="41"/>
      <c r="BC410" s="41"/>
      <c r="BD410" s="41"/>
      <c r="BE410" s="41"/>
      <c r="BF410" s="41"/>
      <c r="BG410" s="41"/>
      <c r="BH410" s="41"/>
      <c r="BI410" s="41"/>
      <c r="BJ410" s="41"/>
      <c r="BK410" s="43"/>
    </row>
    <row r="411" spans="1:63" s="44" customFormat="1" x14ac:dyDescent="0.2">
      <c r="A411" s="48"/>
      <c r="B411" s="41"/>
      <c r="C411" s="41"/>
      <c r="D411" s="41"/>
      <c r="E411" s="41"/>
      <c r="F411" s="41"/>
      <c r="G411" s="41"/>
      <c r="H411" s="42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1"/>
      <c r="AF411" s="41"/>
      <c r="AG411" s="41"/>
      <c r="AH411" s="41"/>
      <c r="AI411" s="41"/>
      <c r="AJ411" s="41"/>
      <c r="AK411" s="41"/>
      <c r="AL411" s="41"/>
      <c r="AM411" s="41"/>
      <c r="AN411" s="41"/>
      <c r="AO411" s="41"/>
      <c r="AP411" s="41"/>
      <c r="AQ411" s="41"/>
      <c r="AR411" s="41"/>
      <c r="AS411" s="41"/>
      <c r="AT411" s="41"/>
      <c r="AU411" s="41"/>
      <c r="AV411" s="41"/>
      <c r="AW411" s="41"/>
      <c r="AX411" s="41"/>
      <c r="AY411" s="41"/>
      <c r="AZ411" s="41"/>
      <c r="BA411" s="41"/>
      <c r="BB411" s="41"/>
      <c r="BC411" s="41"/>
      <c r="BD411" s="41"/>
      <c r="BE411" s="41"/>
      <c r="BF411" s="41"/>
      <c r="BG411" s="41"/>
      <c r="BH411" s="41"/>
      <c r="BI411" s="41"/>
      <c r="BJ411" s="41"/>
      <c r="BK411" s="43"/>
    </row>
    <row r="412" spans="1:63" s="44" customFormat="1" x14ac:dyDescent="0.2">
      <c r="A412" s="48"/>
      <c r="B412" s="41"/>
      <c r="C412" s="41"/>
      <c r="D412" s="41"/>
      <c r="E412" s="41"/>
      <c r="F412" s="41"/>
      <c r="G412" s="41"/>
      <c r="H412" s="42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  <c r="AE412" s="41"/>
      <c r="AF412" s="41"/>
      <c r="AG412" s="41"/>
      <c r="AH412" s="41"/>
      <c r="AI412" s="41"/>
      <c r="AJ412" s="41"/>
      <c r="AK412" s="41"/>
      <c r="AL412" s="41"/>
      <c r="AM412" s="41"/>
      <c r="AN412" s="41"/>
      <c r="AO412" s="41"/>
      <c r="AP412" s="41"/>
      <c r="AQ412" s="41"/>
      <c r="AR412" s="41"/>
      <c r="AS412" s="41"/>
      <c r="AT412" s="41"/>
      <c r="AU412" s="41"/>
      <c r="AV412" s="41"/>
      <c r="AW412" s="41"/>
      <c r="AX412" s="41"/>
      <c r="AY412" s="41"/>
      <c r="AZ412" s="41"/>
      <c r="BA412" s="41"/>
      <c r="BB412" s="41"/>
      <c r="BC412" s="41"/>
      <c r="BD412" s="41"/>
      <c r="BE412" s="41"/>
      <c r="BF412" s="41"/>
      <c r="BG412" s="41"/>
      <c r="BH412" s="41"/>
      <c r="BI412" s="41"/>
      <c r="BJ412" s="41"/>
      <c r="BK412" s="43"/>
    </row>
    <row r="413" spans="1:63" s="44" customFormat="1" x14ac:dyDescent="0.2">
      <c r="A413" s="48"/>
      <c r="B413" s="41"/>
      <c r="C413" s="41"/>
      <c r="D413" s="41"/>
      <c r="E413" s="41"/>
      <c r="F413" s="41"/>
      <c r="G413" s="41"/>
      <c r="H413" s="42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  <c r="AE413" s="41"/>
      <c r="AF413" s="41"/>
      <c r="AG413" s="41"/>
      <c r="AH413" s="41"/>
      <c r="AI413" s="41"/>
      <c r="AJ413" s="41"/>
      <c r="AK413" s="41"/>
      <c r="AL413" s="41"/>
      <c r="AM413" s="41"/>
      <c r="AN413" s="41"/>
      <c r="AO413" s="41"/>
      <c r="AP413" s="41"/>
      <c r="AQ413" s="41"/>
      <c r="AR413" s="41"/>
      <c r="AS413" s="41"/>
      <c r="AT413" s="41"/>
      <c r="AU413" s="41"/>
      <c r="AV413" s="41"/>
      <c r="AW413" s="41"/>
      <c r="AX413" s="41"/>
      <c r="AY413" s="41"/>
      <c r="AZ413" s="41"/>
      <c r="BA413" s="41"/>
      <c r="BB413" s="41"/>
      <c r="BC413" s="41"/>
      <c r="BD413" s="41"/>
      <c r="BE413" s="41"/>
      <c r="BF413" s="41"/>
      <c r="BG413" s="41"/>
      <c r="BH413" s="41"/>
      <c r="BI413" s="41"/>
      <c r="BJ413" s="41"/>
      <c r="BK413" s="43"/>
    </row>
    <row r="414" spans="1:63" s="44" customFormat="1" x14ac:dyDescent="0.2">
      <c r="A414" s="48"/>
      <c r="B414" s="41"/>
      <c r="C414" s="41"/>
      <c r="D414" s="41"/>
      <c r="E414" s="41"/>
      <c r="F414" s="41"/>
      <c r="G414" s="41"/>
      <c r="H414" s="42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/>
      <c r="AF414" s="41"/>
      <c r="AG414" s="41"/>
      <c r="AH414" s="41"/>
      <c r="AI414" s="41"/>
      <c r="AJ414" s="41"/>
      <c r="AK414" s="41"/>
      <c r="AL414" s="41"/>
      <c r="AM414" s="41"/>
      <c r="AN414" s="41"/>
      <c r="AO414" s="41"/>
      <c r="AP414" s="41"/>
      <c r="AQ414" s="41"/>
      <c r="AR414" s="41"/>
      <c r="AS414" s="41"/>
      <c r="AT414" s="41"/>
      <c r="AU414" s="41"/>
      <c r="AV414" s="41"/>
      <c r="AW414" s="41"/>
      <c r="AX414" s="41"/>
      <c r="AY414" s="41"/>
      <c r="AZ414" s="41"/>
      <c r="BA414" s="41"/>
      <c r="BB414" s="41"/>
      <c r="BC414" s="41"/>
      <c r="BD414" s="41"/>
      <c r="BE414" s="41"/>
      <c r="BF414" s="41"/>
      <c r="BG414" s="41"/>
      <c r="BH414" s="41"/>
      <c r="BI414" s="41"/>
      <c r="BJ414" s="41"/>
      <c r="BK414" s="43"/>
    </row>
    <row r="415" spans="1:63" s="44" customFormat="1" x14ac:dyDescent="0.2">
      <c r="A415" s="48"/>
      <c r="B415" s="41"/>
      <c r="C415" s="41"/>
      <c r="D415" s="41"/>
      <c r="E415" s="41"/>
      <c r="F415" s="41"/>
      <c r="G415" s="41"/>
      <c r="H415" s="42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  <c r="AH415" s="41"/>
      <c r="AI415" s="41"/>
      <c r="AJ415" s="41"/>
      <c r="AK415" s="41"/>
      <c r="AL415" s="41"/>
      <c r="AM415" s="41"/>
      <c r="AN415" s="41"/>
      <c r="AO415" s="41"/>
      <c r="AP415" s="41"/>
      <c r="AQ415" s="41"/>
      <c r="AR415" s="41"/>
      <c r="AS415" s="41"/>
      <c r="AT415" s="41"/>
      <c r="AU415" s="41"/>
      <c r="AV415" s="41"/>
      <c r="AW415" s="41"/>
      <c r="AX415" s="41"/>
      <c r="AY415" s="41"/>
      <c r="AZ415" s="41"/>
      <c r="BA415" s="41"/>
      <c r="BB415" s="41"/>
      <c r="BC415" s="41"/>
      <c r="BD415" s="41"/>
      <c r="BE415" s="41"/>
      <c r="BF415" s="41"/>
      <c r="BG415" s="41"/>
      <c r="BH415" s="41"/>
      <c r="BI415" s="41"/>
      <c r="BJ415" s="41"/>
      <c r="BK415" s="43"/>
    </row>
    <row r="416" spans="1:63" s="44" customFormat="1" x14ac:dyDescent="0.2">
      <c r="A416" s="48"/>
      <c r="B416" s="41"/>
      <c r="C416" s="41"/>
      <c r="D416" s="41"/>
      <c r="E416" s="41"/>
      <c r="F416" s="41"/>
      <c r="G416" s="41"/>
      <c r="H416" s="42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  <c r="AI416" s="41"/>
      <c r="AJ416" s="41"/>
      <c r="AK416" s="41"/>
      <c r="AL416" s="41"/>
      <c r="AM416" s="41"/>
      <c r="AN416" s="41"/>
      <c r="AO416" s="41"/>
      <c r="AP416" s="41"/>
      <c r="AQ416" s="41"/>
      <c r="AR416" s="41"/>
      <c r="AS416" s="41"/>
      <c r="AT416" s="41"/>
      <c r="AU416" s="41"/>
      <c r="AV416" s="41"/>
      <c r="AW416" s="41"/>
      <c r="AX416" s="41"/>
      <c r="AY416" s="41"/>
      <c r="AZ416" s="41"/>
      <c r="BA416" s="41"/>
      <c r="BB416" s="41"/>
      <c r="BC416" s="41"/>
      <c r="BD416" s="41"/>
      <c r="BE416" s="41"/>
      <c r="BF416" s="41"/>
      <c r="BG416" s="41"/>
      <c r="BH416" s="41"/>
      <c r="BI416" s="41"/>
      <c r="BJ416" s="41"/>
      <c r="BK416" s="43"/>
    </row>
    <row r="417" spans="1:63" s="44" customFormat="1" x14ac:dyDescent="0.2">
      <c r="A417" s="48"/>
      <c r="B417" s="41"/>
      <c r="C417" s="41"/>
      <c r="D417" s="41"/>
      <c r="E417" s="41"/>
      <c r="F417" s="41"/>
      <c r="G417" s="41"/>
      <c r="H417" s="42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  <c r="AI417" s="41"/>
      <c r="AJ417" s="41"/>
      <c r="AK417" s="41"/>
      <c r="AL417" s="41"/>
      <c r="AM417" s="41"/>
      <c r="AN417" s="41"/>
      <c r="AO417" s="41"/>
      <c r="AP417" s="41"/>
      <c r="AQ417" s="41"/>
      <c r="AR417" s="41"/>
      <c r="AS417" s="41"/>
      <c r="AT417" s="41"/>
      <c r="AU417" s="41"/>
      <c r="AV417" s="41"/>
      <c r="AW417" s="41"/>
      <c r="AX417" s="41"/>
      <c r="AY417" s="41"/>
      <c r="AZ417" s="41"/>
      <c r="BA417" s="41"/>
      <c r="BB417" s="41"/>
      <c r="BC417" s="41"/>
      <c r="BD417" s="41"/>
      <c r="BE417" s="41"/>
      <c r="BF417" s="41"/>
      <c r="BG417" s="41"/>
      <c r="BH417" s="41"/>
      <c r="BI417" s="41"/>
      <c r="BJ417" s="41"/>
      <c r="BK417" s="43"/>
    </row>
    <row r="418" spans="1:63" s="44" customFormat="1" x14ac:dyDescent="0.2">
      <c r="A418" s="48"/>
      <c r="B418" s="41"/>
      <c r="C418" s="41"/>
      <c r="D418" s="41"/>
      <c r="E418" s="41"/>
      <c r="F418" s="41"/>
      <c r="G418" s="41"/>
      <c r="H418" s="42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  <c r="AG418" s="41"/>
      <c r="AH418" s="41"/>
      <c r="AI418" s="41"/>
      <c r="AJ418" s="41"/>
      <c r="AK418" s="41"/>
      <c r="AL418" s="41"/>
      <c r="AM418" s="41"/>
      <c r="AN418" s="41"/>
      <c r="AO418" s="41"/>
      <c r="AP418" s="41"/>
      <c r="AQ418" s="41"/>
      <c r="AR418" s="41"/>
      <c r="AS418" s="41"/>
      <c r="AT418" s="41"/>
      <c r="AU418" s="41"/>
      <c r="AV418" s="41"/>
      <c r="AW418" s="41"/>
      <c r="AX418" s="41"/>
      <c r="AY418" s="41"/>
      <c r="AZ418" s="41"/>
      <c r="BA418" s="41"/>
      <c r="BB418" s="41"/>
      <c r="BC418" s="41"/>
      <c r="BD418" s="41"/>
      <c r="BE418" s="41"/>
      <c r="BF418" s="41"/>
      <c r="BG418" s="41"/>
      <c r="BH418" s="41"/>
      <c r="BI418" s="41"/>
      <c r="BJ418" s="41"/>
      <c r="BK418" s="43"/>
    </row>
    <row r="419" spans="1:63" s="44" customFormat="1" x14ac:dyDescent="0.2">
      <c r="A419" s="48"/>
      <c r="B419" s="41"/>
      <c r="C419" s="41"/>
      <c r="D419" s="41"/>
      <c r="E419" s="41"/>
      <c r="F419" s="41"/>
      <c r="G419" s="41"/>
      <c r="H419" s="42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  <c r="AI419" s="41"/>
      <c r="AJ419" s="41"/>
      <c r="AK419" s="41"/>
      <c r="AL419" s="41"/>
      <c r="AM419" s="41"/>
      <c r="AN419" s="41"/>
      <c r="AO419" s="41"/>
      <c r="AP419" s="41"/>
      <c r="AQ419" s="41"/>
      <c r="AR419" s="41"/>
      <c r="AS419" s="41"/>
      <c r="AT419" s="41"/>
      <c r="AU419" s="41"/>
      <c r="AV419" s="41"/>
      <c r="AW419" s="41"/>
      <c r="AX419" s="41"/>
      <c r="AY419" s="41"/>
      <c r="AZ419" s="41"/>
      <c r="BA419" s="41"/>
      <c r="BB419" s="41"/>
      <c r="BC419" s="41"/>
      <c r="BD419" s="41"/>
      <c r="BE419" s="41"/>
      <c r="BF419" s="41"/>
      <c r="BG419" s="41"/>
      <c r="BH419" s="41"/>
      <c r="BI419" s="41"/>
      <c r="BJ419" s="41"/>
      <c r="BK419" s="43"/>
    </row>
    <row r="420" spans="1:63" s="44" customFormat="1" x14ac:dyDescent="0.2">
      <c r="A420" s="48"/>
      <c r="B420" s="41"/>
      <c r="C420" s="41"/>
      <c r="D420" s="41"/>
      <c r="E420" s="41"/>
      <c r="F420" s="41"/>
      <c r="G420" s="41"/>
      <c r="H420" s="42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  <c r="AG420" s="41"/>
      <c r="AH420" s="41"/>
      <c r="AI420" s="41"/>
      <c r="AJ420" s="41"/>
      <c r="AK420" s="41"/>
      <c r="AL420" s="41"/>
      <c r="AM420" s="41"/>
      <c r="AN420" s="41"/>
      <c r="AO420" s="41"/>
      <c r="AP420" s="41"/>
      <c r="AQ420" s="41"/>
      <c r="AR420" s="41"/>
      <c r="AS420" s="41"/>
      <c r="AT420" s="41"/>
      <c r="AU420" s="41"/>
      <c r="AV420" s="41"/>
      <c r="AW420" s="41"/>
      <c r="AX420" s="41"/>
      <c r="AY420" s="41"/>
      <c r="AZ420" s="41"/>
      <c r="BA420" s="41"/>
      <c r="BB420" s="41"/>
      <c r="BC420" s="41"/>
      <c r="BD420" s="41"/>
      <c r="BE420" s="41"/>
      <c r="BF420" s="41"/>
      <c r="BG420" s="41"/>
      <c r="BH420" s="41"/>
      <c r="BI420" s="41"/>
      <c r="BJ420" s="41"/>
      <c r="BK420" s="43"/>
    </row>
    <row r="421" spans="1:63" s="44" customFormat="1" x14ac:dyDescent="0.2">
      <c r="A421" s="48"/>
      <c r="B421" s="41"/>
      <c r="C421" s="41"/>
      <c r="D421" s="41"/>
      <c r="E421" s="41"/>
      <c r="F421" s="41"/>
      <c r="G421" s="41"/>
      <c r="H421" s="42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/>
      <c r="AF421" s="41"/>
      <c r="AG421" s="41"/>
      <c r="AH421" s="41"/>
      <c r="AI421" s="41"/>
      <c r="AJ421" s="41"/>
      <c r="AK421" s="41"/>
      <c r="AL421" s="41"/>
      <c r="AM421" s="41"/>
      <c r="AN421" s="41"/>
      <c r="AO421" s="41"/>
      <c r="AP421" s="41"/>
      <c r="AQ421" s="41"/>
      <c r="AR421" s="41"/>
      <c r="AS421" s="41"/>
      <c r="AT421" s="41"/>
      <c r="AU421" s="41"/>
      <c r="AV421" s="41"/>
      <c r="AW421" s="41"/>
      <c r="AX421" s="41"/>
      <c r="AY421" s="41"/>
      <c r="AZ421" s="41"/>
      <c r="BA421" s="41"/>
      <c r="BB421" s="41"/>
      <c r="BC421" s="41"/>
      <c r="BD421" s="41"/>
      <c r="BE421" s="41"/>
      <c r="BF421" s="41"/>
      <c r="BG421" s="41"/>
      <c r="BH421" s="41"/>
      <c r="BI421" s="41"/>
      <c r="BJ421" s="41"/>
      <c r="BK421" s="43"/>
    </row>
    <row r="422" spans="1:63" s="44" customFormat="1" x14ac:dyDescent="0.2">
      <c r="A422" s="48"/>
      <c r="B422" s="41"/>
      <c r="C422" s="41"/>
      <c r="D422" s="41"/>
      <c r="E422" s="41"/>
      <c r="F422" s="41"/>
      <c r="G422" s="41"/>
      <c r="H422" s="42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/>
      <c r="AF422" s="41"/>
      <c r="AG422" s="41"/>
      <c r="AH422" s="41"/>
      <c r="AI422" s="41"/>
      <c r="AJ422" s="41"/>
      <c r="AK422" s="41"/>
      <c r="AL422" s="41"/>
      <c r="AM422" s="41"/>
      <c r="AN422" s="41"/>
      <c r="AO422" s="41"/>
      <c r="AP422" s="41"/>
      <c r="AQ422" s="41"/>
      <c r="AR422" s="41"/>
      <c r="AS422" s="41"/>
      <c r="AT422" s="41"/>
      <c r="AU422" s="41"/>
      <c r="AV422" s="41"/>
      <c r="AW422" s="41"/>
      <c r="AX422" s="41"/>
      <c r="AY422" s="41"/>
      <c r="AZ422" s="41"/>
      <c r="BA422" s="41"/>
      <c r="BB422" s="41"/>
      <c r="BC422" s="41"/>
      <c r="BD422" s="41"/>
      <c r="BE422" s="41"/>
      <c r="BF422" s="41"/>
      <c r="BG422" s="41"/>
      <c r="BH422" s="41"/>
      <c r="BI422" s="41"/>
      <c r="BJ422" s="41"/>
      <c r="BK422" s="43"/>
    </row>
    <row r="423" spans="1:63" s="44" customFormat="1" x14ac:dyDescent="0.2">
      <c r="A423" s="48"/>
      <c r="B423" s="41"/>
      <c r="C423" s="41"/>
      <c r="D423" s="41"/>
      <c r="E423" s="41"/>
      <c r="F423" s="41"/>
      <c r="G423" s="41"/>
      <c r="H423" s="42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/>
      <c r="AF423" s="41"/>
      <c r="AG423" s="41"/>
      <c r="AH423" s="41"/>
      <c r="AI423" s="41"/>
      <c r="AJ423" s="41"/>
      <c r="AK423" s="41"/>
      <c r="AL423" s="41"/>
      <c r="AM423" s="41"/>
      <c r="AN423" s="41"/>
      <c r="AO423" s="41"/>
      <c r="AP423" s="41"/>
      <c r="AQ423" s="41"/>
      <c r="AR423" s="41"/>
      <c r="AS423" s="41"/>
      <c r="AT423" s="41"/>
      <c r="AU423" s="41"/>
      <c r="AV423" s="41"/>
      <c r="AW423" s="41"/>
      <c r="AX423" s="41"/>
      <c r="AY423" s="41"/>
      <c r="AZ423" s="41"/>
      <c r="BA423" s="41"/>
      <c r="BB423" s="41"/>
      <c r="BC423" s="41"/>
      <c r="BD423" s="41"/>
      <c r="BE423" s="41"/>
      <c r="BF423" s="41"/>
      <c r="BG423" s="41"/>
      <c r="BH423" s="41"/>
      <c r="BI423" s="41"/>
      <c r="BJ423" s="41"/>
      <c r="BK423" s="43"/>
    </row>
    <row r="424" spans="1:63" s="44" customFormat="1" x14ac:dyDescent="0.2">
      <c r="A424" s="48"/>
      <c r="B424" s="41"/>
      <c r="C424" s="41"/>
      <c r="D424" s="41"/>
      <c r="E424" s="41"/>
      <c r="F424" s="41"/>
      <c r="G424" s="41"/>
      <c r="H424" s="42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  <c r="AI424" s="41"/>
      <c r="AJ424" s="41"/>
      <c r="AK424" s="41"/>
      <c r="AL424" s="41"/>
      <c r="AM424" s="41"/>
      <c r="AN424" s="41"/>
      <c r="AO424" s="41"/>
      <c r="AP424" s="41"/>
      <c r="AQ424" s="41"/>
      <c r="AR424" s="41"/>
      <c r="AS424" s="41"/>
      <c r="AT424" s="41"/>
      <c r="AU424" s="41"/>
      <c r="AV424" s="41"/>
      <c r="AW424" s="41"/>
      <c r="AX424" s="41"/>
      <c r="AY424" s="41"/>
      <c r="AZ424" s="41"/>
      <c r="BA424" s="41"/>
      <c r="BB424" s="41"/>
      <c r="BC424" s="41"/>
      <c r="BD424" s="41"/>
      <c r="BE424" s="41"/>
      <c r="BF424" s="41"/>
      <c r="BG424" s="41"/>
      <c r="BH424" s="41"/>
      <c r="BI424" s="41"/>
      <c r="BJ424" s="41"/>
      <c r="BK424" s="43"/>
    </row>
    <row r="425" spans="1:63" s="44" customFormat="1" x14ac:dyDescent="0.2">
      <c r="A425" s="48"/>
      <c r="B425" s="41"/>
      <c r="C425" s="41"/>
      <c r="D425" s="41"/>
      <c r="E425" s="41"/>
      <c r="F425" s="41"/>
      <c r="G425" s="41"/>
      <c r="H425" s="42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  <c r="AF425" s="41"/>
      <c r="AG425" s="41"/>
      <c r="AH425" s="41"/>
      <c r="AI425" s="41"/>
      <c r="AJ425" s="41"/>
      <c r="AK425" s="41"/>
      <c r="AL425" s="41"/>
      <c r="AM425" s="41"/>
      <c r="AN425" s="41"/>
      <c r="AO425" s="41"/>
      <c r="AP425" s="41"/>
      <c r="AQ425" s="41"/>
      <c r="AR425" s="41"/>
      <c r="AS425" s="41"/>
      <c r="AT425" s="41"/>
      <c r="AU425" s="41"/>
      <c r="AV425" s="41"/>
      <c r="AW425" s="41"/>
      <c r="AX425" s="41"/>
      <c r="AY425" s="41"/>
      <c r="AZ425" s="41"/>
      <c r="BA425" s="41"/>
      <c r="BB425" s="41"/>
      <c r="BC425" s="41"/>
      <c r="BD425" s="41"/>
      <c r="BE425" s="41"/>
      <c r="BF425" s="41"/>
      <c r="BG425" s="41"/>
      <c r="BH425" s="41"/>
      <c r="BI425" s="41"/>
      <c r="BJ425" s="41"/>
      <c r="BK425" s="43"/>
    </row>
    <row r="426" spans="1:63" s="44" customFormat="1" x14ac:dyDescent="0.2">
      <c r="A426" s="48"/>
      <c r="B426" s="41"/>
      <c r="C426" s="41"/>
      <c r="D426" s="41"/>
      <c r="E426" s="41"/>
      <c r="F426" s="41"/>
      <c r="G426" s="41"/>
      <c r="H426" s="42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  <c r="AG426" s="41"/>
      <c r="AH426" s="41"/>
      <c r="AI426" s="41"/>
      <c r="AJ426" s="41"/>
      <c r="AK426" s="41"/>
      <c r="AL426" s="41"/>
      <c r="AM426" s="41"/>
      <c r="AN426" s="41"/>
      <c r="AO426" s="41"/>
      <c r="AP426" s="41"/>
      <c r="AQ426" s="41"/>
      <c r="AR426" s="41"/>
      <c r="AS426" s="41"/>
      <c r="AT426" s="41"/>
      <c r="AU426" s="41"/>
      <c r="AV426" s="41"/>
      <c r="AW426" s="41"/>
      <c r="AX426" s="41"/>
      <c r="AY426" s="41"/>
      <c r="AZ426" s="41"/>
      <c r="BA426" s="41"/>
      <c r="BB426" s="41"/>
      <c r="BC426" s="41"/>
      <c r="BD426" s="41"/>
      <c r="BE426" s="41"/>
      <c r="BF426" s="41"/>
      <c r="BG426" s="41"/>
      <c r="BH426" s="41"/>
      <c r="BI426" s="41"/>
      <c r="BJ426" s="41"/>
      <c r="BK426" s="43"/>
    </row>
    <row r="427" spans="1:63" s="44" customFormat="1" x14ac:dyDescent="0.2">
      <c r="A427" s="48"/>
      <c r="B427" s="41"/>
      <c r="C427" s="41"/>
      <c r="D427" s="41"/>
      <c r="E427" s="41"/>
      <c r="F427" s="41"/>
      <c r="G427" s="41"/>
      <c r="H427" s="42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  <c r="AI427" s="41"/>
      <c r="AJ427" s="41"/>
      <c r="AK427" s="41"/>
      <c r="AL427" s="41"/>
      <c r="AM427" s="41"/>
      <c r="AN427" s="41"/>
      <c r="AO427" s="41"/>
      <c r="AP427" s="41"/>
      <c r="AQ427" s="41"/>
      <c r="AR427" s="41"/>
      <c r="AS427" s="41"/>
      <c r="AT427" s="41"/>
      <c r="AU427" s="41"/>
      <c r="AV427" s="41"/>
      <c r="AW427" s="41"/>
      <c r="AX427" s="41"/>
      <c r="AY427" s="41"/>
      <c r="AZ427" s="41"/>
      <c r="BA427" s="41"/>
      <c r="BB427" s="41"/>
      <c r="BC427" s="41"/>
      <c r="BD427" s="41"/>
      <c r="BE427" s="41"/>
      <c r="BF427" s="41"/>
      <c r="BG427" s="41"/>
      <c r="BH427" s="41"/>
      <c r="BI427" s="41"/>
      <c r="BJ427" s="41"/>
      <c r="BK427" s="43"/>
    </row>
    <row r="428" spans="1:63" s="44" customFormat="1" x14ac:dyDescent="0.2">
      <c r="A428" s="48"/>
      <c r="B428" s="41"/>
      <c r="C428" s="41"/>
      <c r="D428" s="41"/>
      <c r="E428" s="41"/>
      <c r="F428" s="41"/>
      <c r="G428" s="41"/>
      <c r="H428" s="42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  <c r="AG428" s="41"/>
      <c r="AH428" s="41"/>
      <c r="AI428" s="41"/>
      <c r="AJ428" s="41"/>
      <c r="AK428" s="41"/>
      <c r="AL428" s="41"/>
      <c r="AM428" s="41"/>
      <c r="AN428" s="41"/>
      <c r="AO428" s="41"/>
      <c r="AP428" s="41"/>
      <c r="AQ428" s="41"/>
      <c r="AR428" s="41"/>
      <c r="AS428" s="41"/>
      <c r="AT428" s="41"/>
      <c r="AU428" s="41"/>
      <c r="AV428" s="41"/>
      <c r="AW428" s="41"/>
      <c r="AX428" s="41"/>
      <c r="AY428" s="41"/>
      <c r="AZ428" s="41"/>
      <c r="BA428" s="41"/>
      <c r="BB428" s="41"/>
      <c r="BC428" s="41"/>
      <c r="BD428" s="41"/>
      <c r="BE428" s="41"/>
      <c r="BF428" s="41"/>
      <c r="BG428" s="41"/>
      <c r="BH428" s="41"/>
      <c r="BI428" s="41"/>
      <c r="BJ428" s="41"/>
      <c r="BK428" s="43"/>
    </row>
    <row r="429" spans="1:63" s="44" customFormat="1" x14ac:dyDescent="0.2">
      <c r="A429" s="48"/>
      <c r="B429" s="41"/>
      <c r="C429" s="41"/>
      <c r="D429" s="41"/>
      <c r="E429" s="41"/>
      <c r="F429" s="41"/>
      <c r="G429" s="41"/>
      <c r="H429" s="42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  <c r="AL429" s="41"/>
      <c r="AM429" s="41"/>
      <c r="AN429" s="41"/>
      <c r="AO429" s="41"/>
      <c r="AP429" s="41"/>
      <c r="AQ429" s="41"/>
      <c r="AR429" s="41"/>
      <c r="AS429" s="41"/>
      <c r="AT429" s="41"/>
      <c r="AU429" s="41"/>
      <c r="AV429" s="41"/>
      <c r="AW429" s="41"/>
      <c r="AX429" s="41"/>
      <c r="AY429" s="41"/>
      <c r="AZ429" s="41"/>
      <c r="BA429" s="41"/>
      <c r="BB429" s="41"/>
      <c r="BC429" s="41"/>
      <c r="BD429" s="41"/>
      <c r="BE429" s="41"/>
      <c r="BF429" s="41"/>
      <c r="BG429" s="41"/>
      <c r="BH429" s="41"/>
      <c r="BI429" s="41"/>
      <c r="BJ429" s="41"/>
      <c r="BK429" s="43"/>
    </row>
    <row r="430" spans="1:63" s="44" customFormat="1" x14ac:dyDescent="0.2">
      <c r="A430" s="48"/>
      <c r="B430" s="41"/>
      <c r="C430" s="41"/>
      <c r="D430" s="41"/>
      <c r="E430" s="41"/>
      <c r="F430" s="41"/>
      <c r="G430" s="41"/>
      <c r="H430" s="42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  <c r="AH430" s="41"/>
      <c r="AI430" s="41"/>
      <c r="AJ430" s="41"/>
      <c r="AK430" s="41"/>
      <c r="AL430" s="41"/>
      <c r="AM430" s="41"/>
      <c r="AN430" s="41"/>
      <c r="AO430" s="41"/>
      <c r="AP430" s="41"/>
      <c r="AQ430" s="41"/>
      <c r="AR430" s="41"/>
      <c r="AS430" s="41"/>
      <c r="AT430" s="41"/>
      <c r="AU430" s="41"/>
      <c r="AV430" s="41"/>
      <c r="AW430" s="41"/>
      <c r="AX430" s="41"/>
      <c r="AY430" s="41"/>
      <c r="AZ430" s="41"/>
      <c r="BA430" s="41"/>
      <c r="BB430" s="41"/>
      <c r="BC430" s="41"/>
      <c r="BD430" s="41"/>
      <c r="BE430" s="41"/>
      <c r="BF430" s="41"/>
      <c r="BG430" s="41"/>
      <c r="BH430" s="41"/>
      <c r="BI430" s="41"/>
      <c r="BJ430" s="41"/>
      <c r="BK430" s="43"/>
    </row>
    <row r="431" spans="1:63" s="44" customFormat="1" x14ac:dyDescent="0.2">
      <c r="A431" s="48"/>
      <c r="B431" s="41"/>
      <c r="C431" s="41"/>
      <c r="D431" s="41"/>
      <c r="E431" s="41"/>
      <c r="F431" s="41"/>
      <c r="G431" s="41"/>
      <c r="H431" s="42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  <c r="AI431" s="41"/>
      <c r="AJ431" s="41"/>
      <c r="AK431" s="41"/>
      <c r="AL431" s="41"/>
      <c r="AM431" s="41"/>
      <c r="AN431" s="41"/>
      <c r="AO431" s="41"/>
      <c r="AP431" s="41"/>
      <c r="AQ431" s="41"/>
      <c r="AR431" s="41"/>
      <c r="AS431" s="41"/>
      <c r="AT431" s="41"/>
      <c r="AU431" s="41"/>
      <c r="AV431" s="41"/>
      <c r="AW431" s="41"/>
      <c r="AX431" s="41"/>
      <c r="AY431" s="41"/>
      <c r="AZ431" s="41"/>
      <c r="BA431" s="41"/>
      <c r="BB431" s="41"/>
      <c r="BC431" s="41"/>
      <c r="BD431" s="41"/>
      <c r="BE431" s="41"/>
      <c r="BF431" s="41"/>
      <c r="BG431" s="41"/>
      <c r="BH431" s="41"/>
      <c r="BI431" s="41"/>
      <c r="BJ431" s="41"/>
      <c r="BK431" s="43"/>
    </row>
    <row r="432" spans="1:63" s="44" customFormat="1" x14ac:dyDescent="0.2">
      <c r="A432" s="48"/>
      <c r="B432" s="41"/>
      <c r="C432" s="41"/>
      <c r="D432" s="41"/>
      <c r="E432" s="41"/>
      <c r="F432" s="41"/>
      <c r="G432" s="41"/>
      <c r="H432" s="42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/>
      <c r="AF432" s="41"/>
      <c r="AG432" s="41"/>
      <c r="AH432" s="41"/>
      <c r="AI432" s="41"/>
      <c r="AJ432" s="41"/>
      <c r="AK432" s="41"/>
      <c r="AL432" s="41"/>
      <c r="AM432" s="41"/>
      <c r="AN432" s="41"/>
      <c r="AO432" s="41"/>
      <c r="AP432" s="41"/>
      <c r="AQ432" s="41"/>
      <c r="AR432" s="41"/>
      <c r="AS432" s="41"/>
      <c r="AT432" s="41"/>
      <c r="AU432" s="41"/>
      <c r="AV432" s="41"/>
      <c r="AW432" s="41"/>
      <c r="AX432" s="41"/>
      <c r="AY432" s="41"/>
      <c r="AZ432" s="41"/>
      <c r="BA432" s="41"/>
      <c r="BB432" s="41"/>
      <c r="BC432" s="41"/>
      <c r="BD432" s="41"/>
      <c r="BE432" s="41"/>
      <c r="BF432" s="41"/>
      <c r="BG432" s="41"/>
      <c r="BH432" s="41"/>
      <c r="BI432" s="41"/>
      <c r="BJ432" s="41"/>
      <c r="BK432" s="43"/>
    </row>
    <row r="433" spans="1:63" s="44" customFormat="1" x14ac:dyDescent="0.2">
      <c r="A433" s="48"/>
      <c r="B433" s="41"/>
      <c r="C433" s="41"/>
      <c r="D433" s="41"/>
      <c r="E433" s="41"/>
      <c r="F433" s="41"/>
      <c r="G433" s="41"/>
      <c r="H433" s="42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/>
      <c r="AF433" s="41"/>
      <c r="AG433" s="41"/>
      <c r="AH433" s="41"/>
      <c r="AI433" s="41"/>
      <c r="AJ433" s="41"/>
      <c r="AK433" s="41"/>
      <c r="AL433" s="41"/>
      <c r="AM433" s="41"/>
      <c r="AN433" s="41"/>
      <c r="AO433" s="41"/>
      <c r="AP433" s="41"/>
      <c r="AQ433" s="41"/>
      <c r="AR433" s="41"/>
      <c r="AS433" s="41"/>
      <c r="AT433" s="41"/>
      <c r="AU433" s="41"/>
      <c r="AV433" s="41"/>
      <c r="AW433" s="41"/>
      <c r="AX433" s="41"/>
      <c r="AY433" s="41"/>
      <c r="AZ433" s="41"/>
      <c r="BA433" s="41"/>
      <c r="BB433" s="41"/>
      <c r="BC433" s="41"/>
      <c r="BD433" s="41"/>
      <c r="BE433" s="41"/>
      <c r="BF433" s="41"/>
      <c r="BG433" s="41"/>
      <c r="BH433" s="41"/>
      <c r="BI433" s="41"/>
      <c r="BJ433" s="41"/>
      <c r="BK433" s="43"/>
    </row>
    <row r="434" spans="1:63" s="44" customFormat="1" x14ac:dyDescent="0.2">
      <c r="A434" s="48"/>
      <c r="B434" s="41"/>
      <c r="C434" s="41"/>
      <c r="D434" s="41"/>
      <c r="E434" s="41"/>
      <c r="F434" s="41"/>
      <c r="G434" s="41"/>
      <c r="H434" s="42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F434" s="41"/>
      <c r="AG434" s="41"/>
      <c r="AH434" s="41"/>
      <c r="AI434" s="41"/>
      <c r="AJ434" s="41"/>
      <c r="AK434" s="41"/>
      <c r="AL434" s="41"/>
      <c r="AM434" s="41"/>
      <c r="AN434" s="41"/>
      <c r="AO434" s="41"/>
      <c r="AP434" s="41"/>
      <c r="AQ434" s="41"/>
      <c r="AR434" s="41"/>
      <c r="AS434" s="41"/>
      <c r="AT434" s="41"/>
      <c r="AU434" s="41"/>
      <c r="AV434" s="41"/>
      <c r="AW434" s="41"/>
      <c r="AX434" s="41"/>
      <c r="AY434" s="41"/>
      <c r="AZ434" s="41"/>
      <c r="BA434" s="41"/>
      <c r="BB434" s="41"/>
      <c r="BC434" s="41"/>
      <c r="BD434" s="41"/>
      <c r="BE434" s="41"/>
      <c r="BF434" s="41"/>
      <c r="BG434" s="41"/>
      <c r="BH434" s="41"/>
      <c r="BI434" s="41"/>
      <c r="BJ434" s="41"/>
      <c r="BK434" s="43"/>
    </row>
    <row r="435" spans="1:63" s="44" customFormat="1" x14ac:dyDescent="0.2">
      <c r="A435" s="48"/>
      <c r="B435" s="41"/>
      <c r="C435" s="41"/>
      <c r="D435" s="41"/>
      <c r="E435" s="41"/>
      <c r="F435" s="41"/>
      <c r="G435" s="41"/>
      <c r="H435" s="42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  <c r="AI435" s="41"/>
      <c r="AJ435" s="41"/>
      <c r="AK435" s="41"/>
      <c r="AL435" s="41"/>
      <c r="AM435" s="41"/>
      <c r="AN435" s="41"/>
      <c r="AO435" s="41"/>
      <c r="AP435" s="41"/>
      <c r="AQ435" s="41"/>
      <c r="AR435" s="41"/>
      <c r="AS435" s="41"/>
      <c r="AT435" s="41"/>
      <c r="AU435" s="41"/>
      <c r="AV435" s="41"/>
      <c r="AW435" s="41"/>
      <c r="AX435" s="41"/>
      <c r="AY435" s="41"/>
      <c r="AZ435" s="41"/>
      <c r="BA435" s="41"/>
      <c r="BB435" s="41"/>
      <c r="BC435" s="41"/>
      <c r="BD435" s="41"/>
      <c r="BE435" s="41"/>
      <c r="BF435" s="41"/>
      <c r="BG435" s="41"/>
      <c r="BH435" s="41"/>
      <c r="BI435" s="41"/>
      <c r="BJ435" s="41"/>
      <c r="BK435" s="43"/>
    </row>
    <row r="436" spans="1:63" s="44" customFormat="1" x14ac:dyDescent="0.2">
      <c r="A436" s="48"/>
      <c r="B436" s="41"/>
      <c r="C436" s="41"/>
      <c r="D436" s="41"/>
      <c r="E436" s="41"/>
      <c r="F436" s="41"/>
      <c r="G436" s="41"/>
      <c r="H436" s="42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/>
      <c r="AF436" s="41"/>
      <c r="AG436" s="41"/>
      <c r="AH436" s="41"/>
      <c r="AI436" s="41"/>
      <c r="AJ436" s="41"/>
      <c r="AK436" s="41"/>
      <c r="AL436" s="41"/>
      <c r="AM436" s="41"/>
      <c r="AN436" s="41"/>
      <c r="AO436" s="41"/>
      <c r="AP436" s="41"/>
      <c r="AQ436" s="41"/>
      <c r="AR436" s="41"/>
      <c r="AS436" s="41"/>
      <c r="AT436" s="41"/>
      <c r="AU436" s="41"/>
      <c r="AV436" s="41"/>
      <c r="AW436" s="41"/>
      <c r="AX436" s="41"/>
      <c r="AY436" s="41"/>
      <c r="AZ436" s="41"/>
      <c r="BA436" s="41"/>
      <c r="BB436" s="41"/>
      <c r="BC436" s="41"/>
      <c r="BD436" s="41"/>
      <c r="BE436" s="41"/>
      <c r="BF436" s="41"/>
      <c r="BG436" s="41"/>
      <c r="BH436" s="41"/>
      <c r="BI436" s="41"/>
      <c r="BJ436" s="41"/>
      <c r="BK436" s="43"/>
    </row>
    <row r="437" spans="1:63" s="44" customFormat="1" x14ac:dyDescent="0.2">
      <c r="A437" s="48"/>
      <c r="B437" s="41"/>
      <c r="C437" s="41"/>
      <c r="D437" s="41"/>
      <c r="E437" s="41"/>
      <c r="F437" s="41"/>
      <c r="G437" s="41"/>
      <c r="H437" s="42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  <c r="AI437" s="41"/>
      <c r="AJ437" s="41"/>
      <c r="AK437" s="41"/>
      <c r="AL437" s="41"/>
      <c r="AM437" s="41"/>
      <c r="AN437" s="41"/>
      <c r="AO437" s="41"/>
      <c r="AP437" s="41"/>
      <c r="AQ437" s="41"/>
      <c r="AR437" s="41"/>
      <c r="AS437" s="41"/>
      <c r="AT437" s="41"/>
      <c r="AU437" s="41"/>
      <c r="AV437" s="41"/>
      <c r="AW437" s="41"/>
      <c r="AX437" s="41"/>
      <c r="AY437" s="41"/>
      <c r="AZ437" s="41"/>
      <c r="BA437" s="41"/>
      <c r="BB437" s="41"/>
      <c r="BC437" s="41"/>
      <c r="BD437" s="41"/>
      <c r="BE437" s="41"/>
      <c r="BF437" s="41"/>
      <c r="BG437" s="41"/>
      <c r="BH437" s="41"/>
      <c r="BI437" s="41"/>
      <c r="BJ437" s="41"/>
      <c r="BK437" s="43"/>
    </row>
    <row r="438" spans="1:63" s="44" customFormat="1" x14ac:dyDescent="0.2">
      <c r="A438" s="48"/>
      <c r="B438" s="41"/>
      <c r="C438" s="41"/>
      <c r="D438" s="41"/>
      <c r="E438" s="41"/>
      <c r="F438" s="41"/>
      <c r="G438" s="41"/>
      <c r="H438" s="42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  <c r="AH438" s="41"/>
      <c r="AI438" s="41"/>
      <c r="AJ438" s="41"/>
      <c r="AK438" s="41"/>
      <c r="AL438" s="41"/>
      <c r="AM438" s="41"/>
      <c r="AN438" s="41"/>
      <c r="AO438" s="41"/>
      <c r="AP438" s="41"/>
      <c r="AQ438" s="41"/>
      <c r="AR438" s="41"/>
      <c r="AS438" s="41"/>
      <c r="AT438" s="41"/>
      <c r="AU438" s="41"/>
      <c r="AV438" s="41"/>
      <c r="AW438" s="41"/>
      <c r="AX438" s="41"/>
      <c r="AY438" s="41"/>
      <c r="AZ438" s="41"/>
      <c r="BA438" s="41"/>
      <c r="BB438" s="41"/>
      <c r="BC438" s="41"/>
      <c r="BD438" s="41"/>
      <c r="BE438" s="41"/>
      <c r="BF438" s="41"/>
      <c r="BG438" s="41"/>
      <c r="BH438" s="41"/>
      <c r="BI438" s="41"/>
      <c r="BJ438" s="41"/>
      <c r="BK438" s="43"/>
    </row>
    <row r="439" spans="1:63" s="44" customFormat="1" x14ac:dyDescent="0.2">
      <c r="A439" s="48"/>
      <c r="B439" s="41"/>
      <c r="C439" s="41"/>
      <c r="D439" s="41"/>
      <c r="E439" s="41"/>
      <c r="F439" s="41"/>
      <c r="G439" s="41"/>
      <c r="H439" s="42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  <c r="AI439" s="41"/>
      <c r="AJ439" s="41"/>
      <c r="AK439" s="41"/>
      <c r="AL439" s="41"/>
      <c r="AM439" s="41"/>
      <c r="AN439" s="41"/>
      <c r="AO439" s="41"/>
      <c r="AP439" s="41"/>
      <c r="AQ439" s="41"/>
      <c r="AR439" s="41"/>
      <c r="AS439" s="41"/>
      <c r="AT439" s="41"/>
      <c r="AU439" s="41"/>
      <c r="AV439" s="41"/>
      <c r="AW439" s="41"/>
      <c r="AX439" s="41"/>
      <c r="AY439" s="41"/>
      <c r="AZ439" s="41"/>
      <c r="BA439" s="41"/>
      <c r="BB439" s="41"/>
      <c r="BC439" s="41"/>
      <c r="BD439" s="41"/>
      <c r="BE439" s="41"/>
      <c r="BF439" s="41"/>
      <c r="BG439" s="41"/>
      <c r="BH439" s="41"/>
      <c r="BI439" s="41"/>
      <c r="BJ439" s="41"/>
      <c r="BK439" s="43"/>
    </row>
    <row r="440" spans="1:63" s="44" customFormat="1" x14ac:dyDescent="0.2">
      <c r="A440" s="48"/>
      <c r="B440" s="41"/>
      <c r="C440" s="41"/>
      <c r="D440" s="41"/>
      <c r="E440" s="41"/>
      <c r="F440" s="41"/>
      <c r="G440" s="41"/>
      <c r="H440" s="42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  <c r="AI440" s="41"/>
      <c r="AJ440" s="41"/>
      <c r="AK440" s="41"/>
      <c r="AL440" s="41"/>
      <c r="AM440" s="41"/>
      <c r="AN440" s="41"/>
      <c r="AO440" s="41"/>
      <c r="AP440" s="41"/>
      <c r="AQ440" s="41"/>
      <c r="AR440" s="41"/>
      <c r="AS440" s="41"/>
      <c r="AT440" s="41"/>
      <c r="AU440" s="41"/>
      <c r="AV440" s="41"/>
      <c r="AW440" s="41"/>
      <c r="AX440" s="41"/>
      <c r="AY440" s="41"/>
      <c r="AZ440" s="41"/>
      <c r="BA440" s="41"/>
      <c r="BB440" s="41"/>
      <c r="BC440" s="41"/>
      <c r="BD440" s="41"/>
      <c r="BE440" s="41"/>
      <c r="BF440" s="41"/>
      <c r="BG440" s="41"/>
      <c r="BH440" s="41"/>
      <c r="BI440" s="41"/>
      <c r="BJ440" s="41"/>
      <c r="BK440" s="43"/>
    </row>
    <row r="441" spans="1:63" s="44" customFormat="1" x14ac:dyDescent="0.2">
      <c r="A441" s="48"/>
      <c r="B441" s="41"/>
      <c r="C441" s="41"/>
      <c r="D441" s="41"/>
      <c r="E441" s="41"/>
      <c r="F441" s="41"/>
      <c r="G441" s="41"/>
      <c r="H441" s="42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  <c r="AI441" s="41"/>
      <c r="AJ441" s="41"/>
      <c r="AK441" s="41"/>
      <c r="AL441" s="41"/>
      <c r="AM441" s="41"/>
      <c r="AN441" s="41"/>
      <c r="AO441" s="41"/>
      <c r="AP441" s="41"/>
      <c r="AQ441" s="41"/>
      <c r="AR441" s="41"/>
      <c r="AS441" s="41"/>
      <c r="AT441" s="41"/>
      <c r="AU441" s="41"/>
      <c r="AV441" s="41"/>
      <c r="AW441" s="41"/>
      <c r="AX441" s="41"/>
      <c r="AY441" s="41"/>
      <c r="AZ441" s="41"/>
      <c r="BA441" s="41"/>
      <c r="BB441" s="41"/>
      <c r="BC441" s="41"/>
      <c r="BD441" s="41"/>
      <c r="BE441" s="41"/>
      <c r="BF441" s="41"/>
      <c r="BG441" s="41"/>
      <c r="BH441" s="41"/>
      <c r="BI441" s="41"/>
      <c r="BJ441" s="41"/>
      <c r="BK441" s="43"/>
    </row>
    <row r="442" spans="1:63" s="44" customFormat="1" x14ac:dyDescent="0.2">
      <c r="A442" s="48"/>
      <c r="B442" s="41"/>
      <c r="C442" s="41"/>
      <c r="D442" s="41"/>
      <c r="E442" s="41"/>
      <c r="F442" s="41"/>
      <c r="G442" s="41"/>
      <c r="H442" s="42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  <c r="AI442" s="41"/>
      <c r="AJ442" s="41"/>
      <c r="AK442" s="41"/>
      <c r="AL442" s="41"/>
      <c r="AM442" s="41"/>
      <c r="AN442" s="41"/>
      <c r="AO442" s="41"/>
      <c r="AP442" s="41"/>
      <c r="AQ442" s="41"/>
      <c r="AR442" s="41"/>
      <c r="AS442" s="41"/>
      <c r="AT442" s="41"/>
      <c r="AU442" s="41"/>
      <c r="AV442" s="41"/>
      <c r="AW442" s="41"/>
      <c r="AX442" s="41"/>
      <c r="AY442" s="41"/>
      <c r="AZ442" s="41"/>
      <c r="BA442" s="41"/>
      <c r="BB442" s="41"/>
      <c r="BC442" s="41"/>
      <c r="BD442" s="41"/>
      <c r="BE442" s="41"/>
      <c r="BF442" s="41"/>
      <c r="BG442" s="41"/>
      <c r="BH442" s="41"/>
      <c r="BI442" s="41"/>
      <c r="BJ442" s="41"/>
      <c r="BK442" s="43"/>
    </row>
    <row r="443" spans="1:63" s="44" customFormat="1" x14ac:dyDescent="0.2">
      <c r="A443" s="48"/>
      <c r="B443" s="41"/>
      <c r="C443" s="41"/>
      <c r="D443" s="41"/>
      <c r="E443" s="41"/>
      <c r="F443" s="41"/>
      <c r="G443" s="41"/>
      <c r="H443" s="42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  <c r="AG443" s="41"/>
      <c r="AH443" s="41"/>
      <c r="AI443" s="41"/>
      <c r="AJ443" s="41"/>
      <c r="AK443" s="41"/>
      <c r="AL443" s="41"/>
      <c r="AM443" s="41"/>
      <c r="AN443" s="41"/>
      <c r="AO443" s="41"/>
      <c r="AP443" s="41"/>
      <c r="AQ443" s="41"/>
      <c r="AR443" s="41"/>
      <c r="AS443" s="41"/>
      <c r="AT443" s="41"/>
      <c r="AU443" s="41"/>
      <c r="AV443" s="41"/>
      <c r="AW443" s="41"/>
      <c r="AX443" s="41"/>
      <c r="AY443" s="41"/>
      <c r="AZ443" s="41"/>
      <c r="BA443" s="41"/>
      <c r="BB443" s="41"/>
      <c r="BC443" s="41"/>
      <c r="BD443" s="41"/>
      <c r="BE443" s="41"/>
      <c r="BF443" s="41"/>
      <c r="BG443" s="41"/>
      <c r="BH443" s="41"/>
      <c r="BI443" s="41"/>
      <c r="BJ443" s="41"/>
      <c r="BK443" s="43"/>
    </row>
    <row r="444" spans="1:63" s="44" customFormat="1" x14ac:dyDescent="0.2">
      <c r="A444" s="48"/>
      <c r="B444" s="41"/>
      <c r="C444" s="41"/>
      <c r="D444" s="41"/>
      <c r="E444" s="41"/>
      <c r="F444" s="41"/>
      <c r="G444" s="41"/>
      <c r="H444" s="42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  <c r="AG444" s="41"/>
      <c r="AH444" s="41"/>
      <c r="AI444" s="41"/>
      <c r="AJ444" s="41"/>
      <c r="AK444" s="41"/>
      <c r="AL444" s="41"/>
      <c r="AM444" s="41"/>
      <c r="AN444" s="41"/>
      <c r="AO444" s="41"/>
      <c r="AP444" s="41"/>
      <c r="AQ444" s="41"/>
      <c r="AR444" s="41"/>
      <c r="AS444" s="41"/>
      <c r="AT444" s="41"/>
      <c r="AU444" s="41"/>
      <c r="AV444" s="41"/>
      <c r="AW444" s="41"/>
      <c r="AX444" s="41"/>
      <c r="AY444" s="41"/>
      <c r="AZ444" s="41"/>
      <c r="BA444" s="41"/>
      <c r="BB444" s="41"/>
      <c r="BC444" s="41"/>
      <c r="BD444" s="41"/>
      <c r="BE444" s="41"/>
      <c r="BF444" s="41"/>
      <c r="BG444" s="41"/>
      <c r="BH444" s="41"/>
      <c r="BI444" s="41"/>
      <c r="BJ444" s="41"/>
      <c r="BK444" s="43"/>
    </row>
    <row r="445" spans="1:63" s="44" customFormat="1" x14ac:dyDescent="0.2">
      <c r="A445" s="48"/>
      <c r="B445" s="41"/>
      <c r="C445" s="41"/>
      <c r="D445" s="41"/>
      <c r="E445" s="41"/>
      <c r="F445" s="41"/>
      <c r="G445" s="41"/>
      <c r="H445" s="42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  <c r="AG445" s="41"/>
      <c r="AH445" s="41"/>
      <c r="AI445" s="41"/>
      <c r="AJ445" s="41"/>
      <c r="AK445" s="41"/>
      <c r="AL445" s="41"/>
      <c r="AM445" s="41"/>
      <c r="AN445" s="41"/>
      <c r="AO445" s="41"/>
      <c r="AP445" s="41"/>
      <c r="AQ445" s="41"/>
      <c r="AR445" s="41"/>
      <c r="AS445" s="41"/>
      <c r="AT445" s="41"/>
      <c r="AU445" s="41"/>
      <c r="AV445" s="41"/>
      <c r="AW445" s="41"/>
      <c r="AX445" s="41"/>
      <c r="AY445" s="41"/>
      <c r="AZ445" s="41"/>
      <c r="BA445" s="41"/>
      <c r="BB445" s="41"/>
      <c r="BC445" s="41"/>
      <c r="BD445" s="41"/>
      <c r="BE445" s="41"/>
      <c r="BF445" s="41"/>
      <c r="BG445" s="41"/>
      <c r="BH445" s="41"/>
      <c r="BI445" s="41"/>
      <c r="BJ445" s="41"/>
      <c r="BK445" s="43"/>
    </row>
    <row r="446" spans="1:63" s="44" customFormat="1" x14ac:dyDescent="0.2">
      <c r="A446" s="48"/>
      <c r="B446" s="41"/>
      <c r="C446" s="41"/>
      <c r="D446" s="41"/>
      <c r="E446" s="41"/>
      <c r="F446" s="41"/>
      <c r="G446" s="41"/>
      <c r="H446" s="42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  <c r="AG446" s="41"/>
      <c r="AH446" s="41"/>
      <c r="AI446" s="41"/>
      <c r="AJ446" s="41"/>
      <c r="AK446" s="41"/>
      <c r="AL446" s="41"/>
      <c r="AM446" s="41"/>
      <c r="AN446" s="41"/>
      <c r="AO446" s="41"/>
      <c r="AP446" s="41"/>
      <c r="AQ446" s="41"/>
      <c r="AR446" s="41"/>
      <c r="AS446" s="41"/>
      <c r="AT446" s="41"/>
      <c r="AU446" s="41"/>
      <c r="AV446" s="41"/>
      <c r="AW446" s="41"/>
      <c r="AX446" s="41"/>
      <c r="AY446" s="41"/>
      <c r="AZ446" s="41"/>
      <c r="BA446" s="41"/>
      <c r="BB446" s="41"/>
      <c r="BC446" s="41"/>
      <c r="BD446" s="41"/>
      <c r="BE446" s="41"/>
      <c r="BF446" s="41"/>
      <c r="BG446" s="41"/>
      <c r="BH446" s="41"/>
      <c r="BI446" s="41"/>
      <c r="BJ446" s="41"/>
      <c r="BK446" s="43"/>
    </row>
    <row r="447" spans="1:63" s="44" customFormat="1" x14ac:dyDescent="0.2">
      <c r="A447" s="48"/>
      <c r="B447" s="41"/>
      <c r="C447" s="41"/>
      <c r="D447" s="41"/>
      <c r="E447" s="41"/>
      <c r="F447" s="41"/>
      <c r="G447" s="41"/>
      <c r="H447" s="42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  <c r="AG447" s="41"/>
      <c r="AH447" s="41"/>
      <c r="AI447" s="41"/>
      <c r="AJ447" s="41"/>
      <c r="AK447" s="41"/>
      <c r="AL447" s="41"/>
      <c r="AM447" s="41"/>
      <c r="AN447" s="41"/>
      <c r="AO447" s="41"/>
      <c r="AP447" s="41"/>
      <c r="AQ447" s="41"/>
      <c r="AR447" s="41"/>
      <c r="AS447" s="41"/>
      <c r="AT447" s="41"/>
      <c r="AU447" s="41"/>
      <c r="AV447" s="41"/>
      <c r="AW447" s="41"/>
      <c r="AX447" s="41"/>
      <c r="AY447" s="41"/>
      <c r="AZ447" s="41"/>
      <c r="BA447" s="41"/>
      <c r="BB447" s="41"/>
      <c r="BC447" s="41"/>
      <c r="BD447" s="41"/>
      <c r="BE447" s="41"/>
      <c r="BF447" s="41"/>
      <c r="BG447" s="41"/>
      <c r="BH447" s="41"/>
      <c r="BI447" s="41"/>
      <c r="BJ447" s="41"/>
      <c r="BK447" s="43"/>
    </row>
    <row r="448" spans="1:63" s="44" customFormat="1" x14ac:dyDescent="0.2">
      <c r="A448" s="48"/>
      <c r="B448" s="41"/>
      <c r="C448" s="41"/>
      <c r="D448" s="41"/>
      <c r="E448" s="41"/>
      <c r="F448" s="41"/>
      <c r="G448" s="41"/>
      <c r="H448" s="42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  <c r="AI448" s="41"/>
      <c r="AJ448" s="41"/>
      <c r="AK448" s="41"/>
      <c r="AL448" s="41"/>
      <c r="AM448" s="41"/>
      <c r="AN448" s="41"/>
      <c r="AO448" s="41"/>
      <c r="AP448" s="41"/>
      <c r="AQ448" s="41"/>
      <c r="AR448" s="41"/>
      <c r="AS448" s="41"/>
      <c r="AT448" s="41"/>
      <c r="AU448" s="41"/>
      <c r="AV448" s="41"/>
      <c r="AW448" s="41"/>
      <c r="AX448" s="41"/>
      <c r="AY448" s="41"/>
      <c r="AZ448" s="41"/>
      <c r="BA448" s="41"/>
      <c r="BB448" s="41"/>
      <c r="BC448" s="41"/>
      <c r="BD448" s="41"/>
      <c r="BE448" s="41"/>
      <c r="BF448" s="41"/>
      <c r="BG448" s="41"/>
      <c r="BH448" s="41"/>
      <c r="BI448" s="41"/>
      <c r="BJ448" s="41"/>
      <c r="BK448" s="43"/>
    </row>
    <row r="449" spans="1:63" s="44" customFormat="1" x14ac:dyDescent="0.2">
      <c r="A449" s="48"/>
      <c r="B449" s="41"/>
      <c r="C449" s="41"/>
      <c r="D449" s="41"/>
      <c r="E449" s="41"/>
      <c r="F449" s="41"/>
      <c r="G449" s="41"/>
      <c r="H449" s="42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  <c r="AI449" s="41"/>
      <c r="AJ449" s="41"/>
      <c r="AK449" s="41"/>
      <c r="AL449" s="41"/>
      <c r="AM449" s="41"/>
      <c r="AN449" s="41"/>
      <c r="AO449" s="41"/>
      <c r="AP449" s="41"/>
      <c r="AQ449" s="41"/>
      <c r="AR449" s="41"/>
      <c r="AS449" s="41"/>
      <c r="AT449" s="41"/>
      <c r="AU449" s="41"/>
      <c r="AV449" s="41"/>
      <c r="AW449" s="41"/>
      <c r="AX449" s="41"/>
      <c r="AY449" s="41"/>
      <c r="AZ449" s="41"/>
      <c r="BA449" s="41"/>
      <c r="BB449" s="41"/>
      <c r="BC449" s="41"/>
      <c r="BD449" s="41"/>
      <c r="BE449" s="41"/>
      <c r="BF449" s="41"/>
      <c r="BG449" s="41"/>
      <c r="BH449" s="41"/>
      <c r="BI449" s="41"/>
      <c r="BJ449" s="41"/>
      <c r="BK449" s="43"/>
    </row>
    <row r="450" spans="1:63" s="44" customFormat="1" x14ac:dyDescent="0.2">
      <c r="A450" s="48"/>
      <c r="B450" s="41"/>
      <c r="C450" s="41"/>
      <c r="D450" s="41"/>
      <c r="E450" s="41"/>
      <c r="F450" s="41"/>
      <c r="G450" s="41"/>
      <c r="H450" s="42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  <c r="AH450" s="41"/>
      <c r="AI450" s="41"/>
      <c r="AJ450" s="41"/>
      <c r="AK450" s="41"/>
      <c r="AL450" s="41"/>
      <c r="AM450" s="41"/>
      <c r="AN450" s="41"/>
      <c r="AO450" s="41"/>
      <c r="AP450" s="41"/>
      <c r="AQ450" s="41"/>
      <c r="AR450" s="41"/>
      <c r="AS450" s="41"/>
      <c r="AT450" s="41"/>
      <c r="AU450" s="41"/>
      <c r="AV450" s="41"/>
      <c r="AW450" s="41"/>
      <c r="AX450" s="41"/>
      <c r="AY450" s="41"/>
      <c r="AZ450" s="41"/>
      <c r="BA450" s="41"/>
      <c r="BB450" s="41"/>
      <c r="BC450" s="41"/>
      <c r="BD450" s="41"/>
      <c r="BE450" s="41"/>
      <c r="BF450" s="41"/>
      <c r="BG450" s="41"/>
      <c r="BH450" s="41"/>
      <c r="BI450" s="41"/>
      <c r="BJ450" s="41"/>
      <c r="BK450" s="43"/>
    </row>
    <row r="451" spans="1:63" s="44" customFormat="1" x14ac:dyDescent="0.2">
      <c r="A451" s="48"/>
      <c r="B451" s="41"/>
      <c r="C451" s="41"/>
      <c r="D451" s="41"/>
      <c r="E451" s="41"/>
      <c r="F451" s="41"/>
      <c r="G451" s="41"/>
      <c r="H451" s="42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  <c r="AI451" s="41"/>
      <c r="AJ451" s="41"/>
      <c r="AK451" s="41"/>
      <c r="AL451" s="41"/>
      <c r="AM451" s="41"/>
      <c r="AN451" s="41"/>
      <c r="AO451" s="41"/>
      <c r="AP451" s="41"/>
      <c r="AQ451" s="41"/>
      <c r="AR451" s="41"/>
      <c r="AS451" s="41"/>
      <c r="AT451" s="41"/>
      <c r="AU451" s="41"/>
      <c r="AV451" s="41"/>
      <c r="AW451" s="41"/>
      <c r="AX451" s="41"/>
      <c r="AY451" s="41"/>
      <c r="AZ451" s="41"/>
      <c r="BA451" s="41"/>
      <c r="BB451" s="41"/>
      <c r="BC451" s="41"/>
      <c r="BD451" s="41"/>
      <c r="BE451" s="41"/>
      <c r="BF451" s="41"/>
      <c r="BG451" s="41"/>
      <c r="BH451" s="41"/>
      <c r="BI451" s="41"/>
      <c r="BJ451" s="41"/>
      <c r="BK451" s="43"/>
    </row>
    <row r="452" spans="1:63" s="44" customFormat="1" x14ac:dyDescent="0.2">
      <c r="A452" s="48"/>
      <c r="B452" s="41"/>
      <c r="C452" s="41"/>
      <c r="D452" s="41"/>
      <c r="E452" s="41"/>
      <c r="F452" s="41"/>
      <c r="G452" s="41"/>
      <c r="H452" s="42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  <c r="AI452" s="41"/>
      <c r="AJ452" s="41"/>
      <c r="AK452" s="41"/>
      <c r="AL452" s="41"/>
      <c r="AM452" s="41"/>
      <c r="AN452" s="41"/>
      <c r="AO452" s="41"/>
      <c r="AP452" s="41"/>
      <c r="AQ452" s="41"/>
      <c r="AR452" s="41"/>
      <c r="AS452" s="41"/>
      <c r="AT452" s="41"/>
      <c r="AU452" s="41"/>
      <c r="AV452" s="41"/>
      <c r="AW452" s="41"/>
      <c r="AX452" s="41"/>
      <c r="AY452" s="41"/>
      <c r="AZ452" s="41"/>
      <c r="BA452" s="41"/>
      <c r="BB452" s="41"/>
      <c r="BC452" s="41"/>
      <c r="BD452" s="41"/>
      <c r="BE452" s="41"/>
      <c r="BF452" s="41"/>
      <c r="BG452" s="41"/>
      <c r="BH452" s="41"/>
      <c r="BI452" s="41"/>
      <c r="BJ452" s="41"/>
      <c r="BK452" s="43"/>
    </row>
    <row r="453" spans="1:63" s="44" customFormat="1" x14ac:dyDescent="0.2">
      <c r="A453" s="48"/>
      <c r="B453" s="41"/>
      <c r="C453" s="41"/>
      <c r="D453" s="41"/>
      <c r="E453" s="41"/>
      <c r="F453" s="41"/>
      <c r="G453" s="41"/>
      <c r="H453" s="42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  <c r="AI453" s="41"/>
      <c r="AJ453" s="41"/>
      <c r="AK453" s="41"/>
      <c r="AL453" s="41"/>
      <c r="AM453" s="41"/>
      <c r="AN453" s="41"/>
      <c r="AO453" s="41"/>
      <c r="AP453" s="41"/>
      <c r="AQ453" s="41"/>
      <c r="AR453" s="41"/>
      <c r="AS453" s="41"/>
      <c r="AT453" s="41"/>
      <c r="AU453" s="41"/>
      <c r="AV453" s="41"/>
      <c r="AW453" s="41"/>
      <c r="AX453" s="41"/>
      <c r="AY453" s="41"/>
      <c r="AZ453" s="41"/>
      <c r="BA453" s="41"/>
      <c r="BB453" s="41"/>
      <c r="BC453" s="41"/>
      <c r="BD453" s="41"/>
      <c r="BE453" s="41"/>
      <c r="BF453" s="41"/>
      <c r="BG453" s="41"/>
      <c r="BH453" s="41"/>
      <c r="BI453" s="41"/>
      <c r="BJ453" s="41"/>
      <c r="BK453" s="43"/>
    </row>
    <row r="454" spans="1:63" s="44" customFormat="1" x14ac:dyDescent="0.2">
      <c r="A454" s="48"/>
      <c r="B454" s="41"/>
      <c r="C454" s="41"/>
      <c r="D454" s="41"/>
      <c r="E454" s="41"/>
      <c r="F454" s="41"/>
      <c r="G454" s="41"/>
      <c r="H454" s="42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/>
      <c r="AF454" s="41"/>
      <c r="AG454" s="41"/>
      <c r="AH454" s="41"/>
      <c r="AI454" s="41"/>
      <c r="AJ454" s="41"/>
      <c r="AK454" s="41"/>
      <c r="AL454" s="41"/>
      <c r="AM454" s="41"/>
      <c r="AN454" s="41"/>
      <c r="AO454" s="41"/>
      <c r="AP454" s="41"/>
      <c r="AQ454" s="41"/>
      <c r="AR454" s="41"/>
      <c r="AS454" s="41"/>
      <c r="AT454" s="41"/>
      <c r="AU454" s="41"/>
      <c r="AV454" s="41"/>
      <c r="AW454" s="41"/>
      <c r="AX454" s="41"/>
      <c r="AY454" s="41"/>
      <c r="AZ454" s="41"/>
      <c r="BA454" s="41"/>
      <c r="BB454" s="41"/>
      <c r="BC454" s="41"/>
      <c r="BD454" s="41"/>
      <c r="BE454" s="41"/>
      <c r="BF454" s="41"/>
      <c r="BG454" s="41"/>
      <c r="BH454" s="41"/>
      <c r="BI454" s="41"/>
      <c r="BJ454" s="41"/>
      <c r="BK454" s="43"/>
    </row>
    <row r="455" spans="1:63" s="44" customFormat="1" x14ac:dyDescent="0.2">
      <c r="A455" s="48"/>
      <c r="B455" s="41"/>
      <c r="C455" s="41"/>
      <c r="D455" s="41"/>
      <c r="E455" s="41"/>
      <c r="F455" s="41"/>
      <c r="G455" s="41"/>
      <c r="H455" s="42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/>
      <c r="AF455" s="41"/>
      <c r="AG455" s="41"/>
      <c r="AH455" s="41"/>
      <c r="AI455" s="41"/>
      <c r="AJ455" s="41"/>
      <c r="AK455" s="41"/>
      <c r="AL455" s="41"/>
      <c r="AM455" s="41"/>
      <c r="AN455" s="41"/>
      <c r="AO455" s="41"/>
      <c r="AP455" s="41"/>
      <c r="AQ455" s="41"/>
      <c r="AR455" s="41"/>
      <c r="AS455" s="41"/>
      <c r="AT455" s="41"/>
      <c r="AU455" s="41"/>
      <c r="AV455" s="41"/>
      <c r="AW455" s="41"/>
      <c r="AX455" s="41"/>
      <c r="AY455" s="41"/>
      <c r="AZ455" s="41"/>
      <c r="BA455" s="41"/>
      <c r="BB455" s="41"/>
      <c r="BC455" s="41"/>
      <c r="BD455" s="41"/>
      <c r="BE455" s="41"/>
      <c r="BF455" s="41"/>
      <c r="BG455" s="41"/>
      <c r="BH455" s="41"/>
      <c r="BI455" s="41"/>
      <c r="BJ455" s="41"/>
      <c r="BK455" s="43"/>
    </row>
    <row r="456" spans="1:63" s="44" customFormat="1" x14ac:dyDescent="0.2">
      <c r="A456" s="48"/>
      <c r="B456" s="41"/>
      <c r="C456" s="41"/>
      <c r="D456" s="41"/>
      <c r="E456" s="41"/>
      <c r="F456" s="41"/>
      <c r="G456" s="41"/>
      <c r="H456" s="42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  <c r="AF456" s="41"/>
      <c r="AG456" s="41"/>
      <c r="AH456" s="41"/>
      <c r="AI456" s="41"/>
      <c r="AJ456" s="41"/>
      <c r="AK456" s="41"/>
      <c r="AL456" s="41"/>
      <c r="AM456" s="41"/>
      <c r="AN456" s="41"/>
      <c r="AO456" s="41"/>
      <c r="AP456" s="41"/>
      <c r="AQ456" s="41"/>
      <c r="AR456" s="41"/>
      <c r="AS456" s="41"/>
      <c r="AT456" s="41"/>
      <c r="AU456" s="41"/>
      <c r="AV456" s="41"/>
      <c r="AW456" s="41"/>
      <c r="AX456" s="41"/>
      <c r="AY456" s="41"/>
      <c r="AZ456" s="41"/>
      <c r="BA456" s="41"/>
      <c r="BB456" s="41"/>
      <c r="BC456" s="41"/>
      <c r="BD456" s="41"/>
      <c r="BE456" s="41"/>
      <c r="BF456" s="41"/>
      <c r="BG456" s="41"/>
      <c r="BH456" s="41"/>
      <c r="BI456" s="41"/>
      <c r="BJ456" s="41"/>
      <c r="BK456" s="43"/>
    </row>
    <row r="457" spans="1:63" s="44" customFormat="1" x14ac:dyDescent="0.2">
      <c r="A457" s="48"/>
      <c r="B457" s="41"/>
      <c r="C457" s="41"/>
      <c r="D457" s="41"/>
      <c r="E457" s="41"/>
      <c r="F457" s="41"/>
      <c r="G457" s="41"/>
      <c r="H457" s="42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  <c r="AH457" s="41"/>
      <c r="AI457" s="41"/>
      <c r="AJ457" s="41"/>
      <c r="AK457" s="41"/>
      <c r="AL457" s="41"/>
      <c r="AM457" s="41"/>
      <c r="AN457" s="41"/>
      <c r="AO457" s="41"/>
      <c r="AP457" s="41"/>
      <c r="AQ457" s="41"/>
      <c r="AR457" s="41"/>
      <c r="AS457" s="41"/>
      <c r="AT457" s="41"/>
      <c r="AU457" s="41"/>
      <c r="AV457" s="41"/>
      <c r="AW457" s="41"/>
      <c r="AX457" s="41"/>
      <c r="AY457" s="41"/>
      <c r="AZ457" s="41"/>
      <c r="BA457" s="41"/>
      <c r="BB457" s="41"/>
      <c r="BC457" s="41"/>
      <c r="BD457" s="41"/>
      <c r="BE457" s="41"/>
      <c r="BF457" s="41"/>
      <c r="BG457" s="41"/>
      <c r="BH457" s="41"/>
      <c r="BI457" s="41"/>
      <c r="BJ457" s="41"/>
      <c r="BK457" s="43"/>
    </row>
    <row r="458" spans="1:63" s="44" customFormat="1" x14ac:dyDescent="0.2">
      <c r="A458" s="48"/>
      <c r="B458" s="41"/>
      <c r="C458" s="41"/>
      <c r="D458" s="41"/>
      <c r="E458" s="41"/>
      <c r="F458" s="41"/>
      <c r="G458" s="41"/>
      <c r="H458" s="42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/>
      <c r="AF458" s="41"/>
      <c r="AG458" s="41"/>
      <c r="AH458" s="41"/>
      <c r="AI458" s="41"/>
      <c r="AJ458" s="41"/>
      <c r="AK458" s="41"/>
      <c r="AL458" s="41"/>
      <c r="AM458" s="41"/>
      <c r="AN458" s="41"/>
      <c r="AO458" s="41"/>
      <c r="AP458" s="41"/>
      <c r="AQ458" s="41"/>
      <c r="AR458" s="41"/>
      <c r="AS458" s="41"/>
      <c r="AT458" s="41"/>
      <c r="AU458" s="41"/>
      <c r="AV458" s="41"/>
      <c r="AW458" s="41"/>
      <c r="AX458" s="41"/>
      <c r="AY458" s="41"/>
      <c r="AZ458" s="41"/>
      <c r="BA458" s="41"/>
      <c r="BB458" s="41"/>
      <c r="BC458" s="41"/>
      <c r="BD458" s="41"/>
      <c r="BE458" s="41"/>
      <c r="BF458" s="41"/>
      <c r="BG458" s="41"/>
      <c r="BH458" s="41"/>
      <c r="BI458" s="41"/>
      <c r="BJ458" s="41"/>
      <c r="BK458" s="43"/>
    </row>
    <row r="459" spans="1:63" s="44" customFormat="1" x14ac:dyDescent="0.2">
      <c r="A459" s="48"/>
      <c r="B459" s="41"/>
      <c r="C459" s="41"/>
      <c r="D459" s="41"/>
      <c r="E459" s="41"/>
      <c r="F459" s="41"/>
      <c r="G459" s="41"/>
      <c r="H459" s="42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  <c r="AH459" s="41"/>
      <c r="AI459" s="41"/>
      <c r="AJ459" s="41"/>
      <c r="AK459" s="41"/>
      <c r="AL459" s="41"/>
      <c r="AM459" s="41"/>
      <c r="AN459" s="41"/>
      <c r="AO459" s="41"/>
      <c r="AP459" s="41"/>
      <c r="AQ459" s="41"/>
      <c r="AR459" s="41"/>
      <c r="AS459" s="41"/>
      <c r="AT459" s="41"/>
      <c r="AU459" s="41"/>
      <c r="AV459" s="41"/>
      <c r="AW459" s="41"/>
      <c r="AX459" s="41"/>
      <c r="AY459" s="41"/>
      <c r="AZ459" s="41"/>
      <c r="BA459" s="41"/>
      <c r="BB459" s="41"/>
      <c r="BC459" s="41"/>
      <c r="BD459" s="41"/>
      <c r="BE459" s="41"/>
      <c r="BF459" s="41"/>
      <c r="BG459" s="41"/>
      <c r="BH459" s="41"/>
      <c r="BI459" s="41"/>
      <c r="BJ459" s="41"/>
      <c r="BK459" s="43"/>
    </row>
    <row r="460" spans="1:63" s="44" customFormat="1" x14ac:dyDescent="0.2">
      <c r="A460" s="48"/>
      <c r="B460" s="41"/>
      <c r="C460" s="41"/>
      <c r="D460" s="41"/>
      <c r="E460" s="41"/>
      <c r="F460" s="41"/>
      <c r="G460" s="41"/>
      <c r="H460" s="42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  <c r="AG460" s="41"/>
      <c r="AH460" s="41"/>
      <c r="AI460" s="41"/>
      <c r="AJ460" s="41"/>
      <c r="AK460" s="41"/>
      <c r="AL460" s="41"/>
      <c r="AM460" s="41"/>
      <c r="AN460" s="41"/>
      <c r="AO460" s="41"/>
      <c r="AP460" s="41"/>
      <c r="AQ460" s="41"/>
      <c r="AR460" s="41"/>
      <c r="AS460" s="41"/>
      <c r="AT460" s="41"/>
      <c r="AU460" s="41"/>
      <c r="AV460" s="41"/>
      <c r="AW460" s="41"/>
      <c r="AX460" s="41"/>
      <c r="AY460" s="41"/>
      <c r="AZ460" s="41"/>
      <c r="BA460" s="41"/>
      <c r="BB460" s="41"/>
      <c r="BC460" s="41"/>
      <c r="BD460" s="41"/>
      <c r="BE460" s="41"/>
      <c r="BF460" s="41"/>
      <c r="BG460" s="41"/>
      <c r="BH460" s="41"/>
      <c r="BI460" s="41"/>
      <c r="BJ460" s="41"/>
      <c r="BK460" s="43"/>
    </row>
    <row r="461" spans="1:63" s="44" customFormat="1" x14ac:dyDescent="0.2">
      <c r="A461" s="48"/>
      <c r="B461" s="41"/>
      <c r="C461" s="41"/>
      <c r="D461" s="41"/>
      <c r="E461" s="41"/>
      <c r="F461" s="41"/>
      <c r="G461" s="41"/>
      <c r="H461" s="42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  <c r="AH461" s="41"/>
      <c r="AI461" s="41"/>
      <c r="AJ461" s="41"/>
      <c r="AK461" s="41"/>
      <c r="AL461" s="41"/>
      <c r="AM461" s="41"/>
      <c r="AN461" s="41"/>
      <c r="AO461" s="41"/>
      <c r="AP461" s="41"/>
      <c r="AQ461" s="41"/>
      <c r="AR461" s="41"/>
      <c r="AS461" s="41"/>
      <c r="AT461" s="41"/>
      <c r="AU461" s="41"/>
      <c r="AV461" s="41"/>
      <c r="AW461" s="41"/>
      <c r="AX461" s="41"/>
      <c r="AY461" s="41"/>
      <c r="AZ461" s="41"/>
      <c r="BA461" s="41"/>
      <c r="BB461" s="41"/>
      <c r="BC461" s="41"/>
      <c r="BD461" s="41"/>
      <c r="BE461" s="41"/>
      <c r="BF461" s="41"/>
      <c r="BG461" s="41"/>
      <c r="BH461" s="41"/>
      <c r="BI461" s="41"/>
      <c r="BJ461" s="41"/>
      <c r="BK461" s="43"/>
    </row>
    <row r="462" spans="1:63" s="44" customFormat="1" x14ac:dyDescent="0.2">
      <c r="A462" s="48"/>
      <c r="B462" s="41"/>
      <c r="C462" s="41"/>
      <c r="D462" s="41"/>
      <c r="E462" s="41"/>
      <c r="F462" s="41"/>
      <c r="G462" s="41"/>
      <c r="H462" s="42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  <c r="AG462" s="41"/>
      <c r="AH462" s="41"/>
      <c r="AI462" s="41"/>
      <c r="AJ462" s="41"/>
      <c r="AK462" s="41"/>
      <c r="AL462" s="41"/>
      <c r="AM462" s="41"/>
      <c r="AN462" s="41"/>
      <c r="AO462" s="41"/>
      <c r="AP462" s="41"/>
      <c r="AQ462" s="41"/>
      <c r="AR462" s="41"/>
      <c r="AS462" s="41"/>
      <c r="AT462" s="41"/>
      <c r="AU462" s="41"/>
      <c r="AV462" s="41"/>
      <c r="AW462" s="41"/>
      <c r="AX462" s="41"/>
      <c r="AY462" s="41"/>
      <c r="AZ462" s="41"/>
      <c r="BA462" s="41"/>
      <c r="BB462" s="41"/>
      <c r="BC462" s="41"/>
      <c r="BD462" s="41"/>
      <c r="BE462" s="41"/>
      <c r="BF462" s="41"/>
      <c r="BG462" s="41"/>
      <c r="BH462" s="41"/>
      <c r="BI462" s="41"/>
      <c r="BJ462" s="41"/>
      <c r="BK462" s="43"/>
    </row>
    <row r="463" spans="1:63" s="44" customFormat="1" x14ac:dyDescent="0.2">
      <c r="A463" s="48"/>
      <c r="B463" s="41"/>
      <c r="C463" s="41"/>
      <c r="D463" s="41"/>
      <c r="E463" s="41"/>
      <c r="F463" s="41"/>
      <c r="G463" s="41"/>
      <c r="H463" s="42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  <c r="AG463" s="41"/>
      <c r="AH463" s="41"/>
      <c r="AI463" s="41"/>
      <c r="AJ463" s="41"/>
      <c r="AK463" s="41"/>
      <c r="AL463" s="41"/>
      <c r="AM463" s="41"/>
      <c r="AN463" s="41"/>
      <c r="AO463" s="41"/>
      <c r="AP463" s="41"/>
      <c r="AQ463" s="41"/>
      <c r="AR463" s="41"/>
      <c r="AS463" s="41"/>
      <c r="AT463" s="41"/>
      <c r="AU463" s="41"/>
      <c r="AV463" s="41"/>
      <c r="AW463" s="41"/>
      <c r="AX463" s="41"/>
      <c r="AY463" s="41"/>
      <c r="AZ463" s="41"/>
      <c r="BA463" s="41"/>
      <c r="BB463" s="41"/>
      <c r="BC463" s="41"/>
      <c r="BD463" s="41"/>
      <c r="BE463" s="41"/>
      <c r="BF463" s="41"/>
      <c r="BG463" s="41"/>
      <c r="BH463" s="41"/>
      <c r="BI463" s="41"/>
      <c r="BJ463" s="41"/>
      <c r="BK463" s="43"/>
    </row>
    <row r="464" spans="1:63" s="44" customFormat="1" x14ac:dyDescent="0.2">
      <c r="A464" s="48"/>
      <c r="B464" s="41"/>
      <c r="C464" s="41"/>
      <c r="D464" s="41"/>
      <c r="E464" s="41"/>
      <c r="F464" s="41"/>
      <c r="G464" s="41"/>
      <c r="H464" s="42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  <c r="AG464" s="41"/>
      <c r="AH464" s="41"/>
      <c r="AI464" s="41"/>
      <c r="AJ464" s="41"/>
      <c r="AK464" s="41"/>
      <c r="AL464" s="41"/>
      <c r="AM464" s="41"/>
      <c r="AN464" s="41"/>
      <c r="AO464" s="41"/>
      <c r="AP464" s="41"/>
      <c r="AQ464" s="41"/>
      <c r="AR464" s="41"/>
      <c r="AS464" s="41"/>
      <c r="AT464" s="41"/>
      <c r="AU464" s="41"/>
      <c r="AV464" s="41"/>
      <c r="AW464" s="41"/>
      <c r="AX464" s="41"/>
      <c r="AY464" s="41"/>
      <c r="AZ464" s="41"/>
      <c r="BA464" s="41"/>
      <c r="BB464" s="41"/>
      <c r="BC464" s="41"/>
      <c r="BD464" s="41"/>
      <c r="BE464" s="41"/>
      <c r="BF464" s="41"/>
      <c r="BG464" s="41"/>
      <c r="BH464" s="41"/>
      <c r="BI464" s="41"/>
      <c r="BJ464" s="41"/>
      <c r="BK464" s="43"/>
    </row>
    <row r="465" spans="1:63" s="44" customFormat="1" x14ac:dyDescent="0.2">
      <c r="A465" s="48"/>
      <c r="B465" s="41"/>
      <c r="C465" s="41"/>
      <c r="D465" s="41"/>
      <c r="E465" s="41"/>
      <c r="F465" s="41"/>
      <c r="G465" s="41"/>
      <c r="H465" s="42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  <c r="AF465" s="41"/>
      <c r="AG465" s="41"/>
      <c r="AH465" s="41"/>
      <c r="AI465" s="41"/>
      <c r="AJ465" s="41"/>
      <c r="AK465" s="41"/>
      <c r="AL465" s="41"/>
      <c r="AM465" s="41"/>
      <c r="AN465" s="41"/>
      <c r="AO465" s="41"/>
      <c r="AP465" s="41"/>
      <c r="AQ465" s="41"/>
      <c r="AR465" s="41"/>
      <c r="AS465" s="41"/>
      <c r="AT465" s="41"/>
      <c r="AU465" s="41"/>
      <c r="AV465" s="41"/>
      <c r="AW465" s="41"/>
      <c r="AX465" s="41"/>
      <c r="AY465" s="41"/>
      <c r="AZ465" s="41"/>
      <c r="BA465" s="41"/>
      <c r="BB465" s="41"/>
      <c r="BC465" s="41"/>
      <c r="BD465" s="41"/>
      <c r="BE465" s="41"/>
      <c r="BF465" s="41"/>
      <c r="BG465" s="41"/>
      <c r="BH465" s="41"/>
      <c r="BI465" s="41"/>
      <c r="BJ465" s="41"/>
      <c r="BK465" s="43"/>
    </row>
    <row r="466" spans="1:63" s="44" customFormat="1" x14ac:dyDescent="0.2">
      <c r="A466" s="48"/>
      <c r="B466" s="41"/>
      <c r="C466" s="41"/>
      <c r="D466" s="41"/>
      <c r="E466" s="41"/>
      <c r="F466" s="41"/>
      <c r="G466" s="41"/>
      <c r="H466" s="42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  <c r="AF466" s="41"/>
      <c r="AG466" s="41"/>
      <c r="AH466" s="41"/>
      <c r="AI466" s="41"/>
      <c r="AJ466" s="41"/>
      <c r="AK466" s="41"/>
      <c r="AL466" s="41"/>
      <c r="AM466" s="41"/>
      <c r="AN466" s="41"/>
      <c r="AO466" s="41"/>
      <c r="AP466" s="41"/>
      <c r="AQ466" s="41"/>
      <c r="AR466" s="41"/>
      <c r="AS466" s="41"/>
      <c r="AT466" s="41"/>
      <c r="AU466" s="41"/>
      <c r="AV466" s="41"/>
      <c r="AW466" s="41"/>
      <c r="AX466" s="41"/>
      <c r="AY466" s="41"/>
      <c r="AZ466" s="41"/>
      <c r="BA466" s="41"/>
      <c r="BB466" s="41"/>
      <c r="BC466" s="41"/>
      <c r="BD466" s="41"/>
      <c r="BE466" s="41"/>
      <c r="BF466" s="41"/>
      <c r="BG466" s="41"/>
      <c r="BH466" s="41"/>
      <c r="BI466" s="41"/>
      <c r="BJ466" s="41"/>
      <c r="BK466" s="43"/>
    </row>
    <row r="467" spans="1:63" s="44" customFormat="1" x14ac:dyDescent="0.2">
      <c r="A467" s="48"/>
      <c r="B467" s="41"/>
      <c r="C467" s="41"/>
      <c r="D467" s="41"/>
      <c r="E467" s="41"/>
      <c r="F467" s="41"/>
      <c r="G467" s="41"/>
      <c r="H467" s="42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/>
      <c r="AF467" s="41"/>
      <c r="AG467" s="41"/>
      <c r="AH467" s="41"/>
      <c r="AI467" s="41"/>
      <c r="AJ467" s="41"/>
      <c r="AK467" s="41"/>
      <c r="AL467" s="41"/>
      <c r="AM467" s="41"/>
      <c r="AN467" s="41"/>
      <c r="AO467" s="41"/>
      <c r="AP467" s="41"/>
      <c r="AQ467" s="41"/>
      <c r="AR467" s="41"/>
      <c r="AS467" s="41"/>
      <c r="AT467" s="41"/>
      <c r="AU467" s="41"/>
      <c r="AV467" s="41"/>
      <c r="AW467" s="41"/>
      <c r="AX467" s="41"/>
      <c r="AY467" s="41"/>
      <c r="AZ467" s="41"/>
      <c r="BA467" s="41"/>
      <c r="BB467" s="41"/>
      <c r="BC467" s="41"/>
      <c r="BD467" s="41"/>
      <c r="BE467" s="41"/>
      <c r="BF467" s="41"/>
      <c r="BG467" s="41"/>
      <c r="BH467" s="41"/>
      <c r="BI467" s="41"/>
      <c r="BJ467" s="41"/>
      <c r="BK467" s="43"/>
    </row>
    <row r="468" spans="1:63" s="44" customFormat="1" x14ac:dyDescent="0.2">
      <c r="A468" s="48"/>
      <c r="B468" s="41"/>
      <c r="C468" s="41"/>
      <c r="D468" s="41"/>
      <c r="E468" s="41"/>
      <c r="F468" s="41"/>
      <c r="G468" s="41"/>
      <c r="H468" s="42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  <c r="AE468" s="41"/>
      <c r="AF468" s="41"/>
      <c r="AG468" s="41"/>
      <c r="AH468" s="41"/>
      <c r="AI468" s="41"/>
      <c r="AJ468" s="41"/>
      <c r="AK468" s="41"/>
      <c r="AL468" s="41"/>
      <c r="AM468" s="41"/>
      <c r="AN468" s="41"/>
      <c r="AO468" s="41"/>
      <c r="AP468" s="41"/>
      <c r="AQ468" s="41"/>
      <c r="AR468" s="41"/>
      <c r="AS468" s="41"/>
      <c r="AT468" s="41"/>
      <c r="AU468" s="41"/>
      <c r="AV468" s="41"/>
      <c r="AW468" s="41"/>
      <c r="AX468" s="41"/>
      <c r="AY468" s="41"/>
      <c r="AZ468" s="41"/>
      <c r="BA468" s="41"/>
      <c r="BB468" s="41"/>
      <c r="BC468" s="41"/>
      <c r="BD468" s="41"/>
      <c r="BE468" s="41"/>
      <c r="BF468" s="41"/>
      <c r="BG468" s="41"/>
      <c r="BH468" s="41"/>
      <c r="BI468" s="41"/>
      <c r="BJ468" s="41"/>
      <c r="BK468" s="43"/>
    </row>
    <row r="469" spans="1:63" s="44" customFormat="1" x14ac:dyDescent="0.2">
      <c r="A469" s="48"/>
      <c r="B469" s="41"/>
      <c r="C469" s="41"/>
      <c r="D469" s="41"/>
      <c r="E469" s="41"/>
      <c r="F469" s="41"/>
      <c r="G469" s="41"/>
      <c r="H469" s="42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  <c r="AE469" s="41"/>
      <c r="AF469" s="41"/>
      <c r="AG469" s="41"/>
      <c r="AH469" s="41"/>
      <c r="AI469" s="41"/>
      <c r="AJ469" s="41"/>
      <c r="AK469" s="41"/>
      <c r="AL469" s="41"/>
      <c r="AM469" s="41"/>
      <c r="AN469" s="41"/>
      <c r="AO469" s="41"/>
      <c r="AP469" s="41"/>
      <c r="AQ469" s="41"/>
      <c r="AR469" s="41"/>
      <c r="AS469" s="41"/>
      <c r="AT469" s="41"/>
      <c r="AU469" s="41"/>
      <c r="AV469" s="41"/>
      <c r="AW469" s="41"/>
      <c r="AX469" s="41"/>
      <c r="AY469" s="41"/>
      <c r="AZ469" s="41"/>
      <c r="BA469" s="41"/>
      <c r="BB469" s="41"/>
      <c r="BC469" s="41"/>
      <c r="BD469" s="41"/>
      <c r="BE469" s="41"/>
      <c r="BF469" s="41"/>
      <c r="BG469" s="41"/>
      <c r="BH469" s="41"/>
      <c r="BI469" s="41"/>
      <c r="BJ469" s="41"/>
      <c r="BK469" s="43"/>
    </row>
    <row r="470" spans="1:63" s="44" customFormat="1" x14ac:dyDescent="0.2">
      <c r="A470" s="48"/>
      <c r="B470" s="41"/>
      <c r="C470" s="41"/>
      <c r="D470" s="41"/>
      <c r="E470" s="41"/>
      <c r="F470" s="41"/>
      <c r="G470" s="41"/>
      <c r="H470" s="42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  <c r="AE470" s="41"/>
      <c r="AF470" s="41"/>
      <c r="AG470" s="41"/>
      <c r="AH470" s="41"/>
      <c r="AI470" s="41"/>
      <c r="AJ470" s="41"/>
      <c r="AK470" s="41"/>
      <c r="AL470" s="41"/>
      <c r="AM470" s="41"/>
      <c r="AN470" s="41"/>
      <c r="AO470" s="41"/>
      <c r="AP470" s="41"/>
      <c r="AQ470" s="41"/>
      <c r="AR470" s="41"/>
      <c r="AS470" s="41"/>
      <c r="AT470" s="41"/>
      <c r="AU470" s="41"/>
      <c r="AV470" s="41"/>
      <c r="AW470" s="41"/>
      <c r="AX470" s="41"/>
      <c r="AY470" s="41"/>
      <c r="AZ470" s="41"/>
      <c r="BA470" s="41"/>
      <c r="BB470" s="41"/>
      <c r="BC470" s="41"/>
      <c r="BD470" s="41"/>
      <c r="BE470" s="41"/>
      <c r="BF470" s="41"/>
      <c r="BG470" s="41"/>
      <c r="BH470" s="41"/>
      <c r="BI470" s="41"/>
      <c r="BJ470" s="41"/>
      <c r="BK470" s="43"/>
    </row>
    <row r="471" spans="1:63" s="44" customFormat="1" x14ac:dyDescent="0.2">
      <c r="A471" s="48"/>
      <c r="B471" s="41"/>
      <c r="C471" s="41"/>
      <c r="D471" s="41"/>
      <c r="E471" s="41"/>
      <c r="F471" s="41"/>
      <c r="G471" s="41"/>
      <c r="H471" s="42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/>
      <c r="AF471" s="41"/>
      <c r="AG471" s="41"/>
      <c r="AH471" s="41"/>
      <c r="AI471" s="41"/>
      <c r="AJ471" s="41"/>
      <c r="AK471" s="41"/>
      <c r="AL471" s="41"/>
      <c r="AM471" s="41"/>
      <c r="AN471" s="41"/>
      <c r="AO471" s="41"/>
      <c r="AP471" s="41"/>
      <c r="AQ471" s="41"/>
      <c r="AR471" s="41"/>
      <c r="AS471" s="41"/>
      <c r="AT471" s="41"/>
      <c r="AU471" s="41"/>
      <c r="AV471" s="41"/>
      <c r="AW471" s="41"/>
      <c r="AX471" s="41"/>
      <c r="AY471" s="41"/>
      <c r="AZ471" s="41"/>
      <c r="BA471" s="41"/>
      <c r="BB471" s="41"/>
      <c r="BC471" s="41"/>
      <c r="BD471" s="41"/>
      <c r="BE471" s="41"/>
      <c r="BF471" s="41"/>
      <c r="BG471" s="41"/>
      <c r="BH471" s="41"/>
      <c r="BI471" s="41"/>
      <c r="BJ471" s="41"/>
      <c r="BK471" s="43"/>
    </row>
    <row r="472" spans="1:63" s="44" customFormat="1" x14ac:dyDescent="0.2">
      <c r="A472" s="48"/>
      <c r="B472" s="41"/>
      <c r="C472" s="41"/>
      <c r="D472" s="41"/>
      <c r="E472" s="41"/>
      <c r="F472" s="41"/>
      <c r="G472" s="41"/>
      <c r="H472" s="42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/>
      <c r="AF472" s="41"/>
      <c r="AG472" s="41"/>
      <c r="AH472" s="41"/>
      <c r="AI472" s="41"/>
      <c r="AJ472" s="41"/>
      <c r="AK472" s="41"/>
      <c r="AL472" s="41"/>
      <c r="AM472" s="41"/>
      <c r="AN472" s="41"/>
      <c r="AO472" s="41"/>
      <c r="AP472" s="41"/>
      <c r="AQ472" s="41"/>
      <c r="AR472" s="41"/>
      <c r="AS472" s="41"/>
      <c r="AT472" s="41"/>
      <c r="AU472" s="41"/>
      <c r="AV472" s="41"/>
      <c r="AW472" s="41"/>
      <c r="AX472" s="41"/>
      <c r="AY472" s="41"/>
      <c r="AZ472" s="41"/>
      <c r="BA472" s="41"/>
      <c r="BB472" s="41"/>
      <c r="BC472" s="41"/>
      <c r="BD472" s="41"/>
      <c r="BE472" s="41"/>
      <c r="BF472" s="41"/>
      <c r="BG472" s="41"/>
      <c r="BH472" s="41"/>
      <c r="BI472" s="41"/>
      <c r="BJ472" s="41"/>
      <c r="BK472" s="43"/>
    </row>
    <row r="473" spans="1:63" s="44" customFormat="1" x14ac:dyDescent="0.2">
      <c r="A473" s="48"/>
      <c r="B473" s="41"/>
      <c r="C473" s="41"/>
      <c r="D473" s="41"/>
      <c r="E473" s="41"/>
      <c r="F473" s="41"/>
      <c r="G473" s="41"/>
      <c r="H473" s="42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/>
      <c r="AF473" s="41"/>
      <c r="AG473" s="41"/>
      <c r="AH473" s="41"/>
      <c r="AI473" s="41"/>
      <c r="AJ473" s="41"/>
      <c r="AK473" s="41"/>
      <c r="AL473" s="41"/>
      <c r="AM473" s="41"/>
      <c r="AN473" s="41"/>
      <c r="AO473" s="41"/>
      <c r="AP473" s="41"/>
      <c r="AQ473" s="41"/>
      <c r="AR473" s="41"/>
      <c r="AS473" s="41"/>
      <c r="AT473" s="41"/>
      <c r="AU473" s="41"/>
      <c r="AV473" s="41"/>
      <c r="AW473" s="41"/>
      <c r="AX473" s="41"/>
      <c r="AY473" s="41"/>
      <c r="AZ473" s="41"/>
      <c r="BA473" s="41"/>
      <c r="BB473" s="41"/>
      <c r="BC473" s="41"/>
      <c r="BD473" s="41"/>
      <c r="BE473" s="41"/>
      <c r="BF473" s="41"/>
      <c r="BG473" s="41"/>
      <c r="BH473" s="41"/>
      <c r="BI473" s="41"/>
      <c r="BJ473" s="41"/>
      <c r="BK473" s="43"/>
    </row>
    <row r="474" spans="1:63" s="44" customFormat="1" x14ac:dyDescent="0.2">
      <c r="A474" s="48"/>
      <c r="B474" s="41"/>
      <c r="C474" s="41"/>
      <c r="D474" s="41"/>
      <c r="E474" s="41"/>
      <c r="F474" s="41"/>
      <c r="G474" s="41"/>
      <c r="H474" s="42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/>
      <c r="AF474" s="41"/>
      <c r="AG474" s="41"/>
      <c r="AH474" s="41"/>
      <c r="AI474" s="41"/>
      <c r="AJ474" s="41"/>
      <c r="AK474" s="41"/>
      <c r="AL474" s="41"/>
      <c r="AM474" s="41"/>
      <c r="AN474" s="41"/>
      <c r="AO474" s="41"/>
      <c r="AP474" s="41"/>
      <c r="AQ474" s="41"/>
      <c r="AR474" s="41"/>
      <c r="AS474" s="41"/>
      <c r="AT474" s="41"/>
      <c r="AU474" s="41"/>
      <c r="AV474" s="41"/>
      <c r="AW474" s="41"/>
      <c r="AX474" s="41"/>
      <c r="AY474" s="41"/>
      <c r="AZ474" s="41"/>
      <c r="BA474" s="41"/>
      <c r="BB474" s="41"/>
      <c r="BC474" s="41"/>
      <c r="BD474" s="41"/>
      <c r="BE474" s="41"/>
      <c r="BF474" s="41"/>
      <c r="BG474" s="41"/>
      <c r="BH474" s="41"/>
      <c r="BI474" s="41"/>
      <c r="BJ474" s="41"/>
      <c r="BK474" s="43"/>
    </row>
    <row r="475" spans="1:63" s="44" customFormat="1" x14ac:dyDescent="0.2">
      <c r="A475" s="48"/>
      <c r="B475" s="41"/>
      <c r="C475" s="41"/>
      <c r="D475" s="41"/>
      <c r="E475" s="41"/>
      <c r="F475" s="41"/>
      <c r="G475" s="41"/>
      <c r="H475" s="42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  <c r="AG475" s="41"/>
      <c r="AH475" s="41"/>
      <c r="AI475" s="41"/>
      <c r="AJ475" s="41"/>
      <c r="AK475" s="41"/>
      <c r="AL475" s="41"/>
      <c r="AM475" s="41"/>
      <c r="AN475" s="41"/>
      <c r="AO475" s="41"/>
      <c r="AP475" s="41"/>
      <c r="AQ475" s="41"/>
      <c r="AR475" s="41"/>
      <c r="AS475" s="41"/>
      <c r="AT475" s="41"/>
      <c r="AU475" s="41"/>
      <c r="AV475" s="41"/>
      <c r="AW475" s="41"/>
      <c r="AX475" s="41"/>
      <c r="AY475" s="41"/>
      <c r="AZ475" s="41"/>
      <c r="BA475" s="41"/>
      <c r="BB475" s="41"/>
      <c r="BC475" s="41"/>
      <c r="BD475" s="41"/>
      <c r="BE475" s="41"/>
      <c r="BF475" s="41"/>
      <c r="BG475" s="41"/>
      <c r="BH475" s="41"/>
      <c r="BI475" s="41"/>
      <c r="BJ475" s="41"/>
      <c r="BK475" s="43"/>
    </row>
    <row r="476" spans="1:63" s="44" customFormat="1" x14ac:dyDescent="0.2">
      <c r="A476" s="48"/>
      <c r="B476" s="41"/>
      <c r="C476" s="41"/>
      <c r="D476" s="41"/>
      <c r="E476" s="41"/>
      <c r="F476" s="41"/>
      <c r="G476" s="41"/>
      <c r="H476" s="42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/>
      <c r="AF476" s="41"/>
      <c r="AG476" s="41"/>
      <c r="AH476" s="41"/>
      <c r="AI476" s="41"/>
      <c r="AJ476" s="41"/>
      <c r="AK476" s="41"/>
      <c r="AL476" s="41"/>
      <c r="AM476" s="41"/>
      <c r="AN476" s="41"/>
      <c r="AO476" s="41"/>
      <c r="AP476" s="41"/>
      <c r="AQ476" s="41"/>
      <c r="AR476" s="41"/>
      <c r="AS476" s="41"/>
      <c r="AT476" s="41"/>
      <c r="AU476" s="41"/>
      <c r="AV476" s="41"/>
      <c r="AW476" s="41"/>
      <c r="AX476" s="41"/>
      <c r="AY476" s="41"/>
      <c r="AZ476" s="41"/>
      <c r="BA476" s="41"/>
      <c r="BB476" s="41"/>
      <c r="BC476" s="41"/>
      <c r="BD476" s="41"/>
      <c r="BE476" s="41"/>
      <c r="BF476" s="41"/>
      <c r="BG476" s="41"/>
      <c r="BH476" s="41"/>
      <c r="BI476" s="41"/>
      <c r="BJ476" s="41"/>
      <c r="BK476" s="43"/>
    </row>
    <row r="477" spans="1:63" s="44" customFormat="1" x14ac:dyDescent="0.2">
      <c r="A477" s="48"/>
      <c r="B477" s="41"/>
      <c r="C477" s="41"/>
      <c r="D477" s="41"/>
      <c r="E477" s="41"/>
      <c r="F477" s="41"/>
      <c r="G477" s="41"/>
      <c r="H477" s="42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/>
      <c r="AF477" s="41"/>
      <c r="AG477" s="41"/>
      <c r="AH477" s="41"/>
      <c r="AI477" s="41"/>
      <c r="AJ477" s="41"/>
      <c r="AK477" s="41"/>
      <c r="AL477" s="41"/>
      <c r="AM477" s="41"/>
      <c r="AN477" s="41"/>
      <c r="AO477" s="41"/>
      <c r="AP477" s="41"/>
      <c r="AQ477" s="41"/>
      <c r="AR477" s="41"/>
      <c r="AS477" s="41"/>
      <c r="AT477" s="41"/>
      <c r="AU477" s="41"/>
      <c r="AV477" s="41"/>
      <c r="AW477" s="41"/>
      <c r="AX477" s="41"/>
      <c r="AY477" s="41"/>
      <c r="AZ477" s="41"/>
      <c r="BA477" s="41"/>
      <c r="BB477" s="41"/>
      <c r="BC477" s="41"/>
      <c r="BD477" s="41"/>
      <c r="BE477" s="41"/>
      <c r="BF477" s="41"/>
      <c r="BG477" s="41"/>
      <c r="BH477" s="41"/>
      <c r="BI477" s="41"/>
      <c r="BJ477" s="41"/>
      <c r="BK477" s="43"/>
    </row>
    <row r="478" spans="1:63" s="44" customFormat="1" x14ac:dyDescent="0.2">
      <c r="A478" s="48"/>
      <c r="B478" s="41"/>
      <c r="C478" s="41"/>
      <c r="D478" s="41"/>
      <c r="E478" s="41"/>
      <c r="F478" s="41"/>
      <c r="G478" s="41"/>
      <c r="H478" s="42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/>
      <c r="AF478" s="41"/>
      <c r="AG478" s="41"/>
      <c r="AH478" s="41"/>
      <c r="AI478" s="41"/>
      <c r="AJ478" s="41"/>
      <c r="AK478" s="41"/>
      <c r="AL478" s="41"/>
      <c r="AM478" s="41"/>
      <c r="AN478" s="41"/>
      <c r="AO478" s="41"/>
      <c r="AP478" s="41"/>
      <c r="AQ478" s="41"/>
      <c r="AR478" s="41"/>
      <c r="AS478" s="41"/>
      <c r="AT478" s="41"/>
      <c r="AU478" s="41"/>
      <c r="AV478" s="41"/>
      <c r="AW478" s="41"/>
      <c r="AX478" s="41"/>
      <c r="AY478" s="41"/>
      <c r="AZ478" s="41"/>
      <c r="BA478" s="41"/>
      <c r="BB478" s="41"/>
      <c r="BC478" s="41"/>
      <c r="BD478" s="41"/>
      <c r="BE478" s="41"/>
      <c r="BF478" s="41"/>
      <c r="BG478" s="41"/>
      <c r="BH478" s="41"/>
      <c r="BI478" s="41"/>
      <c r="BJ478" s="41"/>
      <c r="BK478" s="43"/>
    </row>
    <row r="479" spans="1:63" s="44" customFormat="1" x14ac:dyDescent="0.2">
      <c r="A479" s="48"/>
      <c r="B479" s="41"/>
      <c r="C479" s="41"/>
      <c r="D479" s="41"/>
      <c r="E479" s="41"/>
      <c r="F479" s="41"/>
      <c r="G479" s="41"/>
      <c r="H479" s="42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/>
      <c r="AF479" s="41"/>
      <c r="AG479" s="41"/>
      <c r="AH479" s="41"/>
      <c r="AI479" s="41"/>
      <c r="AJ479" s="41"/>
      <c r="AK479" s="41"/>
      <c r="AL479" s="41"/>
      <c r="AM479" s="41"/>
      <c r="AN479" s="41"/>
      <c r="AO479" s="41"/>
      <c r="AP479" s="41"/>
      <c r="AQ479" s="41"/>
      <c r="AR479" s="41"/>
      <c r="AS479" s="41"/>
      <c r="AT479" s="41"/>
      <c r="AU479" s="41"/>
      <c r="AV479" s="41"/>
      <c r="AW479" s="41"/>
      <c r="AX479" s="41"/>
      <c r="AY479" s="41"/>
      <c r="AZ479" s="41"/>
      <c r="BA479" s="41"/>
      <c r="BB479" s="41"/>
      <c r="BC479" s="41"/>
      <c r="BD479" s="41"/>
      <c r="BE479" s="41"/>
      <c r="BF479" s="41"/>
      <c r="BG479" s="41"/>
      <c r="BH479" s="41"/>
      <c r="BI479" s="41"/>
      <c r="BJ479" s="41"/>
      <c r="BK479" s="43"/>
    </row>
    <row r="480" spans="1:63" s="44" customFormat="1" x14ac:dyDescent="0.2">
      <c r="A480" s="48"/>
      <c r="B480" s="41"/>
      <c r="C480" s="41"/>
      <c r="D480" s="41"/>
      <c r="E480" s="41"/>
      <c r="F480" s="41"/>
      <c r="G480" s="41"/>
      <c r="H480" s="42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/>
      <c r="AF480" s="41"/>
      <c r="AG480" s="41"/>
      <c r="AH480" s="41"/>
      <c r="AI480" s="41"/>
      <c r="AJ480" s="41"/>
      <c r="AK480" s="41"/>
      <c r="AL480" s="41"/>
      <c r="AM480" s="41"/>
      <c r="AN480" s="41"/>
      <c r="AO480" s="41"/>
      <c r="AP480" s="41"/>
      <c r="AQ480" s="41"/>
      <c r="AR480" s="41"/>
      <c r="AS480" s="41"/>
      <c r="AT480" s="41"/>
      <c r="AU480" s="41"/>
      <c r="AV480" s="41"/>
      <c r="AW480" s="41"/>
      <c r="AX480" s="41"/>
      <c r="AY480" s="41"/>
      <c r="AZ480" s="41"/>
      <c r="BA480" s="41"/>
      <c r="BB480" s="41"/>
      <c r="BC480" s="41"/>
      <c r="BD480" s="41"/>
      <c r="BE480" s="41"/>
      <c r="BF480" s="41"/>
      <c r="BG480" s="41"/>
      <c r="BH480" s="41"/>
      <c r="BI480" s="41"/>
      <c r="BJ480" s="41"/>
      <c r="BK480" s="43"/>
    </row>
    <row r="481" spans="1:63" s="44" customFormat="1" x14ac:dyDescent="0.2">
      <c r="A481" s="48"/>
      <c r="B481" s="41"/>
      <c r="C481" s="41"/>
      <c r="D481" s="41"/>
      <c r="E481" s="41"/>
      <c r="F481" s="41"/>
      <c r="G481" s="41"/>
      <c r="H481" s="42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1"/>
      <c r="AF481" s="41"/>
      <c r="AG481" s="41"/>
      <c r="AH481" s="41"/>
      <c r="AI481" s="41"/>
      <c r="AJ481" s="41"/>
      <c r="AK481" s="41"/>
      <c r="AL481" s="41"/>
      <c r="AM481" s="41"/>
      <c r="AN481" s="41"/>
      <c r="AO481" s="41"/>
      <c r="AP481" s="41"/>
      <c r="AQ481" s="41"/>
      <c r="AR481" s="41"/>
      <c r="AS481" s="41"/>
      <c r="AT481" s="41"/>
      <c r="AU481" s="41"/>
      <c r="AV481" s="41"/>
      <c r="AW481" s="41"/>
      <c r="AX481" s="41"/>
      <c r="AY481" s="41"/>
      <c r="AZ481" s="41"/>
      <c r="BA481" s="41"/>
      <c r="BB481" s="41"/>
      <c r="BC481" s="41"/>
      <c r="BD481" s="41"/>
      <c r="BE481" s="41"/>
      <c r="BF481" s="41"/>
      <c r="BG481" s="41"/>
      <c r="BH481" s="41"/>
      <c r="BI481" s="41"/>
      <c r="BJ481" s="41"/>
      <c r="BK481" s="43"/>
    </row>
    <row r="482" spans="1:63" s="44" customFormat="1" x14ac:dyDescent="0.2">
      <c r="A482" s="48"/>
      <c r="B482" s="41"/>
      <c r="C482" s="41"/>
      <c r="D482" s="41"/>
      <c r="E482" s="41"/>
      <c r="F482" s="41"/>
      <c r="G482" s="41"/>
      <c r="H482" s="42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/>
      <c r="AF482" s="41"/>
      <c r="AG482" s="41"/>
      <c r="AH482" s="41"/>
      <c r="AI482" s="41"/>
      <c r="AJ482" s="41"/>
      <c r="AK482" s="41"/>
      <c r="AL482" s="41"/>
      <c r="AM482" s="41"/>
      <c r="AN482" s="41"/>
      <c r="AO482" s="41"/>
      <c r="AP482" s="41"/>
      <c r="AQ482" s="41"/>
      <c r="AR482" s="41"/>
      <c r="AS482" s="41"/>
      <c r="AT482" s="41"/>
      <c r="AU482" s="41"/>
      <c r="AV482" s="41"/>
      <c r="AW482" s="41"/>
      <c r="AX482" s="41"/>
      <c r="AY482" s="41"/>
      <c r="AZ482" s="41"/>
      <c r="BA482" s="41"/>
      <c r="BB482" s="41"/>
      <c r="BC482" s="41"/>
      <c r="BD482" s="41"/>
      <c r="BE482" s="41"/>
      <c r="BF482" s="41"/>
      <c r="BG482" s="41"/>
      <c r="BH482" s="41"/>
      <c r="BI482" s="41"/>
      <c r="BJ482" s="41"/>
      <c r="BK482" s="43"/>
    </row>
    <row r="483" spans="1:63" s="44" customFormat="1" x14ac:dyDescent="0.2">
      <c r="A483" s="48"/>
      <c r="B483" s="41"/>
      <c r="C483" s="41"/>
      <c r="D483" s="41"/>
      <c r="E483" s="41"/>
      <c r="F483" s="41"/>
      <c r="G483" s="41"/>
      <c r="H483" s="42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/>
      <c r="AF483" s="41"/>
      <c r="AG483" s="41"/>
      <c r="AH483" s="41"/>
      <c r="AI483" s="41"/>
      <c r="AJ483" s="41"/>
      <c r="AK483" s="41"/>
      <c r="AL483" s="41"/>
      <c r="AM483" s="41"/>
      <c r="AN483" s="41"/>
      <c r="AO483" s="41"/>
      <c r="AP483" s="41"/>
      <c r="AQ483" s="41"/>
      <c r="AR483" s="41"/>
      <c r="AS483" s="41"/>
      <c r="AT483" s="41"/>
      <c r="AU483" s="41"/>
      <c r="AV483" s="41"/>
      <c r="AW483" s="41"/>
      <c r="AX483" s="41"/>
      <c r="AY483" s="41"/>
      <c r="AZ483" s="41"/>
      <c r="BA483" s="41"/>
      <c r="BB483" s="41"/>
      <c r="BC483" s="41"/>
      <c r="BD483" s="41"/>
      <c r="BE483" s="41"/>
      <c r="BF483" s="41"/>
      <c r="BG483" s="41"/>
      <c r="BH483" s="41"/>
      <c r="BI483" s="41"/>
      <c r="BJ483" s="41"/>
      <c r="BK483" s="43"/>
    </row>
    <row r="484" spans="1:63" s="44" customFormat="1" x14ac:dyDescent="0.2">
      <c r="A484" s="48"/>
      <c r="B484" s="41"/>
      <c r="C484" s="41"/>
      <c r="D484" s="41"/>
      <c r="E484" s="41"/>
      <c r="F484" s="41"/>
      <c r="G484" s="41"/>
      <c r="H484" s="42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/>
      <c r="AF484" s="41"/>
      <c r="AG484" s="41"/>
      <c r="AH484" s="41"/>
      <c r="AI484" s="41"/>
      <c r="AJ484" s="41"/>
      <c r="AK484" s="41"/>
      <c r="AL484" s="41"/>
      <c r="AM484" s="41"/>
      <c r="AN484" s="41"/>
      <c r="AO484" s="41"/>
      <c r="AP484" s="41"/>
      <c r="AQ484" s="41"/>
      <c r="AR484" s="41"/>
      <c r="AS484" s="41"/>
      <c r="AT484" s="41"/>
      <c r="AU484" s="41"/>
      <c r="AV484" s="41"/>
      <c r="AW484" s="41"/>
      <c r="AX484" s="41"/>
      <c r="AY484" s="41"/>
      <c r="AZ484" s="41"/>
      <c r="BA484" s="41"/>
      <c r="BB484" s="41"/>
      <c r="BC484" s="41"/>
      <c r="BD484" s="41"/>
      <c r="BE484" s="41"/>
      <c r="BF484" s="41"/>
      <c r="BG484" s="41"/>
      <c r="BH484" s="41"/>
      <c r="BI484" s="41"/>
      <c r="BJ484" s="41"/>
      <c r="BK484" s="43"/>
    </row>
    <row r="485" spans="1:63" s="44" customFormat="1" x14ac:dyDescent="0.2">
      <c r="A485" s="48"/>
      <c r="B485" s="41"/>
      <c r="C485" s="41"/>
      <c r="D485" s="41"/>
      <c r="E485" s="41"/>
      <c r="F485" s="41"/>
      <c r="G485" s="41"/>
      <c r="H485" s="42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/>
      <c r="AF485" s="41"/>
      <c r="AG485" s="41"/>
      <c r="AH485" s="41"/>
      <c r="AI485" s="41"/>
      <c r="AJ485" s="41"/>
      <c r="AK485" s="41"/>
      <c r="AL485" s="41"/>
      <c r="AM485" s="41"/>
      <c r="AN485" s="41"/>
      <c r="AO485" s="41"/>
      <c r="AP485" s="41"/>
      <c r="AQ485" s="41"/>
      <c r="AR485" s="41"/>
      <c r="AS485" s="41"/>
      <c r="AT485" s="41"/>
      <c r="AU485" s="41"/>
      <c r="AV485" s="41"/>
      <c r="AW485" s="41"/>
      <c r="AX485" s="41"/>
      <c r="AY485" s="41"/>
      <c r="AZ485" s="41"/>
      <c r="BA485" s="41"/>
      <c r="BB485" s="41"/>
      <c r="BC485" s="41"/>
      <c r="BD485" s="41"/>
      <c r="BE485" s="41"/>
      <c r="BF485" s="41"/>
      <c r="BG485" s="41"/>
      <c r="BH485" s="41"/>
      <c r="BI485" s="41"/>
      <c r="BJ485" s="41"/>
      <c r="BK485" s="43"/>
    </row>
    <row r="486" spans="1:63" s="44" customFormat="1" x14ac:dyDescent="0.2">
      <c r="A486" s="48"/>
      <c r="B486" s="41"/>
      <c r="C486" s="41"/>
      <c r="D486" s="41"/>
      <c r="E486" s="41"/>
      <c r="F486" s="41"/>
      <c r="G486" s="41"/>
      <c r="H486" s="42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/>
      <c r="AF486" s="41"/>
      <c r="AG486" s="41"/>
      <c r="AH486" s="41"/>
      <c r="AI486" s="41"/>
      <c r="AJ486" s="41"/>
      <c r="AK486" s="41"/>
      <c r="AL486" s="41"/>
      <c r="AM486" s="41"/>
      <c r="AN486" s="41"/>
      <c r="AO486" s="41"/>
      <c r="AP486" s="41"/>
      <c r="AQ486" s="41"/>
      <c r="AR486" s="41"/>
      <c r="AS486" s="41"/>
      <c r="AT486" s="41"/>
      <c r="AU486" s="41"/>
      <c r="AV486" s="41"/>
      <c r="AW486" s="41"/>
      <c r="AX486" s="41"/>
      <c r="AY486" s="41"/>
      <c r="AZ486" s="41"/>
      <c r="BA486" s="41"/>
      <c r="BB486" s="41"/>
      <c r="BC486" s="41"/>
      <c r="BD486" s="41"/>
      <c r="BE486" s="41"/>
      <c r="BF486" s="41"/>
      <c r="BG486" s="41"/>
      <c r="BH486" s="41"/>
      <c r="BI486" s="41"/>
      <c r="BJ486" s="41"/>
      <c r="BK486" s="43"/>
    </row>
    <row r="487" spans="1:63" s="44" customFormat="1" x14ac:dyDescent="0.2">
      <c r="A487" s="48"/>
      <c r="B487" s="41"/>
      <c r="C487" s="41"/>
      <c r="D487" s="41"/>
      <c r="E487" s="41"/>
      <c r="F487" s="41"/>
      <c r="G487" s="41"/>
      <c r="H487" s="42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  <c r="AH487" s="41"/>
      <c r="AI487" s="41"/>
      <c r="AJ487" s="41"/>
      <c r="AK487" s="41"/>
      <c r="AL487" s="41"/>
      <c r="AM487" s="41"/>
      <c r="AN487" s="41"/>
      <c r="AO487" s="41"/>
      <c r="AP487" s="41"/>
      <c r="AQ487" s="41"/>
      <c r="AR487" s="41"/>
      <c r="AS487" s="41"/>
      <c r="AT487" s="41"/>
      <c r="AU487" s="41"/>
      <c r="AV487" s="41"/>
      <c r="AW487" s="41"/>
      <c r="AX487" s="41"/>
      <c r="AY487" s="41"/>
      <c r="AZ487" s="41"/>
      <c r="BA487" s="41"/>
      <c r="BB487" s="41"/>
      <c r="BC487" s="41"/>
      <c r="BD487" s="41"/>
      <c r="BE487" s="41"/>
      <c r="BF487" s="41"/>
      <c r="BG487" s="41"/>
      <c r="BH487" s="41"/>
      <c r="BI487" s="41"/>
      <c r="BJ487" s="41"/>
      <c r="BK487" s="43"/>
    </row>
    <row r="488" spans="1:63" s="44" customFormat="1" x14ac:dyDescent="0.2">
      <c r="A488" s="48"/>
      <c r="B488" s="41"/>
      <c r="C488" s="41"/>
      <c r="D488" s="41"/>
      <c r="E488" s="41"/>
      <c r="F488" s="41"/>
      <c r="G488" s="41"/>
      <c r="H488" s="42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/>
      <c r="AF488" s="41"/>
      <c r="AG488" s="41"/>
      <c r="AH488" s="41"/>
      <c r="AI488" s="41"/>
      <c r="AJ488" s="41"/>
      <c r="AK488" s="41"/>
      <c r="AL488" s="41"/>
      <c r="AM488" s="41"/>
      <c r="AN488" s="41"/>
      <c r="AO488" s="41"/>
      <c r="AP488" s="41"/>
      <c r="AQ488" s="41"/>
      <c r="AR488" s="41"/>
      <c r="AS488" s="41"/>
      <c r="AT488" s="41"/>
      <c r="AU488" s="41"/>
      <c r="AV488" s="41"/>
      <c r="AW488" s="41"/>
      <c r="AX488" s="41"/>
      <c r="AY488" s="41"/>
      <c r="AZ488" s="41"/>
      <c r="BA488" s="41"/>
      <c r="BB488" s="41"/>
      <c r="BC488" s="41"/>
      <c r="BD488" s="41"/>
      <c r="BE488" s="41"/>
      <c r="BF488" s="41"/>
      <c r="BG488" s="41"/>
      <c r="BH488" s="41"/>
      <c r="BI488" s="41"/>
      <c r="BJ488" s="41"/>
      <c r="BK488" s="43"/>
    </row>
    <row r="489" spans="1:63" s="44" customFormat="1" x14ac:dyDescent="0.2">
      <c r="A489" s="48"/>
      <c r="B489" s="41"/>
      <c r="C489" s="41"/>
      <c r="D489" s="41"/>
      <c r="E489" s="41"/>
      <c r="F489" s="41"/>
      <c r="G489" s="41"/>
      <c r="H489" s="42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  <c r="AG489" s="41"/>
      <c r="AH489" s="41"/>
      <c r="AI489" s="41"/>
      <c r="AJ489" s="41"/>
      <c r="AK489" s="41"/>
      <c r="AL489" s="41"/>
      <c r="AM489" s="41"/>
      <c r="AN489" s="41"/>
      <c r="AO489" s="41"/>
      <c r="AP489" s="41"/>
      <c r="AQ489" s="41"/>
      <c r="AR489" s="41"/>
      <c r="AS489" s="41"/>
      <c r="AT489" s="41"/>
      <c r="AU489" s="41"/>
      <c r="AV489" s="41"/>
      <c r="AW489" s="41"/>
      <c r="AX489" s="41"/>
      <c r="AY489" s="41"/>
      <c r="AZ489" s="41"/>
      <c r="BA489" s="41"/>
      <c r="BB489" s="41"/>
      <c r="BC489" s="41"/>
      <c r="BD489" s="41"/>
      <c r="BE489" s="41"/>
      <c r="BF489" s="41"/>
      <c r="BG489" s="41"/>
      <c r="BH489" s="41"/>
      <c r="BI489" s="41"/>
      <c r="BJ489" s="41"/>
      <c r="BK489" s="43"/>
    </row>
    <row r="490" spans="1:63" s="44" customFormat="1" x14ac:dyDescent="0.2">
      <c r="A490" s="48"/>
      <c r="B490" s="41"/>
      <c r="C490" s="41"/>
      <c r="D490" s="41"/>
      <c r="E490" s="41"/>
      <c r="F490" s="41"/>
      <c r="G490" s="41"/>
      <c r="H490" s="42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/>
      <c r="AF490" s="41"/>
      <c r="AG490" s="41"/>
      <c r="AH490" s="41"/>
      <c r="AI490" s="41"/>
      <c r="AJ490" s="41"/>
      <c r="AK490" s="41"/>
      <c r="AL490" s="41"/>
      <c r="AM490" s="41"/>
      <c r="AN490" s="41"/>
      <c r="AO490" s="41"/>
      <c r="AP490" s="41"/>
      <c r="AQ490" s="41"/>
      <c r="AR490" s="41"/>
      <c r="AS490" s="41"/>
      <c r="AT490" s="41"/>
      <c r="AU490" s="41"/>
      <c r="AV490" s="41"/>
      <c r="AW490" s="41"/>
      <c r="AX490" s="41"/>
      <c r="AY490" s="41"/>
      <c r="AZ490" s="41"/>
      <c r="BA490" s="41"/>
      <c r="BB490" s="41"/>
      <c r="BC490" s="41"/>
      <c r="BD490" s="41"/>
      <c r="BE490" s="41"/>
      <c r="BF490" s="41"/>
      <c r="BG490" s="41"/>
      <c r="BH490" s="41"/>
      <c r="BI490" s="41"/>
      <c r="BJ490" s="41"/>
      <c r="BK490" s="43"/>
    </row>
    <row r="491" spans="1:63" s="44" customFormat="1" x14ac:dyDescent="0.2">
      <c r="A491" s="48"/>
      <c r="B491" s="41"/>
      <c r="C491" s="41"/>
      <c r="D491" s="41"/>
      <c r="E491" s="41"/>
      <c r="F491" s="41"/>
      <c r="G491" s="41"/>
      <c r="H491" s="42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/>
      <c r="AF491" s="41"/>
      <c r="AG491" s="41"/>
      <c r="AH491" s="41"/>
      <c r="AI491" s="41"/>
      <c r="AJ491" s="41"/>
      <c r="AK491" s="41"/>
      <c r="AL491" s="41"/>
      <c r="AM491" s="41"/>
      <c r="AN491" s="41"/>
      <c r="AO491" s="41"/>
      <c r="AP491" s="41"/>
      <c r="AQ491" s="41"/>
      <c r="AR491" s="41"/>
      <c r="AS491" s="41"/>
      <c r="AT491" s="41"/>
      <c r="AU491" s="41"/>
      <c r="AV491" s="41"/>
      <c r="AW491" s="41"/>
      <c r="AX491" s="41"/>
      <c r="AY491" s="41"/>
      <c r="AZ491" s="41"/>
      <c r="BA491" s="41"/>
      <c r="BB491" s="41"/>
      <c r="BC491" s="41"/>
      <c r="BD491" s="41"/>
      <c r="BE491" s="41"/>
      <c r="BF491" s="41"/>
      <c r="BG491" s="41"/>
      <c r="BH491" s="41"/>
      <c r="BI491" s="41"/>
      <c r="BJ491" s="41"/>
      <c r="BK491" s="43"/>
    </row>
    <row r="492" spans="1:63" s="44" customFormat="1" x14ac:dyDescent="0.2">
      <c r="A492" s="48"/>
      <c r="B492" s="41"/>
      <c r="C492" s="41"/>
      <c r="D492" s="41"/>
      <c r="E492" s="41"/>
      <c r="F492" s="41"/>
      <c r="G492" s="41"/>
      <c r="H492" s="42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/>
      <c r="AF492" s="41"/>
      <c r="AG492" s="41"/>
      <c r="AH492" s="41"/>
      <c r="AI492" s="41"/>
      <c r="AJ492" s="41"/>
      <c r="AK492" s="41"/>
      <c r="AL492" s="41"/>
      <c r="AM492" s="41"/>
      <c r="AN492" s="41"/>
      <c r="AO492" s="41"/>
      <c r="AP492" s="41"/>
      <c r="AQ492" s="41"/>
      <c r="AR492" s="41"/>
      <c r="AS492" s="41"/>
      <c r="AT492" s="41"/>
      <c r="AU492" s="41"/>
      <c r="AV492" s="41"/>
      <c r="AW492" s="41"/>
      <c r="AX492" s="41"/>
      <c r="AY492" s="41"/>
      <c r="AZ492" s="41"/>
      <c r="BA492" s="41"/>
      <c r="BB492" s="41"/>
      <c r="BC492" s="41"/>
      <c r="BD492" s="41"/>
      <c r="BE492" s="41"/>
      <c r="BF492" s="41"/>
      <c r="BG492" s="41"/>
      <c r="BH492" s="41"/>
      <c r="BI492" s="41"/>
      <c r="BJ492" s="41"/>
      <c r="BK492" s="43"/>
    </row>
    <row r="493" spans="1:63" s="44" customFormat="1" x14ac:dyDescent="0.2">
      <c r="A493" s="48"/>
      <c r="B493" s="41"/>
      <c r="C493" s="41"/>
      <c r="D493" s="41"/>
      <c r="E493" s="41"/>
      <c r="F493" s="41"/>
      <c r="G493" s="41"/>
      <c r="H493" s="42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/>
      <c r="AF493" s="41"/>
      <c r="AG493" s="41"/>
      <c r="AH493" s="41"/>
      <c r="AI493" s="41"/>
      <c r="AJ493" s="41"/>
      <c r="AK493" s="41"/>
      <c r="AL493" s="41"/>
      <c r="AM493" s="41"/>
      <c r="AN493" s="41"/>
      <c r="AO493" s="41"/>
      <c r="AP493" s="41"/>
      <c r="AQ493" s="41"/>
      <c r="AR493" s="41"/>
      <c r="AS493" s="41"/>
      <c r="AT493" s="41"/>
      <c r="AU493" s="41"/>
      <c r="AV493" s="41"/>
      <c r="AW493" s="41"/>
      <c r="AX493" s="41"/>
      <c r="AY493" s="41"/>
      <c r="AZ493" s="41"/>
      <c r="BA493" s="41"/>
      <c r="BB493" s="41"/>
      <c r="BC493" s="41"/>
      <c r="BD493" s="41"/>
      <c r="BE493" s="41"/>
      <c r="BF493" s="41"/>
      <c r="BG493" s="41"/>
      <c r="BH493" s="41"/>
      <c r="BI493" s="41"/>
      <c r="BJ493" s="41"/>
      <c r="BK493" s="43"/>
    </row>
    <row r="494" spans="1:63" s="44" customFormat="1" x14ac:dyDescent="0.2">
      <c r="A494" s="48"/>
      <c r="B494" s="41"/>
      <c r="C494" s="41"/>
      <c r="D494" s="41"/>
      <c r="E494" s="41"/>
      <c r="F494" s="41"/>
      <c r="G494" s="41"/>
      <c r="H494" s="42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/>
      <c r="AF494" s="41"/>
      <c r="AG494" s="41"/>
      <c r="AH494" s="41"/>
      <c r="AI494" s="41"/>
      <c r="AJ494" s="41"/>
      <c r="AK494" s="41"/>
      <c r="AL494" s="41"/>
      <c r="AM494" s="41"/>
      <c r="AN494" s="41"/>
      <c r="AO494" s="41"/>
      <c r="AP494" s="41"/>
      <c r="AQ494" s="41"/>
      <c r="AR494" s="41"/>
      <c r="AS494" s="41"/>
      <c r="AT494" s="41"/>
      <c r="AU494" s="41"/>
      <c r="AV494" s="41"/>
      <c r="AW494" s="41"/>
      <c r="AX494" s="41"/>
      <c r="AY494" s="41"/>
      <c r="AZ494" s="41"/>
      <c r="BA494" s="41"/>
      <c r="BB494" s="41"/>
      <c r="BC494" s="41"/>
      <c r="BD494" s="41"/>
      <c r="BE494" s="41"/>
      <c r="BF494" s="41"/>
      <c r="BG494" s="41"/>
      <c r="BH494" s="41"/>
      <c r="BI494" s="41"/>
      <c r="BJ494" s="41"/>
      <c r="BK494" s="43"/>
    </row>
    <row r="495" spans="1:63" s="44" customFormat="1" x14ac:dyDescent="0.2">
      <c r="A495" s="48"/>
      <c r="B495" s="41"/>
      <c r="C495" s="41"/>
      <c r="D495" s="41"/>
      <c r="E495" s="41"/>
      <c r="F495" s="41"/>
      <c r="G495" s="41"/>
      <c r="H495" s="42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F495" s="41"/>
      <c r="AG495" s="41"/>
      <c r="AH495" s="41"/>
      <c r="AI495" s="41"/>
      <c r="AJ495" s="41"/>
      <c r="AK495" s="41"/>
      <c r="AL495" s="41"/>
      <c r="AM495" s="41"/>
      <c r="AN495" s="41"/>
      <c r="AO495" s="41"/>
      <c r="AP495" s="41"/>
      <c r="AQ495" s="41"/>
      <c r="AR495" s="41"/>
      <c r="AS495" s="41"/>
      <c r="AT495" s="41"/>
      <c r="AU495" s="41"/>
      <c r="AV495" s="41"/>
      <c r="AW495" s="41"/>
      <c r="AX495" s="41"/>
      <c r="AY495" s="41"/>
      <c r="AZ495" s="41"/>
      <c r="BA495" s="41"/>
      <c r="BB495" s="41"/>
      <c r="BC495" s="41"/>
      <c r="BD495" s="41"/>
      <c r="BE495" s="41"/>
      <c r="BF495" s="41"/>
      <c r="BG495" s="41"/>
      <c r="BH495" s="41"/>
      <c r="BI495" s="41"/>
      <c r="BJ495" s="41"/>
      <c r="BK495" s="43"/>
    </row>
    <row r="496" spans="1:63" s="44" customFormat="1" x14ac:dyDescent="0.2">
      <c r="A496" s="48"/>
      <c r="B496" s="41"/>
      <c r="C496" s="41"/>
      <c r="D496" s="41"/>
      <c r="E496" s="41"/>
      <c r="F496" s="41"/>
      <c r="G496" s="41"/>
      <c r="H496" s="42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  <c r="AE496" s="41"/>
      <c r="AF496" s="41"/>
      <c r="AG496" s="41"/>
      <c r="AH496" s="41"/>
      <c r="AI496" s="41"/>
      <c r="AJ496" s="41"/>
      <c r="AK496" s="41"/>
      <c r="AL496" s="41"/>
      <c r="AM496" s="41"/>
      <c r="AN496" s="41"/>
      <c r="AO496" s="41"/>
      <c r="AP496" s="41"/>
      <c r="AQ496" s="41"/>
      <c r="AR496" s="41"/>
      <c r="AS496" s="41"/>
      <c r="AT496" s="41"/>
      <c r="AU496" s="41"/>
      <c r="AV496" s="41"/>
      <c r="AW496" s="41"/>
      <c r="AX496" s="41"/>
      <c r="AY496" s="41"/>
      <c r="AZ496" s="41"/>
      <c r="BA496" s="41"/>
      <c r="BB496" s="41"/>
      <c r="BC496" s="41"/>
      <c r="BD496" s="41"/>
      <c r="BE496" s="41"/>
      <c r="BF496" s="41"/>
      <c r="BG496" s="41"/>
      <c r="BH496" s="41"/>
      <c r="BI496" s="41"/>
      <c r="BJ496" s="41"/>
      <c r="BK496" s="43"/>
    </row>
    <row r="497" spans="1:63" s="44" customFormat="1" x14ac:dyDescent="0.2">
      <c r="A497" s="48"/>
      <c r="B497" s="41"/>
      <c r="C497" s="41"/>
      <c r="D497" s="41"/>
      <c r="E497" s="41"/>
      <c r="F497" s="41"/>
      <c r="G497" s="41"/>
      <c r="H497" s="42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/>
      <c r="AF497" s="41"/>
      <c r="AG497" s="41"/>
      <c r="AH497" s="41"/>
      <c r="AI497" s="41"/>
      <c r="AJ497" s="41"/>
      <c r="AK497" s="41"/>
      <c r="AL497" s="41"/>
      <c r="AM497" s="41"/>
      <c r="AN497" s="41"/>
      <c r="AO497" s="41"/>
      <c r="AP497" s="41"/>
      <c r="AQ497" s="41"/>
      <c r="AR497" s="41"/>
      <c r="AS497" s="41"/>
      <c r="AT497" s="41"/>
      <c r="AU497" s="41"/>
      <c r="AV497" s="41"/>
      <c r="AW497" s="41"/>
      <c r="AX497" s="41"/>
      <c r="AY497" s="41"/>
      <c r="AZ497" s="41"/>
      <c r="BA497" s="41"/>
      <c r="BB497" s="41"/>
      <c r="BC497" s="41"/>
      <c r="BD497" s="41"/>
      <c r="BE497" s="41"/>
      <c r="BF497" s="41"/>
      <c r="BG497" s="41"/>
      <c r="BH497" s="41"/>
      <c r="BI497" s="41"/>
      <c r="BJ497" s="41"/>
      <c r="BK497" s="43"/>
    </row>
    <row r="498" spans="1:63" s="44" customFormat="1" x14ac:dyDescent="0.2">
      <c r="A498" s="48"/>
      <c r="B498" s="41"/>
      <c r="C498" s="41"/>
      <c r="D498" s="41"/>
      <c r="E498" s="41"/>
      <c r="F498" s="41"/>
      <c r="G498" s="41"/>
      <c r="H498" s="42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F498" s="41"/>
      <c r="AG498" s="41"/>
      <c r="AH498" s="41"/>
      <c r="AI498" s="41"/>
      <c r="AJ498" s="41"/>
      <c r="AK498" s="41"/>
      <c r="AL498" s="41"/>
      <c r="AM498" s="41"/>
      <c r="AN498" s="41"/>
      <c r="AO498" s="41"/>
      <c r="AP498" s="41"/>
      <c r="AQ498" s="41"/>
      <c r="AR498" s="41"/>
      <c r="AS498" s="41"/>
      <c r="AT498" s="41"/>
      <c r="AU498" s="41"/>
      <c r="AV498" s="41"/>
      <c r="AW498" s="41"/>
      <c r="AX498" s="41"/>
      <c r="AY498" s="41"/>
      <c r="AZ498" s="41"/>
      <c r="BA498" s="41"/>
      <c r="BB498" s="41"/>
      <c r="BC498" s="41"/>
      <c r="BD498" s="41"/>
      <c r="BE498" s="41"/>
      <c r="BF498" s="41"/>
      <c r="BG498" s="41"/>
      <c r="BH498" s="41"/>
      <c r="BI498" s="41"/>
      <c r="BJ498" s="41"/>
      <c r="BK498" s="43"/>
    </row>
    <row r="499" spans="1:63" s="44" customFormat="1" x14ac:dyDescent="0.2">
      <c r="A499" s="48"/>
      <c r="B499" s="41"/>
      <c r="C499" s="41"/>
      <c r="D499" s="41"/>
      <c r="E499" s="41"/>
      <c r="F499" s="41"/>
      <c r="G499" s="41"/>
      <c r="H499" s="42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  <c r="AH499" s="41"/>
      <c r="AI499" s="41"/>
      <c r="AJ499" s="41"/>
      <c r="AK499" s="41"/>
      <c r="AL499" s="41"/>
      <c r="AM499" s="41"/>
      <c r="AN499" s="41"/>
      <c r="AO499" s="41"/>
      <c r="AP499" s="41"/>
      <c r="AQ499" s="41"/>
      <c r="AR499" s="41"/>
      <c r="AS499" s="41"/>
      <c r="AT499" s="41"/>
      <c r="AU499" s="41"/>
      <c r="AV499" s="41"/>
      <c r="AW499" s="41"/>
      <c r="AX499" s="41"/>
      <c r="AY499" s="41"/>
      <c r="AZ499" s="41"/>
      <c r="BA499" s="41"/>
      <c r="BB499" s="41"/>
      <c r="BC499" s="41"/>
      <c r="BD499" s="41"/>
      <c r="BE499" s="41"/>
      <c r="BF499" s="41"/>
      <c r="BG499" s="41"/>
      <c r="BH499" s="41"/>
      <c r="BI499" s="41"/>
      <c r="BJ499" s="41"/>
      <c r="BK499" s="43"/>
    </row>
    <row r="500" spans="1:63" s="44" customFormat="1" x14ac:dyDescent="0.2">
      <c r="A500" s="48"/>
      <c r="B500" s="41"/>
      <c r="C500" s="41"/>
      <c r="D500" s="41"/>
      <c r="E500" s="41"/>
      <c r="F500" s="41"/>
      <c r="G500" s="41"/>
      <c r="H500" s="42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  <c r="AG500" s="41"/>
      <c r="AH500" s="41"/>
      <c r="AI500" s="41"/>
      <c r="AJ500" s="41"/>
      <c r="AK500" s="41"/>
      <c r="AL500" s="41"/>
      <c r="AM500" s="41"/>
      <c r="AN500" s="41"/>
      <c r="AO500" s="41"/>
      <c r="AP500" s="41"/>
      <c r="AQ500" s="41"/>
      <c r="AR500" s="41"/>
      <c r="AS500" s="41"/>
      <c r="AT500" s="41"/>
      <c r="AU500" s="41"/>
      <c r="AV500" s="41"/>
      <c r="AW500" s="41"/>
      <c r="AX500" s="41"/>
      <c r="AY500" s="41"/>
      <c r="AZ500" s="41"/>
      <c r="BA500" s="41"/>
      <c r="BB500" s="41"/>
      <c r="BC500" s="41"/>
      <c r="BD500" s="41"/>
      <c r="BE500" s="41"/>
      <c r="BF500" s="41"/>
      <c r="BG500" s="41"/>
      <c r="BH500" s="41"/>
      <c r="BI500" s="41"/>
      <c r="BJ500" s="41"/>
      <c r="BK500" s="43"/>
    </row>
    <row r="501" spans="1:63" s="44" customFormat="1" x14ac:dyDescent="0.2">
      <c r="A501" s="48"/>
      <c r="B501" s="41"/>
      <c r="C501" s="41"/>
      <c r="D501" s="41"/>
      <c r="E501" s="41"/>
      <c r="F501" s="41"/>
      <c r="G501" s="41"/>
      <c r="H501" s="42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/>
      <c r="AF501" s="41"/>
      <c r="AG501" s="41"/>
      <c r="AH501" s="41"/>
      <c r="AI501" s="41"/>
      <c r="AJ501" s="41"/>
      <c r="AK501" s="41"/>
      <c r="AL501" s="41"/>
      <c r="AM501" s="41"/>
      <c r="AN501" s="41"/>
      <c r="AO501" s="41"/>
      <c r="AP501" s="41"/>
      <c r="AQ501" s="41"/>
      <c r="AR501" s="41"/>
      <c r="AS501" s="41"/>
      <c r="AT501" s="41"/>
      <c r="AU501" s="41"/>
      <c r="AV501" s="41"/>
      <c r="AW501" s="41"/>
      <c r="AX501" s="41"/>
      <c r="AY501" s="41"/>
      <c r="AZ501" s="41"/>
      <c r="BA501" s="41"/>
      <c r="BB501" s="41"/>
      <c r="BC501" s="41"/>
      <c r="BD501" s="41"/>
      <c r="BE501" s="41"/>
      <c r="BF501" s="41"/>
      <c r="BG501" s="41"/>
      <c r="BH501" s="41"/>
      <c r="BI501" s="41"/>
      <c r="BJ501" s="41"/>
      <c r="BK501" s="43"/>
    </row>
    <row r="502" spans="1:63" s="44" customFormat="1" x14ac:dyDescent="0.2">
      <c r="A502" s="48"/>
      <c r="B502" s="41"/>
      <c r="C502" s="41"/>
      <c r="D502" s="41"/>
      <c r="E502" s="41"/>
      <c r="F502" s="41"/>
      <c r="G502" s="41"/>
      <c r="H502" s="42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  <c r="AG502" s="41"/>
      <c r="AH502" s="41"/>
      <c r="AI502" s="41"/>
      <c r="AJ502" s="41"/>
      <c r="AK502" s="41"/>
      <c r="AL502" s="41"/>
      <c r="AM502" s="41"/>
      <c r="AN502" s="41"/>
      <c r="AO502" s="41"/>
      <c r="AP502" s="41"/>
      <c r="AQ502" s="41"/>
      <c r="AR502" s="41"/>
      <c r="AS502" s="41"/>
      <c r="AT502" s="41"/>
      <c r="AU502" s="41"/>
      <c r="AV502" s="41"/>
      <c r="AW502" s="41"/>
      <c r="AX502" s="41"/>
      <c r="AY502" s="41"/>
      <c r="AZ502" s="41"/>
      <c r="BA502" s="41"/>
      <c r="BB502" s="41"/>
      <c r="BC502" s="41"/>
      <c r="BD502" s="41"/>
      <c r="BE502" s="41"/>
      <c r="BF502" s="41"/>
      <c r="BG502" s="41"/>
      <c r="BH502" s="41"/>
      <c r="BI502" s="41"/>
      <c r="BJ502" s="41"/>
      <c r="BK502" s="43"/>
    </row>
    <row r="503" spans="1:63" s="44" customFormat="1" x14ac:dyDescent="0.2">
      <c r="A503" s="48"/>
      <c r="B503" s="41"/>
      <c r="C503" s="41"/>
      <c r="D503" s="41"/>
      <c r="E503" s="41"/>
      <c r="F503" s="41"/>
      <c r="G503" s="41"/>
      <c r="H503" s="42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  <c r="AF503" s="41"/>
      <c r="AG503" s="41"/>
      <c r="AH503" s="41"/>
      <c r="AI503" s="41"/>
      <c r="AJ503" s="41"/>
      <c r="AK503" s="41"/>
      <c r="AL503" s="41"/>
      <c r="AM503" s="41"/>
      <c r="AN503" s="41"/>
      <c r="AO503" s="41"/>
      <c r="AP503" s="41"/>
      <c r="AQ503" s="41"/>
      <c r="AR503" s="41"/>
      <c r="AS503" s="41"/>
      <c r="AT503" s="41"/>
      <c r="AU503" s="41"/>
      <c r="AV503" s="41"/>
      <c r="AW503" s="41"/>
      <c r="AX503" s="41"/>
      <c r="AY503" s="41"/>
      <c r="AZ503" s="41"/>
      <c r="BA503" s="41"/>
      <c r="BB503" s="41"/>
      <c r="BC503" s="41"/>
      <c r="BD503" s="41"/>
      <c r="BE503" s="41"/>
      <c r="BF503" s="41"/>
      <c r="BG503" s="41"/>
      <c r="BH503" s="41"/>
      <c r="BI503" s="41"/>
      <c r="BJ503" s="41"/>
      <c r="BK503" s="43"/>
    </row>
    <row r="504" spans="1:63" s="44" customFormat="1" x14ac:dyDescent="0.2">
      <c r="A504" s="48"/>
      <c r="B504" s="41"/>
      <c r="C504" s="41"/>
      <c r="D504" s="41"/>
      <c r="E504" s="41"/>
      <c r="F504" s="41"/>
      <c r="G504" s="41"/>
      <c r="H504" s="42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  <c r="AF504" s="41"/>
      <c r="AG504" s="41"/>
      <c r="AH504" s="41"/>
      <c r="AI504" s="41"/>
      <c r="AJ504" s="41"/>
      <c r="AK504" s="41"/>
      <c r="AL504" s="41"/>
      <c r="AM504" s="41"/>
      <c r="AN504" s="41"/>
      <c r="AO504" s="41"/>
      <c r="AP504" s="41"/>
      <c r="AQ504" s="41"/>
      <c r="AR504" s="41"/>
      <c r="AS504" s="41"/>
      <c r="AT504" s="41"/>
      <c r="AU504" s="41"/>
      <c r="AV504" s="41"/>
      <c r="AW504" s="41"/>
      <c r="AX504" s="41"/>
      <c r="AY504" s="41"/>
      <c r="AZ504" s="41"/>
      <c r="BA504" s="41"/>
      <c r="BB504" s="41"/>
      <c r="BC504" s="41"/>
      <c r="BD504" s="41"/>
      <c r="BE504" s="41"/>
      <c r="BF504" s="41"/>
      <c r="BG504" s="41"/>
      <c r="BH504" s="41"/>
      <c r="BI504" s="41"/>
      <c r="BJ504" s="41"/>
      <c r="BK504" s="43"/>
    </row>
    <row r="505" spans="1:63" s="44" customFormat="1" x14ac:dyDescent="0.2">
      <c r="A505" s="48"/>
      <c r="B505" s="41"/>
      <c r="C505" s="41"/>
      <c r="D505" s="41"/>
      <c r="E505" s="41"/>
      <c r="F505" s="41"/>
      <c r="G505" s="41"/>
      <c r="H505" s="42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  <c r="AF505" s="41"/>
      <c r="AG505" s="41"/>
      <c r="AH505" s="41"/>
      <c r="AI505" s="41"/>
      <c r="AJ505" s="41"/>
      <c r="AK505" s="41"/>
      <c r="AL505" s="41"/>
      <c r="AM505" s="41"/>
      <c r="AN505" s="41"/>
      <c r="AO505" s="41"/>
      <c r="AP505" s="41"/>
      <c r="AQ505" s="41"/>
      <c r="AR505" s="41"/>
      <c r="AS505" s="41"/>
      <c r="AT505" s="41"/>
      <c r="AU505" s="41"/>
      <c r="AV505" s="41"/>
      <c r="AW505" s="41"/>
      <c r="AX505" s="41"/>
      <c r="AY505" s="41"/>
      <c r="AZ505" s="41"/>
      <c r="BA505" s="41"/>
      <c r="BB505" s="41"/>
      <c r="BC505" s="41"/>
      <c r="BD505" s="41"/>
      <c r="BE505" s="41"/>
      <c r="BF505" s="41"/>
      <c r="BG505" s="41"/>
      <c r="BH505" s="41"/>
      <c r="BI505" s="41"/>
      <c r="BJ505" s="41"/>
      <c r="BK505" s="43"/>
    </row>
    <row r="506" spans="1:63" s="44" customFormat="1" x14ac:dyDescent="0.2">
      <c r="A506" s="48"/>
      <c r="B506" s="41"/>
      <c r="C506" s="41"/>
      <c r="D506" s="41"/>
      <c r="E506" s="41"/>
      <c r="F506" s="41"/>
      <c r="G506" s="41"/>
      <c r="H506" s="42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  <c r="AG506" s="41"/>
      <c r="AH506" s="41"/>
      <c r="AI506" s="41"/>
      <c r="AJ506" s="41"/>
      <c r="AK506" s="41"/>
      <c r="AL506" s="41"/>
      <c r="AM506" s="41"/>
      <c r="AN506" s="41"/>
      <c r="AO506" s="41"/>
      <c r="AP506" s="41"/>
      <c r="AQ506" s="41"/>
      <c r="AR506" s="41"/>
      <c r="AS506" s="41"/>
      <c r="AT506" s="41"/>
      <c r="AU506" s="41"/>
      <c r="AV506" s="41"/>
      <c r="AW506" s="41"/>
      <c r="AX506" s="41"/>
      <c r="AY506" s="41"/>
      <c r="AZ506" s="41"/>
      <c r="BA506" s="41"/>
      <c r="BB506" s="41"/>
      <c r="BC506" s="41"/>
      <c r="BD506" s="41"/>
      <c r="BE506" s="41"/>
      <c r="BF506" s="41"/>
      <c r="BG506" s="41"/>
      <c r="BH506" s="41"/>
      <c r="BI506" s="41"/>
      <c r="BJ506" s="41"/>
      <c r="BK506" s="43"/>
    </row>
    <row r="507" spans="1:63" s="44" customFormat="1" x14ac:dyDescent="0.2">
      <c r="A507" s="48"/>
      <c r="B507" s="41"/>
      <c r="C507" s="41"/>
      <c r="D507" s="41"/>
      <c r="E507" s="41"/>
      <c r="F507" s="41"/>
      <c r="G507" s="41"/>
      <c r="H507" s="42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  <c r="AG507" s="41"/>
      <c r="AH507" s="41"/>
      <c r="AI507" s="41"/>
      <c r="AJ507" s="41"/>
      <c r="AK507" s="41"/>
      <c r="AL507" s="41"/>
      <c r="AM507" s="41"/>
      <c r="AN507" s="41"/>
      <c r="AO507" s="41"/>
      <c r="AP507" s="41"/>
      <c r="AQ507" s="41"/>
      <c r="AR507" s="41"/>
      <c r="AS507" s="41"/>
      <c r="AT507" s="41"/>
      <c r="AU507" s="41"/>
      <c r="AV507" s="41"/>
      <c r="AW507" s="41"/>
      <c r="AX507" s="41"/>
      <c r="AY507" s="41"/>
      <c r="AZ507" s="41"/>
      <c r="BA507" s="41"/>
      <c r="BB507" s="41"/>
      <c r="BC507" s="41"/>
      <c r="BD507" s="41"/>
      <c r="BE507" s="41"/>
      <c r="BF507" s="41"/>
      <c r="BG507" s="41"/>
      <c r="BH507" s="41"/>
      <c r="BI507" s="41"/>
      <c r="BJ507" s="41"/>
      <c r="BK507" s="43"/>
    </row>
    <row r="508" spans="1:63" s="44" customFormat="1" x14ac:dyDescent="0.2">
      <c r="A508" s="48"/>
      <c r="B508" s="41"/>
      <c r="C508" s="41"/>
      <c r="D508" s="41"/>
      <c r="E508" s="41"/>
      <c r="F508" s="41"/>
      <c r="G508" s="41"/>
      <c r="H508" s="42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  <c r="AF508" s="41"/>
      <c r="AG508" s="41"/>
      <c r="AH508" s="41"/>
      <c r="AI508" s="41"/>
      <c r="AJ508" s="41"/>
      <c r="AK508" s="41"/>
      <c r="AL508" s="41"/>
      <c r="AM508" s="41"/>
      <c r="AN508" s="41"/>
      <c r="AO508" s="41"/>
      <c r="AP508" s="41"/>
      <c r="AQ508" s="41"/>
      <c r="AR508" s="41"/>
      <c r="AS508" s="41"/>
      <c r="AT508" s="41"/>
      <c r="AU508" s="41"/>
      <c r="AV508" s="41"/>
      <c r="AW508" s="41"/>
      <c r="AX508" s="41"/>
      <c r="AY508" s="41"/>
      <c r="AZ508" s="41"/>
      <c r="BA508" s="41"/>
      <c r="BB508" s="41"/>
      <c r="BC508" s="41"/>
      <c r="BD508" s="41"/>
      <c r="BE508" s="41"/>
      <c r="BF508" s="41"/>
      <c r="BG508" s="41"/>
      <c r="BH508" s="41"/>
      <c r="BI508" s="41"/>
      <c r="BJ508" s="41"/>
      <c r="BK508" s="43"/>
    </row>
    <row r="509" spans="1:63" s="44" customFormat="1" x14ac:dyDescent="0.2">
      <c r="A509" s="48"/>
      <c r="B509" s="41"/>
      <c r="C509" s="41"/>
      <c r="D509" s="41"/>
      <c r="E509" s="41"/>
      <c r="F509" s="41"/>
      <c r="G509" s="41"/>
      <c r="H509" s="42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  <c r="AG509" s="41"/>
      <c r="AH509" s="41"/>
      <c r="AI509" s="41"/>
      <c r="AJ509" s="41"/>
      <c r="AK509" s="41"/>
      <c r="AL509" s="41"/>
      <c r="AM509" s="41"/>
      <c r="AN509" s="41"/>
      <c r="AO509" s="41"/>
      <c r="AP509" s="41"/>
      <c r="AQ509" s="41"/>
      <c r="AR509" s="41"/>
      <c r="AS509" s="41"/>
      <c r="AT509" s="41"/>
      <c r="AU509" s="41"/>
      <c r="AV509" s="41"/>
      <c r="AW509" s="41"/>
      <c r="AX509" s="41"/>
      <c r="AY509" s="41"/>
      <c r="AZ509" s="41"/>
      <c r="BA509" s="41"/>
      <c r="BB509" s="41"/>
      <c r="BC509" s="41"/>
      <c r="BD509" s="41"/>
      <c r="BE509" s="41"/>
      <c r="BF509" s="41"/>
      <c r="BG509" s="41"/>
      <c r="BH509" s="41"/>
      <c r="BI509" s="41"/>
      <c r="BJ509" s="41"/>
      <c r="BK509" s="43"/>
    </row>
    <row r="510" spans="1:63" s="44" customFormat="1" x14ac:dyDescent="0.2">
      <c r="A510" s="48"/>
      <c r="B510" s="41"/>
      <c r="C510" s="41"/>
      <c r="D510" s="41"/>
      <c r="E510" s="41"/>
      <c r="F510" s="41"/>
      <c r="G510" s="41"/>
      <c r="H510" s="42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  <c r="AG510" s="41"/>
      <c r="AH510" s="41"/>
      <c r="AI510" s="41"/>
      <c r="AJ510" s="41"/>
      <c r="AK510" s="41"/>
      <c r="AL510" s="41"/>
      <c r="AM510" s="41"/>
      <c r="AN510" s="41"/>
      <c r="AO510" s="41"/>
      <c r="AP510" s="41"/>
      <c r="AQ510" s="41"/>
      <c r="AR510" s="41"/>
      <c r="AS510" s="41"/>
      <c r="AT510" s="41"/>
      <c r="AU510" s="41"/>
      <c r="AV510" s="41"/>
      <c r="AW510" s="41"/>
      <c r="AX510" s="41"/>
      <c r="AY510" s="41"/>
      <c r="AZ510" s="41"/>
      <c r="BA510" s="41"/>
      <c r="BB510" s="41"/>
      <c r="BC510" s="41"/>
      <c r="BD510" s="41"/>
      <c r="BE510" s="41"/>
      <c r="BF510" s="41"/>
      <c r="BG510" s="41"/>
      <c r="BH510" s="41"/>
      <c r="BI510" s="41"/>
      <c r="BJ510" s="41"/>
      <c r="BK510" s="43"/>
    </row>
    <row r="511" spans="1:63" s="44" customFormat="1" x14ac:dyDescent="0.2">
      <c r="A511" s="48"/>
      <c r="B511" s="41"/>
      <c r="C511" s="41"/>
      <c r="D511" s="41"/>
      <c r="E511" s="41"/>
      <c r="F511" s="41"/>
      <c r="G511" s="41"/>
      <c r="H511" s="42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  <c r="AI511" s="41"/>
      <c r="AJ511" s="41"/>
      <c r="AK511" s="41"/>
      <c r="AL511" s="41"/>
      <c r="AM511" s="41"/>
      <c r="AN511" s="41"/>
      <c r="AO511" s="41"/>
      <c r="AP511" s="41"/>
      <c r="AQ511" s="41"/>
      <c r="AR511" s="41"/>
      <c r="AS511" s="41"/>
      <c r="AT511" s="41"/>
      <c r="AU511" s="41"/>
      <c r="AV511" s="41"/>
      <c r="AW511" s="41"/>
      <c r="AX511" s="41"/>
      <c r="AY511" s="41"/>
      <c r="AZ511" s="41"/>
      <c r="BA511" s="41"/>
      <c r="BB511" s="41"/>
      <c r="BC511" s="41"/>
      <c r="BD511" s="41"/>
      <c r="BE511" s="41"/>
      <c r="BF511" s="41"/>
      <c r="BG511" s="41"/>
      <c r="BH511" s="41"/>
      <c r="BI511" s="41"/>
      <c r="BJ511" s="41"/>
      <c r="BK511" s="43"/>
    </row>
    <row r="512" spans="1:63" s="44" customFormat="1" x14ac:dyDescent="0.2">
      <c r="A512" s="48"/>
      <c r="B512" s="41"/>
      <c r="C512" s="41"/>
      <c r="D512" s="41"/>
      <c r="E512" s="41"/>
      <c r="F512" s="41"/>
      <c r="G512" s="41"/>
      <c r="H512" s="42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/>
      <c r="AF512" s="41"/>
      <c r="AG512" s="41"/>
      <c r="AH512" s="41"/>
      <c r="AI512" s="41"/>
      <c r="AJ512" s="41"/>
      <c r="AK512" s="41"/>
      <c r="AL512" s="41"/>
      <c r="AM512" s="41"/>
      <c r="AN512" s="41"/>
      <c r="AO512" s="41"/>
      <c r="AP512" s="41"/>
      <c r="AQ512" s="41"/>
      <c r="AR512" s="41"/>
      <c r="AS512" s="41"/>
      <c r="AT512" s="41"/>
      <c r="AU512" s="41"/>
      <c r="AV512" s="41"/>
      <c r="AW512" s="41"/>
      <c r="AX512" s="41"/>
      <c r="AY512" s="41"/>
      <c r="AZ512" s="41"/>
      <c r="BA512" s="41"/>
      <c r="BB512" s="41"/>
      <c r="BC512" s="41"/>
      <c r="BD512" s="41"/>
      <c r="BE512" s="41"/>
      <c r="BF512" s="41"/>
      <c r="BG512" s="41"/>
      <c r="BH512" s="41"/>
      <c r="BI512" s="41"/>
      <c r="BJ512" s="41"/>
      <c r="BK512" s="43"/>
    </row>
    <row r="513" spans="1:63" s="44" customFormat="1" x14ac:dyDescent="0.2">
      <c r="A513" s="48"/>
      <c r="B513" s="41"/>
      <c r="C513" s="41"/>
      <c r="D513" s="41"/>
      <c r="E513" s="41"/>
      <c r="F513" s="41"/>
      <c r="G513" s="41"/>
      <c r="H513" s="42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1"/>
      <c r="AF513" s="41"/>
      <c r="AG513" s="41"/>
      <c r="AH513" s="41"/>
      <c r="AI513" s="41"/>
      <c r="AJ513" s="41"/>
      <c r="AK513" s="41"/>
      <c r="AL513" s="41"/>
      <c r="AM513" s="41"/>
      <c r="AN513" s="41"/>
      <c r="AO513" s="41"/>
      <c r="AP513" s="41"/>
      <c r="AQ513" s="41"/>
      <c r="AR513" s="41"/>
      <c r="AS513" s="41"/>
      <c r="AT513" s="41"/>
      <c r="AU513" s="41"/>
      <c r="AV513" s="41"/>
      <c r="AW513" s="41"/>
      <c r="AX513" s="41"/>
      <c r="AY513" s="41"/>
      <c r="AZ513" s="41"/>
      <c r="BA513" s="41"/>
      <c r="BB513" s="41"/>
      <c r="BC513" s="41"/>
      <c r="BD513" s="41"/>
      <c r="BE513" s="41"/>
      <c r="BF513" s="41"/>
      <c r="BG513" s="41"/>
      <c r="BH513" s="41"/>
      <c r="BI513" s="41"/>
      <c r="BJ513" s="41"/>
      <c r="BK513" s="43"/>
    </row>
    <row r="514" spans="1:63" s="44" customFormat="1" x14ac:dyDescent="0.2">
      <c r="A514" s="48"/>
      <c r="B514" s="41"/>
      <c r="C514" s="41"/>
      <c r="D514" s="41"/>
      <c r="E514" s="41"/>
      <c r="F514" s="41"/>
      <c r="G514" s="41"/>
      <c r="H514" s="42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/>
      <c r="AF514" s="41"/>
      <c r="AG514" s="41"/>
      <c r="AH514" s="41"/>
      <c r="AI514" s="41"/>
      <c r="AJ514" s="41"/>
      <c r="AK514" s="41"/>
      <c r="AL514" s="41"/>
      <c r="AM514" s="41"/>
      <c r="AN514" s="41"/>
      <c r="AO514" s="41"/>
      <c r="AP514" s="41"/>
      <c r="AQ514" s="41"/>
      <c r="AR514" s="41"/>
      <c r="AS514" s="41"/>
      <c r="AT514" s="41"/>
      <c r="AU514" s="41"/>
      <c r="AV514" s="41"/>
      <c r="AW514" s="41"/>
      <c r="AX514" s="41"/>
      <c r="AY514" s="41"/>
      <c r="AZ514" s="41"/>
      <c r="BA514" s="41"/>
      <c r="BB514" s="41"/>
      <c r="BC514" s="41"/>
      <c r="BD514" s="41"/>
      <c r="BE514" s="41"/>
      <c r="BF514" s="41"/>
      <c r="BG514" s="41"/>
      <c r="BH514" s="41"/>
      <c r="BI514" s="41"/>
      <c r="BJ514" s="41"/>
      <c r="BK514" s="43"/>
    </row>
    <row r="515" spans="1:63" s="44" customFormat="1" x14ac:dyDescent="0.2">
      <c r="A515" s="48"/>
      <c r="B515" s="41"/>
      <c r="C515" s="41"/>
      <c r="D515" s="41"/>
      <c r="E515" s="41"/>
      <c r="F515" s="41"/>
      <c r="G515" s="41"/>
      <c r="H515" s="42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/>
      <c r="AF515" s="41"/>
      <c r="AG515" s="41"/>
      <c r="AH515" s="41"/>
      <c r="AI515" s="41"/>
      <c r="AJ515" s="41"/>
      <c r="AK515" s="41"/>
      <c r="AL515" s="41"/>
      <c r="AM515" s="41"/>
      <c r="AN515" s="41"/>
      <c r="AO515" s="41"/>
      <c r="AP515" s="41"/>
      <c r="AQ515" s="41"/>
      <c r="AR515" s="41"/>
      <c r="AS515" s="41"/>
      <c r="AT515" s="41"/>
      <c r="AU515" s="41"/>
      <c r="AV515" s="41"/>
      <c r="AW515" s="41"/>
      <c r="AX515" s="41"/>
      <c r="AY515" s="41"/>
      <c r="AZ515" s="41"/>
      <c r="BA515" s="41"/>
      <c r="BB515" s="41"/>
      <c r="BC515" s="41"/>
      <c r="BD515" s="41"/>
      <c r="BE515" s="41"/>
      <c r="BF515" s="41"/>
      <c r="BG515" s="41"/>
      <c r="BH515" s="41"/>
      <c r="BI515" s="41"/>
      <c r="BJ515" s="41"/>
      <c r="BK515" s="43"/>
    </row>
    <row r="516" spans="1:63" s="44" customFormat="1" x14ac:dyDescent="0.2">
      <c r="A516" s="48"/>
      <c r="B516" s="41"/>
      <c r="C516" s="41"/>
      <c r="D516" s="41"/>
      <c r="E516" s="41"/>
      <c r="F516" s="41"/>
      <c r="G516" s="41"/>
      <c r="H516" s="42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/>
      <c r="AF516" s="41"/>
      <c r="AG516" s="41"/>
      <c r="AH516" s="41"/>
      <c r="AI516" s="41"/>
      <c r="AJ516" s="41"/>
      <c r="AK516" s="41"/>
      <c r="AL516" s="41"/>
      <c r="AM516" s="41"/>
      <c r="AN516" s="41"/>
      <c r="AO516" s="41"/>
      <c r="AP516" s="41"/>
      <c r="AQ516" s="41"/>
      <c r="AR516" s="41"/>
      <c r="AS516" s="41"/>
      <c r="AT516" s="41"/>
      <c r="AU516" s="41"/>
      <c r="AV516" s="41"/>
      <c r="AW516" s="41"/>
      <c r="AX516" s="41"/>
      <c r="AY516" s="41"/>
      <c r="AZ516" s="41"/>
      <c r="BA516" s="41"/>
      <c r="BB516" s="41"/>
      <c r="BC516" s="41"/>
      <c r="BD516" s="41"/>
      <c r="BE516" s="41"/>
      <c r="BF516" s="41"/>
      <c r="BG516" s="41"/>
      <c r="BH516" s="41"/>
      <c r="BI516" s="41"/>
      <c r="BJ516" s="41"/>
      <c r="BK516" s="43"/>
    </row>
    <row r="517" spans="1:63" s="44" customFormat="1" x14ac:dyDescent="0.2">
      <c r="A517" s="48"/>
      <c r="B517" s="41"/>
      <c r="C517" s="41"/>
      <c r="D517" s="41"/>
      <c r="E517" s="41"/>
      <c r="F517" s="41"/>
      <c r="G517" s="41"/>
      <c r="H517" s="42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/>
      <c r="AF517" s="41"/>
      <c r="AG517" s="41"/>
      <c r="AH517" s="41"/>
      <c r="AI517" s="41"/>
      <c r="AJ517" s="41"/>
      <c r="AK517" s="41"/>
      <c r="AL517" s="41"/>
      <c r="AM517" s="41"/>
      <c r="AN517" s="41"/>
      <c r="AO517" s="41"/>
      <c r="AP517" s="41"/>
      <c r="AQ517" s="41"/>
      <c r="AR517" s="41"/>
      <c r="AS517" s="41"/>
      <c r="AT517" s="41"/>
      <c r="AU517" s="41"/>
      <c r="AV517" s="41"/>
      <c r="AW517" s="41"/>
      <c r="AX517" s="41"/>
      <c r="AY517" s="41"/>
      <c r="AZ517" s="41"/>
      <c r="BA517" s="41"/>
      <c r="BB517" s="41"/>
      <c r="BC517" s="41"/>
      <c r="BD517" s="41"/>
      <c r="BE517" s="41"/>
      <c r="BF517" s="41"/>
      <c r="BG517" s="41"/>
      <c r="BH517" s="41"/>
      <c r="BI517" s="41"/>
      <c r="BJ517" s="41"/>
      <c r="BK517" s="43"/>
    </row>
    <row r="518" spans="1:63" s="44" customFormat="1" x14ac:dyDescent="0.2">
      <c r="A518" s="48"/>
      <c r="B518" s="41"/>
      <c r="C518" s="41"/>
      <c r="D518" s="41"/>
      <c r="E518" s="41"/>
      <c r="F518" s="41"/>
      <c r="G518" s="41"/>
      <c r="H518" s="42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/>
      <c r="AF518" s="41"/>
      <c r="AG518" s="41"/>
      <c r="AH518" s="41"/>
      <c r="AI518" s="41"/>
      <c r="AJ518" s="41"/>
      <c r="AK518" s="41"/>
      <c r="AL518" s="41"/>
      <c r="AM518" s="41"/>
      <c r="AN518" s="41"/>
      <c r="AO518" s="41"/>
      <c r="AP518" s="41"/>
      <c r="AQ518" s="41"/>
      <c r="AR518" s="41"/>
      <c r="AS518" s="41"/>
      <c r="AT518" s="41"/>
      <c r="AU518" s="41"/>
      <c r="AV518" s="41"/>
      <c r="AW518" s="41"/>
      <c r="AX518" s="41"/>
      <c r="AY518" s="41"/>
      <c r="AZ518" s="41"/>
      <c r="BA518" s="41"/>
      <c r="BB518" s="41"/>
      <c r="BC518" s="41"/>
      <c r="BD518" s="41"/>
      <c r="BE518" s="41"/>
      <c r="BF518" s="41"/>
      <c r="BG518" s="41"/>
      <c r="BH518" s="41"/>
      <c r="BI518" s="41"/>
      <c r="BJ518" s="41"/>
      <c r="BK518" s="43"/>
    </row>
    <row r="519" spans="1:63" s="44" customFormat="1" x14ac:dyDescent="0.2">
      <c r="A519" s="48"/>
      <c r="B519" s="41"/>
      <c r="C519" s="41"/>
      <c r="D519" s="41"/>
      <c r="E519" s="41"/>
      <c r="F519" s="41"/>
      <c r="G519" s="41"/>
      <c r="H519" s="42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/>
      <c r="AF519" s="41"/>
      <c r="AG519" s="41"/>
      <c r="AH519" s="41"/>
      <c r="AI519" s="41"/>
      <c r="AJ519" s="41"/>
      <c r="AK519" s="41"/>
      <c r="AL519" s="41"/>
      <c r="AM519" s="41"/>
      <c r="AN519" s="41"/>
      <c r="AO519" s="41"/>
      <c r="AP519" s="41"/>
      <c r="AQ519" s="41"/>
      <c r="AR519" s="41"/>
      <c r="AS519" s="41"/>
      <c r="AT519" s="41"/>
      <c r="AU519" s="41"/>
      <c r="AV519" s="41"/>
      <c r="AW519" s="41"/>
      <c r="AX519" s="41"/>
      <c r="AY519" s="41"/>
      <c r="AZ519" s="41"/>
      <c r="BA519" s="41"/>
      <c r="BB519" s="41"/>
      <c r="BC519" s="41"/>
      <c r="BD519" s="41"/>
      <c r="BE519" s="41"/>
      <c r="BF519" s="41"/>
      <c r="BG519" s="41"/>
      <c r="BH519" s="41"/>
      <c r="BI519" s="41"/>
      <c r="BJ519" s="41"/>
      <c r="BK519" s="43"/>
    </row>
    <row r="520" spans="1:63" s="44" customFormat="1" x14ac:dyDescent="0.2">
      <c r="A520" s="48"/>
      <c r="B520" s="41"/>
      <c r="C520" s="41"/>
      <c r="D520" s="41"/>
      <c r="E520" s="41"/>
      <c r="F520" s="41"/>
      <c r="G520" s="41"/>
      <c r="H520" s="42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/>
      <c r="AF520" s="41"/>
      <c r="AG520" s="41"/>
      <c r="AH520" s="41"/>
      <c r="AI520" s="41"/>
      <c r="AJ520" s="41"/>
      <c r="AK520" s="41"/>
      <c r="AL520" s="41"/>
      <c r="AM520" s="41"/>
      <c r="AN520" s="41"/>
      <c r="AO520" s="41"/>
      <c r="AP520" s="41"/>
      <c r="AQ520" s="41"/>
      <c r="AR520" s="41"/>
      <c r="AS520" s="41"/>
      <c r="AT520" s="41"/>
      <c r="AU520" s="41"/>
      <c r="AV520" s="41"/>
      <c r="AW520" s="41"/>
      <c r="AX520" s="41"/>
      <c r="AY520" s="41"/>
      <c r="AZ520" s="41"/>
      <c r="BA520" s="41"/>
      <c r="BB520" s="41"/>
      <c r="BC520" s="41"/>
      <c r="BD520" s="41"/>
      <c r="BE520" s="41"/>
      <c r="BF520" s="41"/>
      <c r="BG520" s="41"/>
      <c r="BH520" s="41"/>
      <c r="BI520" s="41"/>
      <c r="BJ520" s="41"/>
      <c r="BK520" s="43"/>
    </row>
    <row r="521" spans="1:63" s="44" customFormat="1" x14ac:dyDescent="0.2">
      <c r="A521" s="48"/>
      <c r="B521" s="41"/>
      <c r="C521" s="41"/>
      <c r="D521" s="41"/>
      <c r="E521" s="41"/>
      <c r="F521" s="41"/>
      <c r="G521" s="41"/>
      <c r="H521" s="42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/>
      <c r="AF521" s="41"/>
      <c r="AG521" s="41"/>
      <c r="AH521" s="41"/>
      <c r="AI521" s="41"/>
      <c r="AJ521" s="41"/>
      <c r="AK521" s="41"/>
      <c r="AL521" s="41"/>
      <c r="AM521" s="41"/>
      <c r="AN521" s="41"/>
      <c r="AO521" s="41"/>
      <c r="AP521" s="41"/>
      <c r="AQ521" s="41"/>
      <c r="AR521" s="41"/>
      <c r="AS521" s="41"/>
      <c r="AT521" s="41"/>
      <c r="AU521" s="41"/>
      <c r="AV521" s="41"/>
      <c r="AW521" s="41"/>
      <c r="AX521" s="41"/>
      <c r="AY521" s="41"/>
      <c r="AZ521" s="41"/>
      <c r="BA521" s="41"/>
      <c r="BB521" s="41"/>
      <c r="BC521" s="41"/>
      <c r="BD521" s="41"/>
      <c r="BE521" s="41"/>
      <c r="BF521" s="41"/>
      <c r="BG521" s="41"/>
      <c r="BH521" s="41"/>
      <c r="BI521" s="41"/>
      <c r="BJ521" s="41"/>
      <c r="BK521" s="43"/>
    </row>
    <row r="522" spans="1:63" s="44" customFormat="1" x14ac:dyDescent="0.2">
      <c r="A522" s="48"/>
      <c r="B522" s="41"/>
      <c r="C522" s="41"/>
      <c r="D522" s="41"/>
      <c r="E522" s="41"/>
      <c r="F522" s="41"/>
      <c r="G522" s="41"/>
      <c r="H522" s="42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/>
      <c r="AF522" s="41"/>
      <c r="AG522" s="41"/>
      <c r="AH522" s="41"/>
      <c r="AI522" s="41"/>
      <c r="AJ522" s="41"/>
      <c r="AK522" s="41"/>
      <c r="AL522" s="41"/>
      <c r="AM522" s="41"/>
      <c r="AN522" s="41"/>
      <c r="AO522" s="41"/>
      <c r="AP522" s="41"/>
      <c r="AQ522" s="41"/>
      <c r="AR522" s="41"/>
      <c r="AS522" s="41"/>
      <c r="AT522" s="41"/>
      <c r="AU522" s="41"/>
      <c r="AV522" s="41"/>
      <c r="AW522" s="41"/>
      <c r="AX522" s="41"/>
      <c r="AY522" s="41"/>
      <c r="AZ522" s="41"/>
      <c r="BA522" s="41"/>
      <c r="BB522" s="41"/>
      <c r="BC522" s="41"/>
      <c r="BD522" s="41"/>
      <c r="BE522" s="41"/>
      <c r="BF522" s="41"/>
      <c r="BG522" s="41"/>
      <c r="BH522" s="41"/>
      <c r="BI522" s="41"/>
      <c r="BJ522" s="41"/>
      <c r="BK522" s="43"/>
    </row>
    <row r="523" spans="1:63" s="44" customFormat="1" x14ac:dyDescent="0.2">
      <c r="A523" s="48"/>
      <c r="B523" s="41"/>
      <c r="C523" s="41"/>
      <c r="D523" s="41"/>
      <c r="E523" s="41"/>
      <c r="F523" s="41"/>
      <c r="G523" s="41"/>
      <c r="H523" s="42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/>
      <c r="AF523" s="41"/>
      <c r="AG523" s="41"/>
      <c r="AH523" s="41"/>
      <c r="AI523" s="41"/>
      <c r="AJ523" s="41"/>
      <c r="AK523" s="41"/>
      <c r="AL523" s="41"/>
      <c r="AM523" s="41"/>
      <c r="AN523" s="41"/>
      <c r="AO523" s="41"/>
      <c r="AP523" s="41"/>
      <c r="AQ523" s="41"/>
      <c r="AR523" s="41"/>
      <c r="AS523" s="41"/>
      <c r="AT523" s="41"/>
      <c r="AU523" s="41"/>
      <c r="AV523" s="41"/>
      <c r="AW523" s="41"/>
      <c r="AX523" s="41"/>
      <c r="AY523" s="41"/>
      <c r="AZ523" s="41"/>
      <c r="BA523" s="41"/>
      <c r="BB523" s="41"/>
      <c r="BC523" s="41"/>
      <c r="BD523" s="41"/>
      <c r="BE523" s="41"/>
      <c r="BF523" s="41"/>
      <c r="BG523" s="41"/>
      <c r="BH523" s="41"/>
      <c r="BI523" s="41"/>
      <c r="BJ523" s="41"/>
      <c r="BK523" s="43"/>
    </row>
    <row r="524" spans="1:63" s="44" customFormat="1" x14ac:dyDescent="0.2">
      <c r="A524" s="48"/>
      <c r="B524" s="41"/>
      <c r="C524" s="41"/>
      <c r="D524" s="41"/>
      <c r="E524" s="41"/>
      <c r="F524" s="41"/>
      <c r="G524" s="41"/>
      <c r="H524" s="42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/>
      <c r="AF524" s="41"/>
      <c r="AG524" s="41"/>
      <c r="AH524" s="41"/>
      <c r="AI524" s="41"/>
      <c r="AJ524" s="41"/>
      <c r="AK524" s="41"/>
      <c r="AL524" s="41"/>
      <c r="AM524" s="41"/>
      <c r="AN524" s="41"/>
      <c r="AO524" s="41"/>
      <c r="AP524" s="41"/>
      <c r="AQ524" s="41"/>
      <c r="AR524" s="41"/>
      <c r="AS524" s="41"/>
      <c r="AT524" s="41"/>
      <c r="AU524" s="41"/>
      <c r="AV524" s="41"/>
      <c r="AW524" s="41"/>
      <c r="AX524" s="41"/>
      <c r="AY524" s="41"/>
      <c r="AZ524" s="41"/>
      <c r="BA524" s="41"/>
      <c r="BB524" s="41"/>
      <c r="BC524" s="41"/>
      <c r="BD524" s="41"/>
      <c r="BE524" s="41"/>
      <c r="BF524" s="41"/>
      <c r="BG524" s="41"/>
      <c r="BH524" s="41"/>
      <c r="BI524" s="41"/>
      <c r="BJ524" s="41"/>
      <c r="BK524" s="43"/>
    </row>
    <row r="525" spans="1:63" s="44" customFormat="1" x14ac:dyDescent="0.2">
      <c r="A525" s="48"/>
      <c r="B525" s="41"/>
      <c r="C525" s="41"/>
      <c r="D525" s="41"/>
      <c r="E525" s="41"/>
      <c r="F525" s="41"/>
      <c r="G525" s="41"/>
      <c r="H525" s="42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1"/>
      <c r="AE525" s="41"/>
      <c r="AF525" s="41"/>
      <c r="AG525" s="41"/>
      <c r="AH525" s="41"/>
      <c r="AI525" s="41"/>
      <c r="AJ525" s="41"/>
      <c r="AK525" s="41"/>
      <c r="AL525" s="41"/>
      <c r="AM525" s="41"/>
      <c r="AN525" s="41"/>
      <c r="AO525" s="41"/>
      <c r="AP525" s="41"/>
      <c r="AQ525" s="41"/>
      <c r="AR525" s="41"/>
      <c r="AS525" s="41"/>
      <c r="AT525" s="41"/>
      <c r="AU525" s="41"/>
      <c r="AV525" s="41"/>
      <c r="AW525" s="41"/>
      <c r="AX525" s="41"/>
      <c r="AY525" s="41"/>
      <c r="AZ525" s="41"/>
      <c r="BA525" s="41"/>
      <c r="BB525" s="41"/>
      <c r="BC525" s="41"/>
      <c r="BD525" s="41"/>
      <c r="BE525" s="41"/>
      <c r="BF525" s="41"/>
      <c r="BG525" s="41"/>
      <c r="BH525" s="41"/>
      <c r="BI525" s="41"/>
      <c r="BJ525" s="41"/>
      <c r="BK525" s="43"/>
    </row>
    <row r="526" spans="1:63" s="44" customFormat="1" x14ac:dyDescent="0.2">
      <c r="A526" s="48"/>
      <c r="B526" s="41"/>
      <c r="C526" s="41"/>
      <c r="D526" s="41"/>
      <c r="E526" s="41"/>
      <c r="F526" s="41"/>
      <c r="G526" s="41"/>
      <c r="H526" s="42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  <c r="AE526" s="41"/>
      <c r="AF526" s="41"/>
      <c r="AG526" s="41"/>
      <c r="AH526" s="41"/>
      <c r="AI526" s="41"/>
      <c r="AJ526" s="41"/>
      <c r="AK526" s="41"/>
      <c r="AL526" s="41"/>
      <c r="AM526" s="41"/>
      <c r="AN526" s="41"/>
      <c r="AO526" s="41"/>
      <c r="AP526" s="41"/>
      <c r="AQ526" s="41"/>
      <c r="AR526" s="41"/>
      <c r="AS526" s="41"/>
      <c r="AT526" s="41"/>
      <c r="AU526" s="41"/>
      <c r="AV526" s="41"/>
      <c r="AW526" s="41"/>
      <c r="AX526" s="41"/>
      <c r="AY526" s="41"/>
      <c r="AZ526" s="41"/>
      <c r="BA526" s="41"/>
      <c r="BB526" s="41"/>
      <c r="BC526" s="41"/>
      <c r="BD526" s="41"/>
      <c r="BE526" s="41"/>
      <c r="BF526" s="41"/>
      <c r="BG526" s="41"/>
      <c r="BH526" s="41"/>
      <c r="BI526" s="41"/>
      <c r="BJ526" s="41"/>
      <c r="BK526" s="43"/>
    </row>
    <row r="527" spans="1:63" s="44" customFormat="1" x14ac:dyDescent="0.2">
      <c r="A527" s="48"/>
      <c r="B527" s="41"/>
      <c r="C527" s="41"/>
      <c r="D527" s="41"/>
      <c r="E527" s="41"/>
      <c r="F527" s="41"/>
      <c r="G527" s="41"/>
      <c r="H527" s="42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  <c r="AE527" s="41"/>
      <c r="AF527" s="41"/>
      <c r="AG527" s="41"/>
      <c r="AH527" s="41"/>
      <c r="AI527" s="41"/>
      <c r="AJ527" s="41"/>
      <c r="AK527" s="41"/>
      <c r="AL527" s="41"/>
      <c r="AM527" s="41"/>
      <c r="AN527" s="41"/>
      <c r="AO527" s="41"/>
      <c r="AP527" s="41"/>
      <c r="AQ527" s="41"/>
      <c r="AR527" s="41"/>
      <c r="AS527" s="41"/>
      <c r="AT527" s="41"/>
      <c r="AU527" s="41"/>
      <c r="AV527" s="41"/>
      <c r="AW527" s="41"/>
      <c r="AX527" s="41"/>
      <c r="AY527" s="41"/>
      <c r="AZ527" s="41"/>
      <c r="BA527" s="41"/>
      <c r="BB527" s="41"/>
      <c r="BC527" s="41"/>
      <c r="BD527" s="41"/>
      <c r="BE527" s="41"/>
      <c r="BF527" s="41"/>
      <c r="BG527" s="41"/>
      <c r="BH527" s="41"/>
      <c r="BI527" s="41"/>
      <c r="BJ527" s="41"/>
      <c r="BK527" s="43"/>
    </row>
    <row r="528" spans="1:63" s="44" customFormat="1" x14ac:dyDescent="0.2">
      <c r="A528" s="48"/>
      <c r="B528" s="41"/>
      <c r="C528" s="41"/>
      <c r="D528" s="41"/>
      <c r="E528" s="41"/>
      <c r="F528" s="41"/>
      <c r="G528" s="41"/>
      <c r="H528" s="42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  <c r="AE528" s="41"/>
      <c r="AF528" s="41"/>
      <c r="AG528" s="41"/>
      <c r="AH528" s="41"/>
      <c r="AI528" s="41"/>
      <c r="AJ528" s="41"/>
      <c r="AK528" s="41"/>
      <c r="AL528" s="41"/>
      <c r="AM528" s="41"/>
      <c r="AN528" s="41"/>
      <c r="AO528" s="41"/>
      <c r="AP528" s="41"/>
      <c r="AQ528" s="41"/>
      <c r="AR528" s="41"/>
      <c r="AS528" s="41"/>
      <c r="AT528" s="41"/>
      <c r="AU528" s="41"/>
      <c r="AV528" s="41"/>
      <c r="AW528" s="41"/>
      <c r="AX528" s="41"/>
      <c r="AY528" s="41"/>
      <c r="AZ528" s="41"/>
      <c r="BA528" s="41"/>
      <c r="BB528" s="41"/>
      <c r="BC528" s="41"/>
      <c r="BD528" s="41"/>
      <c r="BE528" s="41"/>
      <c r="BF528" s="41"/>
      <c r="BG528" s="41"/>
      <c r="BH528" s="41"/>
      <c r="BI528" s="41"/>
      <c r="BJ528" s="41"/>
      <c r="BK528" s="43"/>
    </row>
    <row r="529" spans="1:63" s="44" customFormat="1" x14ac:dyDescent="0.2">
      <c r="A529" s="48"/>
      <c r="B529" s="41"/>
      <c r="C529" s="41"/>
      <c r="D529" s="41"/>
      <c r="E529" s="41"/>
      <c r="F529" s="41"/>
      <c r="G529" s="41"/>
      <c r="H529" s="42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1"/>
      <c r="AF529" s="41"/>
      <c r="AG529" s="41"/>
      <c r="AH529" s="41"/>
      <c r="AI529" s="41"/>
      <c r="AJ529" s="41"/>
      <c r="AK529" s="41"/>
      <c r="AL529" s="41"/>
      <c r="AM529" s="41"/>
      <c r="AN529" s="41"/>
      <c r="AO529" s="41"/>
      <c r="AP529" s="41"/>
      <c r="AQ529" s="41"/>
      <c r="AR529" s="41"/>
      <c r="AS529" s="41"/>
      <c r="AT529" s="41"/>
      <c r="AU529" s="41"/>
      <c r="AV529" s="41"/>
      <c r="AW529" s="41"/>
      <c r="AX529" s="41"/>
      <c r="AY529" s="41"/>
      <c r="AZ529" s="41"/>
      <c r="BA529" s="41"/>
      <c r="BB529" s="41"/>
      <c r="BC529" s="41"/>
      <c r="BD529" s="41"/>
      <c r="BE529" s="41"/>
      <c r="BF529" s="41"/>
      <c r="BG529" s="41"/>
      <c r="BH529" s="41"/>
      <c r="BI529" s="41"/>
      <c r="BJ529" s="41"/>
      <c r="BK529" s="43"/>
    </row>
    <row r="530" spans="1:63" s="44" customFormat="1" x14ac:dyDescent="0.2">
      <c r="A530" s="48"/>
      <c r="B530" s="41"/>
      <c r="C530" s="41"/>
      <c r="D530" s="41"/>
      <c r="E530" s="41"/>
      <c r="F530" s="41"/>
      <c r="G530" s="41"/>
      <c r="H530" s="42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41"/>
      <c r="AF530" s="41"/>
      <c r="AG530" s="41"/>
      <c r="AH530" s="41"/>
      <c r="AI530" s="41"/>
      <c r="AJ530" s="41"/>
      <c r="AK530" s="41"/>
      <c r="AL530" s="41"/>
      <c r="AM530" s="41"/>
      <c r="AN530" s="41"/>
      <c r="AO530" s="41"/>
      <c r="AP530" s="41"/>
      <c r="AQ530" s="41"/>
      <c r="AR530" s="41"/>
      <c r="AS530" s="41"/>
      <c r="AT530" s="41"/>
      <c r="AU530" s="41"/>
      <c r="AV530" s="41"/>
      <c r="AW530" s="41"/>
      <c r="AX530" s="41"/>
      <c r="AY530" s="41"/>
      <c r="AZ530" s="41"/>
      <c r="BA530" s="41"/>
      <c r="BB530" s="41"/>
      <c r="BC530" s="41"/>
      <c r="BD530" s="41"/>
      <c r="BE530" s="41"/>
      <c r="BF530" s="41"/>
      <c r="BG530" s="41"/>
      <c r="BH530" s="41"/>
      <c r="BI530" s="41"/>
      <c r="BJ530" s="41"/>
      <c r="BK530" s="43"/>
    </row>
    <row r="531" spans="1:63" s="44" customFormat="1" x14ac:dyDescent="0.2">
      <c r="A531" s="48"/>
      <c r="B531" s="41"/>
      <c r="C531" s="41"/>
      <c r="D531" s="41"/>
      <c r="E531" s="41"/>
      <c r="F531" s="41"/>
      <c r="G531" s="41"/>
      <c r="H531" s="42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1"/>
      <c r="AF531" s="41"/>
      <c r="AG531" s="41"/>
      <c r="AH531" s="41"/>
      <c r="AI531" s="41"/>
      <c r="AJ531" s="41"/>
      <c r="AK531" s="41"/>
      <c r="AL531" s="41"/>
      <c r="AM531" s="41"/>
      <c r="AN531" s="41"/>
      <c r="AO531" s="41"/>
      <c r="AP531" s="41"/>
      <c r="AQ531" s="41"/>
      <c r="AR531" s="41"/>
      <c r="AS531" s="41"/>
      <c r="AT531" s="41"/>
      <c r="AU531" s="41"/>
      <c r="AV531" s="41"/>
      <c r="AW531" s="41"/>
      <c r="AX531" s="41"/>
      <c r="AY531" s="41"/>
      <c r="AZ531" s="41"/>
      <c r="BA531" s="41"/>
      <c r="BB531" s="41"/>
      <c r="BC531" s="41"/>
      <c r="BD531" s="41"/>
      <c r="BE531" s="41"/>
      <c r="BF531" s="41"/>
      <c r="BG531" s="41"/>
      <c r="BH531" s="41"/>
      <c r="BI531" s="41"/>
      <c r="BJ531" s="41"/>
      <c r="BK531" s="43"/>
    </row>
    <row r="532" spans="1:63" s="44" customFormat="1" x14ac:dyDescent="0.2">
      <c r="A532" s="48"/>
      <c r="B532" s="41"/>
      <c r="C532" s="41"/>
      <c r="D532" s="41"/>
      <c r="E532" s="41"/>
      <c r="F532" s="41"/>
      <c r="G532" s="41"/>
      <c r="H532" s="42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1"/>
      <c r="AF532" s="41"/>
      <c r="AG532" s="41"/>
      <c r="AH532" s="41"/>
      <c r="AI532" s="41"/>
      <c r="AJ532" s="41"/>
      <c r="AK532" s="41"/>
      <c r="AL532" s="41"/>
      <c r="AM532" s="41"/>
      <c r="AN532" s="41"/>
      <c r="AO532" s="41"/>
      <c r="AP532" s="41"/>
      <c r="AQ532" s="41"/>
      <c r="AR532" s="41"/>
      <c r="AS532" s="41"/>
      <c r="AT532" s="41"/>
      <c r="AU532" s="41"/>
      <c r="AV532" s="41"/>
      <c r="AW532" s="41"/>
      <c r="AX532" s="41"/>
      <c r="AY532" s="41"/>
      <c r="AZ532" s="41"/>
      <c r="BA532" s="41"/>
      <c r="BB532" s="41"/>
      <c r="BC532" s="41"/>
      <c r="BD532" s="41"/>
      <c r="BE532" s="41"/>
      <c r="BF532" s="41"/>
      <c r="BG532" s="41"/>
      <c r="BH532" s="41"/>
      <c r="BI532" s="41"/>
      <c r="BJ532" s="41"/>
      <c r="BK532" s="43"/>
    </row>
    <row r="533" spans="1:63" s="44" customFormat="1" x14ac:dyDescent="0.2">
      <c r="A533" s="48"/>
      <c r="B533" s="41"/>
      <c r="C533" s="41"/>
      <c r="D533" s="41"/>
      <c r="E533" s="41"/>
      <c r="F533" s="41"/>
      <c r="G533" s="41"/>
      <c r="H533" s="42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/>
      <c r="AF533" s="41"/>
      <c r="AG533" s="41"/>
      <c r="AH533" s="41"/>
      <c r="AI533" s="41"/>
      <c r="AJ533" s="41"/>
      <c r="AK533" s="41"/>
      <c r="AL533" s="41"/>
      <c r="AM533" s="41"/>
      <c r="AN533" s="41"/>
      <c r="AO533" s="41"/>
      <c r="AP533" s="41"/>
      <c r="AQ533" s="41"/>
      <c r="AR533" s="41"/>
      <c r="AS533" s="41"/>
      <c r="AT533" s="41"/>
      <c r="AU533" s="41"/>
      <c r="AV533" s="41"/>
      <c r="AW533" s="41"/>
      <c r="AX533" s="41"/>
      <c r="AY533" s="41"/>
      <c r="AZ533" s="41"/>
      <c r="BA533" s="41"/>
      <c r="BB533" s="41"/>
      <c r="BC533" s="41"/>
      <c r="BD533" s="41"/>
      <c r="BE533" s="41"/>
      <c r="BF533" s="41"/>
      <c r="BG533" s="41"/>
      <c r="BH533" s="41"/>
      <c r="BI533" s="41"/>
      <c r="BJ533" s="41"/>
      <c r="BK533" s="43"/>
    </row>
    <row r="534" spans="1:63" s="44" customFormat="1" x14ac:dyDescent="0.2">
      <c r="A534" s="48"/>
      <c r="B534" s="41"/>
      <c r="C534" s="41"/>
      <c r="D534" s="41"/>
      <c r="E534" s="41"/>
      <c r="F534" s="41"/>
      <c r="G534" s="41"/>
      <c r="H534" s="42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F534" s="41"/>
      <c r="AG534" s="41"/>
      <c r="AH534" s="41"/>
      <c r="AI534" s="41"/>
      <c r="AJ534" s="41"/>
      <c r="AK534" s="41"/>
      <c r="AL534" s="41"/>
      <c r="AM534" s="41"/>
      <c r="AN534" s="41"/>
      <c r="AO534" s="41"/>
      <c r="AP534" s="41"/>
      <c r="AQ534" s="41"/>
      <c r="AR534" s="41"/>
      <c r="AS534" s="41"/>
      <c r="AT534" s="41"/>
      <c r="AU534" s="41"/>
      <c r="AV534" s="41"/>
      <c r="AW534" s="41"/>
      <c r="AX534" s="41"/>
      <c r="AY534" s="41"/>
      <c r="AZ534" s="41"/>
      <c r="BA534" s="41"/>
      <c r="BB534" s="41"/>
      <c r="BC534" s="41"/>
      <c r="BD534" s="41"/>
      <c r="BE534" s="41"/>
      <c r="BF534" s="41"/>
      <c r="BG534" s="41"/>
      <c r="BH534" s="41"/>
      <c r="BI534" s="41"/>
      <c r="BJ534" s="41"/>
      <c r="BK534" s="43"/>
    </row>
    <row r="535" spans="1:63" s="44" customFormat="1" x14ac:dyDescent="0.2">
      <c r="A535" s="48"/>
      <c r="B535" s="41"/>
      <c r="C535" s="41"/>
      <c r="D535" s="41"/>
      <c r="E535" s="41"/>
      <c r="F535" s="41"/>
      <c r="G535" s="41"/>
      <c r="H535" s="42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  <c r="AH535" s="41"/>
      <c r="AI535" s="41"/>
      <c r="AJ535" s="41"/>
      <c r="AK535" s="41"/>
      <c r="AL535" s="41"/>
      <c r="AM535" s="41"/>
      <c r="AN535" s="41"/>
      <c r="AO535" s="41"/>
      <c r="AP535" s="41"/>
      <c r="AQ535" s="41"/>
      <c r="AR535" s="41"/>
      <c r="AS535" s="41"/>
      <c r="AT535" s="41"/>
      <c r="AU535" s="41"/>
      <c r="AV535" s="41"/>
      <c r="AW535" s="41"/>
      <c r="AX535" s="41"/>
      <c r="AY535" s="41"/>
      <c r="AZ535" s="41"/>
      <c r="BA535" s="41"/>
      <c r="BB535" s="41"/>
      <c r="BC535" s="41"/>
      <c r="BD535" s="41"/>
      <c r="BE535" s="41"/>
      <c r="BF535" s="41"/>
      <c r="BG535" s="41"/>
      <c r="BH535" s="41"/>
      <c r="BI535" s="41"/>
      <c r="BJ535" s="41"/>
      <c r="BK535" s="43"/>
    </row>
    <row r="536" spans="1:63" s="44" customFormat="1" x14ac:dyDescent="0.2">
      <c r="A536" s="48"/>
      <c r="B536" s="41"/>
      <c r="C536" s="41"/>
      <c r="D536" s="41"/>
      <c r="E536" s="41"/>
      <c r="F536" s="41"/>
      <c r="G536" s="41"/>
      <c r="H536" s="42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/>
      <c r="AF536" s="41"/>
      <c r="AG536" s="41"/>
      <c r="AH536" s="41"/>
      <c r="AI536" s="41"/>
      <c r="AJ536" s="41"/>
      <c r="AK536" s="41"/>
      <c r="AL536" s="41"/>
      <c r="AM536" s="41"/>
      <c r="AN536" s="41"/>
      <c r="AO536" s="41"/>
      <c r="AP536" s="41"/>
      <c r="AQ536" s="41"/>
      <c r="AR536" s="41"/>
      <c r="AS536" s="41"/>
      <c r="AT536" s="41"/>
      <c r="AU536" s="41"/>
      <c r="AV536" s="41"/>
      <c r="AW536" s="41"/>
      <c r="AX536" s="41"/>
      <c r="AY536" s="41"/>
      <c r="AZ536" s="41"/>
      <c r="BA536" s="41"/>
      <c r="BB536" s="41"/>
      <c r="BC536" s="41"/>
      <c r="BD536" s="41"/>
      <c r="BE536" s="41"/>
      <c r="BF536" s="41"/>
      <c r="BG536" s="41"/>
      <c r="BH536" s="41"/>
      <c r="BI536" s="41"/>
      <c r="BJ536" s="41"/>
      <c r="BK536" s="43"/>
    </row>
    <row r="537" spans="1:63" s="44" customFormat="1" x14ac:dyDescent="0.2">
      <c r="A537" s="48"/>
      <c r="B537" s="41"/>
      <c r="C537" s="41"/>
      <c r="D537" s="41"/>
      <c r="E537" s="41"/>
      <c r="F537" s="41"/>
      <c r="G537" s="41"/>
      <c r="H537" s="42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  <c r="AG537" s="41"/>
      <c r="AH537" s="41"/>
      <c r="AI537" s="41"/>
      <c r="AJ537" s="41"/>
      <c r="AK537" s="41"/>
      <c r="AL537" s="41"/>
      <c r="AM537" s="41"/>
      <c r="AN537" s="41"/>
      <c r="AO537" s="41"/>
      <c r="AP537" s="41"/>
      <c r="AQ537" s="41"/>
      <c r="AR537" s="41"/>
      <c r="AS537" s="41"/>
      <c r="AT537" s="41"/>
      <c r="AU537" s="41"/>
      <c r="AV537" s="41"/>
      <c r="AW537" s="41"/>
      <c r="AX537" s="41"/>
      <c r="AY537" s="41"/>
      <c r="AZ537" s="41"/>
      <c r="BA537" s="41"/>
      <c r="BB537" s="41"/>
      <c r="BC537" s="41"/>
      <c r="BD537" s="41"/>
      <c r="BE537" s="41"/>
      <c r="BF537" s="41"/>
      <c r="BG537" s="41"/>
      <c r="BH537" s="41"/>
      <c r="BI537" s="41"/>
      <c r="BJ537" s="41"/>
      <c r="BK537" s="43"/>
    </row>
    <row r="538" spans="1:63" s="44" customFormat="1" x14ac:dyDescent="0.2">
      <c r="A538" s="48"/>
      <c r="B538" s="41"/>
      <c r="C538" s="41"/>
      <c r="D538" s="41"/>
      <c r="E538" s="41"/>
      <c r="F538" s="41"/>
      <c r="G538" s="41"/>
      <c r="H538" s="42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/>
      <c r="AF538" s="41"/>
      <c r="AG538" s="41"/>
      <c r="AH538" s="41"/>
      <c r="AI538" s="41"/>
      <c r="AJ538" s="41"/>
      <c r="AK538" s="41"/>
      <c r="AL538" s="41"/>
      <c r="AM538" s="41"/>
      <c r="AN538" s="41"/>
      <c r="AO538" s="41"/>
      <c r="AP538" s="41"/>
      <c r="AQ538" s="41"/>
      <c r="AR538" s="41"/>
      <c r="AS538" s="41"/>
      <c r="AT538" s="41"/>
      <c r="AU538" s="41"/>
      <c r="AV538" s="41"/>
      <c r="AW538" s="41"/>
      <c r="AX538" s="41"/>
      <c r="AY538" s="41"/>
      <c r="AZ538" s="41"/>
      <c r="BA538" s="41"/>
      <c r="BB538" s="41"/>
      <c r="BC538" s="41"/>
      <c r="BD538" s="41"/>
      <c r="BE538" s="41"/>
      <c r="BF538" s="41"/>
      <c r="BG538" s="41"/>
      <c r="BH538" s="41"/>
      <c r="BI538" s="41"/>
      <c r="BJ538" s="41"/>
      <c r="BK538" s="43"/>
    </row>
    <row r="539" spans="1:63" s="44" customFormat="1" x14ac:dyDescent="0.2">
      <c r="A539" s="48"/>
      <c r="B539" s="41"/>
      <c r="C539" s="41"/>
      <c r="D539" s="41"/>
      <c r="E539" s="41"/>
      <c r="F539" s="41"/>
      <c r="G539" s="41"/>
      <c r="H539" s="42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/>
      <c r="AF539" s="41"/>
      <c r="AG539" s="41"/>
      <c r="AH539" s="41"/>
      <c r="AI539" s="41"/>
      <c r="AJ539" s="41"/>
      <c r="AK539" s="41"/>
      <c r="AL539" s="41"/>
      <c r="AM539" s="41"/>
      <c r="AN539" s="41"/>
      <c r="AO539" s="41"/>
      <c r="AP539" s="41"/>
      <c r="AQ539" s="41"/>
      <c r="AR539" s="41"/>
      <c r="AS539" s="41"/>
      <c r="AT539" s="41"/>
      <c r="AU539" s="41"/>
      <c r="AV539" s="41"/>
      <c r="AW539" s="41"/>
      <c r="AX539" s="41"/>
      <c r="AY539" s="41"/>
      <c r="AZ539" s="41"/>
      <c r="BA539" s="41"/>
      <c r="BB539" s="41"/>
      <c r="BC539" s="41"/>
      <c r="BD539" s="41"/>
      <c r="BE539" s="41"/>
      <c r="BF539" s="41"/>
      <c r="BG539" s="41"/>
      <c r="BH539" s="41"/>
      <c r="BI539" s="41"/>
      <c r="BJ539" s="41"/>
      <c r="BK539" s="43"/>
    </row>
    <row r="540" spans="1:63" s="44" customFormat="1" x14ac:dyDescent="0.2">
      <c r="A540" s="48"/>
      <c r="B540" s="41"/>
      <c r="C540" s="41"/>
      <c r="D540" s="41"/>
      <c r="E540" s="41"/>
      <c r="F540" s="41"/>
      <c r="G540" s="41"/>
      <c r="H540" s="42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  <c r="AG540" s="41"/>
      <c r="AH540" s="41"/>
      <c r="AI540" s="41"/>
      <c r="AJ540" s="41"/>
      <c r="AK540" s="41"/>
      <c r="AL540" s="41"/>
      <c r="AM540" s="41"/>
      <c r="AN540" s="41"/>
      <c r="AO540" s="41"/>
      <c r="AP540" s="41"/>
      <c r="AQ540" s="41"/>
      <c r="AR540" s="41"/>
      <c r="AS540" s="41"/>
      <c r="AT540" s="41"/>
      <c r="AU540" s="41"/>
      <c r="AV540" s="41"/>
      <c r="AW540" s="41"/>
      <c r="AX540" s="41"/>
      <c r="AY540" s="41"/>
      <c r="AZ540" s="41"/>
      <c r="BA540" s="41"/>
      <c r="BB540" s="41"/>
      <c r="BC540" s="41"/>
      <c r="BD540" s="41"/>
      <c r="BE540" s="41"/>
      <c r="BF540" s="41"/>
      <c r="BG540" s="41"/>
      <c r="BH540" s="41"/>
      <c r="BI540" s="41"/>
      <c r="BJ540" s="41"/>
      <c r="BK540" s="43"/>
    </row>
    <row r="541" spans="1:63" s="44" customFormat="1" x14ac:dyDescent="0.2">
      <c r="A541" s="48"/>
      <c r="B541" s="41"/>
      <c r="C541" s="41"/>
      <c r="D541" s="41"/>
      <c r="E541" s="41"/>
      <c r="F541" s="41"/>
      <c r="G541" s="41"/>
      <c r="H541" s="42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/>
      <c r="AF541" s="41"/>
      <c r="AG541" s="41"/>
      <c r="AH541" s="41"/>
      <c r="AI541" s="41"/>
      <c r="AJ541" s="41"/>
      <c r="AK541" s="41"/>
      <c r="AL541" s="41"/>
      <c r="AM541" s="41"/>
      <c r="AN541" s="41"/>
      <c r="AO541" s="41"/>
      <c r="AP541" s="41"/>
      <c r="AQ541" s="41"/>
      <c r="AR541" s="41"/>
      <c r="AS541" s="41"/>
      <c r="AT541" s="41"/>
      <c r="AU541" s="41"/>
      <c r="AV541" s="41"/>
      <c r="AW541" s="41"/>
      <c r="AX541" s="41"/>
      <c r="AY541" s="41"/>
      <c r="AZ541" s="41"/>
      <c r="BA541" s="41"/>
      <c r="BB541" s="41"/>
      <c r="BC541" s="41"/>
      <c r="BD541" s="41"/>
      <c r="BE541" s="41"/>
      <c r="BF541" s="41"/>
      <c r="BG541" s="41"/>
      <c r="BH541" s="41"/>
      <c r="BI541" s="41"/>
      <c r="BJ541" s="41"/>
      <c r="BK541" s="43"/>
    </row>
    <row r="542" spans="1:63" s="44" customFormat="1" x14ac:dyDescent="0.2">
      <c r="A542" s="48"/>
      <c r="B542" s="41"/>
      <c r="C542" s="41"/>
      <c r="D542" s="41"/>
      <c r="E542" s="41"/>
      <c r="F542" s="41"/>
      <c r="G542" s="41"/>
      <c r="H542" s="42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/>
      <c r="AF542" s="41"/>
      <c r="AG542" s="41"/>
      <c r="AH542" s="41"/>
      <c r="AI542" s="41"/>
      <c r="AJ542" s="41"/>
      <c r="AK542" s="41"/>
      <c r="AL542" s="41"/>
      <c r="AM542" s="41"/>
      <c r="AN542" s="41"/>
      <c r="AO542" s="41"/>
      <c r="AP542" s="41"/>
      <c r="AQ542" s="41"/>
      <c r="AR542" s="41"/>
      <c r="AS542" s="41"/>
      <c r="AT542" s="41"/>
      <c r="AU542" s="41"/>
      <c r="AV542" s="41"/>
      <c r="AW542" s="41"/>
      <c r="AX542" s="41"/>
      <c r="AY542" s="41"/>
      <c r="AZ542" s="41"/>
      <c r="BA542" s="41"/>
      <c r="BB542" s="41"/>
      <c r="BC542" s="41"/>
      <c r="BD542" s="41"/>
      <c r="BE542" s="41"/>
      <c r="BF542" s="41"/>
      <c r="BG542" s="41"/>
      <c r="BH542" s="41"/>
      <c r="BI542" s="41"/>
      <c r="BJ542" s="41"/>
      <c r="BK542" s="43"/>
    </row>
    <row r="543" spans="1:63" s="44" customFormat="1" x14ac:dyDescent="0.2">
      <c r="A543" s="48"/>
      <c r="B543" s="41"/>
      <c r="C543" s="41"/>
      <c r="D543" s="41"/>
      <c r="E543" s="41"/>
      <c r="F543" s="41"/>
      <c r="G543" s="41"/>
      <c r="H543" s="42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  <c r="AF543" s="41"/>
      <c r="AG543" s="41"/>
      <c r="AH543" s="41"/>
      <c r="AI543" s="41"/>
      <c r="AJ543" s="41"/>
      <c r="AK543" s="41"/>
      <c r="AL543" s="41"/>
      <c r="AM543" s="41"/>
      <c r="AN543" s="41"/>
      <c r="AO543" s="41"/>
      <c r="AP543" s="41"/>
      <c r="AQ543" s="41"/>
      <c r="AR543" s="41"/>
      <c r="AS543" s="41"/>
      <c r="AT543" s="41"/>
      <c r="AU543" s="41"/>
      <c r="AV543" s="41"/>
      <c r="AW543" s="41"/>
      <c r="AX543" s="41"/>
      <c r="AY543" s="41"/>
      <c r="AZ543" s="41"/>
      <c r="BA543" s="41"/>
      <c r="BB543" s="41"/>
      <c r="BC543" s="41"/>
      <c r="BD543" s="41"/>
      <c r="BE543" s="41"/>
      <c r="BF543" s="41"/>
      <c r="BG543" s="41"/>
      <c r="BH543" s="41"/>
      <c r="BI543" s="41"/>
      <c r="BJ543" s="41"/>
      <c r="BK543" s="43"/>
    </row>
    <row r="544" spans="1:63" s="44" customFormat="1" x14ac:dyDescent="0.2">
      <c r="A544" s="48"/>
      <c r="B544" s="41"/>
      <c r="C544" s="41"/>
      <c r="D544" s="41"/>
      <c r="E544" s="41"/>
      <c r="F544" s="41"/>
      <c r="G544" s="41"/>
      <c r="H544" s="42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/>
      <c r="AF544" s="41"/>
      <c r="AG544" s="41"/>
      <c r="AH544" s="41"/>
      <c r="AI544" s="41"/>
      <c r="AJ544" s="41"/>
      <c r="AK544" s="41"/>
      <c r="AL544" s="41"/>
      <c r="AM544" s="41"/>
      <c r="AN544" s="41"/>
      <c r="AO544" s="41"/>
      <c r="AP544" s="41"/>
      <c r="AQ544" s="41"/>
      <c r="AR544" s="41"/>
      <c r="AS544" s="41"/>
      <c r="AT544" s="41"/>
      <c r="AU544" s="41"/>
      <c r="AV544" s="41"/>
      <c r="AW544" s="41"/>
      <c r="AX544" s="41"/>
      <c r="AY544" s="41"/>
      <c r="AZ544" s="41"/>
      <c r="BA544" s="41"/>
      <c r="BB544" s="41"/>
      <c r="BC544" s="41"/>
      <c r="BD544" s="41"/>
      <c r="BE544" s="41"/>
      <c r="BF544" s="41"/>
      <c r="BG544" s="41"/>
      <c r="BH544" s="41"/>
      <c r="BI544" s="41"/>
      <c r="BJ544" s="41"/>
      <c r="BK544" s="43"/>
    </row>
    <row r="545" spans="1:63" s="44" customFormat="1" x14ac:dyDescent="0.2">
      <c r="A545" s="48"/>
      <c r="B545" s="41"/>
      <c r="C545" s="41"/>
      <c r="D545" s="41"/>
      <c r="E545" s="41"/>
      <c r="F545" s="41"/>
      <c r="G545" s="41"/>
      <c r="H545" s="42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/>
      <c r="AF545" s="41"/>
      <c r="AG545" s="41"/>
      <c r="AH545" s="41"/>
      <c r="AI545" s="41"/>
      <c r="AJ545" s="41"/>
      <c r="AK545" s="41"/>
      <c r="AL545" s="41"/>
      <c r="AM545" s="41"/>
      <c r="AN545" s="41"/>
      <c r="AO545" s="41"/>
      <c r="AP545" s="41"/>
      <c r="AQ545" s="41"/>
      <c r="AR545" s="41"/>
      <c r="AS545" s="41"/>
      <c r="AT545" s="41"/>
      <c r="AU545" s="41"/>
      <c r="AV545" s="41"/>
      <c r="AW545" s="41"/>
      <c r="AX545" s="41"/>
      <c r="AY545" s="41"/>
      <c r="AZ545" s="41"/>
      <c r="BA545" s="41"/>
      <c r="BB545" s="41"/>
      <c r="BC545" s="41"/>
      <c r="BD545" s="41"/>
      <c r="BE545" s="41"/>
      <c r="BF545" s="41"/>
      <c r="BG545" s="41"/>
      <c r="BH545" s="41"/>
      <c r="BI545" s="41"/>
      <c r="BJ545" s="41"/>
      <c r="BK545" s="43"/>
    </row>
    <row r="546" spans="1:63" s="44" customFormat="1" x14ac:dyDescent="0.2">
      <c r="A546" s="48"/>
      <c r="B546" s="41"/>
      <c r="C546" s="41"/>
      <c r="D546" s="41"/>
      <c r="E546" s="41"/>
      <c r="F546" s="41"/>
      <c r="G546" s="41"/>
      <c r="H546" s="42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/>
      <c r="AF546" s="41"/>
      <c r="AG546" s="41"/>
      <c r="AH546" s="41"/>
      <c r="AI546" s="41"/>
      <c r="AJ546" s="41"/>
      <c r="AK546" s="41"/>
      <c r="AL546" s="41"/>
      <c r="AM546" s="41"/>
      <c r="AN546" s="41"/>
      <c r="AO546" s="41"/>
      <c r="AP546" s="41"/>
      <c r="AQ546" s="41"/>
      <c r="AR546" s="41"/>
      <c r="AS546" s="41"/>
      <c r="AT546" s="41"/>
      <c r="AU546" s="41"/>
      <c r="AV546" s="41"/>
      <c r="AW546" s="41"/>
      <c r="AX546" s="41"/>
      <c r="AY546" s="41"/>
      <c r="AZ546" s="41"/>
      <c r="BA546" s="41"/>
      <c r="BB546" s="41"/>
      <c r="BC546" s="41"/>
      <c r="BD546" s="41"/>
      <c r="BE546" s="41"/>
      <c r="BF546" s="41"/>
      <c r="BG546" s="41"/>
      <c r="BH546" s="41"/>
      <c r="BI546" s="41"/>
      <c r="BJ546" s="41"/>
      <c r="BK546" s="43"/>
    </row>
    <row r="547" spans="1:63" s="44" customFormat="1" x14ac:dyDescent="0.2">
      <c r="A547" s="48"/>
      <c r="B547" s="41"/>
      <c r="C547" s="41"/>
      <c r="D547" s="41"/>
      <c r="E547" s="41"/>
      <c r="F547" s="41"/>
      <c r="G547" s="41"/>
      <c r="H547" s="42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  <c r="AH547" s="41"/>
      <c r="AI547" s="41"/>
      <c r="AJ547" s="41"/>
      <c r="AK547" s="41"/>
      <c r="AL547" s="41"/>
      <c r="AM547" s="41"/>
      <c r="AN547" s="41"/>
      <c r="AO547" s="41"/>
      <c r="AP547" s="41"/>
      <c r="AQ547" s="41"/>
      <c r="AR547" s="41"/>
      <c r="AS547" s="41"/>
      <c r="AT547" s="41"/>
      <c r="AU547" s="41"/>
      <c r="AV547" s="41"/>
      <c r="AW547" s="41"/>
      <c r="AX547" s="41"/>
      <c r="AY547" s="41"/>
      <c r="AZ547" s="41"/>
      <c r="BA547" s="41"/>
      <c r="BB547" s="41"/>
      <c r="BC547" s="41"/>
      <c r="BD547" s="41"/>
      <c r="BE547" s="41"/>
      <c r="BF547" s="41"/>
      <c r="BG547" s="41"/>
      <c r="BH547" s="41"/>
      <c r="BI547" s="41"/>
      <c r="BJ547" s="41"/>
      <c r="BK547" s="43"/>
    </row>
    <row r="548" spans="1:63" s="44" customFormat="1" x14ac:dyDescent="0.2">
      <c r="A548" s="48"/>
      <c r="B548" s="41"/>
      <c r="C548" s="41"/>
      <c r="D548" s="41"/>
      <c r="E548" s="41"/>
      <c r="F548" s="41"/>
      <c r="G548" s="41"/>
      <c r="H548" s="42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  <c r="AF548" s="41"/>
      <c r="AG548" s="41"/>
      <c r="AH548" s="41"/>
      <c r="AI548" s="41"/>
      <c r="AJ548" s="41"/>
      <c r="AK548" s="41"/>
      <c r="AL548" s="41"/>
      <c r="AM548" s="41"/>
      <c r="AN548" s="41"/>
      <c r="AO548" s="41"/>
      <c r="AP548" s="41"/>
      <c r="AQ548" s="41"/>
      <c r="AR548" s="41"/>
      <c r="AS548" s="41"/>
      <c r="AT548" s="41"/>
      <c r="AU548" s="41"/>
      <c r="AV548" s="41"/>
      <c r="AW548" s="41"/>
      <c r="AX548" s="41"/>
      <c r="AY548" s="41"/>
      <c r="AZ548" s="41"/>
      <c r="BA548" s="41"/>
      <c r="BB548" s="41"/>
      <c r="BC548" s="41"/>
      <c r="BD548" s="41"/>
      <c r="BE548" s="41"/>
      <c r="BF548" s="41"/>
      <c r="BG548" s="41"/>
      <c r="BH548" s="41"/>
      <c r="BI548" s="41"/>
      <c r="BJ548" s="41"/>
      <c r="BK548" s="43"/>
    </row>
    <row r="549" spans="1:63" s="44" customFormat="1" x14ac:dyDescent="0.2">
      <c r="A549" s="48"/>
      <c r="B549" s="41"/>
      <c r="C549" s="41"/>
      <c r="D549" s="41"/>
      <c r="E549" s="41"/>
      <c r="F549" s="41"/>
      <c r="G549" s="41"/>
      <c r="H549" s="42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/>
      <c r="AF549" s="41"/>
      <c r="AG549" s="41"/>
      <c r="AH549" s="41"/>
      <c r="AI549" s="41"/>
      <c r="AJ549" s="41"/>
      <c r="AK549" s="41"/>
      <c r="AL549" s="41"/>
      <c r="AM549" s="41"/>
      <c r="AN549" s="41"/>
      <c r="AO549" s="41"/>
      <c r="AP549" s="41"/>
      <c r="AQ549" s="41"/>
      <c r="AR549" s="41"/>
      <c r="AS549" s="41"/>
      <c r="AT549" s="41"/>
      <c r="AU549" s="41"/>
      <c r="AV549" s="41"/>
      <c r="AW549" s="41"/>
      <c r="AX549" s="41"/>
      <c r="AY549" s="41"/>
      <c r="AZ549" s="41"/>
      <c r="BA549" s="41"/>
      <c r="BB549" s="41"/>
      <c r="BC549" s="41"/>
      <c r="BD549" s="41"/>
      <c r="BE549" s="41"/>
      <c r="BF549" s="41"/>
      <c r="BG549" s="41"/>
      <c r="BH549" s="41"/>
      <c r="BI549" s="41"/>
      <c r="BJ549" s="41"/>
      <c r="BK549" s="43"/>
    </row>
    <row r="550" spans="1:63" s="44" customFormat="1" x14ac:dyDescent="0.2">
      <c r="A550" s="48"/>
      <c r="B550" s="41"/>
      <c r="C550" s="41"/>
      <c r="D550" s="41"/>
      <c r="E550" s="41"/>
      <c r="F550" s="41"/>
      <c r="G550" s="41"/>
      <c r="H550" s="42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/>
      <c r="AF550" s="41"/>
      <c r="AG550" s="41"/>
      <c r="AH550" s="41"/>
      <c r="AI550" s="41"/>
      <c r="AJ550" s="41"/>
      <c r="AK550" s="41"/>
      <c r="AL550" s="41"/>
      <c r="AM550" s="41"/>
      <c r="AN550" s="41"/>
      <c r="AO550" s="41"/>
      <c r="AP550" s="41"/>
      <c r="AQ550" s="41"/>
      <c r="AR550" s="41"/>
      <c r="AS550" s="41"/>
      <c r="AT550" s="41"/>
      <c r="AU550" s="41"/>
      <c r="AV550" s="41"/>
      <c r="AW550" s="41"/>
      <c r="AX550" s="41"/>
      <c r="AY550" s="41"/>
      <c r="AZ550" s="41"/>
      <c r="BA550" s="41"/>
      <c r="BB550" s="41"/>
      <c r="BC550" s="41"/>
      <c r="BD550" s="41"/>
      <c r="BE550" s="41"/>
      <c r="BF550" s="41"/>
      <c r="BG550" s="41"/>
      <c r="BH550" s="41"/>
      <c r="BI550" s="41"/>
      <c r="BJ550" s="41"/>
      <c r="BK550" s="43"/>
    </row>
    <row r="551" spans="1:63" s="44" customFormat="1" x14ac:dyDescent="0.2">
      <c r="A551" s="48"/>
      <c r="B551" s="41"/>
      <c r="C551" s="41"/>
      <c r="D551" s="41"/>
      <c r="E551" s="41"/>
      <c r="F551" s="41"/>
      <c r="G551" s="41"/>
      <c r="H551" s="42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/>
      <c r="AF551" s="41"/>
      <c r="AG551" s="41"/>
      <c r="AH551" s="41"/>
      <c r="AI551" s="41"/>
      <c r="AJ551" s="41"/>
      <c r="AK551" s="41"/>
      <c r="AL551" s="41"/>
      <c r="AM551" s="41"/>
      <c r="AN551" s="41"/>
      <c r="AO551" s="41"/>
      <c r="AP551" s="41"/>
      <c r="AQ551" s="41"/>
      <c r="AR551" s="41"/>
      <c r="AS551" s="41"/>
      <c r="AT551" s="41"/>
      <c r="AU551" s="41"/>
      <c r="AV551" s="41"/>
      <c r="AW551" s="41"/>
      <c r="AX551" s="41"/>
      <c r="AY551" s="41"/>
      <c r="AZ551" s="41"/>
      <c r="BA551" s="41"/>
      <c r="BB551" s="41"/>
      <c r="BC551" s="41"/>
      <c r="BD551" s="41"/>
      <c r="BE551" s="41"/>
      <c r="BF551" s="41"/>
      <c r="BG551" s="41"/>
      <c r="BH551" s="41"/>
      <c r="BI551" s="41"/>
      <c r="BJ551" s="41"/>
      <c r="BK551" s="43"/>
    </row>
    <row r="552" spans="1:63" s="44" customFormat="1" x14ac:dyDescent="0.2">
      <c r="A552" s="48"/>
      <c r="B552" s="41"/>
      <c r="C552" s="41"/>
      <c r="D552" s="41"/>
      <c r="E552" s="41"/>
      <c r="F552" s="41"/>
      <c r="G552" s="41"/>
      <c r="H552" s="42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/>
      <c r="AF552" s="41"/>
      <c r="AG552" s="41"/>
      <c r="AH552" s="41"/>
      <c r="AI552" s="41"/>
      <c r="AJ552" s="41"/>
      <c r="AK552" s="41"/>
      <c r="AL552" s="41"/>
      <c r="AM552" s="41"/>
      <c r="AN552" s="41"/>
      <c r="AO552" s="41"/>
      <c r="AP552" s="41"/>
      <c r="AQ552" s="41"/>
      <c r="AR552" s="41"/>
      <c r="AS552" s="41"/>
      <c r="AT552" s="41"/>
      <c r="AU552" s="41"/>
      <c r="AV552" s="41"/>
      <c r="AW552" s="41"/>
      <c r="AX552" s="41"/>
      <c r="AY552" s="41"/>
      <c r="AZ552" s="41"/>
      <c r="BA552" s="41"/>
      <c r="BB552" s="41"/>
      <c r="BC552" s="41"/>
      <c r="BD552" s="41"/>
      <c r="BE552" s="41"/>
      <c r="BF552" s="41"/>
      <c r="BG552" s="41"/>
      <c r="BH552" s="41"/>
      <c r="BI552" s="41"/>
      <c r="BJ552" s="41"/>
      <c r="BK552" s="43"/>
    </row>
    <row r="553" spans="1:63" s="44" customFormat="1" x14ac:dyDescent="0.2">
      <c r="A553" s="48"/>
      <c r="B553" s="41"/>
      <c r="C553" s="41"/>
      <c r="D553" s="41"/>
      <c r="E553" s="41"/>
      <c r="F553" s="41"/>
      <c r="G553" s="41"/>
      <c r="H553" s="42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  <c r="AE553" s="41"/>
      <c r="AF553" s="41"/>
      <c r="AG553" s="41"/>
      <c r="AH553" s="41"/>
      <c r="AI553" s="41"/>
      <c r="AJ553" s="41"/>
      <c r="AK553" s="41"/>
      <c r="AL553" s="41"/>
      <c r="AM553" s="41"/>
      <c r="AN553" s="41"/>
      <c r="AO553" s="41"/>
      <c r="AP553" s="41"/>
      <c r="AQ553" s="41"/>
      <c r="AR553" s="41"/>
      <c r="AS553" s="41"/>
      <c r="AT553" s="41"/>
      <c r="AU553" s="41"/>
      <c r="AV553" s="41"/>
      <c r="AW553" s="41"/>
      <c r="AX553" s="41"/>
      <c r="AY553" s="41"/>
      <c r="AZ553" s="41"/>
      <c r="BA553" s="41"/>
      <c r="BB553" s="41"/>
      <c r="BC553" s="41"/>
      <c r="BD553" s="41"/>
      <c r="BE553" s="41"/>
      <c r="BF553" s="41"/>
      <c r="BG553" s="41"/>
      <c r="BH553" s="41"/>
      <c r="BI553" s="41"/>
      <c r="BJ553" s="41"/>
      <c r="BK553" s="43"/>
    </row>
    <row r="554" spans="1:63" s="44" customFormat="1" x14ac:dyDescent="0.2">
      <c r="A554" s="48"/>
      <c r="B554" s="41"/>
      <c r="C554" s="41"/>
      <c r="D554" s="41"/>
      <c r="E554" s="41"/>
      <c r="F554" s="41"/>
      <c r="G554" s="41"/>
      <c r="H554" s="42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  <c r="AE554" s="41"/>
      <c r="AF554" s="41"/>
      <c r="AG554" s="41"/>
      <c r="AH554" s="41"/>
      <c r="AI554" s="41"/>
      <c r="AJ554" s="41"/>
      <c r="AK554" s="41"/>
      <c r="AL554" s="41"/>
      <c r="AM554" s="41"/>
      <c r="AN554" s="41"/>
      <c r="AO554" s="41"/>
      <c r="AP554" s="41"/>
      <c r="AQ554" s="41"/>
      <c r="AR554" s="41"/>
      <c r="AS554" s="41"/>
      <c r="AT554" s="41"/>
      <c r="AU554" s="41"/>
      <c r="AV554" s="41"/>
      <c r="AW554" s="41"/>
      <c r="AX554" s="41"/>
      <c r="AY554" s="41"/>
      <c r="AZ554" s="41"/>
      <c r="BA554" s="41"/>
      <c r="BB554" s="41"/>
      <c r="BC554" s="41"/>
      <c r="BD554" s="41"/>
      <c r="BE554" s="41"/>
      <c r="BF554" s="41"/>
      <c r="BG554" s="41"/>
      <c r="BH554" s="41"/>
      <c r="BI554" s="41"/>
      <c r="BJ554" s="41"/>
      <c r="BK554" s="43"/>
    </row>
    <row r="555" spans="1:63" s="44" customFormat="1" x14ac:dyDescent="0.2">
      <c r="A555" s="48"/>
      <c r="B555" s="41"/>
      <c r="C555" s="41"/>
      <c r="D555" s="41"/>
      <c r="E555" s="41"/>
      <c r="F555" s="41"/>
      <c r="G555" s="41"/>
      <c r="H555" s="42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/>
      <c r="AF555" s="41"/>
      <c r="AG555" s="41"/>
      <c r="AH555" s="41"/>
      <c r="AI555" s="41"/>
      <c r="AJ555" s="41"/>
      <c r="AK555" s="41"/>
      <c r="AL555" s="41"/>
      <c r="AM555" s="41"/>
      <c r="AN555" s="41"/>
      <c r="AO555" s="41"/>
      <c r="AP555" s="41"/>
      <c r="AQ555" s="41"/>
      <c r="AR555" s="41"/>
      <c r="AS555" s="41"/>
      <c r="AT555" s="41"/>
      <c r="AU555" s="41"/>
      <c r="AV555" s="41"/>
      <c r="AW555" s="41"/>
      <c r="AX555" s="41"/>
      <c r="AY555" s="41"/>
      <c r="AZ555" s="41"/>
      <c r="BA555" s="41"/>
      <c r="BB555" s="41"/>
      <c r="BC555" s="41"/>
      <c r="BD555" s="41"/>
      <c r="BE555" s="41"/>
      <c r="BF555" s="41"/>
      <c r="BG555" s="41"/>
      <c r="BH555" s="41"/>
      <c r="BI555" s="41"/>
      <c r="BJ555" s="41"/>
      <c r="BK555" s="43"/>
    </row>
    <row r="556" spans="1:63" s="44" customFormat="1" x14ac:dyDescent="0.2">
      <c r="A556" s="48"/>
      <c r="B556" s="41"/>
      <c r="C556" s="41"/>
      <c r="D556" s="41"/>
      <c r="E556" s="41"/>
      <c r="F556" s="41"/>
      <c r="G556" s="41"/>
      <c r="H556" s="42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/>
      <c r="AF556" s="41"/>
      <c r="AG556" s="41"/>
      <c r="AH556" s="41"/>
      <c r="AI556" s="41"/>
      <c r="AJ556" s="41"/>
      <c r="AK556" s="41"/>
      <c r="AL556" s="41"/>
      <c r="AM556" s="41"/>
      <c r="AN556" s="41"/>
      <c r="AO556" s="41"/>
      <c r="AP556" s="41"/>
      <c r="AQ556" s="41"/>
      <c r="AR556" s="41"/>
      <c r="AS556" s="41"/>
      <c r="AT556" s="41"/>
      <c r="AU556" s="41"/>
      <c r="AV556" s="41"/>
      <c r="AW556" s="41"/>
      <c r="AX556" s="41"/>
      <c r="AY556" s="41"/>
      <c r="AZ556" s="41"/>
      <c r="BA556" s="41"/>
      <c r="BB556" s="41"/>
      <c r="BC556" s="41"/>
      <c r="BD556" s="41"/>
      <c r="BE556" s="41"/>
      <c r="BF556" s="41"/>
      <c r="BG556" s="41"/>
      <c r="BH556" s="41"/>
      <c r="BI556" s="41"/>
      <c r="BJ556" s="41"/>
      <c r="BK556" s="43"/>
    </row>
    <row r="557" spans="1:63" s="44" customFormat="1" x14ac:dyDescent="0.2">
      <c r="A557" s="48"/>
      <c r="B557" s="41"/>
      <c r="C557" s="41"/>
      <c r="D557" s="41"/>
      <c r="E557" s="41"/>
      <c r="F557" s="41"/>
      <c r="G557" s="41"/>
      <c r="H557" s="42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/>
      <c r="AF557" s="41"/>
      <c r="AG557" s="41"/>
      <c r="AH557" s="41"/>
      <c r="AI557" s="41"/>
      <c r="AJ557" s="41"/>
      <c r="AK557" s="41"/>
      <c r="AL557" s="41"/>
      <c r="AM557" s="41"/>
      <c r="AN557" s="41"/>
      <c r="AO557" s="41"/>
      <c r="AP557" s="41"/>
      <c r="AQ557" s="41"/>
      <c r="AR557" s="41"/>
      <c r="AS557" s="41"/>
      <c r="AT557" s="41"/>
      <c r="AU557" s="41"/>
      <c r="AV557" s="41"/>
      <c r="AW557" s="41"/>
      <c r="AX557" s="41"/>
      <c r="AY557" s="41"/>
      <c r="AZ557" s="41"/>
      <c r="BA557" s="41"/>
      <c r="BB557" s="41"/>
      <c r="BC557" s="41"/>
      <c r="BD557" s="41"/>
      <c r="BE557" s="41"/>
      <c r="BF557" s="41"/>
      <c r="BG557" s="41"/>
      <c r="BH557" s="41"/>
      <c r="BI557" s="41"/>
      <c r="BJ557" s="41"/>
      <c r="BK557" s="43"/>
    </row>
    <row r="558" spans="1:63" s="44" customFormat="1" x14ac:dyDescent="0.2">
      <c r="A558" s="48"/>
      <c r="B558" s="41"/>
      <c r="C558" s="41"/>
      <c r="D558" s="41"/>
      <c r="E558" s="41"/>
      <c r="F558" s="41"/>
      <c r="G558" s="41"/>
      <c r="H558" s="42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/>
      <c r="AF558" s="41"/>
      <c r="AG558" s="41"/>
      <c r="AH558" s="41"/>
      <c r="AI558" s="41"/>
      <c r="AJ558" s="41"/>
      <c r="AK558" s="41"/>
      <c r="AL558" s="41"/>
      <c r="AM558" s="41"/>
      <c r="AN558" s="41"/>
      <c r="AO558" s="41"/>
      <c r="AP558" s="41"/>
      <c r="AQ558" s="41"/>
      <c r="AR558" s="41"/>
      <c r="AS558" s="41"/>
      <c r="AT558" s="41"/>
      <c r="AU558" s="41"/>
      <c r="AV558" s="41"/>
      <c r="AW558" s="41"/>
      <c r="AX558" s="41"/>
      <c r="AY558" s="41"/>
      <c r="AZ558" s="41"/>
      <c r="BA558" s="41"/>
      <c r="BB558" s="41"/>
      <c r="BC558" s="41"/>
      <c r="BD558" s="41"/>
      <c r="BE558" s="41"/>
      <c r="BF558" s="41"/>
      <c r="BG558" s="41"/>
      <c r="BH558" s="41"/>
      <c r="BI558" s="41"/>
      <c r="BJ558" s="41"/>
      <c r="BK558" s="43"/>
    </row>
    <row r="559" spans="1:63" s="44" customFormat="1" x14ac:dyDescent="0.2">
      <c r="A559" s="48"/>
      <c r="B559" s="41"/>
      <c r="C559" s="41"/>
      <c r="D559" s="41"/>
      <c r="E559" s="41"/>
      <c r="F559" s="41"/>
      <c r="G559" s="41"/>
      <c r="H559" s="42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  <c r="AH559" s="41"/>
      <c r="AI559" s="41"/>
      <c r="AJ559" s="41"/>
      <c r="AK559" s="41"/>
      <c r="AL559" s="41"/>
      <c r="AM559" s="41"/>
      <c r="AN559" s="41"/>
      <c r="AO559" s="41"/>
      <c r="AP559" s="41"/>
      <c r="AQ559" s="41"/>
      <c r="AR559" s="41"/>
      <c r="AS559" s="41"/>
      <c r="AT559" s="41"/>
      <c r="AU559" s="41"/>
      <c r="AV559" s="41"/>
      <c r="AW559" s="41"/>
      <c r="AX559" s="41"/>
      <c r="AY559" s="41"/>
      <c r="AZ559" s="41"/>
      <c r="BA559" s="41"/>
      <c r="BB559" s="41"/>
      <c r="BC559" s="41"/>
      <c r="BD559" s="41"/>
      <c r="BE559" s="41"/>
      <c r="BF559" s="41"/>
      <c r="BG559" s="41"/>
      <c r="BH559" s="41"/>
      <c r="BI559" s="41"/>
      <c r="BJ559" s="41"/>
      <c r="BK559" s="43"/>
    </row>
    <row r="560" spans="1:63" s="44" customFormat="1" x14ac:dyDescent="0.2">
      <c r="A560" s="48"/>
      <c r="B560" s="41"/>
      <c r="C560" s="41"/>
      <c r="D560" s="41"/>
      <c r="E560" s="41"/>
      <c r="F560" s="41"/>
      <c r="G560" s="41"/>
      <c r="H560" s="42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  <c r="AG560" s="41"/>
      <c r="AH560" s="41"/>
      <c r="AI560" s="41"/>
      <c r="AJ560" s="41"/>
      <c r="AK560" s="41"/>
      <c r="AL560" s="41"/>
      <c r="AM560" s="41"/>
      <c r="AN560" s="41"/>
      <c r="AO560" s="41"/>
      <c r="AP560" s="41"/>
      <c r="AQ560" s="41"/>
      <c r="AR560" s="41"/>
      <c r="AS560" s="41"/>
      <c r="AT560" s="41"/>
      <c r="AU560" s="41"/>
      <c r="AV560" s="41"/>
      <c r="AW560" s="41"/>
      <c r="AX560" s="41"/>
      <c r="AY560" s="41"/>
      <c r="AZ560" s="41"/>
      <c r="BA560" s="41"/>
      <c r="BB560" s="41"/>
      <c r="BC560" s="41"/>
      <c r="BD560" s="41"/>
      <c r="BE560" s="41"/>
      <c r="BF560" s="41"/>
      <c r="BG560" s="41"/>
      <c r="BH560" s="41"/>
      <c r="BI560" s="41"/>
      <c r="BJ560" s="41"/>
      <c r="BK560" s="43"/>
    </row>
    <row r="561" spans="1:63" s="44" customFormat="1" x14ac:dyDescent="0.2">
      <c r="A561" s="48"/>
      <c r="B561" s="41"/>
      <c r="C561" s="41"/>
      <c r="D561" s="41"/>
      <c r="E561" s="41"/>
      <c r="F561" s="41"/>
      <c r="G561" s="41"/>
      <c r="H561" s="42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  <c r="AE561" s="41"/>
      <c r="AF561" s="41"/>
      <c r="AG561" s="41"/>
      <c r="AH561" s="41"/>
      <c r="AI561" s="41"/>
      <c r="AJ561" s="41"/>
      <c r="AK561" s="41"/>
      <c r="AL561" s="41"/>
      <c r="AM561" s="41"/>
      <c r="AN561" s="41"/>
      <c r="AO561" s="41"/>
      <c r="AP561" s="41"/>
      <c r="AQ561" s="41"/>
      <c r="AR561" s="41"/>
      <c r="AS561" s="41"/>
      <c r="AT561" s="41"/>
      <c r="AU561" s="41"/>
      <c r="AV561" s="41"/>
      <c r="AW561" s="41"/>
      <c r="AX561" s="41"/>
      <c r="AY561" s="41"/>
      <c r="AZ561" s="41"/>
      <c r="BA561" s="41"/>
      <c r="BB561" s="41"/>
      <c r="BC561" s="41"/>
      <c r="BD561" s="41"/>
      <c r="BE561" s="41"/>
      <c r="BF561" s="41"/>
      <c r="BG561" s="41"/>
      <c r="BH561" s="41"/>
      <c r="BI561" s="41"/>
      <c r="BJ561" s="41"/>
      <c r="BK561" s="43"/>
    </row>
    <row r="562" spans="1:63" s="44" customFormat="1" x14ac:dyDescent="0.2">
      <c r="A562" s="48"/>
      <c r="B562" s="41"/>
      <c r="C562" s="41"/>
      <c r="D562" s="41"/>
      <c r="E562" s="41"/>
      <c r="F562" s="41"/>
      <c r="G562" s="41"/>
      <c r="H562" s="42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1"/>
      <c r="AF562" s="41"/>
      <c r="AG562" s="41"/>
      <c r="AH562" s="41"/>
      <c r="AI562" s="41"/>
      <c r="AJ562" s="41"/>
      <c r="AK562" s="41"/>
      <c r="AL562" s="41"/>
      <c r="AM562" s="41"/>
      <c r="AN562" s="41"/>
      <c r="AO562" s="41"/>
      <c r="AP562" s="41"/>
      <c r="AQ562" s="41"/>
      <c r="AR562" s="41"/>
      <c r="AS562" s="41"/>
      <c r="AT562" s="41"/>
      <c r="AU562" s="41"/>
      <c r="AV562" s="41"/>
      <c r="AW562" s="41"/>
      <c r="AX562" s="41"/>
      <c r="AY562" s="41"/>
      <c r="AZ562" s="41"/>
      <c r="BA562" s="41"/>
      <c r="BB562" s="41"/>
      <c r="BC562" s="41"/>
      <c r="BD562" s="41"/>
      <c r="BE562" s="41"/>
      <c r="BF562" s="41"/>
      <c r="BG562" s="41"/>
      <c r="BH562" s="41"/>
      <c r="BI562" s="41"/>
      <c r="BJ562" s="41"/>
      <c r="BK562" s="43"/>
    </row>
    <row r="563" spans="1:63" s="44" customFormat="1" x14ac:dyDescent="0.2">
      <c r="A563" s="48"/>
      <c r="B563" s="41"/>
      <c r="C563" s="41"/>
      <c r="D563" s="41"/>
      <c r="E563" s="41"/>
      <c r="F563" s="41"/>
      <c r="G563" s="41"/>
      <c r="H563" s="42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  <c r="AE563" s="41"/>
      <c r="AF563" s="41"/>
      <c r="AG563" s="41"/>
      <c r="AH563" s="41"/>
      <c r="AI563" s="41"/>
      <c r="AJ563" s="41"/>
      <c r="AK563" s="41"/>
      <c r="AL563" s="41"/>
      <c r="AM563" s="41"/>
      <c r="AN563" s="41"/>
      <c r="AO563" s="41"/>
      <c r="AP563" s="41"/>
      <c r="AQ563" s="41"/>
      <c r="AR563" s="41"/>
      <c r="AS563" s="41"/>
      <c r="AT563" s="41"/>
      <c r="AU563" s="41"/>
      <c r="AV563" s="41"/>
      <c r="AW563" s="41"/>
      <c r="AX563" s="41"/>
      <c r="AY563" s="41"/>
      <c r="AZ563" s="41"/>
      <c r="BA563" s="41"/>
      <c r="BB563" s="41"/>
      <c r="BC563" s="41"/>
      <c r="BD563" s="41"/>
      <c r="BE563" s="41"/>
      <c r="BF563" s="41"/>
      <c r="BG563" s="41"/>
      <c r="BH563" s="41"/>
      <c r="BI563" s="41"/>
      <c r="BJ563" s="41"/>
      <c r="BK563" s="43"/>
    </row>
    <row r="564" spans="1:63" s="44" customFormat="1" x14ac:dyDescent="0.2">
      <c r="A564" s="48"/>
      <c r="B564" s="41"/>
      <c r="C564" s="41"/>
      <c r="D564" s="41"/>
      <c r="E564" s="41"/>
      <c r="F564" s="41"/>
      <c r="G564" s="41"/>
      <c r="H564" s="42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  <c r="AE564" s="41"/>
      <c r="AF564" s="41"/>
      <c r="AG564" s="41"/>
      <c r="AH564" s="41"/>
      <c r="AI564" s="41"/>
      <c r="AJ564" s="41"/>
      <c r="AK564" s="41"/>
      <c r="AL564" s="41"/>
      <c r="AM564" s="41"/>
      <c r="AN564" s="41"/>
      <c r="AO564" s="41"/>
      <c r="AP564" s="41"/>
      <c r="AQ564" s="41"/>
      <c r="AR564" s="41"/>
      <c r="AS564" s="41"/>
      <c r="AT564" s="41"/>
      <c r="AU564" s="41"/>
      <c r="AV564" s="41"/>
      <c r="AW564" s="41"/>
      <c r="AX564" s="41"/>
      <c r="AY564" s="41"/>
      <c r="AZ564" s="41"/>
      <c r="BA564" s="41"/>
      <c r="BB564" s="41"/>
      <c r="BC564" s="41"/>
      <c r="BD564" s="41"/>
      <c r="BE564" s="41"/>
      <c r="BF564" s="41"/>
      <c r="BG564" s="41"/>
      <c r="BH564" s="41"/>
      <c r="BI564" s="41"/>
      <c r="BJ564" s="41"/>
      <c r="BK564" s="43"/>
    </row>
    <row r="565" spans="1:63" s="44" customFormat="1" x14ac:dyDescent="0.2">
      <c r="A565" s="48"/>
      <c r="B565" s="41"/>
      <c r="C565" s="41"/>
      <c r="D565" s="41"/>
      <c r="E565" s="41"/>
      <c r="F565" s="41"/>
      <c r="G565" s="41"/>
      <c r="H565" s="42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  <c r="AE565" s="41"/>
      <c r="AF565" s="41"/>
      <c r="AG565" s="41"/>
      <c r="AH565" s="41"/>
      <c r="AI565" s="41"/>
      <c r="AJ565" s="41"/>
      <c r="AK565" s="41"/>
      <c r="AL565" s="41"/>
      <c r="AM565" s="41"/>
      <c r="AN565" s="41"/>
      <c r="AO565" s="41"/>
      <c r="AP565" s="41"/>
      <c r="AQ565" s="41"/>
      <c r="AR565" s="41"/>
      <c r="AS565" s="41"/>
      <c r="AT565" s="41"/>
      <c r="AU565" s="41"/>
      <c r="AV565" s="41"/>
      <c r="AW565" s="41"/>
      <c r="AX565" s="41"/>
      <c r="AY565" s="41"/>
      <c r="AZ565" s="41"/>
      <c r="BA565" s="41"/>
      <c r="BB565" s="41"/>
      <c r="BC565" s="41"/>
      <c r="BD565" s="41"/>
      <c r="BE565" s="41"/>
      <c r="BF565" s="41"/>
      <c r="BG565" s="41"/>
      <c r="BH565" s="41"/>
      <c r="BI565" s="41"/>
      <c r="BJ565" s="41"/>
      <c r="BK565" s="43"/>
    </row>
    <row r="566" spans="1:63" s="44" customFormat="1" x14ac:dyDescent="0.2">
      <c r="A566" s="48"/>
      <c r="B566" s="41"/>
      <c r="C566" s="41"/>
      <c r="D566" s="41"/>
      <c r="E566" s="41"/>
      <c r="F566" s="41"/>
      <c r="G566" s="41"/>
      <c r="H566" s="42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  <c r="AD566" s="41"/>
      <c r="AE566" s="41"/>
      <c r="AF566" s="41"/>
      <c r="AG566" s="41"/>
      <c r="AH566" s="41"/>
      <c r="AI566" s="41"/>
      <c r="AJ566" s="41"/>
      <c r="AK566" s="41"/>
      <c r="AL566" s="41"/>
      <c r="AM566" s="41"/>
      <c r="AN566" s="41"/>
      <c r="AO566" s="41"/>
      <c r="AP566" s="41"/>
      <c r="AQ566" s="41"/>
      <c r="AR566" s="41"/>
      <c r="AS566" s="41"/>
      <c r="AT566" s="41"/>
      <c r="AU566" s="41"/>
      <c r="AV566" s="41"/>
      <c r="AW566" s="41"/>
      <c r="AX566" s="41"/>
      <c r="AY566" s="41"/>
      <c r="AZ566" s="41"/>
      <c r="BA566" s="41"/>
      <c r="BB566" s="41"/>
      <c r="BC566" s="41"/>
      <c r="BD566" s="41"/>
      <c r="BE566" s="41"/>
      <c r="BF566" s="41"/>
      <c r="BG566" s="41"/>
      <c r="BH566" s="41"/>
      <c r="BI566" s="41"/>
      <c r="BJ566" s="41"/>
      <c r="BK566" s="43"/>
    </row>
    <row r="567" spans="1:63" s="44" customFormat="1" x14ac:dyDescent="0.2">
      <c r="A567" s="48"/>
      <c r="B567" s="41"/>
      <c r="C567" s="41"/>
      <c r="D567" s="41"/>
      <c r="E567" s="41"/>
      <c r="F567" s="41"/>
      <c r="G567" s="41"/>
      <c r="H567" s="42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  <c r="AD567" s="41"/>
      <c r="AE567" s="41"/>
      <c r="AF567" s="41"/>
      <c r="AG567" s="41"/>
      <c r="AH567" s="41"/>
      <c r="AI567" s="41"/>
      <c r="AJ567" s="41"/>
      <c r="AK567" s="41"/>
      <c r="AL567" s="41"/>
      <c r="AM567" s="41"/>
      <c r="AN567" s="41"/>
      <c r="AO567" s="41"/>
      <c r="AP567" s="41"/>
      <c r="AQ567" s="41"/>
      <c r="AR567" s="41"/>
      <c r="AS567" s="41"/>
      <c r="AT567" s="41"/>
      <c r="AU567" s="41"/>
      <c r="AV567" s="41"/>
      <c r="AW567" s="41"/>
      <c r="AX567" s="41"/>
      <c r="AY567" s="41"/>
      <c r="AZ567" s="41"/>
      <c r="BA567" s="41"/>
      <c r="BB567" s="41"/>
      <c r="BC567" s="41"/>
      <c r="BD567" s="41"/>
      <c r="BE567" s="41"/>
      <c r="BF567" s="41"/>
      <c r="BG567" s="41"/>
      <c r="BH567" s="41"/>
      <c r="BI567" s="41"/>
      <c r="BJ567" s="41"/>
      <c r="BK567" s="43"/>
    </row>
    <row r="568" spans="1:63" s="44" customFormat="1" x14ac:dyDescent="0.2">
      <c r="A568" s="48"/>
      <c r="B568" s="41"/>
      <c r="C568" s="41"/>
      <c r="D568" s="41"/>
      <c r="E568" s="41"/>
      <c r="F568" s="41"/>
      <c r="G568" s="41"/>
      <c r="H568" s="42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  <c r="AE568" s="41"/>
      <c r="AF568" s="41"/>
      <c r="AG568" s="41"/>
      <c r="AH568" s="41"/>
      <c r="AI568" s="41"/>
      <c r="AJ568" s="41"/>
      <c r="AK568" s="41"/>
      <c r="AL568" s="41"/>
      <c r="AM568" s="41"/>
      <c r="AN568" s="41"/>
      <c r="AO568" s="41"/>
      <c r="AP568" s="41"/>
      <c r="AQ568" s="41"/>
      <c r="AR568" s="41"/>
      <c r="AS568" s="41"/>
      <c r="AT568" s="41"/>
      <c r="AU568" s="41"/>
      <c r="AV568" s="41"/>
      <c r="AW568" s="41"/>
      <c r="AX568" s="41"/>
      <c r="AY568" s="41"/>
      <c r="AZ568" s="41"/>
      <c r="BA568" s="41"/>
      <c r="BB568" s="41"/>
      <c r="BC568" s="41"/>
      <c r="BD568" s="41"/>
      <c r="BE568" s="41"/>
      <c r="BF568" s="41"/>
      <c r="BG568" s="41"/>
      <c r="BH568" s="41"/>
      <c r="BI568" s="41"/>
      <c r="BJ568" s="41"/>
      <c r="BK568" s="43"/>
    </row>
    <row r="569" spans="1:63" s="44" customFormat="1" x14ac:dyDescent="0.2">
      <c r="A569" s="48"/>
      <c r="B569" s="41"/>
      <c r="C569" s="41"/>
      <c r="D569" s="41"/>
      <c r="E569" s="41"/>
      <c r="F569" s="41"/>
      <c r="G569" s="41"/>
      <c r="H569" s="42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  <c r="AE569" s="41"/>
      <c r="AF569" s="41"/>
      <c r="AG569" s="41"/>
      <c r="AH569" s="41"/>
      <c r="AI569" s="41"/>
      <c r="AJ569" s="41"/>
      <c r="AK569" s="41"/>
      <c r="AL569" s="41"/>
      <c r="AM569" s="41"/>
      <c r="AN569" s="41"/>
      <c r="AO569" s="41"/>
      <c r="AP569" s="41"/>
      <c r="AQ569" s="41"/>
      <c r="AR569" s="41"/>
      <c r="AS569" s="41"/>
      <c r="AT569" s="41"/>
      <c r="AU569" s="41"/>
      <c r="AV569" s="41"/>
      <c r="AW569" s="41"/>
      <c r="AX569" s="41"/>
      <c r="AY569" s="41"/>
      <c r="AZ569" s="41"/>
      <c r="BA569" s="41"/>
      <c r="BB569" s="41"/>
      <c r="BC569" s="41"/>
      <c r="BD569" s="41"/>
      <c r="BE569" s="41"/>
      <c r="BF569" s="41"/>
      <c r="BG569" s="41"/>
      <c r="BH569" s="41"/>
      <c r="BI569" s="41"/>
      <c r="BJ569" s="41"/>
      <c r="BK569" s="43"/>
    </row>
    <row r="570" spans="1:63" s="44" customFormat="1" x14ac:dyDescent="0.2">
      <c r="A570" s="48"/>
      <c r="B570" s="41"/>
      <c r="C570" s="41"/>
      <c r="D570" s="41"/>
      <c r="E570" s="41"/>
      <c r="F570" s="41"/>
      <c r="G570" s="41"/>
      <c r="H570" s="42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/>
      <c r="AF570" s="41"/>
      <c r="AG570" s="41"/>
      <c r="AH570" s="41"/>
      <c r="AI570" s="41"/>
      <c r="AJ570" s="41"/>
      <c r="AK570" s="41"/>
      <c r="AL570" s="41"/>
      <c r="AM570" s="41"/>
      <c r="AN570" s="41"/>
      <c r="AO570" s="41"/>
      <c r="AP570" s="41"/>
      <c r="AQ570" s="41"/>
      <c r="AR570" s="41"/>
      <c r="AS570" s="41"/>
      <c r="AT570" s="41"/>
      <c r="AU570" s="41"/>
      <c r="AV570" s="41"/>
      <c r="AW570" s="41"/>
      <c r="AX570" s="41"/>
      <c r="AY570" s="41"/>
      <c r="AZ570" s="41"/>
      <c r="BA570" s="41"/>
      <c r="BB570" s="41"/>
      <c r="BC570" s="41"/>
      <c r="BD570" s="41"/>
      <c r="BE570" s="41"/>
      <c r="BF570" s="41"/>
      <c r="BG570" s="41"/>
      <c r="BH570" s="41"/>
      <c r="BI570" s="41"/>
      <c r="BJ570" s="41"/>
      <c r="BK570" s="43"/>
    </row>
    <row r="571" spans="1:63" s="44" customFormat="1" x14ac:dyDescent="0.2">
      <c r="A571" s="48"/>
      <c r="B571" s="41"/>
      <c r="C571" s="41"/>
      <c r="D571" s="41"/>
      <c r="E571" s="41"/>
      <c r="F571" s="41"/>
      <c r="G571" s="41"/>
      <c r="H571" s="42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/>
      <c r="AF571" s="41"/>
      <c r="AG571" s="41"/>
      <c r="AH571" s="41"/>
      <c r="AI571" s="41"/>
      <c r="AJ571" s="41"/>
      <c r="AK571" s="41"/>
      <c r="AL571" s="41"/>
      <c r="AM571" s="41"/>
      <c r="AN571" s="41"/>
      <c r="AO571" s="41"/>
      <c r="AP571" s="41"/>
      <c r="AQ571" s="41"/>
      <c r="AR571" s="41"/>
      <c r="AS571" s="41"/>
      <c r="AT571" s="41"/>
      <c r="AU571" s="41"/>
      <c r="AV571" s="41"/>
      <c r="AW571" s="41"/>
      <c r="AX571" s="41"/>
      <c r="AY571" s="41"/>
      <c r="AZ571" s="41"/>
      <c r="BA571" s="41"/>
      <c r="BB571" s="41"/>
      <c r="BC571" s="41"/>
      <c r="BD571" s="41"/>
      <c r="BE571" s="41"/>
      <c r="BF571" s="41"/>
      <c r="BG571" s="41"/>
      <c r="BH571" s="41"/>
      <c r="BI571" s="41"/>
      <c r="BJ571" s="41"/>
      <c r="BK571" s="43"/>
    </row>
    <row r="572" spans="1:63" s="44" customFormat="1" x14ac:dyDescent="0.2">
      <c r="A572" s="48"/>
      <c r="B572" s="41"/>
      <c r="C572" s="41"/>
      <c r="D572" s="41"/>
      <c r="E572" s="41"/>
      <c r="F572" s="41"/>
      <c r="G572" s="41"/>
      <c r="H572" s="42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  <c r="AE572" s="41"/>
      <c r="AF572" s="41"/>
      <c r="AG572" s="41"/>
      <c r="AH572" s="41"/>
      <c r="AI572" s="41"/>
      <c r="AJ572" s="41"/>
      <c r="AK572" s="41"/>
      <c r="AL572" s="41"/>
      <c r="AM572" s="41"/>
      <c r="AN572" s="41"/>
      <c r="AO572" s="41"/>
      <c r="AP572" s="41"/>
      <c r="AQ572" s="41"/>
      <c r="AR572" s="41"/>
      <c r="AS572" s="41"/>
      <c r="AT572" s="41"/>
      <c r="AU572" s="41"/>
      <c r="AV572" s="41"/>
      <c r="AW572" s="41"/>
      <c r="AX572" s="41"/>
      <c r="AY572" s="41"/>
      <c r="AZ572" s="41"/>
      <c r="BA572" s="41"/>
      <c r="BB572" s="41"/>
      <c r="BC572" s="41"/>
      <c r="BD572" s="41"/>
      <c r="BE572" s="41"/>
      <c r="BF572" s="41"/>
      <c r="BG572" s="41"/>
      <c r="BH572" s="41"/>
      <c r="BI572" s="41"/>
      <c r="BJ572" s="41"/>
      <c r="BK572" s="43"/>
    </row>
    <row r="573" spans="1:63" s="44" customFormat="1" x14ac:dyDescent="0.2">
      <c r="A573" s="48"/>
      <c r="B573" s="41"/>
      <c r="C573" s="41"/>
      <c r="D573" s="41"/>
      <c r="E573" s="41"/>
      <c r="F573" s="41"/>
      <c r="G573" s="41"/>
      <c r="H573" s="42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  <c r="AE573" s="41"/>
      <c r="AF573" s="41"/>
      <c r="AG573" s="41"/>
      <c r="AH573" s="41"/>
      <c r="AI573" s="41"/>
      <c r="AJ573" s="41"/>
      <c r="AK573" s="41"/>
      <c r="AL573" s="41"/>
      <c r="AM573" s="41"/>
      <c r="AN573" s="41"/>
      <c r="AO573" s="41"/>
      <c r="AP573" s="41"/>
      <c r="AQ573" s="41"/>
      <c r="AR573" s="41"/>
      <c r="AS573" s="41"/>
      <c r="AT573" s="41"/>
      <c r="AU573" s="41"/>
      <c r="AV573" s="41"/>
      <c r="AW573" s="41"/>
      <c r="AX573" s="41"/>
      <c r="AY573" s="41"/>
      <c r="AZ573" s="41"/>
      <c r="BA573" s="41"/>
      <c r="BB573" s="41"/>
      <c r="BC573" s="41"/>
      <c r="BD573" s="41"/>
      <c r="BE573" s="41"/>
      <c r="BF573" s="41"/>
      <c r="BG573" s="41"/>
      <c r="BH573" s="41"/>
      <c r="BI573" s="41"/>
      <c r="BJ573" s="41"/>
      <c r="BK573" s="43"/>
    </row>
    <row r="574" spans="1:63" s="44" customFormat="1" x14ac:dyDescent="0.2">
      <c r="A574" s="48"/>
      <c r="B574" s="41"/>
      <c r="C574" s="41"/>
      <c r="D574" s="41"/>
      <c r="E574" s="41"/>
      <c r="F574" s="41"/>
      <c r="G574" s="41"/>
      <c r="H574" s="42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  <c r="AE574" s="41"/>
      <c r="AF574" s="41"/>
      <c r="AG574" s="41"/>
      <c r="AH574" s="41"/>
      <c r="AI574" s="41"/>
      <c r="AJ574" s="41"/>
      <c r="AK574" s="41"/>
      <c r="AL574" s="41"/>
      <c r="AM574" s="41"/>
      <c r="AN574" s="41"/>
      <c r="AO574" s="41"/>
      <c r="AP574" s="41"/>
      <c r="AQ574" s="41"/>
      <c r="AR574" s="41"/>
      <c r="AS574" s="41"/>
      <c r="AT574" s="41"/>
      <c r="AU574" s="41"/>
      <c r="AV574" s="41"/>
      <c r="AW574" s="41"/>
      <c r="AX574" s="41"/>
      <c r="AY574" s="41"/>
      <c r="AZ574" s="41"/>
      <c r="BA574" s="41"/>
      <c r="BB574" s="41"/>
      <c r="BC574" s="41"/>
      <c r="BD574" s="41"/>
      <c r="BE574" s="41"/>
      <c r="BF574" s="41"/>
      <c r="BG574" s="41"/>
      <c r="BH574" s="41"/>
      <c r="BI574" s="41"/>
      <c r="BJ574" s="41"/>
      <c r="BK574" s="43"/>
    </row>
    <row r="575" spans="1:63" s="44" customFormat="1" x14ac:dyDescent="0.2">
      <c r="A575" s="48"/>
      <c r="B575" s="41"/>
      <c r="C575" s="41"/>
      <c r="D575" s="41"/>
      <c r="E575" s="41"/>
      <c r="F575" s="41"/>
      <c r="G575" s="41"/>
      <c r="H575" s="42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/>
      <c r="AF575" s="41"/>
      <c r="AG575" s="41"/>
      <c r="AH575" s="41"/>
      <c r="AI575" s="41"/>
      <c r="AJ575" s="41"/>
      <c r="AK575" s="41"/>
      <c r="AL575" s="41"/>
      <c r="AM575" s="41"/>
      <c r="AN575" s="41"/>
      <c r="AO575" s="41"/>
      <c r="AP575" s="41"/>
      <c r="AQ575" s="41"/>
      <c r="AR575" s="41"/>
      <c r="AS575" s="41"/>
      <c r="AT575" s="41"/>
      <c r="AU575" s="41"/>
      <c r="AV575" s="41"/>
      <c r="AW575" s="41"/>
      <c r="AX575" s="41"/>
      <c r="AY575" s="41"/>
      <c r="AZ575" s="41"/>
      <c r="BA575" s="41"/>
      <c r="BB575" s="41"/>
      <c r="BC575" s="41"/>
      <c r="BD575" s="41"/>
      <c r="BE575" s="41"/>
      <c r="BF575" s="41"/>
      <c r="BG575" s="41"/>
      <c r="BH575" s="41"/>
      <c r="BI575" s="41"/>
      <c r="BJ575" s="41"/>
      <c r="BK575" s="43"/>
    </row>
    <row r="576" spans="1:63" s="44" customFormat="1" x14ac:dyDescent="0.2">
      <c r="A576" s="48"/>
      <c r="B576" s="41"/>
      <c r="C576" s="41"/>
      <c r="D576" s="41"/>
      <c r="E576" s="41"/>
      <c r="F576" s="41"/>
      <c r="G576" s="41"/>
      <c r="H576" s="42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  <c r="AE576" s="41"/>
      <c r="AF576" s="41"/>
      <c r="AG576" s="41"/>
      <c r="AH576" s="41"/>
      <c r="AI576" s="41"/>
      <c r="AJ576" s="41"/>
      <c r="AK576" s="41"/>
      <c r="AL576" s="41"/>
      <c r="AM576" s="41"/>
      <c r="AN576" s="41"/>
      <c r="AO576" s="41"/>
      <c r="AP576" s="41"/>
      <c r="AQ576" s="41"/>
      <c r="AR576" s="41"/>
      <c r="AS576" s="41"/>
      <c r="AT576" s="41"/>
      <c r="AU576" s="41"/>
      <c r="AV576" s="41"/>
      <c r="AW576" s="41"/>
      <c r="AX576" s="41"/>
      <c r="AY576" s="41"/>
      <c r="AZ576" s="41"/>
      <c r="BA576" s="41"/>
      <c r="BB576" s="41"/>
      <c r="BC576" s="41"/>
      <c r="BD576" s="41"/>
      <c r="BE576" s="41"/>
      <c r="BF576" s="41"/>
      <c r="BG576" s="41"/>
      <c r="BH576" s="41"/>
      <c r="BI576" s="41"/>
      <c r="BJ576" s="41"/>
      <c r="BK576" s="43"/>
    </row>
    <row r="577" spans="1:63" s="44" customFormat="1" x14ac:dyDescent="0.2">
      <c r="A577" s="48"/>
      <c r="B577" s="41"/>
      <c r="C577" s="41"/>
      <c r="D577" s="41"/>
      <c r="E577" s="41"/>
      <c r="F577" s="41"/>
      <c r="G577" s="41"/>
      <c r="H577" s="42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  <c r="AE577" s="41"/>
      <c r="AF577" s="41"/>
      <c r="AG577" s="41"/>
      <c r="AH577" s="41"/>
      <c r="AI577" s="41"/>
      <c r="AJ577" s="41"/>
      <c r="AK577" s="41"/>
      <c r="AL577" s="41"/>
      <c r="AM577" s="41"/>
      <c r="AN577" s="41"/>
      <c r="AO577" s="41"/>
      <c r="AP577" s="41"/>
      <c r="AQ577" s="41"/>
      <c r="AR577" s="41"/>
      <c r="AS577" s="41"/>
      <c r="AT577" s="41"/>
      <c r="AU577" s="41"/>
      <c r="AV577" s="41"/>
      <c r="AW577" s="41"/>
      <c r="AX577" s="41"/>
      <c r="AY577" s="41"/>
      <c r="AZ577" s="41"/>
      <c r="BA577" s="41"/>
      <c r="BB577" s="41"/>
      <c r="BC577" s="41"/>
      <c r="BD577" s="41"/>
      <c r="BE577" s="41"/>
      <c r="BF577" s="41"/>
      <c r="BG577" s="41"/>
      <c r="BH577" s="41"/>
      <c r="BI577" s="41"/>
      <c r="BJ577" s="41"/>
      <c r="BK577" s="43"/>
    </row>
    <row r="578" spans="1:63" s="44" customFormat="1" x14ac:dyDescent="0.2">
      <c r="A578" s="48"/>
      <c r="B578" s="41"/>
      <c r="C578" s="41"/>
      <c r="D578" s="41"/>
      <c r="E578" s="41"/>
      <c r="F578" s="41"/>
      <c r="G578" s="41"/>
      <c r="H578" s="42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  <c r="AE578" s="41"/>
      <c r="AF578" s="41"/>
      <c r="AG578" s="41"/>
      <c r="AH578" s="41"/>
      <c r="AI578" s="41"/>
      <c r="AJ578" s="41"/>
      <c r="AK578" s="41"/>
      <c r="AL578" s="41"/>
      <c r="AM578" s="41"/>
      <c r="AN578" s="41"/>
      <c r="AO578" s="41"/>
      <c r="AP578" s="41"/>
      <c r="AQ578" s="41"/>
      <c r="AR578" s="41"/>
      <c r="AS578" s="41"/>
      <c r="AT578" s="41"/>
      <c r="AU578" s="41"/>
      <c r="AV578" s="41"/>
      <c r="AW578" s="41"/>
      <c r="AX578" s="41"/>
      <c r="AY578" s="41"/>
      <c r="AZ578" s="41"/>
      <c r="BA578" s="41"/>
      <c r="BB578" s="41"/>
      <c r="BC578" s="41"/>
      <c r="BD578" s="41"/>
      <c r="BE578" s="41"/>
      <c r="BF578" s="41"/>
      <c r="BG578" s="41"/>
      <c r="BH578" s="41"/>
      <c r="BI578" s="41"/>
      <c r="BJ578" s="41"/>
      <c r="BK578" s="43"/>
    </row>
    <row r="579" spans="1:63" s="44" customFormat="1" x14ac:dyDescent="0.2">
      <c r="A579" s="48"/>
      <c r="B579" s="41"/>
      <c r="C579" s="41"/>
      <c r="D579" s="41"/>
      <c r="E579" s="41"/>
      <c r="F579" s="41"/>
      <c r="G579" s="41"/>
      <c r="H579" s="42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  <c r="AE579" s="41"/>
      <c r="AF579" s="41"/>
      <c r="AG579" s="41"/>
      <c r="AH579" s="41"/>
      <c r="AI579" s="41"/>
      <c r="AJ579" s="41"/>
      <c r="AK579" s="41"/>
      <c r="AL579" s="41"/>
      <c r="AM579" s="41"/>
      <c r="AN579" s="41"/>
      <c r="AO579" s="41"/>
      <c r="AP579" s="41"/>
      <c r="AQ579" s="41"/>
      <c r="AR579" s="41"/>
      <c r="AS579" s="41"/>
      <c r="AT579" s="41"/>
      <c r="AU579" s="41"/>
      <c r="AV579" s="41"/>
      <c r="AW579" s="41"/>
      <c r="AX579" s="41"/>
      <c r="AY579" s="41"/>
      <c r="AZ579" s="41"/>
      <c r="BA579" s="41"/>
      <c r="BB579" s="41"/>
      <c r="BC579" s="41"/>
      <c r="BD579" s="41"/>
      <c r="BE579" s="41"/>
      <c r="BF579" s="41"/>
      <c r="BG579" s="41"/>
      <c r="BH579" s="41"/>
      <c r="BI579" s="41"/>
      <c r="BJ579" s="41"/>
      <c r="BK579" s="43"/>
    </row>
    <row r="580" spans="1:63" s="44" customFormat="1" x14ac:dyDescent="0.2">
      <c r="A580" s="48"/>
      <c r="B580" s="41"/>
      <c r="C580" s="41"/>
      <c r="D580" s="41"/>
      <c r="E580" s="41"/>
      <c r="F580" s="41"/>
      <c r="G580" s="41"/>
      <c r="H580" s="42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  <c r="AE580" s="41"/>
      <c r="AF580" s="41"/>
      <c r="AG580" s="41"/>
      <c r="AH580" s="41"/>
      <c r="AI580" s="41"/>
      <c r="AJ580" s="41"/>
      <c r="AK580" s="41"/>
      <c r="AL580" s="41"/>
      <c r="AM580" s="41"/>
      <c r="AN580" s="41"/>
      <c r="AO580" s="41"/>
      <c r="AP580" s="41"/>
      <c r="AQ580" s="41"/>
      <c r="AR580" s="41"/>
      <c r="AS580" s="41"/>
      <c r="AT580" s="41"/>
      <c r="AU580" s="41"/>
      <c r="AV580" s="41"/>
      <c r="AW580" s="41"/>
      <c r="AX580" s="41"/>
      <c r="AY580" s="41"/>
      <c r="AZ580" s="41"/>
      <c r="BA580" s="41"/>
      <c r="BB580" s="41"/>
      <c r="BC580" s="41"/>
      <c r="BD580" s="41"/>
      <c r="BE580" s="41"/>
      <c r="BF580" s="41"/>
      <c r="BG580" s="41"/>
      <c r="BH580" s="41"/>
      <c r="BI580" s="41"/>
      <c r="BJ580" s="41"/>
      <c r="BK580" s="43"/>
    </row>
    <row r="581" spans="1:63" s="44" customFormat="1" x14ac:dyDescent="0.2">
      <c r="A581" s="48"/>
      <c r="B581" s="41"/>
      <c r="C581" s="41"/>
      <c r="D581" s="41"/>
      <c r="E581" s="41"/>
      <c r="F581" s="41"/>
      <c r="G581" s="41"/>
      <c r="H581" s="42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  <c r="AG581" s="41"/>
      <c r="AH581" s="41"/>
      <c r="AI581" s="41"/>
      <c r="AJ581" s="41"/>
      <c r="AK581" s="41"/>
      <c r="AL581" s="41"/>
      <c r="AM581" s="41"/>
      <c r="AN581" s="41"/>
      <c r="AO581" s="41"/>
      <c r="AP581" s="41"/>
      <c r="AQ581" s="41"/>
      <c r="AR581" s="41"/>
      <c r="AS581" s="41"/>
      <c r="AT581" s="41"/>
      <c r="AU581" s="41"/>
      <c r="AV581" s="41"/>
      <c r="AW581" s="41"/>
      <c r="AX581" s="41"/>
      <c r="AY581" s="41"/>
      <c r="AZ581" s="41"/>
      <c r="BA581" s="41"/>
      <c r="BB581" s="41"/>
      <c r="BC581" s="41"/>
      <c r="BD581" s="41"/>
      <c r="BE581" s="41"/>
      <c r="BF581" s="41"/>
      <c r="BG581" s="41"/>
      <c r="BH581" s="41"/>
      <c r="BI581" s="41"/>
      <c r="BJ581" s="41"/>
      <c r="BK581" s="43"/>
    </row>
    <row r="582" spans="1:63" s="44" customFormat="1" x14ac:dyDescent="0.2">
      <c r="A582" s="48"/>
      <c r="B582" s="41"/>
      <c r="C582" s="41"/>
      <c r="D582" s="41"/>
      <c r="E582" s="41"/>
      <c r="F582" s="41"/>
      <c r="G582" s="41"/>
      <c r="H582" s="42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/>
      <c r="AF582" s="41"/>
      <c r="AG582" s="41"/>
      <c r="AH582" s="41"/>
      <c r="AI582" s="41"/>
      <c r="AJ582" s="41"/>
      <c r="AK582" s="41"/>
      <c r="AL582" s="41"/>
      <c r="AM582" s="41"/>
      <c r="AN582" s="41"/>
      <c r="AO582" s="41"/>
      <c r="AP582" s="41"/>
      <c r="AQ582" s="41"/>
      <c r="AR582" s="41"/>
      <c r="AS582" s="41"/>
      <c r="AT582" s="41"/>
      <c r="AU582" s="41"/>
      <c r="AV582" s="41"/>
      <c r="AW582" s="41"/>
      <c r="AX582" s="41"/>
      <c r="AY582" s="41"/>
      <c r="AZ582" s="41"/>
      <c r="BA582" s="41"/>
      <c r="BB582" s="41"/>
      <c r="BC582" s="41"/>
      <c r="BD582" s="41"/>
      <c r="BE582" s="41"/>
      <c r="BF582" s="41"/>
      <c r="BG582" s="41"/>
      <c r="BH582" s="41"/>
      <c r="BI582" s="41"/>
      <c r="BJ582" s="41"/>
      <c r="BK582" s="43"/>
    </row>
    <row r="583" spans="1:63" s="44" customFormat="1" x14ac:dyDescent="0.2">
      <c r="A583" s="48"/>
      <c r="B583" s="41"/>
      <c r="C583" s="41"/>
      <c r="D583" s="41"/>
      <c r="E583" s="41"/>
      <c r="F583" s="41"/>
      <c r="G583" s="41"/>
      <c r="H583" s="42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1"/>
      <c r="AE583" s="41"/>
      <c r="AF583" s="41"/>
      <c r="AG583" s="41"/>
      <c r="AH583" s="41"/>
      <c r="AI583" s="41"/>
      <c r="AJ583" s="41"/>
      <c r="AK583" s="41"/>
      <c r="AL583" s="41"/>
      <c r="AM583" s="41"/>
      <c r="AN583" s="41"/>
      <c r="AO583" s="41"/>
      <c r="AP583" s="41"/>
      <c r="AQ583" s="41"/>
      <c r="AR583" s="41"/>
      <c r="AS583" s="41"/>
      <c r="AT583" s="41"/>
      <c r="AU583" s="41"/>
      <c r="AV583" s="41"/>
      <c r="AW583" s="41"/>
      <c r="AX583" s="41"/>
      <c r="AY583" s="41"/>
      <c r="AZ583" s="41"/>
      <c r="BA583" s="41"/>
      <c r="BB583" s="41"/>
      <c r="BC583" s="41"/>
      <c r="BD583" s="41"/>
      <c r="BE583" s="41"/>
      <c r="BF583" s="41"/>
      <c r="BG583" s="41"/>
      <c r="BH583" s="41"/>
      <c r="BI583" s="41"/>
      <c r="BJ583" s="41"/>
      <c r="BK583" s="43"/>
    </row>
    <row r="584" spans="1:63" s="44" customFormat="1" x14ac:dyDescent="0.2">
      <c r="A584" s="48"/>
      <c r="B584" s="41"/>
      <c r="C584" s="41"/>
      <c r="D584" s="41"/>
      <c r="E584" s="41"/>
      <c r="F584" s="41"/>
      <c r="G584" s="41"/>
      <c r="H584" s="42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  <c r="AE584" s="41"/>
      <c r="AF584" s="41"/>
      <c r="AG584" s="41"/>
      <c r="AH584" s="41"/>
      <c r="AI584" s="41"/>
      <c r="AJ584" s="41"/>
      <c r="AK584" s="41"/>
      <c r="AL584" s="41"/>
      <c r="AM584" s="41"/>
      <c r="AN584" s="41"/>
      <c r="AO584" s="41"/>
      <c r="AP584" s="41"/>
      <c r="AQ584" s="41"/>
      <c r="AR584" s="41"/>
      <c r="AS584" s="41"/>
      <c r="AT584" s="41"/>
      <c r="AU584" s="41"/>
      <c r="AV584" s="41"/>
      <c r="AW584" s="41"/>
      <c r="AX584" s="41"/>
      <c r="AY584" s="41"/>
      <c r="AZ584" s="41"/>
      <c r="BA584" s="41"/>
      <c r="BB584" s="41"/>
      <c r="BC584" s="41"/>
      <c r="BD584" s="41"/>
      <c r="BE584" s="41"/>
      <c r="BF584" s="41"/>
      <c r="BG584" s="41"/>
      <c r="BH584" s="41"/>
      <c r="BI584" s="41"/>
      <c r="BJ584" s="41"/>
      <c r="BK584" s="43"/>
    </row>
    <row r="585" spans="1:63" s="44" customFormat="1" x14ac:dyDescent="0.2">
      <c r="A585" s="48"/>
      <c r="B585" s="41"/>
      <c r="C585" s="41"/>
      <c r="D585" s="41"/>
      <c r="E585" s="41"/>
      <c r="F585" s="41"/>
      <c r="G585" s="41"/>
      <c r="H585" s="42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  <c r="AD585" s="41"/>
      <c r="AE585" s="41"/>
      <c r="AF585" s="41"/>
      <c r="AG585" s="41"/>
      <c r="AH585" s="41"/>
      <c r="AI585" s="41"/>
      <c r="AJ585" s="41"/>
      <c r="AK585" s="41"/>
      <c r="AL585" s="41"/>
      <c r="AM585" s="41"/>
      <c r="AN585" s="41"/>
      <c r="AO585" s="41"/>
      <c r="AP585" s="41"/>
      <c r="AQ585" s="41"/>
      <c r="AR585" s="41"/>
      <c r="AS585" s="41"/>
      <c r="AT585" s="41"/>
      <c r="AU585" s="41"/>
      <c r="AV585" s="41"/>
      <c r="AW585" s="41"/>
      <c r="AX585" s="41"/>
      <c r="AY585" s="41"/>
      <c r="AZ585" s="41"/>
      <c r="BA585" s="41"/>
      <c r="BB585" s="41"/>
      <c r="BC585" s="41"/>
      <c r="BD585" s="41"/>
      <c r="BE585" s="41"/>
      <c r="BF585" s="41"/>
      <c r="BG585" s="41"/>
      <c r="BH585" s="41"/>
      <c r="BI585" s="41"/>
      <c r="BJ585" s="41"/>
      <c r="BK585" s="43"/>
    </row>
    <row r="586" spans="1:63" s="44" customFormat="1" x14ac:dyDescent="0.2">
      <c r="A586" s="48"/>
      <c r="B586" s="41"/>
      <c r="C586" s="41"/>
      <c r="D586" s="41"/>
      <c r="E586" s="41"/>
      <c r="F586" s="41"/>
      <c r="G586" s="41"/>
      <c r="H586" s="42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  <c r="AD586" s="41"/>
      <c r="AE586" s="41"/>
      <c r="AF586" s="41"/>
      <c r="AG586" s="41"/>
      <c r="AH586" s="41"/>
      <c r="AI586" s="41"/>
      <c r="AJ586" s="41"/>
      <c r="AK586" s="41"/>
      <c r="AL586" s="41"/>
      <c r="AM586" s="41"/>
      <c r="AN586" s="41"/>
      <c r="AO586" s="41"/>
      <c r="AP586" s="41"/>
      <c r="AQ586" s="41"/>
      <c r="AR586" s="41"/>
      <c r="AS586" s="41"/>
      <c r="AT586" s="41"/>
      <c r="AU586" s="41"/>
      <c r="AV586" s="41"/>
      <c r="AW586" s="41"/>
      <c r="AX586" s="41"/>
      <c r="AY586" s="41"/>
      <c r="AZ586" s="41"/>
      <c r="BA586" s="41"/>
      <c r="BB586" s="41"/>
      <c r="BC586" s="41"/>
      <c r="BD586" s="41"/>
      <c r="BE586" s="41"/>
      <c r="BF586" s="41"/>
      <c r="BG586" s="41"/>
      <c r="BH586" s="41"/>
      <c r="BI586" s="41"/>
      <c r="BJ586" s="41"/>
      <c r="BK586" s="43"/>
    </row>
    <row r="587" spans="1:63" s="44" customFormat="1" x14ac:dyDescent="0.2">
      <c r="A587" s="48"/>
      <c r="B587" s="41"/>
      <c r="C587" s="41"/>
      <c r="D587" s="41"/>
      <c r="E587" s="41"/>
      <c r="F587" s="41"/>
      <c r="G587" s="41"/>
      <c r="H587" s="42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  <c r="AE587" s="41"/>
      <c r="AF587" s="41"/>
      <c r="AG587" s="41"/>
      <c r="AH587" s="41"/>
      <c r="AI587" s="41"/>
      <c r="AJ587" s="41"/>
      <c r="AK587" s="41"/>
      <c r="AL587" s="41"/>
      <c r="AM587" s="41"/>
      <c r="AN587" s="41"/>
      <c r="AO587" s="41"/>
      <c r="AP587" s="41"/>
      <c r="AQ587" s="41"/>
      <c r="AR587" s="41"/>
      <c r="AS587" s="41"/>
      <c r="AT587" s="41"/>
      <c r="AU587" s="41"/>
      <c r="AV587" s="41"/>
      <c r="AW587" s="41"/>
      <c r="AX587" s="41"/>
      <c r="AY587" s="41"/>
      <c r="AZ587" s="41"/>
      <c r="BA587" s="41"/>
      <c r="BB587" s="41"/>
      <c r="BC587" s="41"/>
      <c r="BD587" s="41"/>
      <c r="BE587" s="41"/>
      <c r="BF587" s="41"/>
      <c r="BG587" s="41"/>
      <c r="BH587" s="41"/>
      <c r="BI587" s="41"/>
      <c r="BJ587" s="41"/>
      <c r="BK587" s="43"/>
    </row>
    <row r="588" spans="1:63" s="44" customFormat="1" x14ac:dyDescent="0.2">
      <c r="A588" s="48"/>
      <c r="B588" s="41"/>
      <c r="C588" s="41"/>
      <c r="D588" s="41"/>
      <c r="E588" s="41"/>
      <c r="F588" s="41"/>
      <c r="G588" s="41"/>
      <c r="H588" s="42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  <c r="AE588" s="41"/>
      <c r="AF588" s="41"/>
      <c r="AG588" s="41"/>
      <c r="AH588" s="41"/>
      <c r="AI588" s="41"/>
      <c r="AJ588" s="41"/>
      <c r="AK588" s="41"/>
      <c r="AL588" s="41"/>
      <c r="AM588" s="41"/>
      <c r="AN588" s="41"/>
      <c r="AO588" s="41"/>
      <c r="AP588" s="41"/>
      <c r="AQ588" s="41"/>
      <c r="AR588" s="41"/>
      <c r="AS588" s="41"/>
      <c r="AT588" s="41"/>
      <c r="AU588" s="41"/>
      <c r="AV588" s="41"/>
      <c r="AW588" s="41"/>
      <c r="AX588" s="41"/>
      <c r="AY588" s="41"/>
      <c r="AZ588" s="41"/>
      <c r="BA588" s="41"/>
      <c r="BB588" s="41"/>
      <c r="BC588" s="41"/>
      <c r="BD588" s="41"/>
      <c r="BE588" s="41"/>
      <c r="BF588" s="41"/>
      <c r="BG588" s="41"/>
      <c r="BH588" s="41"/>
      <c r="BI588" s="41"/>
      <c r="BJ588" s="41"/>
      <c r="BK588" s="43"/>
    </row>
    <row r="589" spans="1:63" s="44" customFormat="1" x14ac:dyDescent="0.2">
      <c r="A589" s="48"/>
      <c r="B589" s="41"/>
      <c r="C589" s="41"/>
      <c r="D589" s="41"/>
      <c r="E589" s="41"/>
      <c r="F589" s="41"/>
      <c r="G589" s="41"/>
      <c r="H589" s="42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1"/>
      <c r="AF589" s="41"/>
      <c r="AG589" s="41"/>
      <c r="AH589" s="41"/>
      <c r="AI589" s="41"/>
      <c r="AJ589" s="41"/>
      <c r="AK589" s="41"/>
      <c r="AL589" s="41"/>
      <c r="AM589" s="41"/>
      <c r="AN589" s="41"/>
      <c r="AO589" s="41"/>
      <c r="AP589" s="41"/>
      <c r="AQ589" s="41"/>
      <c r="AR589" s="41"/>
      <c r="AS589" s="41"/>
      <c r="AT589" s="41"/>
      <c r="AU589" s="41"/>
      <c r="AV589" s="41"/>
      <c r="AW589" s="41"/>
      <c r="AX589" s="41"/>
      <c r="AY589" s="41"/>
      <c r="AZ589" s="41"/>
      <c r="BA589" s="41"/>
      <c r="BB589" s="41"/>
      <c r="BC589" s="41"/>
      <c r="BD589" s="41"/>
      <c r="BE589" s="41"/>
      <c r="BF589" s="41"/>
      <c r="BG589" s="41"/>
      <c r="BH589" s="41"/>
      <c r="BI589" s="41"/>
      <c r="BJ589" s="41"/>
      <c r="BK589" s="43"/>
    </row>
    <row r="590" spans="1:63" s="44" customFormat="1" x14ac:dyDescent="0.2">
      <c r="A590" s="48"/>
      <c r="B590" s="41"/>
      <c r="C590" s="41"/>
      <c r="D590" s="41"/>
      <c r="E590" s="41"/>
      <c r="F590" s="41"/>
      <c r="G590" s="41"/>
      <c r="H590" s="42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  <c r="AE590" s="41"/>
      <c r="AF590" s="41"/>
      <c r="AG590" s="41"/>
      <c r="AH590" s="41"/>
      <c r="AI590" s="41"/>
      <c r="AJ590" s="41"/>
      <c r="AK590" s="41"/>
      <c r="AL590" s="41"/>
      <c r="AM590" s="41"/>
      <c r="AN590" s="41"/>
      <c r="AO590" s="41"/>
      <c r="AP590" s="41"/>
      <c r="AQ590" s="41"/>
      <c r="AR590" s="41"/>
      <c r="AS590" s="41"/>
      <c r="AT590" s="41"/>
      <c r="AU590" s="41"/>
      <c r="AV590" s="41"/>
      <c r="AW590" s="41"/>
      <c r="AX590" s="41"/>
      <c r="AY590" s="41"/>
      <c r="AZ590" s="41"/>
      <c r="BA590" s="41"/>
      <c r="BB590" s="41"/>
      <c r="BC590" s="41"/>
      <c r="BD590" s="41"/>
      <c r="BE590" s="41"/>
      <c r="BF590" s="41"/>
      <c r="BG590" s="41"/>
      <c r="BH590" s="41"/>
      <c r="BI590" s="41"/>
      <c r="BJ590" s="41"/>
      <c r="BK590" s="43"/>
    </row>
    <row r="591" spans="1:63" s="44" customFormat="1" x14ac:dyDescent="0.2">
      <c r="A591" s="48"/>
      <c r="B591" s="41"/>
      <c r="C591" s="41"/>
      <c r="D591" s="41"/>
      <c r="E591" s="41"/>
      <c r="F591" s="41"/>
      <c r="G591" s="41"/>
      <c r="H591" s="42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  <c r="AE591" s="41"/>
      <c r="AF591" s="41"/>
      <c r="AG591" s="41"/>
      <c r="AH591" s="41"/>
      <c r="AI591" s="41"/>
      <c r="AJ591" s="41"/>
      <c r="AK591" s="41"/>
      <c r="AL591" s="41"/>
      <c r="AM591" s="41"/>
      <c r="AN591" s="41"/>
      <c r="AO591" s="41"/>
      <c r="AP591" s="41"/>
      <c r="AQ591" s="41"/>
      <c r="AR591" s="41"/>
      <c r="AS591" s="41"/>
      <c r="AT591" s="41"/>
      <c r="AU591" s="41"/>
      <c r="AV591" s="41"/>
      <c r="AW591" s="41"/>
      <c r="AX591" s="41"/>
      <c r="AY591" s="41"/>
      <c r="AZ591" s="41"/>
      <c r="BA591" s="41"/>
      <c r="BB591" s="41"/>
      <c r="BC591" s="41"/>
      <c r="BD591" s="41"/>
      <c r="BE591" s="41"/>
      <c r="BF591" s="41"/>
      <c r="BG591" s="41"/>
      <c r="BH591" s="41"/>
      <c r="BI591" s="41"/>
      <c r="BJ591" s="41"/>
      <c r="BK591" s="43"/>
    </row>
    <row r="592" spans="1:63" s="44" customFormat="1" x14ac:dyDescent="0.2">
      <c r="A592" s="48"/>
      <c r="B592" s="41"/>
      <c r="C592" s="41"/>
      <c r="D592" s="41"/>
      <c r="E592" s="41"/>
      <c r="F592" s="41"/>
      <c r="G592" s="41"/>
      <c r="H592" s="42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/>
      <c r="AF592" s="41"/>
      <c r="AG592" s="41"/>
      <c r="AH592" s="41"/>
      <c r="AI592" s="41"/>
      <c r="AJ592" s="41"/>
      <c r="AK592" s="41"/>
      <c r="AL592" s="41"/>
      <c r="AM592" s="41"/>
      <c r="AN592" s="41"/>
      <c r="AO592" s="41"/>
      <c r="AP592" s="41"/>
      <c r="AQ592" s="41"/>
      <c r="AR592" s="41"/>
      <c r="AS592" s="41"/>
      <c r="AT592" s="41"/>
      <c r="AU592" s="41"/>
      <c r="AV592" s="41"/>
      <c r="AW592" s="41"/>
      <c r="AX592" s="41"/>
      <c r="AY592" s="41"/>
      <c r="AZ592" s="41"/>
      <c r="BA592" s="41"/>
      <c r="BB592" s="41"/>
      <c r="BC592" s="41"/>
      <c r="BD592" s="41"/>
      <c r="BE592" s="41"/>
      <c r="BF592" s="41"/>
      <c r="BG592" s="41"/>
      <c r="BH592" s="41"/>
      <c r="BI592" s="41"/>
      <c r="BJ592" s="41"/>
      <c r="BK592" s="43"/>
    </row>
    <row r="593" spans="1:63" s="44" customFormat="1" x14ac:dyDescent="0.2">
      <c r="A593" s="48"/>
      <c r="B593" s="41"/>
      <c r="C593" s="41"/>
      <c r="D593" s="41"/>
      <c r="E593" s="41"/>
      <c r="F593" s="41"/>
      <c r="G593" s="41"/>
      <c r="H593" s="42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1"/>
      <c r="AE593" s="41"/>
      <c r="AF593" s="41"/>
      <c r="AG593" s="41"/>
      <c r="AH593" s="41"/>
      <c r="AI593" s="41"/>
      <c r="AJ593" s="41"/>
      <c r="AK593" s="41"/>
      <c r="AL593" s="41"/>
      <c r="AM593" s="41"/>
      <c r="AN593" s="41"/>
      <c r="AO593" s="41"/>
      <c r="AP593" s="41"/>
      <c r="AQ593" s="41"/>
      <c r="AR593" s="41"/>
      <c r="AS593" s="41"/>
      <c r="AT593" s="41"/>
      <c r="AU593" s="41"/>
      <c r="AV593" s="41"/>
      <c r="AW593" s="41"/>
      <c r="AX593" s="41"/>
      <c r="AY593" s="41"/>
      <c r="AZ593" s="41"/>
      <c r="BA593" s="41"/>
      <c r="BB593" s="41"/>
      <c r="BC593" s="41"/>
      <c r="BD593" s="41"/>
      <c r="BE593" s="41"/>
      <c r="BF593" s="41"/>
      <c r="BG593" s="41"/>
      <c r="BH593" s="41"/>
      <c r="BI593" s="41"/>
      <c r="BJ593" s="41"/>
      <c r="BK593" s="43"/>
    </row>
    <row r="594" spans="1:63" s="44" customFormat="1" x14ac:dyDescent="0.2">
      <c r="A594" s="48"/>
      <c r="B594" s="41"/>
      <c r="C594" s="41"/>
      <c r="D594" s="41"/>
      <c r="E594" s="41"/>
      <c r="F594" s="41"/>
      <c r="G594" s="41"/>
      <c r="H594" s="42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1"/>
      <c r="AE594" s="41"/>
      <c r="AF594" s="41"/>
      <c r="AG594" s="41"/>
      <c r="AH594" s="41"/>
      <c r="AI594" s="41"/>
      <c r="AJ594" s="41"/>
      <c r="AK594" s="41"/>
      <c r="AL594" s="41"/>
      <c r="AM594" s="41"/>
      <c r="AN594" s="41"/>
      <c r="AO594" s="41"/>
      <c r="AP594" s="41"/>
      <c r="AQ594" s="41"/>
      <c r="AR594" s="41"/>
      <c r="AS594" s="41"/>
      <c r="AT594" s="41"/>
      <c r="AU594" s="41"/>
      <c r="AV594" s="41"/>
      <c r="AW594" s="41"/>
      <c r="AX594" s="41"/>
      <c r="AY594" s="41"/>
      <c r="AZ594" s="41"/>
      <c r="BA594" s="41"/>
      <c r="BB594" s="41"/>
      <c r="BC594" s="41"/>
      <c r="BD594" s="41"/>
      <c r="BE594" s="41"/>
      <c r="BF594" s="41"/>
      <c r="BG594" s="41"/>
      <c r="BH594" s="41"/>
      <c r="BI594" s="41"/>
      <c r="BJ594" s="41"/>
      <c r="BK594" s="43"/>
    </row>
    <row r="595" spans="1:63" s="44" customFormat="1" x14ac:dyDescent="0.2">
      <c r="A595" s="48"/>
      <c r="B595" s="41"/>
      <c r="C595" s="41"/>
      <c r="D595" s="41"/>
      <c r="E595" s="41"/>
      <c r="F595" s="41"/>
      <c r="G595" s="41"/>
      <c r="H595" s="42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1"/>
      <c r="AE595" s="41"/>
      <c r="AF595" s="41"/>
      <c r="AG595" s="41"/>
      <c r="AH595" s="41"/>
      <c r="AI595" s="41"/>
      <c r="AJ595" s="41"/>
      <c r="AK595" s="41"/>
      <c r="AL595" s="41"/>
      <c r="AM595" s="41"/>
      <c r="AN595" s="41"/>
      <c r="AO595" s="41"/>
      <c r="AP595" s="41"/>
      <c r="AQ595" s="41"/>
      <c r="AR595" s="41"/>
      <c r="AS595" s="41"/>
      <c r="AT595" s="41"/>
      <c r="AU595" s="41"/>
      <c r="AV595" s="41"/>
      <c r="AW595" s="41"/>
      <c r="AX595" s="41"/>
      <c r="AY595" s="41"/>
      <c r="AZ595" s="41"/>
      <c r="BA595" s="41"/>
      <c r="BB595" s="41"/>
      <c r="BC595" s="41"/>
      <c r="BD595" s="41"/>
      <c r="BE595" s="41"/>
      <c r="BF595" s="41"/>
      <c r="BG595" s="41"/>
      <c r="BH595" s="41"/>
      <c r="BI595" s="41"/>
      <c r="BJ595" s="41"/>
      <c r="BK595" s="43"/>
    </row>
    <row r="596" spans="1:63" s="44" customFormat="1" x14ac:dyDescent="0.2">
      <c r="A596" s="48"/>
      <c r="B596" s="41"/>
      <c r="C596" s="41"/>
      <c r="D596" s="41"/>
      <c r="E596" s="41"/>
      <c r="F596" s="41"/>
      <c r="G596" s="41"/>
      <c r="H596" s="42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  <c r="AE596" s="41"/>
      <c r="AF596" s="41"/>
      <c r="AG596" s="41"/>
      <c r="AH596" s="41"/>
      <c r="AI596" s="41"/>
      <c r="AJ596" s="41"/>
      <c r="AK596" s="41"/>
      <c r="AL596" s="41"/>
      <c r="AM596" s="41"/>
      <c r="AN596" s="41"/>
      <c r="AO596" s="41"/>
      <c r="AP596" s="41"/>
      <c r="AQ596" s="41"/>
      <c r="AR596" s="41"/>
      <c r="AS596" s="41"/>
      <c r="AT596" s="41"/>
      <c r="AU596" s="41"/>
      <c r="AV596" s="41"/>
      <c r="AW596" s="41"/>
      <c r="AX596" s="41"/>
      <c r="AY596" s="41"/>
      <c r="AZ596" s="41"/>
      <c r="BA596" s="41"/>
      <c r="BB596" s="41"/>
      <c r="BC596" s="41"/>
      <c r="BD596" s="41"/>
      <c r="BE596" s="41"/>
      <c r="BF596" s="41"/>
      <c r="BG596" s="41"/>
      <c r="BH596" s="41"/>
      <c r="BI596" s="41"/>
      <c r="BJ596" s="41"/>
      <c r="BK596" s="43"/>
    </row>
    <row r="597" spans="1:63" s="44" customFormat="1" x14ac:dyDescent="0.2">
      <c r="A597" s="48"/>
      <c r="B597" s="41"/>
      <c r="C597" s="41"/>
      <c r="D597" s="41"/>
      <c r="E597" s="41"/>
      <c r="F597" s="41"/>
      <c r="G597" s="41"/>
      <c r="H597" s="42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  <c r="AE597" s="41"/>
      <c r="AF597" s="41"/>
      <c r="AG597" s="41"/>
      <c r="AH597" s="41"/>
      <c r="AI597" s="41"/>
      <c r="AJ597" s="41"/>
      <c r="AK597" s="41"/>
      <c r="AL597" s="41"/>
      <c r="AM597" s="41"/>
      <c r="AN597" s="41"/>
      <c r="AO597" s="41"/>
      <c r="AP597" s="41"/>
      <c r="AQ597" s="41"/>
      <c r="AR597" s="41"/>
      <c r="AS597" s="41"/>
      <c r="AT597" s="41"/>
      <c r="AU597" s="41"/>
      <c r="AV597" s="41"/>
      <c r="AW597" s="41"/>
      <c r="AX597" s="41"/>
      <c r="AY597" s="41"/>
      <c r="AZ597" s="41"/>
      <c r="BA597" s="41"/>
      <c r="BB597" s="41"/>
      <c r="BC597" s="41"/>
      <c r="BD597" s="41"/>
      <c r="BE597" s="41"/>
      <c r="BF597" s="41"/>
      <c r="BG597" s="41"/>
      <c r="BH597" s="41"/>
      <c r="BI597" s="41"/>
      <c r="BJ597" s="41"/>
      <c r="BK597" s="43"/>
    </row>
    <row r="598" spans="1:63" s="44" customFormat="1" x14ac:dyDescent="0.2">
      <c r="A598" s="48"/>
      <c r="B598" s="41"/>
      <c r="C598" s="41"/>
      <c r="D598" s="41"/>
      <c r="E598" s="41"/>
      <c r="F598" s="41"/>
      <c r="G598" s="41"/>
      <c r="H598" s="42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  <c r="AE598" s="41"/>
      <c r="AF598" s="41"/>
      <c r="AG598" s="41"/>
      <c r="AH598" s="41"/>
      <c r="AI598" s="41"/>
      <c r="AJ598" s="41"/>
      <c r="AK598" s="41"/>
      <c r="AL598" s="41"/>
      <c r="AM598" s="41"/>
      <c r="AN598" s="41"/>
      <c r="AO598" s="41"/>
      <c r="AP598" s="41"/>
      <c r="AQ598" s="41"/>
      <c r="AR598" s="41"/>
      <c r="AS598" s="41"/>
      <c r="AT598" s="41"/>
      <c r="AU598" s="41"/>
      <c r="AV598" s="41"/>
      <c r="AW598" s="41"/>
      <c r="AX598" s="41"/>
      <c r="AY598" s="41"/>
      <c r="AZ598" s="41"/>
      <c r="BA598" s="41"/>
      <c r="BB598" s="41"/>
      <c r="BC598" s="41"/>
      <c r="BD598" s="41"/>
      <c r="BE598" s="41"/>
      <c r="BF598" s="41"/>
      <c r="BG598" s="41"/>
      <c r="BH598" s="41"/>
      <c r="BI598" s="41"/>
      <c r="BJ598" s="41"/>
      <c r="BK598" s="43"/>
    </row>
    <row r="599" spans="1:63" s="44" customFormat="1" x14ac:dyDescent="0.2">
      <c r="A599" s="48"/>
      <c r="B599" s="41"/>
      <c r="C599" s="41"/>
      <c r="D599" s="41"/>
      <c r="E599" s="41"/>
      <c r="F599" s="41"/>
      <c r="G599" s="41"/>
      <c r="H599" s="42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1"/>
      <c r="AE599" s="41"/>
      <c r="AF599" s="41"/>
      <c r="AG599" s="41"/>
      <c r="AH599" s="41"/>
      <c r="AI599" s="41"/>
      <c r="AJ599" s="41"/>
      <c r="AK599" s="41"/>
      <c r="AL599" s="41"/>
      <c r="AM599" s="41"/>
      <c r="AN599" s="41"/>
      <c r="AO599" s="41"/>
      <c r="AP599" s="41"/>
      <c r="AQ599" s="41"/>
      <c r="AR599" s="41"/>
      <c r="AS599" s="41"/>
      <c r="AT599" s="41"/>
      <c r="AU599" s="41"/>
      <c r="AV599" s="41"/>
      <c r="AW599" s="41"/>
      <c r="AX599" s="41"/>
      <c r="AY599" s="41"/>
      <c r="AZ599" s="41"/>
      <c r="BA599" s="41"/>
      <c r="BB599" s="41"/>
      <c r="BC599" s="41"/>
      <c r="BD599" s="41"/>
      <c r="BE599" s="41"/>
      <c r="BF599" s="41"/>
      <c r="BG599" s="41"/>
      <c r="BH599" s="41"/>
      <c r="BI599" s="41"/>
      <c r="BJ599" s="41"/>
      <c r="BK599" s="43"/>
    </row>
    <row r="600" spans="1:63" s="44" customFormat="1" x14ac:dyDescent="0.2">
      <c r="A600" s="48"/>
      <c r="B600" s="41"/>
      <c r="C600" s="41"/>
      <c r="D600" s="41"/>
      <c r="E600" s="41"/>
      <c r="F600" s="41"/>
      <c r="G600" s="41"/>
      <c r="H600" s="42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1"/>
      <c r="AE600" s="41"/>
      <c r="AF600" s="41"/>
      <c r="AG600" s="41"/>
      <c r="AH600" s="41"/>
      <c r="AI600" s="41"/>
      <c r="AJ600" s="41"/>
      <c r="AK600" s="41"/>
      <c r="AL600" s="41"/>
      <c r="AM600" s="41"/>
      <c r="AN600" s="41"/>
      <c r="AO600" s="41"/>
      <c r="AP600" s="41"/>
      <c r="AQ600" s="41"/>
      <c r="AR600" s="41"/>
      <c r="AS600" s="41"/>
      <c r="AT600" s="41"/>
      <c r="AU600" s="41"/>
      <c r="AV600" s="41"/>
      <c r="AW600" s="41"/>
      <c r="AX600" s="41"/>
      <c r="AY600" s="41"/>
      <c r="AZ600" s="41"/>
      <c r="BA600" s="41"/>
      <c r="BB600" s="41"/>
      <c r="BC600" s="41"/>
      <c r="BD600" s="41"/>
      <c r="BE600" s="41"/>
      <c r="BF600" s="41"/>
      <c r="BG600" s="41"/>
      <c r="BH600" s="41"/>
      <c r="BI600" s="41"/>
      <c r="BJ600" s="41"/>
      <c r="BK600" s="43"/>
    </row>
    <row r="601" spans="1:63" s="44" customFormat="1" x14ac:dyDescent="0.2">
      <c r="A601" s="48"/>
      <c r="B601" s="41"/>
      <c r="C601" s="41"/>
      <c r="D601" s="41"/>
      <c r="E601" s="41"/>
      <c r="F601" s="41"/>
      <c r="G601" s="41"/>
      <c r="H601" s="42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  <c r="AD601" s="41"/>
      <c r="AE601" s="41"/>
      <c r="AF601" s="41"/>
      <c r="AG601" s="41"/>
      <c r="AH601" s="41"/>
      <c r="AI601" s="41"/>
      <c r="AJ601" s="41"/>
      <c r="AK601" s="41"/>
      <c r="AL601" s="41"/>
      <c r="AM601" s="41"/>
      <c r="AN601" s="41"/>
      <c r="AO601" s="41"/>
      <c r="AP601" s="41"/>
      <c r="AQ601" s="41"/>
      <c r="AR601" s="41"/>
      <c r="AS601" s="41"/>
      <c r="AT601" s="41"/>
      <c r="AU601" s="41"/>
      <c r="AV601" s="41"/>
      <c r="AW601" s="41"/>
      <c r="AX601" s="41"/>
      <c r="AY601" s="41"/>
      <c r="AZ601" s="41"/>
      <c r="BA601" s="41"/>
      <c r="BB601" s="41"/>
      <c r="BC601" s="41"/>
      <c r="BD601" s="41"/>
      <c r="BE601" s="41"/>
      <c r="BF601" s="41"/>
      <c r="BG601" s="41"/>
      <c r="BH601" s="41"/>
      <c r="BI601" s="41"/>
      <c r="BJ601" s="41"/>
      <c r="BK601" s="43"/>
    </row>
    <row r="602" spans="1:63" s="44" customFormat="1" x14ac:dyDescent="0.2">
      <c r="A602" s="48"/>
      <c r="B602" s="41"/>
      <c r="C602" s="41"/>
      <c r="D602" s="41"/>
      <c r="E602" s="41"/>
      <c r="F602" s="41"/>
      <c r="G602" s="41"/>
      <c r="H602" s="42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  <c r="AD602" s="41"/>
      <c r="AE602" s="41"/>
      <c r="AF602" s="41"/>
      <c r="AG602" s="41"/>
      <c r="AH602" s="41"/>
      <c r="AI602" s="41"/>
      <c r="AJ602" s="41"/>
      <c r="AK602" s="41"/>
      <c r="AL602" s="41"/>
      <c r="AM602" s="41"/>
      <c r="AN602" s="41"/>
      <c r="AO602" s="41"/>
      <c r="AP602" s="41"/>
      <c r="AQ602" s="41"/>
      <c r="AR602" s="41"/>
      <c r="AS602" s="41"/>
      <c r="AT602" s="41"/>
      <c r="AU602" s="41"/>
      <c r="AV602" s="41"/>
      <c r="AW602" s="41"/>
      <c r="AX602" s="41"/>
      <c r="AY602" s="41"/>
      <c r="AZ602" s="41"/>
      <c r="BA602" s="41"/>
      <c r="BB602" s="41"/>
      <c r="BC602" s="41"/>
      <c r="BD602" s="41"/>
      <c r="BE602" s="41"/>
      <c r="BF602" s="41"/>
      <c r="BG602" s="41"/>
      <c r="BH602" s="41"/>
      <c r="BI602" s="41"/>
      <c r="BJ602" s="41"/>
      <c r="BK602" s="43"/>
    </row>
    <row r="603" spans="1:63" s="44" customFormat="1" x14ac:dyDescent="0.2">
      <c r="A603" s="48"/>
      <c r="B603" s="41"/>
      <c r="C603" s="41"/>
      <c r="D603" s="41"/>
      <c r="E603" s="41"/>
      <c r="F603" s="41"/>
      <c r="G603" s="41"/>
      <c r="H603" s="42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  <c r="AE603" s="41"/>
      <c r="AF603" s="41"/>
      <c r="AG603" s="41"/>
      <c r="AH603" s="41"/>
      <c r="AI603" s="41"/>
      <c r="AJ603" s="41"/>
      <c r="AK603" s="41"/>
      <c r="AL603" s="41"/>
      <c r="AM603" s="41"/>
      <c r="AN603" s="41"/>
      <c r="AO603" s="41"/>
      <c r="AP603" s="41"/>
      <c r="AQ603" s="41"/>
      <c r="AR603" s="41"/>
      <c r="AS603" s="41"/>
      <c r="AT603" s="41"/>
      <c r="AU603" s="41"/>
      <c r="AV603" s="41"/>
      <c r="AW603" s="41"/>
      <c r="AX603" s="41"/>
      <c r="AY603" s="41"/>
      <c r="AZ603" s="41"/>
      <c r="BA603" s="41"/>
      <c r="BB603" s="41"/>
      <c r="BC603" s="41"/>
      <c r="BD603" s="41"/>
      <c r="BE603" s="41"/>
      <c r="BF603" s="41"/>
      <c r="BG603" s="41"/>
      <c r="BH603" s="41"/>
      <c r="BI603" s="41"/>
      <c r="BJ603" s="41"/>
      <c r="BK603" s="43"/>
    </row>
    <row r="604" spans="1:63" s="44" customFormat="1" x14ac:dyDescent="0.2">
      <c r="A604" s="48"/>
      <c r="B604" s="41"/>
      <c r="C604" s="41"/>
      <c r="D604" s="41"/>
      <c r="E604" s="41"/>
      <c r="F604" s="41"/>
      <c r="G604" s="41"/>
      <c r="H604" s="42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  <c r="AE604" s="41"/>
      <c r="AF604" s="41"/>
      <c r="AG604" s="41"/>
      <c r="AH604" s="41"/>
      <c r="AI604" s="41"/>
      <c r="AJ604" s="41"/>
      <c r="AK604" s="41"/>
      <c r="AL604" s="41"/>
      <c r="AM604" s="41"/>
      <c r="AN604" s="41"/>
      <c r="AO604" s="41"/>
      <c r="AP604" s="41"/>
      <c r="AQ604" s="41"/>
      <c r="AR604" s="41"/>
      <c r="AS604" s="41"/>
      <c r="AT604" s="41"/>
      <c r="AU604" s="41"/>
      <c r="AV604" s="41"/>
      <c r="AW604" s="41"/>
      <c r="AX604" s="41"/>
      <c r="AY604" s="41"/>
      <c r="AZ604" s="41"/>
      <c r="BA604" s="41"/>
      <c r="BB604" s="41"/>
      <c r="BC604" s="41"/>
      <c r="BD604" s="41"/>
      <c r="BE604" s="41"/>
      <c r="BF604" s="41"/>
      <c r="BG604" s="41"/>
      <c r="BH604" s="41"/>
      <c r="BI604" s="41"/>
      <c r="BJ604" s="41"/>
      <c r="BK604" s="43"/>
    </row>
    <row r="605" spans="1:63" s="44" customFormat="1" x14ac:dyDescent="0.2">
      <c r="A605" s="48"/>
      <c r="B605" s="41"/>
      <c r="C605" s="41"/>
      <c r="D605" s="41"/>
      <c r="E605" s="41"/>
      <c r="F605" s="41"/>
      <c r="G605" s="41"/>
      <c r="H605" s="42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  <c r="AD605" s="41"/>
      <c r="AE605" s="41"/>
      <c r="AF605" s="41"/>
      <c r="AG605" s="41"/>
      <c r="AH605" s="41"/>
      <c r="AI605" s="41"/>
      <c r="AJ605" s="41"/>
      <c r="AK605" s="41"/>
      <c r="AL605" s="41"/>
      <c r="AM605" s="41"/>
      <c r="AN605" s="41"/>
      <c r="AO605" s="41"/>
      <c r="AP605" s="41"/>
      <c r="AQ605" s="41"/>
      <c r="AR605" s="41"/>
      <c r="AS605" s="41"/>
      <c r="AT605" s="41"/>
      <c r="AU605" s="41"/>
      <c r="AV605" s="41"/>
      <c r="AW605" s="41"/>
      <c r="AX605" s="41"/>
      <c r="AY605" s="41"/>
      <c r="AZ605" s="41"/>
      <c r="BA605" s="41"/>
      <c r="BB605" s="41"/>
      <c r="BC605" s="41"/>
      <c r="BD605" s="41"/>
      <c r="BE605" s="41"/>
      <c r="BF605" s="41"/>
      <c r="BG605" s="41"/>
      <c r="BH605" s="41"/>
      <c r="BI605" s="41"/>
      <c r="BJ605" s="41"/>
      <c r="BK605" s="43"/>
    </row>
    <row r="606" spans="1:63" s="44" customFormat="1" x14ac:dyDescent="0.2">
      <c r="A606" s="48"/>
      <c r="B606" s="41"/>
      <c r="C606" s="41"/>
      <c r="D606" s="41"/>
      <c r="E606" s="41"/>
      <c r="F606" s="41"/>
      <c r="G606" s="41"/>
      <c r="H606" s="42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  <c r="AD606" s="41"/>
      <c r="AE606" s="41"/>
      <c r="AF606" s="41"/>
      <c r="AG606" s="41"/>
      <c r="AH606" s="41"/>
      <c r="AI606" s="41"/>
      <c r="AJ606" s="41"/>
      <c r="AK606" s="41"/>
      <c r="AL606" s="41"/>
      <c r="AM606" s="41"/>
      <c r="AN606" s="41"/>
      <c r="AO606" s="41"/>
      <c r="AP606" s="41"/>
      <c r="AQ606" s="41"/>
      <c r="AR606" s="41"/>
      <c r="AS606" s="41"/>
      <c r="AT606" s="41"/>
      <c r="AU606" s="41"/>
      <c r="AV606" s="41"/>
      <c r="AW606" s="41"/>
      <c r="AX606" s="41"/>
      <c r="AY606" s="41"/>
      <c r="AZ606" s="41"/>
      <c r="BA606" s="41"/>
      <c r="BB606" s="41"/>
      <c r="BC606" s="41"/>
      <c r="BD606" s="41"/>
      <c r="BE606" s="41"/>
      <c r="BF606" s="41"/>
      <c r="BG606" s="41"/>
      <c r="BH606" s="41"/>
      <c r="BI606" s="41"/>
      <c r="BJ606" s="41"/>
      <c r="BK606" s="43"/>
    </row>
    <row r="607" spans="1:63" s="44" customFormat="1" x14ac:dyDescent="0.2">
      <c r="A607" s="48"/>
      <c r="B607" s="41"/>
      <c r="C607" s="41"/>
      <c r="D607" s="41"/>
      <c r="E607" s="41"/>
      <c r="F607" s="41"/>
      <c r="G607" s="41"/>
      <c r="H607" s="42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  <c r="AD607" s="41"/>
      <c r="AE607" s="41"/>
      <c r="AF607" s="41"/>
      <c r="AG607" s="41"/>
      <c r="AH607" s="41"/>
      <c r="AI607" s="41"/>
      <c r="AJ607" s="41"/>
      <c r="AK607" s="41"/>
      <c r="AL607" s="41"/>
      <c r="AM607" s="41"/>
      <c r="AN607" s="41"/>
      <c r="AO607" s="41"/>
      <c r="AP607" s="41"/>
      <c r="AQ607" s="41"/>
      <c r="AR607" s="41"/>
      <c r="AS607" s="41"/>
      <c r="AT607" s="41"/>
      <c r="AU607" s="41"/>
      <c r="AV607" s="41"/>
      <c r="AW607" s="41"/>
      <c r="AX607" s="41"/>
      <c r="AY607" s="41"/>
      <c r="AZ607" s="41"/>
      <c r="BA607" s="41"/>
      <c r="BB607" s="41"/>
      <c r="BC607" s="41"/>
      <c r="BD607" s="41"/>
      <c r="BE607" s="41"/>
      <c r="BF607" s="41"/>
      <c r="BG607" s="41"/>
      <c r="BH607" s="41"/>
      <c r="BI607" s="41"/>
      <c r="BJ607" s="41"/>
      <c r="BK607" s="43"/>
    </row>
    <row r="608" spans="1:63" s="44" customFormat="1" x14ac:dyDescent="0.2">
      <c r="A608" s="48"/>
      <c r="B608" s="41"/>
      <c r="C608" s="41"/>
      <c r="D608" s="41"/>
      <c r="E608" s="41"/>
      <c r="F608" s="41"/>
      <c r="G608" s="41"/>
      <c r="H608" s="42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  <c r="AD608" s="41"/>
      <c r="AE608" s="41"/>
      <c r="AF608" s="41"/>
      <c r="AG608" s="41"/>
      <c r="AH608" s="41"/>
      <c r="AI608" s="41"/>
      <c r="AJ608" s="41"/>
      <c r="AK608" s="41"/>
      <c r="AL608" s="41"/>
      <c r="AM608" s="41"/>
      <c r="AN608" s="41"/>
      <c r="AO608" s="41"/>
      <c r="AP608" s="41"/>
      <c r="AQ608" s="41"/>
      <c r="AR608" s="41"/>
      <c r="AS608" s="41"/>
      <c r="AT608" s="41"/>
      <c r="AU608" s="41"/>
      <c r="AV608" s="41"/>
      <c r="AW608" s="41"/>
      <c r="AX608" s="41"/>
      <c r="AY608" s="41"/>
      <c r="AZ608" s="41"/>
      <c r="BA608" s="41"/>
      <c r="BB608" s="41"/>
      <c r="BC608" s="41"/>
      <c r="BD608" s="41"/>
      <c r="BE608" s="41"/>
      <c r="BF608" s="41"/>
      <c r="BG608" s="41"/>
      <c r="BH608" s="41"/>
      <c r="BI608" s="41"/>
      <c r="BJ608" s="41"/>
      <c r="BK608" s="43"/>
    </row>
    <row r="609" spans="1:63" s="44" customFormat="1" x14ac:dyDescent="0.2">
      <c r="A609" s="48"/>
      <c r="B609" s="41"/>
      <c r="C609" s="41"/>
      <c r="D609" s="41"/>
      <c r="E609" s="41"/>
      <c r="F609" s="41"/>
      <c r="G609" s="41"/>
      <c r="H609" s="42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  <c r="AD609" s="41"/>
      <c r="AE609" s="41"/>
      <c r="AF609" s="41"/>
      <c r="AG609" s="41"/>
      <c r="AH609" s="41"/>
      <c r="AI609" s="41"/>
      <c r="AJ609" s="41"/>
      <c r="AK609" s="41"/>
      <c r="AL609" s="41"/>
      <c r="AM609" s="41"/>
      <c r="AN609" s="41"/>
      <c r="AO609" s="41"/>
      <c r="AP609" s="41"/>
      <c r="AQ609" s="41"/>
      <c r="AR609" s="41"/>
      <c r="AS609" s="41"/>
      <c r="AT609" s="41"/>
      <c r="AU609" s="41"/>
      <c r="AV609" s="41"/>
      <c r="AW609" s="41"/>
      <c r="AX609" s="41"/>
      <c r="AY609" s="41"/>
      <c r="AZ609" s="41"/>
      <c r="BA609" s="41"/>
      <c r="BB609" s="41"/>
      <c r="BC609" s="41"/>
      <c r="BD609" s="41"/>
      <c r="BE609" s="41"/>
      <c r="BF609" s="41"/>
      <c r="BG609" s="41"/>
      <c r="BH609" s="41"/>
      <c r="BI609" s="41"/>
      <c r="BJ609" s="41"/>
      <c r="BK609" s="43"/>
    </row>
    <row r="610" spans="1:63" s="44" customFormat="1" x14ac:dyDescent="0.2">
      <c r="A610" s="48"/>
      <c r="B610" s="41"/>
      <c r="C610" s="41"/>
      <c r="D610" s="41"/>
      <c r="E610" s="41"/>
      <c r="F610" s="41"/>
      <c r="G610" s="41"/>
      <c r="H610" s="42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  <c r="AD610" s="41"/>
      <c r="AE610" s="41"/>
      <c r="AF610" s="41"/>
      <c r="AG610" s="41"/>
      <c r="AH610" s="41"/>
      <c r="AI610" s="41"/>
      <c r="AJ610" s="41"/>
      <c r="AK610" s="41"/>
      <c r="AL610" s="41"/>
      <c r="AM610" s="41"/>
      <c r="AN610" s="41"/>
      <c r="AO610" s="41"/>
      <c r="AP610" s="41"/>
      <c r="AQ610" s="41"/>
      <c r="AR610" s="41"/>
      <c r="AS610" s="41"/>
      <c r="AT610" s="41"/>
      <c r="AU610" s="41"/>
      <c r="AV610" s="41"/>
      <c r="AW610" s="41"/>
      <c r="AX610" s="41"/>
      <c r="AY610" s="41"/>
      <c r="AZ610" s="41"/>
      <c r="BA610" s="41"/>
      <c r="BB610" s="41"/>
      <c r="BC610" s="41"/>
      <c r="BD610" s="41"/>
      <c r="BE610" s="41"/>
      <c r="BF610" s="41"/>
      <c r="BG610" s="41"/>
      <c r="BH610" s="41"/>
      <c r="BI610" s="41"/>
      <c r="BJ610" s="41"/>
      <c r="BK610" s="43"/>
    </row>
    <row r="611" spans="1:63" s="44" customFormat="1" x14ac:dyDescent="0.2">
      <c r="A611" s="48"/>
      <c r="B611" s="41"/>
      <c r="C611" s="41"/>
      <c r="D611" s="41"/>
      <c r="E611" s="41"/>
      <c r="F611" s="41"/>
      <c r="G611" s="41"/>
      <c r="H611" s="42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  <c r="AD611" s="41"/>
      <c r="AE611" s="41"/>
      <c r="AF611" s="41"/>
      <c r="AG611" s="41"/>
      <c r="AH611" s="41"/>
      <c r="AI611" s="41"/>
      <c r="AJ611" s="41"/>
      <c r="AK611" s="41"/>
      <c r="AL611" s="41"/>
      <c r="AM611" s="41"/>
      <c r="AN611" s="41"/>
      <c r="AO611" s="41"/>
      <c r="AP611" s="41"/>
      <c r="AQ611" s="41"/>
      <c r="AR611" s="41"/>
      <c r="AS611" s="41"/>
      <c r="AT611" s="41"/>
      <c r="AU611" s="41"/>
      <c r="AV611" s="41"/>
      <c r="AW611" s="41"/>
      <c r="AX611" s="41"/>
      <c r="AY611" s="41"/>
      <c r="AZ611" s="41"/>
      <c r="BA611" s="41"/>
      <c r="BB611" s="41"/>
      <c r="BC611" s="41"/>
      <c r="BD611" s="41"/>
      <c r="BE611" s="41"/>
      <c r="BF611" s="41"/>
      <c r="BG611" s="41"/>
      <c r="BH611" s="41"/>
      <c r="BI611" s="41"/>
      <c r="BJ611" s="41"/>
      <c r="BK611" s="43"/>
    </row>
    <row r="612" spans="1:63" s="44" customFormat="1" x14ac:dyDescent="0.2">
      <c r="A612" s="48"/>
      <c r="B612" s="41"/>
      <c r="C612" s="41"/>
      <c r="D612" s="41"/>
      <c r="E612" s="41"/>
      <c r="F612" s="41"/>
      <c r="G612" s="41"/>
      <c r="H612" s="42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  <c r="AD612" s="41"/>
      <c r="AE612" s="41"/>
      <c r="AF612" s="41"/>
      <c r="AG612" s="41"/>
      <c r="AH612" s="41"/>
      <c r="AI612" s="41"/>
      <c r="AJ612" s="41"/>
      <c r="AK612" s="41"/>
      <c r="AL612" s="41"/>
      <c r="AM612" s="41"/>
      <c r="AN612" s="41"/>
      <c r="AO612" s="41"/>
      <c r="AP612" s="41"/>
      <c r="AQ612" s="41"/>
      <c r="AR612" s="41"/>
      <c r="AS612" s="41"/>
      <c r="AT612" s="41"/>
      <c r="AU612" s="41"/>
      <c r="AV612" s="41"/>
      <c r="AW612" s="41"/>
      <c r="AX612" s="41"/>
      <c r="AY612" s="41"/>
      <c r="AZ612" s="41"/>
      <c r="BA612" s="41"/>
      <c r="BB612" s="41"/>
      <c r="BC612" s="41"/>
      <c r="BD612" s="41"/>
      <c r="BE612" s="41"/>
      <c r="BF612" s="41"/>
      <c r="BG612" s="41"/>
      <c r="BH612" s="41"/>
      <c r="BI612" s="41"/>
      <c r="BJ612" s="41"/>
      <c r="BK612" s="43"/>
    </row>
    <row r="613" spans="1:63" s="44" customFormat="1" x14ac:dyDescent="0.2">
      <c r="A613" s="48"/>
      <c r="B613" s="41"/>
      <c r="C613" s="41"/>
      <c r="D613" s="41"/>
      <c r="E613" s="41"/>
      <c r="F613" s="41"/>
      <c r="G613" s="41"/>
      <c r="H613" s="42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  <c r="AD613" s="41"/>
      <c r="AE613" s="41"/>
      <c r="AF613" s="41"/>
      <c r="AG613" s="41"/>
      <c r="AH613" s="41"/>
      <c r="AI613" s="41"/>
      <c r="AJ613" s="41"/>
      <c r="AK613" s="41"/>
      <c r="AL613" s="41"/>
      <c r="AM613" s="41"/>
      <c r="AN613" s="41"/>
      <c r="AO613" s="41"/>
      <c r="AP613" s="41"/>
      <c r="AQ613" s="41"/>
      <c r="AR613" s="41"/>
      <c r="AS613" s="41"/>
      <c r="AT613" s="41"/>
      <c r="AU613" s="41"/>
      <c r="AV613" s="41"/>
      <c r="AW613" s="41"/>
      <c r="AX613" s="41"/>
      <c r="AY613" s="41"/>
      <c r="AZ613" s="41"/>
      <c r="BA613" s="41"/>
      <c r="BB613" s="41"/>
      <c r="BC613" s="41"/>
      <c r="BD613" s="41"/>
      <c r="BE613" s="41"/>
      <c r="BF613" s="41"/>
      <c r="BG613" s="41"/>
      <c r="BH613" s="41"/>
      <c r="BI613" s="41"/>
      <c r="BJ613" s="41"/>
      <c r="BK613" s="43"/>
    </row>
    <row r="614" spans="1:63" s="44" customFormat="1" x14ac:dyDescent="0.2">
      <c r="A614" s="48"/>
      <c r="B614" s="41"/>
      <c r="C614" s="41"/>
      <c r="D614" s="41"/>
      <c r="E614" s="41"/>
      <c r="F614" s="41"/>
      <c r="G614" s="41"/>
      <c r="H614" s="42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  <c r="AE614" s="41"/>
      <c r="AF614" s="41"/>
      <c r="AG614" s="41"/>
      <c r="AH614" s="41"/>
      <c r="AI614" s="41"/>
      <c r="AJ614" s="41"/>
      <c r="AK614" s="41"/>
      <c r="AL614" s="41"/>
      <c r="AM614" s="41"/>
      <c r="AN614" s="41"/>
      <c r="AO614" s="41"/>
      <c r="AP614" s="41"/>
      <c r="AQ614" s="41"/>
      <c r="AR614" s="41"/>
      <c r="AS614" s="41"/>
      <c r="AT614" s="41"/>
      <c r="AU614" s="41"/>
      <c r="AV614" s="41"/>
      <c r="AW614" s="41"/>
      <c r="AX614" s="41"/>
      <c r="AY614" s="41"/>
      <c r="AZ614" s="41"/>
      <c r="BA614" s="41"/>
      <c r="BB614" s="41"/>
      <c r="BC614" s="41"/>
      <c r="BD614" s="41"/>
      <c r="BE614" s="41"/>
      <c r="BF614" s="41"/>
      <c r="BG614" s="41"/>
      <c r="BH614" s="41"/>
      <c r="BI614" s="41"/>
      <c r="BJ614" s="41"/>
      <c r="BK614" s="43"/>
    </row>
    <row r="615" spans="1:63" s="44" customFormat="1" x14ac:dyDescent="0.2">
      <c r="A615" s="48"/>
      <c r="B615" s="41"/>
      <c r="C615" s="41"/>
      <c r="D615" s="41"/>
      <c r="E615" s="41"/>
      <c r="F615" s="41"/>
      <c r="G615" s="41"/>
      <c r="H615" s="42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  <c r="AG615" s="41"/>
      <c r="AH615" s="41"/>
      <c r="AI615" s="41"/>
      <c r="AJ615" s="41"/>
      <c r="AK615" s="41"/>
      <c r="AL615" s="41"/>
      <c r="AM615" s="41"/>
      <c r="AN615" s="41"/>
      <c r="AO615" s="41"/>
      <c r="AP615" s="41"/>
      <c r="AQ615" s="41"/>
      <c r="AR615" s="41"/>
      <c r="AS615" s="41"/>
      <c r="AT615" s="41"/>
      <c r="AU615" s="41"/>
      <c r="AV615" s="41"/>
      <c r="AW615" s="41"/>
      <c r="AX615" s="41"/>
      <c r="AY615" s="41"/>
      <c r="AZ615" s="41"/>
      <c r="BA615" s="41"/>
      <c r="BB615" s="41"/>
      <c r="BC615" s="41"/>
      <c r="BD615" s="41"/>
      <c r="BE615" s="41"/>
      <c r="BF615" s="41"/>
      <c r="BG615" s="41"/>
      <c r="BH615" s="41"/>
      <c r="BI615" s="41"/>
      <c r="BJ615" s="41"/>
      <c r="BK615" s="43"/>
    </row>
    <row r="616" spans="1:63" s="44" customFormat="1" x14ac:dyDescent="0.2">
      <c r="A616" s="48"/>
      <c r="B616" s="41"/>
      <c r="C616" s="41"/>
      <c r="D616" s="41"/>
      <c r="E616" s="41"/>
      <c r="F616" s="41"/>
      <c r="G616" s="41"/>
      <c r="H616" s="42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  <c r="AD616" s="41"/>
      <c r="AE616" s="41"/>
      <c r="AF616" s="41"/>
      <c r="AG616" s="41"/>
      <c r="AH616" s="41"/>
      <c r="AI616" s="41"/>
      <c r="AJ616" s="41"/>
      <c r="AK616" s="41"/>
      <c r="AL616" s="41"/>
      <c r="AM616" s="41"/>
      <c r="AN616" s="41"/>
      <c r="AO616" s="41"/>
      <c r="AP616" s="41"/>
      <c r="AQ616" s="41"/>
      <c r="AR616" s="41"/>
      <c r="AS616" s="41"/>
      <c r="AT616" s="41"/>
      <c r="AU616" s="41"/>
      <c r="AV616" s="41"/>
      <c r="AW616" s="41"/>
      <c r="AX616" s="41"/>
      <c r="AY616" s="41"/>
      <c r="AZ616" s="41"/>
      <c r="BA616" s="41"/>
      <c r="BB616" s="41"/>
      <c r="BC616" s="41"/>
      <c r="BD616" s="41"/>
      <c r="BE616" s="41"/>
      <c r="BF616" s="41"/>
      <c r="BG616" s="41"/>
      <c r="BH616" s="41"/>
      <c r="BI616" s="41"/>
      <c r="BJ616" s="41"/>
      <c r="BK616" s="43"/>
    </row>
    <row r="617" spans="1:63" s="44" customFormat="1" x14ac:dyDescent="0.2">
      <c r="A617" s="48"/>
      <c r="B617" s="41"/>
      <c r="C617" s="41"/>
      <c r="D617" s="41"/>
      <c r="E617" s="41"/>
      <c r="F617" s="41"/>
      <c r="G617" s="41"/>
      <c r="H617" s="42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  <c r="AD617" s="41"/>
      <c r="AE617" s="41"/>
      <c r="AF617" s="41"/>
      <c r="AG617" s="41"/>
      <c r="AH617" s="41"/>
      <c r="AI617" s="41"/>
      <c r="AJ617" s="41"/>
      <c r="AK617" s="41"/>
      <c r="AL617" s="41"/>
      <c r="AM617" s="41"/>
      <c r="AN617" s="41"/>
      <c r="AO617" s="41"/>
      <c r="AP617" s="41"/>
      <c r="AQ617" s="41"/>
      <c r="AR617" s="41"/>
      <c r="AS617" s="41"/>
      <c r="AT617" s="41"/>
      <c r="AU617" s="41"/>
      <c r="AV617" s="41"/>
      <c r="AW617" s="41"/>
      <c r="AX617" s="41"/>
      <c r="AY617" s="41"/>
      <c r="AZ617" s="41"/>
      <c r="BA617" s="41"/>
      <c r="BB617" s="41"/>
      <c r="BC617" s="41"/>
      <c r="BD617" s="41"/>
      <c r="BE617" s="41"/>
      <c r="BF617" s="41"/>
      <c r="BG617" s="41"/>
      <c r="BH617" s="41"/>
      <c r="BI617" s="41"/>
      <c r="BJ617" s="41"/>
      <c r="BK617" s="43"/>
    </row>
    <row r="618" spans="1:63" s="44" customFormat="1" x14ac:dyDescent="0.2">
      <c r="A618" s="48"/>
      <c r="B618" s="41"/>
      <c r="C618" s="41"/>
      <c r="D618" s="41"/>
      <c r="E618" s="41"/>
      <c r="F618" s="41"/>
      <c r="G618" s="41"/>
      <c r="H618" s="42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  <c r="AD618" s="41"/>
      <c r="AE618" s="41"/>
      <c r="AF618" s="41"/>
      <c r="AG618" s="41"/>
      <c r="AH618" s="41"/>
      <c r="AI618" s="41"/>
      <c r="AJ618" s="41"/>
      <c r="AK618" s="41"/>
      <c r="AL618" s="41"/>
      <c r="AM618" s="41"/>
      <c r="AN618" s="41"/>
      <c r="AO618" s="41"/>
      <c r="AP618" s="41"/>
      <c r="AQ618" s="41"/>
      <c r="AR618" s="41"/>
      <c r="AS618" s="41"/>
      <c r="AT618" s="41"/>
      <c r="AU618" s="41"/>
      <c r="AV618" s="41"/>
      <c r="AW618" s="41"/>
      <c r="AX618" s="41"/>
      <c r="AY618" s="41"/>
      <c r="AZ618" s="41"/>
      <c r="BA618" s="41"/>
      <c r="BB618" s="41"/>
      <c r="BC618" s="41"/>
      <c r="BD618" s="41"/>
      <c r="BE618" s="41"/>
      <c r="BF618" s="41"/>
      <c r="BG618" s="41"/>
      <c r="BH618" s="41"/>
      <c r="BI618" s="41"/>
      <c r="BJ618" s="41"/>
      <c r="BK618" s="43"/>
    </row>
    <row r="619" spans="1:63" s="44" customFormat="1" x14ac:dyDescent="0.2">
      <c r="A619" s="48"/>
      <c r="B619" s="41"/>
      <c r="C619" s="41"/>
      <c r="D619" s="41"/>
      <c r="E619" s="41"/>
      <c r="F619" s="41"/>
      <c r="G619" s="41"/>
      <c r="H619" s="42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  <c r="AD619" s="41"/>
      <c r="AE619" s="41"/>
      <c r="AF619" s="41"/>
      <c r="AG619" s="41"/>
      <c r="AH619" s="41"/>
      <c r="AI619" s="41"/>
      <c r="AJ619" s="41"/>
      <c r="AK619" s="41"/>
      <c r="AL619" s="41"/>
      <c r="AM619" s="41"/>
      <c r="AN619" s="41"/>
      <c r="AO619" s="41"/>
      <c r="AP619" s="41"/>
      <c r="AQ619" s="41"/>
      <c r="AR619" s="41"/>
      <c r="AS619" s="41"/>
      <c r="AT619" s="41"/>
      <c r="AU619" s="41"/>
      <c r="AV619" s="41"/>
      <c r="AW619" s="41"/>
      <c r="AX619" s="41"/>
      <c r="AY619" s="41"/>
      <c r="AZ619" s="41"/>
      <c r="BA619" s="41"/>
      <c r="BB619" s="41"/>
      <c r="BC619" s="41"/>
      <c r="BD619" s="41"/>
      <c r="BE619" s="41"/>
      <c r="BF619" s="41"/>
      <c r="BG619" s="41"/>
      <c r="BH619" s="41"/>
      <c r="BI619" s="41"/>
      <c r="BJ619" s="41"/>
      <c r="BK619" s="43"/>
    </row>
    <row r="620" spans="1:63" s="44" customFormat="1" x14ac:dyDescent="0.2">
      <c r="A620" s="48"/>
      <c r="B620" s="41"/>
      <c r="C620" s="41"/>
      <c r="D620" s="41"/>
      <c r="E620" s="41"/>
      <c r="F620" s="41"/>
      <c r="G620" s="41"/>
      <c r="H620" s="42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  <c r="AD620" s="41"/>
      <c r="AE620" s="41"/>
      <c r="AF620" s="41"/>
      <c r="AG620" s="41"/>
      <c r="AH620" s="41"/>
      <c r="AI620" s="41"/>
      <c r="AJ620" s="41"/>
      <c r="AK620" s="41"/>
      <c r="AL620" s="41"/>
      <c r="AM620" s="41"/>
      <c r="AN620" s="41"/>
      <c r="AO620" s="41"/>
      <c r="AP620" s="41"/>
      <c r="AQ620" s="41"/>
      <c r="AR620" s="41"/>
      <c r="AS620" s="41"/>
      <c r="AT620" s="41"/>
      <c r="AU620" s="41"/>
      <c r="AV620" s="41"/>
      <c r="AW620" s="41"/>
      <c r="AX620" s="41"/>
      <c r="AY620" s="41"/>
      <c r="AZ620" s="41"/>
      <c r="BA620" s="41"/>
      <c r="BB620" s="41"/>
      <c r="BC620" s="41"/>
      <c r="BD620" s="41"/>
      <c r="BE620" s="41"/>
      <c r="BF620" s="41"/>
      <c r="BG620" s="41"/>
      <c r="BH620" s="41"/>
      <c r="BI620" s="41"/>
      <c r="BJ620" s="41"/>
      <c r="BK620" s="43"/>
    </row>
    <row r="621" spans="1:63" s="44" customFormat="1" x14ac:dyDescent="0.2">
      <c r="A621" s="48"/>
      <c r="B621" s="41"/>
      <c r="C621" s="41"/>
      <c r="D621" s="41"/>
      <c r="E621" s="41"/>
      <c r="F621" s="41"/>
      <c r="G621" s="41"/>
      <c r="H621" s="42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  <c r="AD621" s="41"/>
      <c r="AE621" s="41"/>
      <c r="AF621" s="41"/>
      <c r="AG621" s="41"/>
      <c r="AH621" s="41"/>
      <c r="AI621" s="41"/>
      <c r="AJ621" s="41"/>
      <c r="AK621" s="41"/>
      <c r="AL621" s="41"/>
      <c r="AM621" s="41"/>
      <c r="AN621" s="41"/>
      <c r="AO621" s="41"/>
      <c r="AP621" s="41"/>
      <c r="AQ621" s="41"/>
      <c r="AR621" s="41"/>
      <c r="AS621" s="41"/>
      <c r="AT621" s="41"/>
      <c r="AU621" s="41"/>
      <c r="AV621" s="41"/>
      <c r="AW621" s="41"/>
      <c r="AX621" s="41"/>
      <c r="AY621" s="41"/>
      <c r="AZ621" s="41"/>
      <c r="BA621" s="41"/>
      <c r="BB621" s="41"/>
      <c r="BC621" s="41"/>
      <c r="BD621" s="41"/>
      <c r="BE621" s="41"/>
      <c r="BF621" s="41"/>
      <c r="BG621" s="41"/>
      <c r="BH621" s="41"/>
      <c r="BI621" s="41"/>
      <c r="BJ621" s="41"/>
      <c r="BK621" s="43"/>
    </row>
    <row r="622" spans="1:63" s="44" customFormat="1" x14ac:dyDescent="0.2">
      <c r="A622" s="48"/>
      <c r="B622" s="41"/>
      <c r="C622" s="41"/>
      <c r="D622" s="41"/>
      <c r="E622" s="41"/>
      <c r="F622" s="41"/>
      <c r="G622" s="41"/>
      <c r="H622" s="42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  <c r="AD622" s="41"/>
      <c r="AE622" s="41"/>
      <c r="AF622" s="41"/>
      <c r="AG622" s="41"/>
      <c r="AH622" s="41"/>
      <c r="AI622" s="41"/>
      <c r="AJ622" s="41"/>
      <c r="AK622" s="41"/>
      <c r="AL622" s="41"/>
      <c r="AM622" s="41"/>
      <c r="AN622" s="41"/>
      <c r="AO622" s="41"/>
      <c r="AP622" s="41"/>
      <c r="AQ622" s="41"/>
      <c r="AR622" s="41"/>
      <c r="AS622" s="41"/>
      <c r="AT622" s="41"/>
      <c r="AU622" s="41"/>
      <c r="AV622" s="41"/>
      <c r="AW622" s="41"/>
      <c r="AX622" s="41"/>
      <c r="AY622" s="41"/>
      <c r="AZ622" s="41"/>
      <c r="BA622" s="41"/>
      <c r="BB622" s="41"/>
      <c r="BC622" s="41"/>
      <c r="BD622" s="41"/>
      <c r="BE622" s="41"/>
      <c r="BF622" s="41"/>
      <c r="BG622" s="41"/>
      <c r="BH622" s="41"/>
      <c r="BI622" s="41"/>
      <c r="BJ622" s="41"/>
      <c r="BK622" s="43"/>
    </row>
    <row r="623" spans="1:63" s="44" customFormat="1" x14ac:dyDescent="0.2">
      <c r="A623" s="48"/>
      <c r="B623" s="41"/>
      <c r="C623" s="41"/>
      <c r="D623" s="41"/>
      <c r="E623" s="41"/>
      <c r="F623" s="41"/>
      <c r="G623" s="41"/>
      <c r="H623" s="42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  <c r="AD623" s="41"/>
      <c r="AE623" s="41"/>
      <c r="AF623" s="41"/>
      <c r="AG623" s="41"/>
      <c r="AH623" s="41"/>
      <c r="AI623" s="41"/>
      <c r="AJ623" s="41"/>
      <c r="AK623" s="41"/>
      <c r="AL623" s="41"/>
      <c r="AM623" s="41"/>
      <c r="AN623" s="41"/>
      <c r="AO623" s="41"/>
      <c r="AP623" s="41"/>
      <c r="AQ623" s="41"/>
      <c r="AR623" s="41"/>
      <c r="AS623" s="41"/>
      <c r="AT623" s="41"/>
      <c r="AU623" s="41"/>
      <c r="AV623" s="41"/>
      <c r="AW623" s="41"/>
      <c r="AX623" s="41"/>
      <c r="AY623" s="41"/>
      <c r="AZ623" s="41"/>
      <c r="BA623" s="41"/>
      <c r="BB623" s="41"/>
      <c r="BC623" s="41"/>
      <c r="BD623" s="41"/>
      <c r="BE623" s="41"/>
      <c r="BF623" s="41"/>
      <c r="BG623" s="41"/>
      <c r="BH623" s="41"/>
      <c r="BI623" s="41"/>
      <c r="BJ623" s="41"/>
      <c r="BK623" s="43"/>
    </row>
    <row r="624" spans="1:63" s="44" customFormat="1" x14ac:dyDescent="0.2">
      <c r="A624" s="48"/>
      <c r="B624" s="41"/>
      <c r="C624" s="41"/>
      <c r="D624" s="41"/>
      <c r="E624" s="41"/>
      <c r="F624" s="41"/>
      <c r="G624" s="41"/>
      <c r="H624" s="42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  <c r="AD624" s="41"/>
      <c r="AE624" s="41"/>
      <c r="AF624" s="41"/>
      <c r="AG624" s="41"/>
      <c r="AH624" s="41"/>
      <c r="AI624" s="41"/>
      <c r="AJ624" s="41"/>
      <c r="AK624" s="41"/>
      <c r="AL624" s="41"/>
      <c r="AM624" s="41"/>
      <c r="AN624" s="41"/>
      <c r="AO624" s="41"/>
      <c r="AP624" s="41"/>
      <c r="AQ624" s="41"/>
      <c r="AR624" s="41"/>
      <c r="AS624" s="41"/>
      <c r="AT624" s="41"/>
      <c r="AU624" s="41"/>
      <c r="AV624" s="41"/>
      <c r="AW624" s="41"/>
      <c r="AX624" s="41"/>
      <c r="AY624" s="41"/>
      <c r="AZ624" s="41"/>
      <c r="BA624" s="41"/>
      <c r="BB624" s="41"/>
      <c r="BC624" s="41"/>
      <c r="BD624" s="41"/>
      <c r="BE624" s="41"/>
      <c r="BF624" s="41"/>
      <c r="BG624" s="41"/>
      <c r="BH624" s="41"/>
      <c r="BI624" s="41"/>
      <c r="BJ624" s="41"/>
      <c r="BK624" s="43"/>
    </row>
    <row r="625" spans="1:63" s="44" customFormat="1" x14ac:dyDescent="0.2">
      <c r="A625" s="48"/>
      <c r="B625" s="41"/>
      <c r="C625" s="41"/>
      <c r="D625" s="41"/>
      <c r="E625" s="41"/>
      <c r="F625" s="41"/>
      <c r="G625" s="41"/>
      <c r="H625" s="42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  <c r="AE625" s="41"/>
      <c r="AF625" s="41"/>
      <c r="AG625" s="41"/>
      <c r="AH625" s="41"/>
      <c r="AI625" s="41"/>
      <c r="AJ625" s="41"/>
      <c r="AK625" s="41"/>
      <c r="AL625" s="41"/>
      <c r="AM625" s="41"/>
      <c r="AN625" s="41"/>
      <c r="AO625" s="41"/>
      <c r="AP625" s="41"/>
      <c r="AQ625" s="41"/>
      <c r="AR625" s="41"/>
      <c r="AS625" s="41"/>
      <c r="AT625" s="41"/>
      <c r="AU625" s="41"/>
      <c r="AV625" s="41"/>
      <c r="AW625" s="41"/>
      <c r="AX625" s="41"/>
      <c r="AY625" s="41"/>
      <c r="AZ625" s="41"/>
      <c r="BA625" s="41"/>
      <c r="BB625" s="41"/>
      <c r="BC625" s="41"/>
      <c r="BD625" s="41"/>
      <c r="BE625" s="41"/>
      <c r="BF625" s="41"/>
      <c r="BG625" s="41"/>
      <c r="BH625" s="41"/>
      <c r="BI625" s="41"/>
      <c r="BJ625" s="41"/>
      <c r="BK625" s="43"/>
    </row>
    <row r="626" spans="1:63" s="44" customFormat="1" x14ac:dyDescent="0.2">
      <c r="A626" s="48"/>
      <c r="B626" s="41"/>
      <c r="C626" s="41"/>
      <c r="D626" s="41"/>
      <c r="E626" s="41"/>
      <c r="F626" s="41"/>
      <c r="G626" s="41"/>
      <c r="H626" s="42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  <c r="AD626" s="41"/>
      <c r="AE626" s="41"/>
      <c r="AF626" s="41"/>
      <c r="AG626" s="41"/>
      <c r="AH626" s="41"/>
      <c r="AI626" s="41"/>
      <c r="AJ626" s="41"/>
      <c r="AK626" s="41"/>
      <c r="AL626" s="41"/>
      <c r="AM626" s="41"/>
      <c r="AN626" s="41"/>
      <c r="AO626" s="41"/>
      <c r="AP626" s="41"/>
      <c r="AQ626" s="41"/>
      <c r="AR626" s="41"/>
      <c r="AS626" s="41"/>
      <c r="AT626" s="41"/>
      <c r="AU626" s="41"/>
      <c r="AV626" s="41"/>
      <c r="AW626" s="41"/>
      <c r="AX626" s="41"/>
      <c r="AY626" s="41"/>
      <c r="AZ626" s="41"/>
      <c r="BA626" s="41"/>
      <c r="BB626" s="41"/>
      <c r="BC626" s="41"/>
      <c r="BD626" s="41"/>
      <c r="BE626" s="41"/>
      <c r="BF626" s="41"/>
      <c r="BG626" s="41"/>
      <c r="BH626" s="41"/>
      <c r="BI626" s="41"/>
      <c r="BJ626" s="41"/>
      <c r="BK626" s="43"/>
    </row>
    <row r="627" spans="1:63" s="44" customFormat="1" x14ac:dyDescent="0.2">
      <c r="A627" s="48"/>
      <c r="B627" s="41"/>
      <c r="C627" s="41"/>
      <c r="D627" s="41"/>
      <c r="E627" s="41"/>
      <c r="F627" s="41"/>
      <c r="G627" s="41"/>
      <c r="H627" s="42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  <c r="AD627" s="41"/>
      <c r="AE627" s="41"/>
      <c r="AF627" s="41"/>
      <c r="AG627" s="41"/>
      <c r="AH627" s="41"/>
      <c r="AI627" s="41"/>
      <c r="AJ627" s="41"/>
      <c r="AK627" s="41"/>
      <c r="AL627" s="41"/>
      <c r="AM627" s="41"/>
      <c r="AN627" s="41"/>
      <c r="AO627" s="41"/>
      <c r="AP627" s="41"/>
      <c r="AQ627" s="41"/>
      <c r="AR627" s="41"/>
      <c r="AS627" s="41"/>
      <c r="AT627" s="41"/>
      <c r="AU627" s="41"/>
      <c r="AV627" s="41"/>
      <c r="AW627" s="41"/>
      <c r="AX627" s="41"/>
      <c r="AY627" s="41"/>
      <c r="AZ627" s="41"/>
      <c r="BA627" s="41"/>
      <c r="BB627" s="41"/>
      <c r="BC627" s="41"/>
      <c r="BD627" s="41"/>
      <c r="BE627" s="41"/>
      <c r="BF627" s="41"/>
      <c r="BG627" s="41"/>
      <c r="BH627" s="41"/>
      <c r="BI627" s="41"/>
      <c r="BJ627" s="41"/>
      <c r="BK627" s="43"/>
    </row>
    <row r="628" spans="1:63" s="44" customFormat="1" x14ac:dyDescent="0.2">
      <c r="A628" s="48"/>
      <c r="B628" s="41"/>
      <c r="C628" s="41"/>
      <c r="D628" s="41"/>
      <c r="E628" s="41"/>
      <c r="F628" s="41"/>
      <c r="G628" s="41"/>
      <c r="H628" s="42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  <c r="AD628" s="41"/>
      <c r="AE628" s="41"/>
      <c r="AF628" s="41"/>
      <c r="AG628" s="41"/>
      <c r="AH628" s="41"/>
      <c r="AI628" s="41"/>
      <c r="AJ628" s="41"/>
      <c r="AK628" s="41"/>
      <c r="AL628" s="41"/>
      <c r="AM628" s="41"/>
      <c r="AN628" s="41"/>
      <c r="AO628" s="41"/>
      <c r="AP628" s="41"/>
      <c r="AQ628" s="41"/>
      <c r="AR628" s="41"/>
      <c r="AS628" s="41"/>
      <c r="AT628" s="41"/>
      <c r="AU628" s="41"/>
      <c r="AV628" s="41"/>
      <c r="AW628" s="41"/>
      <c r="AX628" s="41"/>
      <c r="AY628" s="41"/>
      <c r="AZ628" s="41"/>
      <c r="BA628" s="41"/>
      <c r="BB628" s="41"/>
      <c r="BC628" s="41"/>
      <c r="BD628" s="41"/>
      <c r="BE628" s="41"/>
      <c r="BF628" s="41"/>
      <c r="BG628" s="41"/>
      <c r="BH628" s="41"/>
      <c r="BI628" s="41"/>
      <c r="BJ628" s="41"/>
      <c r="BK628" s="43"/>
    </row>
    <row r="629" spans="1:63" s="44" customFormat="1" x14ac:dyDescent="0.2">
      <c r="A629" s="48"/>
      <c r="B629" s="41"/>
      <c r="C629" s="41"/>
      <c r="D629" s="41"/>
      <c r="E629" s="41"/>
      <c r="F629" s="41"/>
      <c r="G629" s="41"/>
      <c r="H629" s="42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  <c r="AD629" s="41"/>
      <c r="AE629" s="41"/>
      <c r="AF629" s="41"/>
      <c r="AG629" s="41"/>
      <c r="AH629" s="41"/>
      <c r="AI629" s="41"/>
      <c r="AJ629" s="41"/>
      <c r="AK629" s="41"/>
      <c r="AL629" s="41"/>
      <c r="AM629" s="41"/>
      <c r="AN629" s="41"/>
      <c r="AO629" s="41"/>
      <c r="AP629" s="41"/>
      <c r="AQ629" s="41"/>
      <c r="AR629" s="41"/>
      <c r="AS629" s="41"/>
      <c r="AT629" s="41"/>
      <c r="AU629" s="41"/>
      <c r="AV629" s="41"/>
      <c r="AW629" s="41"/>
      <c r="AX629" s="41"/>
      <c r="AY629" s="41"/>
      <c r="AZ629" s="41"/>
      <c r="BA629" s="41"/>
      <c r="BB629" s="41"/>
      <c r="BC629" s="41"/>
      <c r="BD629" s="41"/>
      <c r="BE629" s="41"/>
      <c r="BF629" s="41"/>
      <c r="BG629" s="41"/>
      <c r="BH629" s="41"/>
      <c r="BI629" s="41"/>
      <c r="BJ629" s="41"/>
      <c r="BK629" s="43"/>
    </row>
    <row r="630" spans="1:63" s="44" customFormat="1" x14ac:dyDescent="0.2">
      <c r="A630" s="48"/>
      <c r="B630" s="41"/>
      <c r="C630" s="41"/>
      <c r="D630" s="41"/>
      <c r="E630" s="41"/>
      <c r="F630" s="41"/>
      <c r="G630" s="41"/>
      <c r="H630" s="42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  <c r="AD630" s="41"/>
      <c r="AE630" s="41"/>
      <c r="AF630" s="41"/>
      <c r="AG630" s="41"/>
      <c r="AH630" s="41"/>
      <c r="AI630" s="41"/>
      <c r="AJ630" s="41"/>
      <c r="AK630" s="41"/>
      <c r="AL630" s="41"/>
      <c r="AM630" s="41"/>
      <c r="AN630" s="41"/>
      <c r="AO630" s="41"/>
      <c r="AP630" s="41"/>
      <c r="AQ630" s="41"/>
      <c r="AR630" s="41"/>
      <c r="AS630" s="41"/>
      <c r="AT630" s="41"/>
      <c r="AU630" s="41"/>
      <c r="AV630" s="41"/>
      <c r="AW630" s="41"/>
      <c r="AX630" s="41"/>
      <c r="AY630" s="41"/>
      <c r="AZ630" s="41"/>
      <c r="BA630" s="41"/>
      <c r="BB630" s="41"/>
      <c r="BC630" s="41"/>
      <c r="BD630" s="41"/>
      <c r="BE630" s="41"/>
      <c r="BF630" s="41"/>
      <c r="BG630" s="41"/>
      <c r="BH630" s="41"/>
      <c r="BI630" s="41"/>
      <c r="BJ630" s="41"/>
      <c r="BK630" s="43"/>
    </row>
    <row r="631" spans="1:63" s="44" customFormat="1" x14ac:dyDescent="0.2">
      <c r="A631" s="48"/>
      <c r="B631" s="41"/>
      <c r="C631" s="41"/>
      <c r="D631" s="41"/>
      <c r="E631" s="41"/>
      <c r="F631" s="41"/>
      <c r="G631" s="41"/>
      <c r="H631" s="42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  <c r="AD631" s="41"/>
      <c r="AE631" s="41"/>
      <c r="AF631" s="41"/>
      <c r="AG631" s="41"/>
      <c r="AH631" s="41"/>
      <c r="AI631" s="41"/>
      <c r="AJ631" s="41"/>
      <c r="AK631" s="41"/>
      <c r="AL631" s="41"/>
      <c r="AM631" s="41"/>
      <c r="AN631" s="41"/>
      <c r="AO631" s="41"/>
      <c r="AP631" s="41"/>
      <c r="AQ631" s="41"/>
      <c r="AR631" s="41"/>
      <c r="AS631" s="41"/>
      <c r="AT631" s="41"/>
      <c r="AU631" s="41"/>
      <c r="AV631" s="41"/>
      <c r="AW631" s="41"/>
      <c r="AX631" s="41"/>
      <c r="AY631" s="41"/>
      <c r="AZ631" s="41"/>
      <c r="BA631" s="41"/>
      <c r="BB631" s="41"/>
      <c r="BC631" s="41"/>
      <c r="BD631" s="41"/>
      <c r="BE631" s="41"/>
      <c r="BF631" s="41"/>
      <c r="BG631" s="41"/>
      <c r="BH631" s="41"/>
      <c r="BI631" s="41"/>
      <c r="BJ631" s="41"/>
      <c r="BK631" s="43"/>
    </row>
    <row r="632" spans="1:63" s="44" customFormat="1" x14ac:dyDescent="0.2">
      <c r="A632" s="48"/>
      <c r="B632" s="41"/>
      <c r="C632" s="41"/>
      <c r="D632" s="41"/>
      <c r="E632" s="41"/>
      <c r="F632" s="41"/>
      <c r="G632" s="41"/>
      <c r="H632" s="42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  <c r="AD632" s="41"/>
      <c r="AE632" s="41"/>
      <c r="AF632" s="41"/>
      <c r="AG632" s="41"/>
      <c r="AH632" s="41"/>
      <c r="AI632" s="41"/>
      <c r="AJ632" s="41"/>
      <c r="AK632" s="41"/>
      <c r="AL632" s="41"/>
      <c r="AM632" s="41"/>
      <c r="AN632" s="41"/>
      <c r="AO632" s="41"/>
      <c r="AP632" s="41"/>
      <c r="AQ632" s="41"/>
      <c r="AR632" s="41"/>
      <c r="AS632" s="41"/>
      <c r="AT632" s="41"/>
      <c r="AU632" s="41"/>
      <c r="AV632" s="41"/>
      <c r="AW632" s="41"/>
      <c r="AX632" s="41"/>
      <c r="AY632" s="41"/>
      <c r="AZ632" s="41"/>
      <c r="BA632" s="41"/>
      <c r="BB632" s="41"/>
      <c r="BC632" s="41"/>
      <c r="BD632" s="41"/>
      <c r="BE632" s="41"/>
      <c r="BF632" s="41"/>
      <c r="BG632" s="41"/>
      <c r="BH632" s="41"/>
      <c r="BI632" s="41"/>
      <c r="BJ632" s="41"/>
      <c r="BK632" s="43"/>
    </row>
    <row r="633" spans="1:63" s="44" customFormat="1" x14ac:dyDescent="0.2">
      <c r="A633" s="48"/>
      <c r="B633" s="41"/>
      <c r="C633" s="41"/>
      <c r="D633" s="41"/>
      <c r="E633" s="41"/>
      <c r="F633" s="41"/>
      <c r="G633" s="41"/>
      <c r="H633" s="42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  <c r="AD633" s="41"/>
      <c r="AE633" s="41"/>
      <c r="AF633" s="41"/>
      <c r="AG633" s="41"/>
      <c r="AH633" s="41"/>
      <c r="AI633" s="41"/>
      <c r="AJ633" s="41"/>
      <c r="AK633" s="41"/>
      <c r="AL633" s="41"/>
      <c r="AM633" s="41"/>
      <c r="AN633" s="41"/>
      <c r="AO633" s="41"/>
      <c r="AP633" s="41"/>
      <c r="AQ633" s="41"/>
      <c r="AR633" s="41"/>
      <c r="AS633" s="41"/>
      <c r="AT633" s="41"/>
      <c r="AU633" s="41"/>
      <c r="AV633" s="41"/>
      <c r="AW633" s="41"/>
      <c r="AX633" s="41"/>
      <c r="AY633" s="41"/>
      <c r="AZ633" s="41"/>
      <c r="BA633" s="41"/>
      <c r="BB633" s="41"/>
      <c r="BC633" s="41"/>
      <c r="BD633" s="41"/>
      <c r="BE633" s="41"/>
      <c r="BF633" s="41"/>
      <c r="BG633" s="41"/>
      <c r="BH633" s="41"/>
      <c r="BI633" s="41"/>
      <c r="BJ633" s="41"/>
      <c r="BK633" s="43"/>
    </row>
    <row r="634" spans="1:63" s="44" customFormat="1" x14ac:dyDescent="0.2">
      <c r="A634" s="48"/>
      <c r="B634" s="41"/>
      <c r="C634" s="41"/>
      <c r="D634" s="41"/>
      <c r="E634" s="41"/>
      <c r="F634" s="41"/>
      <c r="G634" s="41"/>
      <c r="H634" s="42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  <c r="AD634" s="41"/>
      <c r="AE634" s="41"/>
      <c r="AF634" s="41"/>
      <c r="AG634" s="41"/>
      <c r="AH634" s="41"/>
      <c r="AI634" s="41"/>
      <c r="AJ634" s="41"/>
      <c r="AK634" s="41"/>
      <c r="AL634" s="41"/>
      <c r="AM634" s="41"/>
      <c r="AN634" s="41"/>
      <c r="AO634" s="41"/>
      <c r="AP634" s="41"/>
      <c r="AQ634" s="41"/>
      <c r="AR634" s="41"/>
      <c r="AS634" s="41"/>
      <c r="AT634" s="41"/>
      <c r="AU634" s="41"/>
      <c r="AV634" s="41"/>
      <c r="AW634" s="41"/>
      <c r="AX634" s="41"/>
      <c r="AY634" s="41"/>
      <c r="AZ634" s="41"/>
      <c r="BA634" s="41"/>
      <c r="BB634" s="41"/>
      <c r="BC634" s="41"/>
      <c r="BD634" s="41"/>
      <c r="BE634" s="41"/>
      <c r="BF634" s="41"/>
      <c r="BG634" s="41"/>
      <c r="BH634" s="41"/>
      <c r="BI634" s="41"/>
      <c r="BJ634" s="41"/>
      <c r="BK634" s="43"/>
    </row>
    <row r="635" spans="1:63" s="44" customFormat="1" x14ac:dyDescent="0.2">
      <c r="A635" s="48"/>
      <c r="B635" s="41"/>
      <c r="C635" s="41"/>
      <c r="D635" s="41"/>
      <c r="E635" s="41"/>
      <c r="F635" s="41"/>
      <c r="G635" s="41"/>
      <c r="H635" s="42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  <c r="AD635" s="41"/>
      <c r="AE635" s="41"/>
      <c r="AF635" s="41"/>
      <c r="AG635" s="41"/>
      <c r="AH635" s="41"/>
      <c r="AI635" s="41"/>
      <c r="AJ635" s="41"/>
      <c r="AK635" s="41"/>
      <c r="AL635" s="41"/>
      <c r="AM635" s="41"/>
      <c r="AN635" s="41"/>
      <c r="AO635" s="41"/>
      <c r="AP635" s="41"/>
      <c r="AQ635" s="41"/>
      <c r="AR635" s="41"/>
      <c r="AS635" s="41"/>
      <c r="AT635" s="41"/>
      <c r="AU635" s="41"/>
      <c r="AV635" s="41"/>
      <c r="AW635" s="41"/>
      <c r="AX635" s="41"/>
      <c r="AY635" s="41"/>
      <c r="AZ635" s="41"/>
      <c r="BA635" s="41"/>
      <c r="BB635" s="41"/>
      <c r="BC635" s="41"/>
      <c r="BD635" s="41"/>
      <c r="BE635" s="41"/>
      <c r="BF635" s="41"/>
      <c r="BG635" s="41"/>
      <c r="BH635" s="41"/>
      <c r="BI635" s="41"/>
      <c r="BJ635" s="41"/>
      <c r="BK635" s="43"/>
    </row>
    <row r="636" spans="1:63" s="44" customFormat="1" x14ac:dyDescent="0.2">
      <c r="A636" s="48"/>
      <c r="B636" s="41"/>
      <c r="C636" s="41"/>
      <c r="D636" s="41"/>
      <c r="E636" s="41"/>
      <c r="F636" s="41"/>
      <c r="G636" s="41"/>
      <c r="H636" s="42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  <c r="AE636" s="41"/>
      <c r="AF636" s="41"/>
      <c r="AG636" s="41"/>
      <c r="AH636" s="41"/>
      <c r="AI636" s="41"/>
      <c r="AJ636" s="41"/>
      <c r="AK636" s="41"/>
      <c r="AL636" s="41"/>
      <c r="AM636" s="41"/>
      <c r="AN636" s="41"/>
      <c r="AO636" s="41"/>
      <c r="AP636" s="41"/>
      <c r="AQ636" s="41"/>
      <c r="AR636" s="41"/>
      <c r="AS636" s="41"/>
      <c r="AT636" s="41"/>
      <c r="AU636" s="41"/>
      <c r="AV636" s="41"/>
      <c r="AW636" s="41"/>
      <c r="AX636" s="41"/>
      <c r="AY636" s="41"/>
      <c r="AZ636" s="41"/>
      <c r="BA636" s="41"/>
      <c r="BB636" s="41"/>
      <c r="BC636" s="41"/>
      <c r="BD636" s="41"/>
      <c r="BE636" s="41"/>
      <c r="BF636" s="41"/>
      <c r="BG636" s="41"/>
      <c r="BH636" s="41"/>
      <c r="BI636" s="41"/>
      <c r="BJ636" s="41"/>
      <c r="BK636" s="43"/>
    </row>
    <row r="637" spans="1:63" s="44" customFormat="1" x14ac:dyDescent="0.2">
      <c r="A637" s="48"/>
      <c r="B637" s="41"/>
      <c r="C637" s="41"/>
      <c r="D637" s="41"/>
      <c r="E637" s="41"/>
      <c r="F637" s="41"/>
      <c r="G637" s="41"/>
      <c r="H637" s="42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  <c r="AD637" s="41"/>
      <c r="AE637" s="41"/>
      <c r="AF637" s="41"/>
      <c r="AG637" s="41"/>
      <c r="AH637" s="41"/>
      <c r="AI637" s="41"/>
      <c r="AJ637" s="41"/>
      <c r="AK637" s="41"/>
      <c r="AL637" s="41"/>
      <c r="AM637" s="41"/>
      <c r="AN637" s="41"/>
      <c r="AO637" s="41"/>
      <c r="AP637" s="41"/>
      <c r="AQ637" s="41"/>
      <c r="AR637" s="41"/>
      <c r="AS637" s="41"/>
      <c r="AT637" s="41"/>
      <c r="AU637" s="41"/>
      <c r="AV637" s="41"/>
      <c r="AW637" s="41"/>
      <c r="AX637" s="41"/>
      <c r="AY637" s="41"/>
      <c r="AZ637" s="41"/>
      <c r="BA637" s="41"/>
      <c r="BB637" s="41"/>
      <c r="BC637" s="41"/>
      <c r="BD637" s="41"/>
      <c r="BE637" s="41"/>
      <c r="BF637" s="41"/>
      <c r="BG637" s="41"/>
      <c r="BH637" s="41"/>
      <c r="BI637" s="41"/>
      <c r="BJ637" s="41"/>
      <c r="BK637" s="43"/>
    </row>
    <row r="638" spans="1:63" s="44" customFormat="1" x14ac:dyDescent="0.2">
      <c r="A638" s="48"/>
      <c r="B638" s="41"/>
      <c r="C638" s="41"/>
      <c r="D638" s="41"/>
      <c r="E638" s="41"/>
      <c r="F638" s="41"/>
      <c r="G638" s="41"/>
      <c r="H638" s="42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1"/>
      <c r="AE638" s="41"/>
      <c r="AF638" s="41"/>
      <c r="AG638" s="41"/>
      <c r="AH638" s="41"/>
      <c r="AI638" s="41"/>
      <c r="AJ638" s="41"/>
      <c r="AK638" s="41"/>
      <c r="AL638" s="41"/>
      <c r="AM638" s="41"/>
      <c r="AN638" s="41"/>
      <c r="AO638" s="41"/>
      <c r="AP638" s="41"/>
      <c r="AQ638" s="41"/>
      <c r="AR638" s="41"/>
      <c r="AS638" s="41"/>
      <c r="AT638" s="41"/>
      <c r="AU638" s="41"/>
      <c r="AV638" s="41"/>
      <c r="AW638" s="41"/>
      <c r="AX638" s="41"/>
      <c r="AY638" s="41"/>
      <c r="AZ638" s="41"/>
      <c r="BA638" s="41"/>
      <c r="BB638" s="41"/>
      <c r="BC638" s="41"/>
      <c r="BD638" s="41"/>
      <c r="BE638" s="41"/>
      <c r="BF638" s="41"/>
      <c r="BG638" s="41"/>
      <c r="BH638" s="41"/>
      <c r="BI638" s="41"/>
      <c r="BJ638" s="41"/>
      <c r="BK638" s="43"/>
    </row>
    <row r="639" spans="1:63" s="44" customFormat="1" x14ac:dyDescent="0.2">
      <c r="A639" s="48"/>
      <c r="B639" s="41"/>
      <c r="C639" s="41"/>
      <c r="D639" s="41"/>
      <c r="E639" s="41"/>
      <c r="F639" s="41"/>
      <c r="G639" s="41"/>
      <c r="H639" s="42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  <c r="AD639" s="41"/>
      <c r="AE639" s="41"/>
      <c r="AF639" s="41"/>
      <c r="AG639" s="41"/>
      <c r="AH639" s="41"/>
      <c r="AI639" s="41"/>
      <c r="AJ639" s="41"/>
      <c r="AK639" s="41"/>
      <c r="AL639" s="41"/>
      <c r="AM639" s="41"/>
      <c r="AN639" s="41"/>
      <c r="AO639" s="41"/>
      <c r="AP639" s="41"/>
      <c r="AQ639" s="41"/>
      <c r="AR639" s="41"/>
      <c r="AS639" s="41"/>
      <c r="AT639" s="41"/>
      <c r="AU639" s="41"/>
      <c r="AV639" s="41"/>
      <c r="AW639" s="41"/>
      <c r="AX639" s="41"/>
      <c r="AY639" s="41"/>
      <c r="AZ639" s="41"/>
      <c r="BA639" s="41"/>
      <c r="BB639" s="41"/>
      <c r="BC639" s="41"/>
      <c r="BD639" s="41"/>
      <c r="BE639" s="41"/>
      <c r="BF639" s="41"/>
      <c r="BG639" s="41"/>
      <c r="BH639" s="41"/>
      <c r="BI639" s="41"/>
      <c r="BJ639" s="41"/>
      <c r="BK639" s="43"/>
    </row>
    <row r="640" spans="1:63" s="44" customFormat="1" x14ac:dyDescent="0.2">
      <c r="A640" s="48"/>
      <c r="B640" s="41"/>
      <c r="C640" s="41"/>
      <c r="D640" s="41"/>
      <c r="E640" s="41"/>
      <c r="F640" s="41"/>
      <c r="G640" s="41"/>
      <c r="H640" s="42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  <c r="AD640" s="41"/>
      <c r="AE640" s="41"/>
      <c r="AF640" s="41"/>
      <c r="AG640" s="41"/>
      <c r="AH640" s="41"/>
      <c r="AI640" s="41"/>
      <c r="AJ640" s="41"/>
      <c r="AK640" s="41"/>
      <c r="AL640" s="41"/>
      <c r="AM640" s="41"/>
      <c r="AN640" s="41"/>
      <c r="AO640" s="41"/>
      <c r="AP640" s="41"/>
      <c r="AQ640" s="41"/>
      <c r="AR640" s="41"/>
      <c r="AS640" s="41"/>
      <c r="AT640" s="41"/>
      <c r="AU640" s="41"/>
      <c r="AV640" s="41"/>
      <c r="AW640" s="41"/>
      <c r="AX640" s="41"/>
      <c r="AY640" s="41"/>
      <c r="AZ640" s="41"/>
      <c r="BA640" s="41"/>
      <c r="BB640" s="41"/>
      <c r="BC640" s="41"/>
      <c r="BD640" s="41"/>
      <c r="BE640" s="41"/>
      <c r="BF640" s="41"/>
      <c r="BG640" s="41"/>
      <c r="BH640" s="41"/>
      <c r="BI640" s="41"/>
      <c r="BJ640" s="41"/>
      <c r="BK640" s="43"/>
    </row>
    <row r="641" spans="1:63" s="44" customFormat="1" x14ac:dyDescent="0.2">
      <c r="A641" s="48"/>
      <c r="B641" s="41"/>
      <c r="C641" s="41"/>
      <c r="D641" s="41"/>
      <c r="E641" s="41"/>
      <c r="F641" s="41"/>
      <c r="G641" s="41"/>
      <c r="H641" s="42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  <c r="AD641" s="41"/>
      <c r="AE641" s="41"/>
      <c r="AF641" s="41"/>
      <c r="AG641" s="41"/>
      <c r="AH641" s="41"/>
      <c r="AI641" s="41"/>
      <c r="AJ641" s="41"/>
      <c r="AK641" s="41"/>
      <c r="AL641" s="41"/>
      <c r="AM641" s="41"/>
      <c r="AN641" s="41"/>
      <c r="AO641" s="41"/>
      <c r="AP641" s="41"/>
      <c r="AQ641" s="41"/>
      <c r="AR641" s="41"/>
      <c r="AS641" s="41"/>
      <c r="AT641" s="41"/>
      <c r="AU641" s="41"/>
      <c r="AV641" s="41"/>
      <c r="AW641" s="41"/>
      <c r="AX641" s="41"/>
      <c r="AY641" s="41"/>
      <c r="AZ641" s="41"/>
      <c r="BA641" s="41"/>
      <c r="BB641" s="41"/>
      <c r="BC641" s="41"/>
      <c r="BD641" s="41"/>
      <c r="BE641" s="41"/>
      <c r="BF641" s="41"/>
      <c r="BG641" s="41"/>
      <c r="BH641" s="41"/>
      <c r="BI641" s="41"/>
      <c r="BJ641" s="41"/>
      <c r="BK641" s="43"/>
    </row>
    <row r="642" spans="1:63" s="44" customFormat="1" x14ac:dyDescent="0.2">
      <c r="A642" s="48"/>
      <c r="B642" s="41"/>
      <c r="C642" s="41"/>
      <c r="D642" s="41"/>
      <c r="E642" s="41"/>
      <c r="F642" s="41"/>
      <c r="G642" s="41"/>
      <c r="H642" s="42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  <c r="AD642" s="41"/>
      <c r="AE642" s="41"/>
      <c r="AF642" s="41"/>
      <c r="AG642" s="41"/>
      <c r="AH642" s="41"/>
      <c r="AI642" s="41"/>
      <c r="AJ642" s="41"/>
      <c r="AK642" s="41"/>
      <c r="AL642" s="41"/>
      <c r="AM642" s="41"/>
      <c r="AN642" s="41"/>
      <c r="AO642" s="41"/>
      <c r="AP642" s="41"/>
      <c r="AQ642" s="41"/>
      <c r="AR642" s="41"/>
      <c r="AS642" s="41"/>
      <c r="AT642" s="41"/>
      <c r="AU642" s="41"/>
      <c r="AV642" s="41"/>
      <c r="AW642" s="41"/>
      <c r="AX642" s="41"/>
      <c r="AY642" s="41"/>
      <c r="AZ642" s="41"/>
      <c r="BA642" s="41"/>
      <c r="BB642" s="41"/>
      <c r="BC642" s="41"/>
      <c r="BD642" s="41"/>
      <c r="BE642" s="41"/>
      <c r="BF642" s="41"/>
      <c r="BG642" s="41"/>
      <c r="BH642" s="41"/>
      <c r="BI642" s="41"/>
      <c r="BJ642" s="41"/>
      <c r="BK642" s="43"/>
    </row>
    <row r="643" spans="1:63" s="44" customFormat="1" x14ac:dyDescent="0.2">
      <c r="A643" s="48"/>
      <c r="B643" s="41"/>
      <c r="C643" s="41"/>
      <c r="D643" s="41"/>
      <c r="E643" s="41"/>
      <c r="F643" s="41"/>
      <c r="G643" s="41"/>
      <c r="H643" s="42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  <c r="AD643" s="41"/>
      <c r="AE643" s="41"/>
      <c r="AF643" s="41"/>
      <c r="AG643" s="41"/>
      <c r="AH643" s="41"/>
      <c r="AI643" s="41"/>
      <c r="AJ643" s="41"/>
      <c r="AK643" s="41"/>
      <c r="AL643" s="41"/>
      <c r="AM643" s="41"/>
      <c r="AN643" s="41"/>
      <c r="AO643" s="41"/>
      <c r="AP643" s="41"/>
      <c r="AQ643" s="41"/>
      <c r="AR643" s="41"/>
      <c r="AS643" s="41"/>
      <c r="AT643" s="41"/>
      <c r="AU643" s="41"/>
      <c r="AV643" s="41"/>
      <c r="AW643" s="41"/>
      <c r="AX643" s="41"/>
      <c r="AY643" s="41"/>
      <c r="AZ643" s="41"/>
      <c r="BA643" s="41"/>
      <c r="BB643" s="41"/>
      <c r="BC643" s="41"/>
      <c r="BD643" s="41"/>
      <c r="BE643" s="41"/>
      <c r="BF643" s="41"/>
      <c r="BG643" s="41"/>
      <c r="BH643" s="41"/>
      <c r="BI643" s="41"/>
      <c r="BJ643" s="41"/>
      <c r="BK643" s="43"/>
    </row>
    <row r="644" spans="1:63" s="44" customFormat="1" x14ac:dyDescent="0.2">
      <c r="A644" s="48"/>
      <c r="B644" s="41"/>
      <c r="C644" s="41"/>
      <c r="D644" s="41"/>
      <c r="E644" s="41"/>
      <c r="F644" s="41"/>
      <c r="G644" s="41"/>
      <c r="H644" s="42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  <c r="AD644" s="41"/>
      <c r="AE644" s="41"/>
      <c r="AF644" s="41"/>
      <c r="AG644" s="41"/>
      <c r="AH644" s="41"/>
      <c r="AI644" s="41"/>
      <c r="AJ644" s="41"/>
      <c r="AK644" s="41"/>
      <c r="AL644" s="41"/>
      <c r="AM644" s="41"/>
      <c r="AN644" s="41"/>
      <c r="AO644" s="41"/>
      <c r="AP644" s="41"/>
      <c r="AQ644" s="41"/>
      <c r="AR644" s="41"/>
      <c r="AS644" s="41"/>
      <c r="AT644" s="41"/>
      <c r="AU644" s="41"/>
      <c r="AV644" s="41"/>
      <c r="AW644" s="41"/>
      <c r="AX644" s="41"/>
      <c r="AY644" s="41"/>
      <c r="AZ644" s="41"/>
      <c r="BA644" s="41"/>
      <c r="BB644" s="41"/>
      <c r="BC644" s="41"/>
      <c r="BD644" s="41"/>
      <c r="BE644" s="41"/>
      <c r="BF644" s="41"/>
      <c r="BG644" s="41"/>
      <c r="BH644" s="41"/>
      <c r="BI644" s="41"/>
      <c r="BJ644" s="41"/>
      <c r="BK644" s="43"/>
    </row>
    <row r="645" spans="1:63" s="44" customFormat="1" x14ac:dyDescent="0.2">
      <c r="A645" s="48"/>
      <c r="B645" s="41"/>
      <c r="C645" s="41"/>
      <c r="D645" s="41"/>
      <c r="E645" s="41"/>
      <c r="F645" s="41"/>
      <c r="G645" s="41"/>
      <c r="H645" s="42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1"/>
      <c r="AE645" s="41"/>
      <c r="AF645" s="41"/>
      <c r="AG645" s="41"/>
      <c r="AH645" s="41"/>
      <c r="AI645" s="41"/>
      <c r="AJ645" s="41"/>
      <c r="AK645" s="41"/>
      <c r="AL645" s="41"/>
      <c r="AM645" s="41"/>
      <c r="AN645" s="41"/>
      <c r="AO645" s="41"/>
      <c r="AP645" s="41"/>
      <c r="AQ645" s="41"/>
      <c r="AR645" s="41"/>
      <c r="AS645" s="41"/>
      <c r="AT645" s="41"/>
      <c r="AU645" s="41"/>
      <c r="AV645" s="41"/>
      <c r="AW645" s="41"/>
      <c r="AX645" s="41"/>
      <c r="AY645" s="41"/>
      <c r="AZ645" s="41"/>
      <c r="BA645" s="41"/>
      <c r="BB645" s="41"/>
      <c r="BC645" s="41"/>
      <c r="BD645" s="41"/>
      <c r="BE645" s="41"/>
      <c r="BF645" s="41"/>
      <c r="BG645" s="41"/>
      <c r="BH645" s="41"/>
      <c r="BI645" s="41"/>
      <c r="BJ645" s="41"/>
      <c r="BK645" s="43"/>
    </row>
    <row r="646" spans="1:63" s="44" customFormat="1" x14ac:dyDescent="0.2">
      <c r="A646" s="48"/>
      <c r="B646" s="41"/>
      <c r="C646" s="41"/>
      <c r="D646" s="41"/>
      <c r="E646" s="41"/>
      <c r="F646" s="41"/>
      <c r="G646" s="41"/>
      <c r="H646" s="42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  <c r="AD646" s="41"/>
      <c r="AE646" s="41"/>
      <c r="AF646" s="41"/>
      <c r="AG646" s="41"/>
      <c r="AH646" s="41"/>
      <c r="AI646" s="41"/>
      <c r="AJ646" s="41"/>
      <c r="AK646" s="41"/>
      <c r="AL646" s="41"/>
      <c r="AM646" s="41"/>
      <c r="AN646" s="41"/>
      <c r="AO646" s="41"/>
      <c r="AP646" s="41"/>
      <c r="AQ646" s="41"/>
      <c r="AR646" s="41"/>
      <c r="AS646" s="41"/>
      <c r="AT646" s="41"/>
      <c r="AU646" s="41"/>
      <c r="AV646" s="41"/>
      <c r="AW646" s="41"/>
      <c r="AX646" s="41"/>
      <c r="AY646" s="41"/>
      <c r="AZ646" s="41"/>
      <c r="BA646" s="41"/>
      <c r="BB646" s="41"/>
      <c r="BC646" s="41"/>
      <c r="BD646" s="41"/>
      <c r="BE646" s="41"/>
      <c r="BF646" s="41"/>
      <c r="BG646" s="41"/>
      <c r="BH646" s="41"/>
      <c r="BI646" s="41"/>
      <c r="BJ646" s="41"/>
      <c r="BK646" s="43"/>
    </row>
    <row r="647" spans="1:63" s="44" customFormat="1" x14ac:dyDescent="0.2">
      <c r="A647" s="48"/>
      <c r="B647" s="41"/>
      <c r="C647" s="41"/>
      <c r="D647" s="41"/>
      <c r="E647" s="41"/>
      <c r="F647" s="41"/>
      <c r="G647" s="41"/>
      <c r="H647" s="42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  <c r="AE647" s="41"/>
      <c r="AF647" s="41"/>
      <c r="AG647" s="41"/>
      <c r="AH647" s="41"/>
      <c r="AI647" s="41"/>
      <c r="AJ647" s="41"/>
      <c r="AK647" s="41"/>
      <c r="AL647" s="41"/>
      <c r="AM647" s="41"/>
      <c r="AN647" s="41"/>
      <c r="AO647" s="41"/>
      <c r="AP647" s="41"/>
      <c r="AQ647" s="41"/>
      <c r="AR647" s="41"/>
      <c r="AS647" s="41"/>
      <c r="AT647" s="41"/>
      <c r="AU647" s="41"/>
      <c r="AV647" s="41"/>
      <c r="AW647" s="41"/>
      <c r="AX647" s="41"/>
      <c r="AY647" s="41"/>
      <c r="AZ647" s="41"/>
      <c r="BA647" s="41"/>
      <c r="BB647" s="41"/>
      <c r="BC647" s="41"/>
      <c r="BD647" s="41"/>
      <c r="BE647" s="41"/>
      <c r="BF647" s="41"/>
      <c r="BG647" s="41"/>
      <c r="BH647" s="41"/>
      <c r="BI647" s="41"/>
      <c r="BJ647" s="41"/>
      <c r="BK647" s="43"/>
    </row>
    <row r="648" spans="1:63" s="44" customFormat="1" x14ac:dyDescent="0.2">
      <c r="A648" s="48"/>
      <c r="B648" s="41"/>
      <c r="C648" s="41"/>
      <c r="D648" s="41"/>
      <c r="E648" s="41"/>
      <c r="F648" s="41"/>
      <c r="G648" s="41"/>
      <c r="H648" s="42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  <c r="AD648" s="41"/>
      <c r="AE648" s="41"/>
      <c r="AF648" s="41"/>
      <c r="AG648" s="41"/>
      <c r="AH648" s="41"/>
      <c r="AI648" s="41"/>
      <c r="AJ648" s="41"/>
      <c r="AK648" s="41"/>
      <c r="AL648" s="41"/>
      <c r="AM648" s="41"/>
      <c r="AN648" s="41"/>
      <c r="AO648" s="41"/>
      <c r="AP648" s="41"/>
      <c r="AQ648" s="41"/>
      <c r="AR648" s="41"/>
      <c r="AS648" s="41"/>
      <c r="AT648" s="41"/>
      <c r="AU648" s="41"/>
      <c r="AV648" s="41"/>
      <c r="AW648" s="41"/>
      <c r="AX648" s="41"/>
      <c r="AY648" s="41"/>
      <c r="AZ648" s="41"/>
      <c r="BA648" s="41"/>
      <c r="BB648" s="41"/>
      <c r="BC648" s="41"/>
      <c r="BD648" s="41"/>
      <c r="BE648" s="41"/>
      <c r="BF648" s="41"/>
      <c r="BG648" s="41"/>
      <c r="BH648" s="41"/>
      <c r="BI648" s="41"/>
      <c r="BJ648" s="41"/>
      <c r="BK648" s="43"/>
    </row>
    <row r="649" spans="1:63" s="44" customFormat="1" x14ac:dyDescent="0.2">
      <c r="A649" s="48"/>
      <c r="B649" s="41"/>
      <c r="C649" s="41"/>
      <c r="D649" s="41"/>
      <c r="E649" s="41"/>
      <c r="F649" s="41"/>
      <c r="G649" s="41"/>
      <c r="H649" s="42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1"/>
      <c r="AE649" s="41"/>
      <c r="AF649" s="41"/>
      <c r="AG649" s="41"/>
      <c r="AH649" s="41"/>
      <c r="AI649" s="41"/>
      <c r="AJ649" s="41"/>
      <c r="AK649" s="41"/>
      <c r="AL649" s="41"/>
      <c r="AM649" s="41"/>
      <c r="AN649" s="41"/>
      <c r="AO649" s="41"/>
      <c r="AP649" s="41"/>
      <c r="AQ649" s="41"/>
      <c r="AR649" s="41"/>
      <c r="AS649" s="41"/>
      <c r="AT649" s="41"/>
      <c r="AU649" s="41"/>
      <c r="AV649" s="41"/>
      <c r="AW649" s="41"/>
      <c r="AX649" s="41"/>
      <c r="AY649" s="41"/>
      <c r="AZ649" s="41"/>
      <c r="BA649" s="41"/>
      <c r="BB649" s="41"/>
      <c r="BC649" s="41"/>
      <c r="BD649" s="41"/>
      <c r="BE649" s="41"/>
      <c r="BF649" s="41"/>
      <c r="BG649" s="41"/>
      <c r="BH649" s="41"/>
      <c r="BI649" s="41"/>
      <c r="BJ649" s="41"/>
      <c r="BK649" s="43"/>
    </row>
    <row r="650" spans="1:63" s="44" customFormat="1" x14ac:dyDescent="0.2">
      <c r="A650" s="48"/>
      <c r="B650" s="41"/>
      <c r="C650" s="41"/>
      <c r="D650" s="41"/>
      <c r="E650" s="41"/>
      <c r="F650" s="41"/>
      <c r="G650" s="41"/>
      <c r="H650" s="42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  <c r="AD650" s="41"/>
      <c r="AE650" s="41"/>
      <c r="AF650" s="41"/>
      <c r="AG650" s="41"/>
      <c r="AH650" s="41"/>
      <c r="AI650" s="41"/>
      <c r="AJ650" s="41"/>
      <c r="AK650" s="41"/>
      <c r="AL650" s="41"/>
      <c r="AM650" s="41"/>
      <c r="AN650" s="41"/>
      <c r="AO650" s="41"/>
      <c r="AP650" s="41"/>
      <c r="AQ650" s="41"/>
      <c r="AR650" s="41"/>
      <c r="AS650" s="41"/>
      <c r="AT650" s="41"/>
      <c r="AU650" s="41"/>
      <c r="AV650" s="41"/>
      <c r="AW650" s="41"/>
      <c r="AX650" s="41"/>
      <c r="AY650" s="41"/>
      <c r="AZ650" s="41"/>
      <c r="BA650" s="41"/>
      <c r="BB650" s="41"/>
      <c r="BC650" s="41"/>
      <c r="BD650" s="41"/>
      <c r="BE650" s="41"/>
      <c r="BF650" s="41"/>
      <c r="BG650" s="41"/>
      <c r="BH650" s="41"/>
      <c r="BI650" s="41"/>
      <c r="BJ650" s="41"/>
      <c r="BK650" s="43"/>
    </row>
    <row r="651" spans="1:63" s="44" customFormat="1" x14ac:dyDescent="0.2">
      <c r="A651" s="48"/>
      <c r="B651" s="41"/>
      <c r="C651" s="41"/>
      <c r="D651" s="41"/>
      <c r="E651" s="41"/>
      <c r="F651" s="41"/>
      <c r="G651" s="41"/>
      <c r="H651" s="42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  <c r="AD651" s="41"/>
      <c r="AE651" s="41"/>
      <c r="AF651" s="41"/>
      <c r="AG651" s="41"/>
      <c r="AH651" s="41"/>
      <c r="AI651" s="41"/>
      <c r="AJ651" s="41"/>
      <c r="AK651" s="41"/>
      <c r="AL651" s="41"/>
      <c r="AM651" s="41"/>
      <c r="AN651" s="41"/>
      <c r="AO651" s="41"/>
      <c r="AP651" s="41"/>
      <c r="AQ651" s="41"/>
      <c r="AR651" s="41"/>
      <c r="AS651" s="41"/>
      <c r="AT651" s="41"/>
      <c r="AU651" s="41"/>
      <c r="AV651" s="41"/>
      <c r="AW651" s="41"/>
      <c r="AX651" s="41"/>
      <c r="AY651" s="41"/>
      <c r="AZ651" s="41"/>
      <c r="BA651" s="41"/>
      <c r="BB651" s="41"/>
      <c r="BC651" s="41"/>
      <c r="BD651" s="41"/>
      <c r="BE651" s="41"/>
      <c r="BF651" s="41"/>
      <c r="BG651" s="41"/>
      <c r="BH651" s="41"/>
      <c r="BI651" s="41"/>
      <c r="BJ651" s="41"/>
      <c r="BK651" s="43"/>
    </row>
    <row r="652" spans="1:63" s="44" customFormat="1" x14ac:dyDescent="0.2">
      <c r="A652" s="48"/>
      <c r="B652" s="41"/>
      <c r="C652" s="41"/>
      <c r="D652" s="41"/>
      <c r="E652" s="41"/>
      <c r="F652" s="41"/>
      <c r="G652" s="41"/>
      <c r="H652" s="42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  <c r="AD652" s="41"/>
      <c r="AE652" s="41"/>
      <c r="AF652" s="41"/>
      <c r="AG652" s="41"/>
      <c r="AH652" s="41"/>
      <c r="AI652" s="41"/>
      <c r="AJ652" s="41"/>
      <c r="AK652" s="41"/>
      <c r="AL652" s="41"/>
      <c r="AM652" s="41"/>
      <c r="AN652" s="41"/>
      <c r="AO652" s="41"/>
      <c r="AP652" s="41"/>
      <c r="AQ652" s="41"/>
      <c r="AR652" s="41"/>
      <c r="AS652" s="41"/>
      <c r="AT652" s="41"/>
      <c r="AU652" s="41"/>
      <c r="AV652" s="41"/>
      <c r="AW652" s="41"/>
      <c r="AX652" s="41"/>
      <c r="AY652" s="41"/>
      <c r="AZ652" s="41"/>
      <c r="BA652" s="41"/>
      <c r="BB652" s="41"/>
      <c r="BC652" s="41"/>
      <c r="BD652" s="41"/>
      <c r="BE652" s="41"/>
      <c r="BF652" s="41"/>
      <c r="BG652" s="41"/>
      <c r="BH652" s="41"/>
      <c r="BI652" s="41"/>
      <c r="BJ652" s="41"/>
      <c r="BK652" s="43"/>
    </row>
    <row r="653" spans="1:63" s="44" customFormat="1" x14ac:dyDescent="0.2">
      <c r="A653" s="48"/>
      <c r="B653" s="41"/>
      <c r="C653" s="41"/>
      <c r="D653" s="41"/>
      <c r="E653" s="41"/>
      <c r="F653" s="41"/>
      <c r="G653" s="41"/>
      <c r="H653" s="42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  <c r="AD653" s="41"/>
      <c r="AE653" s="41"/>
      <c r="AF653" s="41"/>
      <c r="AG653" s="41"/>
      <c r="AH653" s="41"/>
      <c r="AI653" s="41"/>
      <c r="AJ653" s="41"/>
      <c r="AK653" s="41"/>
      <c r="AL653" s="41"/>
      <c r="AM653" s="41"/>
      <c r="AN653" s="41"/>
      <c r="AO653" s="41"/>
      <c r="AP653" s="41"/>
      <c r="AQ653" s="41"/>
      <c r="AR653" s="41"/>
      <c r="AS653" s="41"/>
      <c r="AT653" s="41"/>
      <c r="AU653" s="41"/>
      <c r="AV653" s="41"/>
      <c r="AW653" s="41"/>
      <c r="AX653" s="41"/>
      <c r="AY653" s="41"/>
      <c r="AZ653" s="41"/>
      <c r="BA653" s="41"/>
      <c r="BB653" s="41"/>
      <c r="BC653" s="41"/>
      <c r="BD653" s="41"/>
      <c r="BE653" s="41"/>
      <c r="BF653" s="41"/>
      <c r="BG653" s="41"/>
      <c r="BH653" s="41"/>
      <c r="BI653" s="41"/>
      <c r="BJ653" s="41"/>
      <c r="BK653" s="43"/>
    </row>
    <row r="654" spans="1:63" s="44" customFormat="1" x14ac:dyDescent="0.2">
      <c r="A654" s="48"/>
      <c r="B654" s="41"/>
      <c r="C654" s="41"/>
      <c r="D654" s="41"/>
      <c r="E654" s="41"/>
      <c r="F654" s="41"/>
      <c r="G654" s="41"/>
      <c r="H654" s="42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  <c r="AD654" s="41"/>
      <c r="AE654" s="41"/>
      <c r="AF654" s="41"/>
      <c r="AG654" s="41"/>
      <c r="AH654" s="41"/>
      <c r="AI654" s="41"/>
      <c r="AJ654" s="41"/>
      <c r="AK654" s="41"/>
      <c r="AL654" s="41"/>
      <c r="AM654" s="41"/>
      <c r="AN654" s="41"/>
      <c r="AO654" s="41"/>
      <c r="AP654" s="41"/>
      <c r="AQ654" s="41"/>
      <c r="AR654" s="41"/>
      <c r="AS654" s="41"/>
      <c r="AT654" s="41"/>
      <c r="AU654" s="41"/>
      <c r="AV654" s="41"/>
      <c r="AW654" s="41"/>
      <c r="AX654" s="41"/>
      <c r="AY654" s="41"/>
      <c r="AZ654" s="41"/>
      <c r="BA654" s="41"/>
      <c r="BB654" s="41"/>
      <c r="BC654" s="41"/>
      <c r="BD654" s="41"/>
      <c r="BE654" s="41"/>
      <c r="BF654" s="41"/>
      <c r="BG654" s="41"/>
      <c r="BH654" s="41"/>
      <c r="BI654" s="41"/>
      <c r="BJ654" s="41"/>
      <c r="BK654" s="43"/>
    </row>
    <row r="655" spans="1:63" s="44" customFormat="1" x14ac:dyDescent="0.2">
      <c r="A655" s="48"/>
      <c r="B655" s="41"/>
      <c r="C655" s="41"/>
      <c r="D655" s="41"/>
      <c r="E655" s="41"/>
      <c r="F655" s="41"/>
      <c r="G655" s="41"/>
      <c r="H655" s="42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  <c r="AD655" s="41"/>
      <c r="AE655" s="41"/>
      <c r="AF655" s="41"/>
      <c r="AG655" s="41"/>
      <c r="AH655" s="41"/>
      <c r="AI655" s="41"/>
      <c r="AJ655" s="41"/>
      <c r="AK655" s="41"/>
      <c r="AL655" s="41"/>
      <c r="AM655" s="41"/>
      <c r="AN655" s="41"/>
      <c r="AO655" s="41"/>
      <c r="AP655" s="41"/>
      <c r="AQ655" s="41"/>
      <c r="AR655" s="41"/>
      <c r="AS655" s="41"/>
      <c r="AT655" s="41"/>
      <c r="AU655" s="41"/>
      <c r="AV655" s="41"/>
      <c r="AW655" s="41"/>
      <c r="AX655" s="41"/>
      <c r="AY655" s="41"/>
      <c r="AZ655" s="41"/>
      <c r="BA655" s="41"/>
      <c r="BB655" s="41"/>
      <c r="BC655" s="41"/>
      <c r="BD655" s="41"/>
      <c r="BE655" s="41"/>
      <c r="BF655" s="41"/>
      <c r="BG655" s="41"/>
      <c r="BH655" s="41"/>
      <c r="BI655" s="41"/>
      <c r="BJ655" s="41"/>
      <c r="BK655" s="43"/>
    </row>
    <row r="656" spans="1:63" s="44" customFormat="1" x14ac:dyDescent="0.2">
      <c r="A656" s="48"/>
      <c r="B656" s="41"/>
      <c r="C656" s="41"/>
      <c r="D656" s="41"/>
      <c r="E656" s="41"/>
      <c r="F656" s="41"/>
      <c r="G656" s="41"/>
      <c r="H656" s="42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  <c r="AD656" s="41"/>
      <c r="AE656" s="41"/>
      <c r="AF656" s="41"/>
      <c r="AG656" s="41"/>
      <c r="AH656" s="41"/>
      <c r="AI656" s="41"/>
      <c r="AJ656" s="41"/>
      <c r="AK656" s="41"/>
      <c r="AL656" s="41"/>
      <c r="AM656" s="41"/>
      <c r="AN656" s="41"/>
      <c r="AO656" s="41"/>
      <c r="AP656" s="41"/>
      <c r="AQ656" s="41"/>
      <c r="AR656" s="41"/>
      <c r="AS656" s="41"/>
      <c r="AT656" s="41"/>
      <c r="AU656" s="41"/>
      <c r="AV656" s="41"/>
      <c r="AW656" s="41"/>
      <c r="AX656" s="41"/>
      <c r="AY656" s="41"/>
      <c r="AZ656" s="41"/>
      <c r="BA656" s="41"/>
      <c r="BB656" s="41"/>
      <c r="BC656" s="41"/>
      <c r="BD656" s="41"/>
      <c r="BE656" s="41"/>
      <c r="BF656" s="41"/>
      <c r="BG656" s="41"/>
      <c r="BH656" s="41"/>
      <c r="BI656" s="41"/>
      <c r="BJ656" s="41"/>
      <c r="BK656" s="43"/>
    </row>
    <row r="657" spans="1:63" s="44" customFormat="1" x14ac:dyDescent="0.2">
      <c r="A657" s="48"/>
      <c r="B657" s="41"/>
      <c r="C657" s="41"/>
      <c r="D657" s="41"/>
      <c r="E657" s="41"/>
      <c r="F657" s="41"/>
      <c r="G657" s="41"/>
      <c r="H657" s="42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  <c r="AE657" s="41"/>
      <c r="AF657" s="41"/>
      <c r="AG657" s="41"/>
      <c r="AH657" s="41"/>
      <c r="AI657" s="41"/>
      <c r="AJ657" s="41"/>
      <c r="AK657" s="41"/>
      <c r="AL657" s="41"/>
      <c r="AM657" s="41"/>
      <c r="AN657" s="41"/>
      <c r="AO657" s="41"/>
      <c r="AP657" s="41"/>
      <c r="AQ657" s="41"/>
      <c r="AR657" s="41"/>
      <c r="AS657" s="41"/>
      <c r="AT657" s="41"/>
      <c r="AU657" s="41"/>
      <c r="AV657" s="41"/>
      <c r="AW657" s="41"/>
      <c r="AX657" s="41"/>
      <c r="AY657" s="41"/>
      <c r="AZ657" s="41"/>
      <c r="BA657" s="41"/>
      <c r="BB657" s="41"/>
      <c r="BC657" s="41"/>
      <c r="BD657" s="41"/>
      <c r="BE657" s="41"/>
      <c r="BF657" s="41"/>
      <c r="BG657" s="41"/>
      <c r="BH657" s="41"/>
      <c r="BI657" s="41"/>
      <c r="BJ657" s="41"/>
      <c r="BK657" s="43"/>
    </row>
    <row r="658" spans="1:63" s="44" customFormat="1" x14ac:dyDescent="0.2">
      <c r="A658" s="48"/>
      <c r="B658" s="41"/>
      <c r="C658" s="41"/>
      <c r="D658" s="41"/>
      <c r="E658" s="41"/>
      <c r="F658" s="41"/>
      <c r="G658" s="41"/>
      <c r="H658" s="42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  <c r="AE658" s="41"/>
      <c r="AF658" s="41"/>
      <c r="AG658" s="41"/>
      <c r="AH658" s="41"/>
      <c r="AI658" s="41"/>
      <c r="AJ658" s="41"/>
      <c r="AK658" s="41"/>
      <c r="AL658" s="41"/>
      <c r="AM658" s="41"/>
      <c r="AN658" s="41"/>
      <c r="AO658" s="41"/>
      <c r="AP658" s="41"/>
      <c r="AQ658" s="41"/>
      <c r="AR658" s="41"/>
      <c r="AS658" s="41"/>
      <c r="AT658" s="41"/>
      <c r="AU658" s="41"/>
      <c r="AV658" s="41"/>
      <c r="AW658" s="41"/>
      <c r="AX658" s="41"/>
      <c r="AY658" s="41"/>
      <c r="AZ658" s="41"/>
      <c r="BA658" s="41"/>
      <c r="BB658" s="41"/>
      <c r="BC658" s="41"/>
      <c r="BD658" s="41"/>
      <c r="BE658" s="41"/>
      <c r="BF658" s="41"/>
      <c r="BG658" s="41"/>
      <c r="BH658" s="41"/>
      <c r="BI658" s="41"/>
      <c r="BJ658" s="41"/>
      <c r="BK658" s="43"/>
    </row>
    <row r="659" spans="1:63" s="44" customFormat="1" x14ac:dyDescent="0.2">
      <c r="A659" s="48"/>
      <c r="B659" s="41"/>
      <c r="C659" s="41"/>
      <c r="D659" s="41"/>
      <c r="E659" s="41"/>
      <c r="F659" s="41"/>
      <c r="G659" s="41"/>
      <c r="H659" s="42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  <c r="AD659" s="41"/>
      <c r="AE659" s="41"/>
      <c r="AF659" s="41"/>
      <c r="AG659" s="41"/>
      <c r="AH659" s="41"/>
      <c r="AI659" s="41"/>
      <c r="AJ659" s="41"/>
      <c r="AK659" s="41"/>
      <c r="AL659" s="41"/>
      <c r="AM659" s="41"/>
      <c r="AN659" s="41"/>
      <c r="AO659" s="41"/>
      <c r="AP659" s="41"/>
      <c r="AQ659" s="41"/>
      <c r="AR659" s="41"/>
      <c r="AS659" s="41"/>
      <c r="AT659" s="41"/>
      <c r="AU659" s="41"/>
      <c r="AV659" s="41"/>
      <c r="AW659" s="41"/>
      <c r="AX659" s="41"/>
      <c r="AY659" s="41"/>
      <c r="AZ659" s="41"/>
      <c r="BA659" s="41"/>
      <c r="BB659" s="41"/>
      <c r="BC659" s="41"/>
      <c r="BD659" s="41"/>
      <c r="BE659" s="41"/>
      <c r="BF659" s="41"/>
      <c r="BG659" s="41"/>
      <c r="BH659" s="41"/>
      <c r="BI659" s="41"/>
      <c r="BJ659" s="41"/>
      <c r="BK659" s="43"/>
    </row>
    <row r="660" spans="1:63" s="44" customFormat="1" x14ac:dyDescent="0.2">
      <c r="A660" s="48"/>
      <c r="B660" s="41"/>
      <c r="C660" s="41"/>
      <c r="D660" s="41"/>
      <c r="E660" s="41"/>
      <c r="F660" s="41"/>
      <c r="G660" s="41"/>
      <c r="H660" s="42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  <c r="AD660" s="41"/>
      <c r="AE660" s="41"/>
      <c r="AF660" s="41"/>
      <c r="AG660" s="41"/>
      <c r="AH660" s="41"/>
      <c r="AI660" s="41"/>
      <c r="AJ660" s="41"/>
      <c r="AK660" s="41"/>
      <c r="AL660" s="41"/>
      <c r="AM660" s="41"/>
      <c r="AN660" s="41"/>
      <c r="AO660" s="41"/>
      <c r="AP660" s="41"/>
      <c r="AQ660" s="41"/>
      <c r="AR660" s="41"/>
      <c r="AS660" s="41"/>
      <c r="AT660" s="41"/>
      <c r="AU660" s="41"/>
      <c r="AV660" s="41"/>
      <c r="AW660" s="41"/>
      <c r="AX660" s="41"/>
      <c r="AY660" s="41"/>
      <c r="AZ660" s="41"/>
      <c r="BA660" s="41"/>
      <c r="BB660" s="41"/>
      <c r="BC660" s="41"/>
      <c r="BD660" s="41"/>
      <c r="BE660" s="41"/>
      <c r="BF660" s="41"/>
      <c r="BG660" s="41"/>
      <c r="BH660" s="41"/>
      <c r="BI660" s="41"/>
      <c r="BJ660" s="41"/>
      <c r="BK660" s="43"/>
    </row>
    <row r="661" spans="1:63" s="44" customFormat="1" x14ac:dyDescent="0.2">
      <c r="A661" s="48"/>
      <c r="B661" s="41"/>
      <c r="C661" s="41"/>
      <c r="D661" s="41"/>
      <c r="E661" s="41"/>
      <c r="F661" s="41"/>
      <c r="G661" s="41"/>
      <c r="H661" s="42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  <c r="AD661" s="41"/>
      <c r="AE661" s="41"/>
      <c r="AF661" s="41"/>
      <c r="AG661" s="41"/>
      <c r="AH661" s="41"/>
      <c r="AI661" s="41"/>
      <c r="AJ661" s="41"/>
      <c r="AK661" s="41"/>
      <c r="AL661" s="41"/>
      <c r="AM661" s="41"/>
      <c r="AN661" s="41"/>
      <c r="AO661" s="41"/>
      <c r="AP661" s="41"/>
      <c r="AQ661" s="41"/>
      <c r="AR661" s="41"/>
      <c r="AS661" s="41"/>
      <c r="AT661" s="41"/>
      <c r="AU661" s="41"/>
      <c r="AV661" s="41"/>
      <c r="AW661" s="41"/>
      <c r="AX661" s="41"/>
      <c r="AY661" s="41"/>
      <c r="AZ661" s="41"/>
      <c r="BA661" s="41"/>
      <c r="BB661" s="41"/>
      <c r="BC661" s="41"/>
      <c r="BD661" s="41"/>
      <c r="BE661" s="41"/>
      <c r="BF661" s="41"/>
      <c r="BG661" s="41"/>
      <c r="BH661" s="41"/>
      <c r="BI661" s="41"/>
      <c r="BJ661" s="41"/>
      <c r="BK661" s="43"/>
    </row>
    <row r="662" spans="1:63" s="44" customFormat="1" x14ac:dyDescent="0.2">
      <c r="A662" s="48"/>
      <c r="B662" s="41"/>
      <c r="C662" s="41"/>
      <c r="D662" s="41"/>
      <c r="E662" s="41"/>
      <c r="F662" s="41"/>
      <c r="G662" s="41"/>
      <c r="H662" s="42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  <c r="AD662" s="41"/>
      <c r="AE662" s="41"/>
      <c r="AF662" s="41"/>
      <c r="AG662" s="41"/>
      <c r="AH662" s="41"/>
      <c r="AI662" s="41"/>
      <c r="AJ662" s="41"/>
      <c r="AK662" s="41"/>
      <c r="AL662" s="41"/>
      <c r="AM662" s="41"/>
      <c r="AN662" s="41"/>
      <c r="AO662" s="41"/>
      <c r="AP662" s="41"/>
      <c r="AQ662" s="41"/>
      <c r="AR662" s="41"/>
      <c r="AS662" s="41"/>
      <c r="AT662" s="41"/>
      <c r="AU662" s="41"/>
      <c r="AV662" s="41"/>
      <c r="AW662" s="41"/>
      <c r="AX662" s="41"/>
      <c r="AY662" s="41"/>
      <c r="AZ662" s="41"/>
      <c r="BA662" s="41"/>
      <c r="BB662" s="41"/>
      <c r="BC662" s="41"/>
      <c r="BD662" s="41"/>
      <c r="BE662" s="41"/>
      <c r="BF662" s="41"/>
      <c r="BG662" s="41"/>
      <c r="BH662" s="41"/>
      <c r="BI662" s="41"/>
      <c r="BJ662" s="41"/>
      <c r="BK662" s="43"/>
    </row>
    <row r="663" spans="1:63" s="44" customFormat="1" x14ac:dyDescent="0.2">
      <c r="A663" s="48"/>
      <c r="B663" s="41"/>
      <c r="C663" s="41"/>
      <c r="D663" s="41"/>
      <c r="E663" s="41"/>
      <c r="F663" s="41"/>
      <c r="G663" s="41"/>
      <c r="H663" s="42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  <c r="AD663" s="41"/>
      <c r="AE663" s="41"/>
      <c r="AF663" s="41"/>
      <c r="AG663" s="41"/>
      <c r="AH663" s="41"/>
      <c r="AI663" s="41"/>
      <c r="AJ663" s="41"/>
      <c r="AK663" s="41"/>
      <c r="AL663" s="41"/>
      <c r="AM663" s="41"/>
      <c r="AN663" s="41"/>
      <c r="AO663" s="41"/>
      <c r="AP663" s="41"/>
      <c r="AQ663" s="41"/>
      <c r="AR663" s="41"/>
      <c r="AS663" s="41"/>
      <c r="AT663" s="41"/>
      <c r="AU663" s="41"/>
      <c r="AV663" s="41"/>
      <c r="AW663" s="41"/>
      <c r="AX663" s="41"/>
      <c r="AY663" s="41"/>
      <c r="AZ663" s="41"/>
      <c r="BA663" s="41"/>
      <c r="BB663" s="41"/>
      <c r="BC663" s="41"/>
      <c r="BD663" s="41"/>
      <c r="BE663" s="41"/>
      <c r="BF663" s="41"/>
      <c r="BG663" s="41"/>
      <c r="BH663" s="41"/>
      <c r="BI663" s="41"/>
      <c r="BJ663" s="41"/>
      <c r="BK663" s="43"/>
    </row>
    <row r="664" spans="1:63" s="44" customFormat="1" x14ac:dyDescent="0.2">
      <c r="A664" s="48"/>
      <c r="B664" s="41"/>
      <c r="C664" s="41"/>
      <c r="D664" s="41"/>
      <c r="E664" s="41"/>
      <c r="F664" s="41"/>
      <c r="G664" s="41"/>
      <c r="H664" s="42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  <c r="AD664" s="41"/>
      <c r="AE664" s="41"/>
      <c r="AF664" s="41"/>
      <c r="AG664" s="41"/>
      <c r="AH664" s="41"/>
      <c r="AI664" s="41"/>
      <c r="AJ664" s="41"/>
      <c r="AK664" s="41"/>
      <c r="AL664" s="41"/>
      <c r="AM664" s="41"/>
      <c r="AN664" s="41"/>
      <c r="AO664" s="41"/>
      <c r="AP664" s="41"/>
      <c r="AQ664" s="41"/>
      <c r="AR664" s="41"/>
      <c r="AS664" s="41"/>
      <c r="AT664" s="41"/>
      <c r="AU664" s="41"/>
      <c r="AV664" s="41"/>
      <c r="AW664" s="41"/>
      <c r="AX664" s="41"/>
      <c r="AY664" s="41"/>
      <c r="AZ664" s="41"/>
      <c r="BA664" s="41"/>
      <c r="BB664" s="41"/>
      <c r="BC664" s="41"/>
      <c r="BD664" s="41"/>
      <c r="BE664" s="41"/>
      <c r="BF664" s="41"/>
      <c r="BG664" s="41"/>
      <c r="BH664" s="41"/>
      <c r="BI664" s="41"/>
      <c r="BJ664" s="41"/>
      <c r="BK664" s="43"/>
    </row>
    <row r="665" spans="1:63" s="44" customFormat="1" x14ac:dyDescent="0.2">
      <c r="A665" s="48"/>
      <c r="B665" s="41"/>
      <c r="C665" s="41"/>
      <c r="D665" s="41"/>
      <c r="E665" s="41"/>
      <c r="F665" s="41"/>
      <c r="G665" s="41"/>
      <c r="H665" s="42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  <c r="AD665" s="41"/>
      <c r="AE665" s="41"/>
      <c r="AF665" s="41"/>
      <c r="AG665" s="41"/>
      <c r="AH665" s="41"/>
      <c r="AI665" s="41"/>
      <c r="AJ665" s="41"/>
      <c r="AK665" s="41"/>
      <c r="AL665" s="41"/>
      <c r="AM665" s="41"/>
      <c r="AN665" s="41"/>
      <c r="AO665" s="41"/>
      <c r="AP665" s="41"/>
      <c r="AQ665" s="41"/>
      <c r="AR665" s="41"/>
      <c r="AS665" s="41"/>
      <c r="AT665" s="41"/>
      <c r="AU665" s="41"/>
      <c r="AV665" s="41"/>
      <c r="AW665" s="41"/>
      <c r="AX665" s="41"/>
      <c r="AY665" s="41"/>
      <c r="AZ665" s="41"/>
      <c r="BA665" s="41"/>
      <c r="BB665" s="41"/>
      <c r="BC665" s="41"/>
      <c r="BD665" s="41"/>
      <c r="BE665" s="41"/>
      <c r="BF665" s="41"/>
      <c r="BG665" s="41"/>
      <c r="BH665" s="41"/>
      <c r="BI665" s="41"/>
      <c r="BJ665" s="41"/>
      <c r="BK665" s="43"/>
    </row>
    <row r="666" spans="1:63" s="44" customFormat="1" x14ac:dyDescent="0.2">
      <c r="A666" s="48"/>
      <c r="B666" s="41"/>
      <c r="C666" s="41"/>
      <c r="D666" s="41"/>
      <c r="E666" s="41"/>
      <c r="F666" s="41"/>
      <c r="G666" s="41"/>
      <c r="H666" s="42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  <c r="AD666" s="41"/>
      <c r="AE666" s="41"/>
      <c r="AF666" s="41"/>
      <c r="AG666" s="41"/>
      <c r="AH666" s="41"/>
      <c r="AI666" s="41"/>
      <c r="AJ666" s="41"/>
      <c r="AK666" s="41"/>
      <c r="AL666" s="41"/>
      <c r="AM666" s="41"/>
      <c r="AN666" s="41"/>
      <c r="AO666" s="41"/>
      <c r="AP666" s="41"/>
      <c r="AQ666" s="41"/>
      <c r="AR666" s="41"/>
      <c r="AS666" s="41"/>
      <c r="AT666" s="41"/>
      <c r="AU666" s="41"/>
      <c r="AV666" s="41"/>
      <c r="AW666" s="41"/>
      <c r="AX666" s="41"/>
      <c r="AY666" s="41"/>
      <c r="AZ666" s="41"/>
      <c r="BA666" s="41"/>
      <c r="BB666" s="41"/>
      <c r="BC666" s="41"/>
      <c r="BD666" s="41"/>
      <c r="BE666" s="41"/>
      <c r="BF666" s="41"/>
      <c r="BG666" s="41"/>
      <c r="BH666" s="41"/>
      <c r="BI666" s="41"/>
      <c r="BJ666" s="41"/>
      <c r="BK666" s="43"/>
    </row>
    <row r="667" spans="1:63" s="44" customFormat="1" x14ac:dyDescent="0.2">
      <c r="A667" s="48"/>
      <c r="B667" s="41"/>
      <c r="C667" s="41"/>
      <c r="D667" s="41"/>
      <c r="E667" s="41"/>
      <c r="F667" s="41"/>
      <c r="G667" s="41"/>
      <c r="H667" s="42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  <c r="AD667" s="41"/>
      <c r="AE667" s="41"/>
      <c r="AF667" s="41"/>
      <c r="AG667" s="41"/>
      <c r="AH667" s="41"/>
      <c r="AI667" s="41"/>
      <c r="AJ667" s="41"/>
      <c r="AK667" s="41"/>
      <c r="AL667" s="41"/>
      <c r="AM667" s="41"/>
      <c r="AN667" s="41"/>
      <c r="AO667" s="41"/>
      <c r="AP667" s="41"/>
      <c r="AQ667" s="41"/>
      <c r="AR667" s="41"/>
      <c r="AS667" s="41"/>
      <c r="AT667" s="41"/>
      <c r="AU667" s="41"/>
      <c r="AV667" s="41"/>
      <c r="AW667" s="41"/>
      <c r="AX667" s="41"/>
      <c r="AY667" s="41"/>
      <c r="AZ667" s="41"/>
      <c r="BA667" s="41"/>
      <c r="BB667" s="41"/>
      <c r="BC667" s="41"/>
      <c r="BD667" s="41"/>
      <c r="BE667" s="41"/>
      <c r="BF667" s="41"/>
      <c r="BG667" s="41"/>
      <c r="BH667" s="41"/>
      <c r="BI667" s="41"/>
      <c r="BJ667" s="41"/>
      <c r="BK667" s="43"/>
    </row>
    <row r="668" spans="1:63" s="44" customFormat="1" x14ac:dyDescent="0.2">
      <c r="A668" s="48"/>
      <c r="B668" s="41"/>
      <c r="C668" s="41"/>
      <c r="D668" s="41"/>
      <c r="E668" s="41"/>
      <c r="F668" s="41"/>
      <c r="G668" s="41"/>
      <c r="H668" s="42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  <c r="AD668" s="41"/>
      <c r="AE668" s="41"/>
      <c r="AF668" s="41"/>
      <c r="AG668" s="41"/>
      <c r="AH668" s="41"/>
      <c r="AI668" s="41"/>
      <c r="AJ668" s="41"/>
      <c r="AK668" s="41"/>
      <c r="AL668" s="41"/>
      <c r="AM668" s="41"/>
      <c r="AN668" s="41"/>
      <c r="AO668" s="41"/>
      <c r="AP668" s="41"/>
      <c r="AQ668" s="41"/>
      <c r="AR668" s="41"/>
      <c r="AS668" s="41"/>
      <c r="AT668" s="41"/>
      <c r="AU668" s="41"/>
      <c r="AV668" s="41"/>
      <c r="AW668" s="41"/>
      <c r="AX668" s="41"/>
      <c r="AY668" s="41"/>
      <c r="AZ668" s="41"/>
      <c r="BA668" s="41"/>
      <c r="BB668" s="41"/>
      <c r="BC668" s="41"/>
      <c r="BD668" s="41"/>
      <c r="BE668" s="41"/>
      <c r="BF668" s="41"/>
      <c r="BG668" s="41"/>
      <c r="BH668" s="41"/>
      <c r="BI668" s="41"/>
      <c r="BJ668" s="41"/>
      <c r="BK668" s="43"/>
    </row>
    <row r="669" spans="1:63" s="44" customFormat="1" x14ac:dyDescent="0.2">
      <c r="A669" s="48"/>
      <c r="B669" s="41"/>
      <c r="C669" s="41"/>
      <c r="D669" s="41"/>
      <c r="E669" s="41"/>
      <c r="F669" s="41"/>
      <c r="G669" s="41"/>
      <c r="H669" s="42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  <c r="AD669" s="41"/>
      <c r="AE669" s="41"/>
      <c r="AF669" s="41"/>
      <c r="AG669" s="41"/>
      <c r="AH669" s="41"/>
      <c r="AI669" s="41"/>
      <c r="AJ669" s="41"/>
      <c r="AK669" s="41"/>
      <c r="AL669" s="41"/>
      <c r="AM669" s="41"/>
      <c r="AN669" s="41"/>
      <c r="AO669" s="41"/>
      <c r="AP669" s="41"/>
      <c r="AQ669" s="41"/>
      <c r="AR669" s="41"/>
      <c r="AS669" s="41"/>
      <c r="AT669" s="41"/>
      <c r="AU669" s="41"/>
      <c r="AV669" s="41"/>
      <c r="AW669" s="41"/>
      <c r="AX669" s="41"/>
      <c r="AY669" s="41"/>
      <c r="AZ669" s="41"/>
      <c r="BA669" s="41"/>
      <c r="BB669" s="41"/>
      <c r="BC669" s="41"/>
      <c r="BD669" s="41"/>
      <c r="BE669" s="41"/>
      <c r="BF669" s="41"/>
      <c r="BG669" s="41"/>
      <c r="BH669" s="41"/>
      <c r="BI669" s="41"/>
      <c r="BJ669" s="41"/>
      <c r="BK669" s="43"/>
    </row>
    <row r="670" spans="1:63" s="44" customFormat="1" x14ac:dyDescent="0.2">
      <c r="A670" s="48"/>
      <c r="B670" s="41"/>
      <c r="C670" s="41"/>
      <c r="D670" s="41"/>
      <c r="E670" s="41"/>
      <c r="F670" s="41"/>
      <c r="G670" s="41"/>
      <c r="H670" s="42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  <c r="AD670" s="41"/>
      <c r="AE670" s="41"/>
      <c r="AF670" s="41"/>
      <c r="AG670" s="41"/>
      <c r="AH670" s="41"/>
      <c r="AI670" s="41"/>
      <c r="AJ670" s="41"/>
      <c r="AK670" s="41"/>
      <c r="AL670" s="41"/>
      <c r="AM670" s="41"/>
      <c r="AN670" s="41"/>
      <c r="AO670" s="41"/>
      <c r="AP670" s="41"/>
      <c r="AQ670" s="41"/>
      <c r="AR670" s="41"/>
      <c r="AS670" s="41"/>
      <c r="AT670" s="41"/>
      <c r="AU670" s="41"/>
      <c r="AV670" s="41"/>
      <c r="AW670" s="41"/>
      <c r="AX670" s="41"/>
      <c r="AY670" s="41"/>
      <c r="AZ670" s="41"/>
      <c r="BA670" s="41"/>
      <c r="BB670" s="41"/>
      <c r="BC670" s="41"/>
      <c r="BD670" s="41"/>
      <c r="BE670" s="41"/>
      <c r="BF670" s="41"/>
      <c r="BG670" s="41"/>
      <c r="BH670" s="41"/>
      <c r="BI670" s="41"/>
      <c r="BJ670" s="41"/>
      <c r="BK670" s="43"/>
    </row>
    <row r="671" spans="1:63" s="44" customFormat="1" x14ac:dyDescent="0.2">
      <c r="A671" s="48"/>
      <c r="B671" s="41"/>
      <c r="C671" s="41"/>
      <c r="D671" s="41"/>
      <c r="E671" s="41"/>
      <c r="F671" s="41"/>
      <c r="G671" s="41"/>
      <c r="H671" s="42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  <c r="AD671" s="41"/>
      <c r="AE671" s="41"/>
      <c r="AF671" s="41"/>
      <c r="AG671" s="41"/>
      <c r="AH671" s="41"/>
      <c r="AI671" s="41"/>
      <c r="AJ671" s="41"/>
      <c r="AK671" s="41"/>
      <c r="AL671" s="41"/>
      <c r="AM671" s="41"/>
      <c r="AN671" s="41"/>
      <c r="AO671" s="41"/>
      <c r="AP671" s="41"/>
      <c r="AQ671" s="41"/>
      <c r="AR671" s="41"/>
      <c r="AS671" s="41"/>
      <c r="AT671" s="41"/>
      <c r="AU671" s="41"/>
      <c r="AV671" s="41"/>
      <c r="AW671" s="41"/>
      <c r="AX671" s="41"/>
      <c r="AY671" s="41"/>
      <c r="AZ671" s="41"/>
      <c r="BA671" s="41"/>
      <c r="BB671" s="41"/>
      <c r="BC671" s="41"/>
      <c r="BD671" s="41"/>
      <c r="BE671" s="41"/>
      <c r="BF671" s="41"/>
      <c r="BG671" s="41"/>
      <c r="BH671" s="41"/>
      <c r="BI671" s="41"/>
      <c r="BJ671" s="41"/>
      <c r="BK671" s="43"/>
    </row>
    <row r="672" spans="1:63" s="44" customFormat="1" x14ac:dyDescent="0.2">
      <c r="A672" s="48"/>
      <c r="B672" s="41"/>
      <c r="C672" s="41"/>
      <c r="D672" s="41"/>
      <c r="E672" s="41"/>
      <c r="F672" s="41"/>
      <c r="G672" s="41"/>
      <c r="H672" s="42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  <c r="AD672" s="41"/>
      <c r="AE672" s="41"/>
      <c r="AF672" s="41"/>
      <c r="AG672" s="41"/>
      <c r="AH672" s="41"/>
      <c r="AI672" s="41"/>
      <c r="AJ672" s="41"/>
      <c r="AK672" s="41"/>
      <c r="AL672" s="41"/>
      <c r="AM672" s="41"/>
      <c r="AN672" s="41"/>
      <c r="AO672" s="41"/>
      <c r="AP672" s="41"/>
      <c r="AQ672" s="41"/>
      <c r="AR672" s="41"/>
      <c r="AS672" s="41"/>
      <c r="AT672" s="41"/>
      <c r="AU672" s="41"/>
      <c r="AV672" s="41"/>
      <c r="AW672" s="41"/>
      <c r="AX672" s="41"/>
      <c r="AY672" s="41"/>
      <c r="AZ672" s="41"/>
      <c r="BA672" s="41"/>
      <c r="BB672" s="41"/>
      <c r="BC672" s="41"/>
      <c r="BD672" s="41"/>
      <c r="BE672" s="41"/>
      <c r="BF672" s="41"/>
      <c r="BG672" s="41"/>
      <c r="BH672" s="41"/>
      <c r="BI672" s="41"/>
      <c r="BJ672" s="41"/>
      <c r="BK672" s="43"/>
    </row>
    <row r="673" spans="1:63" s="44" customFormat="1" x14ac:dyDescent="0.2">
      <c r="A673" s="48"/>
      <c r="B673" s="41"/>
      <c r="C673" s="41"/>
      <c r="D673" s="41"/>
      <c r="E673" s="41"/>
      <c r="F673" s="41"/>
      <c r="G673" s="41"/>
      <c r="H673" s="42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  <c r="AD673" s="41"/>
      <c r="AE673" s="41"/>
      <c r="AF673" s="41"/>
      <c r="AG673" s="41"/>
      <c r="AH673" s="41"/>
      <c r="AI673" s="41"/>
      <c r="AJ673" s="41"/>
      <c r="AK673" s="41"/>
      <c r="AL673" s="41"/>
      <c r="AM673" s="41"/>
      <c r="AN673" s="41"/>
      <c r="AO673" s="41"/>
      <c r="AP673" s="41"/>
      <c r="AQ673" s="41"/>
      <c r="AR673" s="41"/>
      <c r="AS673" s="41"/>
      <c r="AT673" s="41"/>
      <c r="AU673" s="41"/>
      <c r="AV673" s="41"/>
      <c r="AW673" s="41"/>
      <c r="AX673" s="41"/>
      <c r="AY673" s="41"/>
      <c r="AZ673" s="41"/>
      <c r="BA673" s="41"/>
      <c r="BB673" s="41"/>
      <c r="BC673" s="41"/>
      <c r="BD673" s="41"/>
      <c r="BE673" s="41"/>
      <c r="BF673" s="41"/>
      <c r="BG673" s="41"/>
      <c r="BH673" s="41"/>
      <c r="BI673" s="41"/>
      <c r="BJ673" s="41"/>
      <c r="BK673" s="43"/>
    </row>
    <row r="674" spans="1:63" s="44" customFormat="1" x14ac:dyDescent="0.2">
      <c r="A674" s="48"/>
      <c r="B674" s="41"/>
      <c r="C674" s="41"/>
      <c r="D674" s="41"/>
      <c r="E674" s="41"/>
      <c r="F674" s="41"/>
      <c r="G674" s="41"/>
      <c r="H674" s="42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  <c r="AD674" s="41"/>
      <c r="AE674" s="41"/>
      <c r="AF674" s="41"/>
      <c r="AG674" s="41"/>
      <c r="AH674" s="41"/>
      <c r="AI674" s="41"/>
      <c r="AJ674" s="41"/>
      <c r="AK674" s="41"/>
      <c r="AL674" s="41"/>
      <c r="AM674" s="41"/>
      <c r="AN674" s="41"/>
      <c r="AO674" s="41"/>
      <c r="AP674" s="41"/>
      <c r="AQ674" s="41"/>
      <c r="AR674" s="41"/>
      <c r="AS674" s="41"/>
      <c r="AT674" s="41"/>
      <c r="AU674" s="41"/>
      <c r="AV674" s="41"/>
      <c r="AW674" s="41"/>
      <c r="AX674" s="41"/>
      <c r="AY674" s="41"/>
      <c r="AZ674" s="41"/>
      <c r="BA674" s="41"/>
      <c r="BB674" s="41"/>
      <c r="BC674" s="41"/>
      <c r="BD674" s="41"/>
      <c r="BE674" s="41"/>
      <c r="BF674" s="41"/>
      <c r="BG674" s="41"/>
      <c r="BH674" s="41"/>
      <c r="BI674" s="41"/>
      <c r="BJ674" s="41"/>
      <c r="BK674" s="43"/>
    </row>
    <row r="675" spans="1:63" s="44" customFormat="1" x14ac:dyDescent="0.2">
      <c r="A675" s="48"/>
      <c r="B675" s="41"/>
      <c r="C675" s="41"/>
      <c r="D675" s="41"/>
      <c r="E675" s="41"/>
      <c r="F675" s="41"/>
      <c r="G675" s="41"/>
      <c r="H675" s="42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  <c r="AD675" s="41"/>
      <c r="AE675" s="41"/>
      <c r="AF675" s="41"/>
      <c r="AG675" s="41"/>
      <c r="AH675" s="41"/>
      <c r="AI675" s="41"/>
      <c r="AJ675" s="41"/>
      <c r="AK675" s="41"/>
      <c r="AL675" s="41"/>
      <c r="AM675" s="41"/>
      <c r="AN675" s="41"/>
      <c r="AO675" s="41"/>
      <c r="AP675" s="41"/>
      <c r="AQ675" s="41"/>
      <c r="AR675" s="41"/>
      <c r="AS675" s="41"/>
      <c r="AT675" s="41"/>
      <c r="AU675" s="41"/>
      <c r="AV675" s="41"/>
      <c r="AW675" s="41"/>
      <c r="AX675" s="41"/>
      <c r="AY675" s="41"/>
      <c r="AZ675" s="41"/>
      <c r="BA675" s="41"/>
      <c r="BB675" s="41"/>
      <c r="BC675" s="41"/>
      <c r="BD675" s="41"/>
      <c r="BE675" s="41"/>
      <c r="BF675" s="41"/>
      <c r="BG675" s="41"/>
      <c r="BH675" s="41"/>
      <c r="BI675" s="41"/>
      <c r="BJ675" s="41"/>
      <c r="BK675" s="43"/>
    </row>
    <row r="676" spans="1:63" s="44" customFormat="1" x14ac:dyDescent="0.2">
      <c r="A676" s="48"/>
      <c r="B676" s="41"/>
      <c r="C676" s="41"/>
      <c r="D676" s="41"/>
      <c r="E676" s="41"/>
      <c r="F676" s="41"/>
      <c r="G676" s="41"/>
      <c r="H676" s="42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  <c r="AD676" s="41"/>
      <c r="AE676" s="41"/>
      <c r="AF676" s="41"/>
      <c r="AG676" s="41"/>
      <c r="AH676" s="41"/>
      <c r="AI676" s="41"/>
      <c r="AJ676" s="41"/>
      <c r="AK676" s="41"/>
      <c r="AL676" s="41"/>
      <c r="AM676" s="41"/>
      <c r="AN676" s="41"/>
      <c r="AO676" s="41"/>
      <c r="AP676" s="41"/>
      <c r="AQ676" s="41"/>
      <c r="AR676" s="41"/>
      <c r="AS676" s="41"/>
      <c r="AT676" s="41"/>
      <c r="AU676" s="41"/>
      <c r="AV676" s="41"/>
      <c r="AW676" s="41"/>
      <c r="AX676" s="41"/>
      <c r="AY676" s="41"/>
      <c r="AZ676" s="41"/>
      <c r="BA676" s="41"/>
      <c r="BB676" s="41"/>
      <c r="BC676" s="41"/>
      <c r="BD676" s="41"/>
      <c r="BE676" s="41"/>
      <c r="BF676" s="41"/>
      <c r="BG676" s="41"/>
      <c r="BH676" s="41"/>
      <c r="BI676" s="41"/>
      <c r="BJ676" s="41"/>
      <c r="BK676" s="43"/>
    </row>
    <row r="677" spans="1:63" s="44" customFormat="1" x14ac:dyDescent="0.2">
      <c r="A677" s="48"/>
      <c r="B677" s="41"/>
      <c r="C677" s="41"/>
      <c r="D677" s="41"/>
      <c r="E677" s="41"/>
      <c r="F677" s="41"/>
      <c r="G677" s="41"/>
      <c r="H677" s="42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  <c r="AD677" s="41"/>
      <c r="AE677" s="41"/>
      <c r="AF677" s="41"/>
      <c r="AG677" s="41"/>
      <c r="AH677" s="41"/>
      <c r="AI677" s="41"/>
      <c r="AJ677" s="41"/>
      <c r="AK677" s="41"/>
      <c r="AL677" s="41"/>
      <c r="AM677" s="41"/>
      <c r="AN677" s="41"/>
      <c r="AO677" s="41"/>
      <c r="AP677" s="41"/>
      <c r="AQ677" s="41"/>
      <c r="AR677" s="41"/>
      <c r="AS677" s="41"/>
      <c r="AT677" s="41"/>
      <c r="AU677" s="41"/>
      <c r="AV677" s="41"/>
      <c r="AW677" s="41"/>
      <c r="AX677" s="41"/>
      <c r="AY677" s="41"/>
      <c r="AZ677" s="41"/>
      <c r="BA677" s="41"/>
      <c r="BB677" s="41"/>
      <c r="BC677" s="41"/>
      <c r="BD677" s="41"/>
      <c r="BE677" s="41"/>
      <c r="BF677" s="41"/>
      <c r="BG677" s="41"/>
      <c r="BH677" s="41"/>
      <c r="BI677" s="41"/>
      <c r="BJ677" s="41"/>
      <c r="BK677" s="43"/>
    </row>
    <row r="678" spans="1:63" s="44" customFormat="1" x14ac:dyDescent="0.2">
      <c r="A678" s="48"/>
      <c r="B678" s="41"/>
      <c r="C678" s="41"/>
      <c r="D678" s="41"/>
      <c r="E678" s="41"/>
      <c r="F678" s="41"/>
      <c r="G678" s="41"/>
      <c r="H678" s="42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  <c r="AD678" s="41"/>
      <c r="AE678" s="41"/>
      <c r="AF678" s="41"/>
      <c r="AG678" s="41"/>
      <c r="AH678" s="41"/>
      <c r="AI678" s="41"/>
      <c r="AJ678" s="41"/>
      <c r="AK678" s="41"/>
      <c r="AL678" s="41"/>
      <c r="AM678" s="41"/>
      <c r="AN678" s="41"/>
      <c r="AO678" s="41"/>
      <c r="AP678" s="41"/>
      <c r="AQ678" s="41"/>
      <c r="AR678" s="41"/>
      <c r="AS678" s="41"/>
      <c r="AT678" s="41"/>
      <c r="AU678" s="41"/>
      <c r="AV678" s="41"/>
      <c r="AW678" s="41"/>
      <c r="AX678" s="41"/>
      <c r="AY678" s="41"/>
      <c r="AZ678" s="41"/>
      <c r="BA678" s="41"/>
      <c r="BB678" s="41"/>
      <c r="BC678" s="41"/>
      <c r="BD678" s="41"/>
      <c r="BE678" s="41"/>
      <c r="BF678" s="41"/>
      <c r="BG678" s="41"/>
      <c r="BH678" s="41"/>
      <c r="BI678" s="41"/>
      <c r="BJ678" s="41"/>
      <c r="BK678" s="43"/>
    </row>
    <row r="679" spans="1:63" s="44" customFormat="1" x14ac:dyDescent="0.2">
      <c r="A679" s="48"/>
      <c r="B679" s="41"/>
      <c r="C679" s="41"/>
      <c r="D679" s="41"/>
      <c r="E679" s="41"/>
      <c r="F679" s="41"/>
      <c r="G679" s="41"/>
      <c r="H679" s="42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  <c r="AD679" s="41"/>
      <c r="AE679" s="41"/>
      <c r="AF679" s="41"/>
      <c r="AG679" s="41"/>
      <c r="AH679" s="41"/>
      <c r="AI679" s="41"/>
      <c r="AJ679" s="41"/>
      <c r="AK679" s="41"/>
      <c r="AL679" s="41"/>
      <c r="AM679" s="41"/>
      <c r="AN679" s="41"/>
      <c r="AO679" s="41"/>
      <c r="AP679" s="41"/>
      <c r="AQ679" s="41"/>
      <c r="AR679" s="41"/>
      <c r="AS679" s="41"/>
      <c r="AT679" s="41"/>
      <c r="AU679" s="41"/>
      <c r="AV679" s="41"/>
      <c r="AW679" s="41"/>
      <c r="AX679" s="41"/>
      <c r="AY679" s="41"/>
      <c r="AZ679" s="41"/>
      <c r="BA679" s="41"/>
      <c r="BB679" s="41"/>
      <c r="BC679" s="41"/>
      <c r="BD679" s="41"/>
      <c r="BE679" s="41"/>
      <c r="BF679" s="41"/>
      <c r="BG679" s="41"/>
      <c r="BH679" s="41"/>
      <c r="BI679" s="41"/>
      <c r="BJ679" s="41"/>
      <c r="BK679" s="43"/>
    </row>
    <row r="680" spans="1:63" s="44" customFormat="1" x14ac:dyDescent="0.2">
      <c r="A680" s="48"/>
      <c r="B680" s="41"/>
      <c r="C680" s="41"/>
      <c r="D680" s="41"/>
      <c r="E680" s="41"/>
      <c r="F680" s="41"/>
      <c r="G680" s="41"/>
      <c r="H680" s="42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  <c r="AD680" s="41"/>
      <c r="AE680" s="41"/>
      <c r="AF680" s="41"/>
      <c r="AG680" s="41"/>
      <c r="AH680" s="41"/>
      <c r="AI680" s="41"/>
      <c r="AJ680" s="41"/>
      <c r="AK680" s="41"/>
      <c r="AL680" s="41"/>
      <c r="AM680" s="41"/>
      <c r="AN680" s="41"/>
      <c r="AO680" s="41"/>
      <c r="AP680" s="41"/>
      <c r="AQ680" s="41"/>
      <c r="AR680" s="41"/>
      <c r="AS680" s="41"/>
      <c r="AT680" s="41"/>
      <c r="AU680" s="41"/>
      <c r="AV680" s="41"/>
      <c r="AW680" s="41"/>
      <c r="AX680" s="41"/>
      <c r="AY680" s="41"/>
      <c r="AZ680" s="41"/>
      <c r="BA680" s="41"/>
      <c r="BB680" s="41"/>
      <c r="BC680" s="41"/>
      <c r="BD680" s="41"/>
      <c r="BE680" s="41"/>
      <c r="BF680" s="41"/>
      <c r="BG680" s="41"/>
      <c r="BH680" s="41"/>
      <c r="BI680" s="41"/>
      <c r="BJ680" s="41"/>
      <c r="BK680" s="43"/>
    </row>
    <row r="681" spans="1:63" s="44" customFormat="1" x14ac:dyDescent="0.2">
      <c r="A681" s="48"/>
      <c r="B681" s="41"/>
      <c r="C681" s="41"/>
      <c r="D681" s="41"/>
      <c r="E681" s="41"/>
      <c r="F681" s="41"/>
      <c r="G681" s="41"/>
      <c r="H681" s="42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  <c r="AD681" s="41"/>
      <c r="AE681" s="41"/>
      <c r="AF681" s="41"/>
      <c r="AG681" s="41"/>
      <c r="AH681" s="41"/>
      <c r="AI681" s="41"/>
      <c r="AJ681" s="41"/>
      <c r="AK681" s="41"/>
      <c r="AL681" s="41"/>
      <c r="AM681" s="41"/>
      <c r="AN681" s="41"/>
      <c r="AO681" s="41"/>
      <c r="AP681" s="41"/>
      <c r="AQ681" s="41"/>
      <c r="AR681" s="41"/>
      <c r="AS681" s="41"/>
      <c r="AT681" s="41"/>
      <c r="AU681" s="41"/>
      <c r="AV681" s="41"/>
      <c r="AW681" s="41"/>
      <c r="AX681" s="41"/>
      <c r="AY681" s="41"/>
      <c r="AZ681" s="41"/>
      <c r="BA681" s="41"/>
      <c r="BB681" s="41"/>
      <c r="BC681" s="41"/>
      <c r="BD681" s="41"/>
      <c r="BE681" s="41"/>
      <c r="BF681" s="41"/>
      <c r="BG681" s="41"/>
      <c r="BH681" s="41"/>
      <c r="BI681" s="41"/>
      <c r="BJ681" s="41"/>
      <c r="BK681" s="43"/>
    </row>
    <row r="682" spans="1:63" s="44" customFormat="1" x14ac:dyDescent="0.2">
      <c r="A682" s="48"/>
      <c r="B682" s="41"/>
      <c r="C682" s="41"/>
      <c r="D682" s="41"/>
      <c r="E682" s="41"/>
      <c r="F682" s="41"/>
      <c r="G682" s="41"/>
      <c r="H682" s="42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  <c r="AD682" s="41"/>
      <c r="AE682" s="41"/>
      <c r="AF682" s="41"/>
      <c r="AG682" s="41"/>
      <c r="AH682" s="41"/>
      <c r="AI682" s="41"/>
      <c r="AJ682" s="41"/>
      <c r="AK682" s="41"/>
      <c r="AL682" s="41"/>
      <c r="AM682" s="41"/>
      <c r="AN682" s="41"/>
      <c r="AO682" s="41"/>
      <c r="AP682" s="41"/>
      <c r="AQ682" s="41"/>
      <c r="AR682" s="41"/>
      <c r="AS682" s="41"/>
      <c r="AT682" s="41"/>
      <c r="AU682" s="41"/>
      <c r="AV682" s="41"/>
      <c r="AW682" s="41"/>
      <c r="AX682" s="41"/>
      <c r="AY682" s="41"/>
      <c r="AZ682" s="41"/>
      <c r="BA682" s="41"/>
      <c r="BB682" s="41"/>
      <c r="BC682" s="41"/>
      <c r="BD682" s="41"/>
      <c r="BE682" s="41"/>
      <c r="BF682" s="41"/>
      <c r="BG682" s="41"/>
      <c r="BH682" s="41"/>
      <c r="BI682" s="41"/>
      <c r="BJ682" s="41"/>
      <c r="BK682" s="43"/>
    </row>
    <row r="683" spans="1:63" s="44" customFormat="1" x14ac:dyDescent="0.2">
      <c r="A683" s="48"/>
      <c r="B683" s="41"/>
      <c r="C683" s="41"/>
      <c r="D683" s="41"/>
      <c r="E683" s="41"/>
      <c r="F683" s="41"/>
      <c r="G683" s="41"/>
      <c r="H683" s="42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  <c r="AD683" s="41"/>
      <c r="AE683" s="41"/>
      <c r="AF683" s="41"/>
      <c r="AG683" s="41"/>
      <c r="AH683" s="41"/>
      <c r="AI683" s="41"/>
      <c r="AJ683" s="41"/>
      <c r="AK683" s="41"/>
      <c r="AL683" s="41"/>
      <c r="AM683" s="41"/>
      <c r="AN683" s="41"/>
      <c r="AO683" s="41"/>
      <c r="AP683" s="41"/>
      <c r="AQ683" s="41"/>
      <c r="AR683" s="41"/>
      <c r="AS683" s="41"/>
      <c r="AT683" s="41"/>
      <c r="AU683" s="41"/>
      <c r="AV683" s="41"/>
      <c r="AW683" s="41"/>
      <c r="AX683" s="41"/>
      <c r="AY683" s="41"/>
      <c r="AZ683" s="41"/>
      <c r="BA683" s="41"/>
      <c r="BB683" s="41"/>
      <c r="BC683" s="41"/>
      <c r="BD683" s="41"/>
      <c r="BE683" s="41"/>
      <c r="BF683" s="41"/>
      <c r="BG683" s="41"/>
      <c r="BH683" s="41"/>
      <c r="BI683" s="41"/>
      <c r="BJ683" s="41"/>
      <c r="BK683" s="43"/>
    </row>
    <row r="684" spans="1:63" s="44" customFormat="1" x14ac:dyDescent="0.2">
      <c r="A684" s="48"/>
      <c r="B684" s="41"/>
      <c r="C684" s="41"/>
      <c r="D684" s="41"/>
      <c r="E684" s="41"/>
      <c r="F684" s="41"/>
      <c r="G684" s="41"/>
      <c r="H684" s="42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  <c r="AD684" s="41"/>
      <c r="AE684" s="41"/>
      <c r="AF684" s="41"/>
      <c r="AG684" s="41"/>
      <c r="AH684" s="41"/>
      <c r="AI684" s="41"/>
      <c r="AJ684" s="41"/>
      <c r="AK684" s="41"/>
      <c r="AL684" s="41"/>
      <c r="AM684" s="41"/>
      <c r="AN684" s="41"/>
      <c r="AO684" s="41"/>
      <c r="AP684" s="41"/>
      <c r="AQ684" s="41"/>
      <c r="AR684" s="41"/>
      <c r="AS684" s="41"/>
      <c r="AT684" s="41"/>
      <c r="AU684" s="41"/>
      <c r="AV684" s="41"/>
      <c r="AW684" s="41"/>
      <c r="AX684" s="41"/>
      <c r="AY684" s="41"/>
      <c r="AZ684" s="41"/>
      <c r="BA684" s="41"/>
      <c r="BB684" s="41"/>
      <c r="BC684" s="41"/>
      <c r="BD684" s="41"/>
      <c r="BE684" s="41"/>
      <c r="BF684" s="41"/>
      <c r="BG684" s="41"/>
      <c r="BH684" s="41"/>
      <c r="BI684" s="41"/>
      <c r="BJ684" s="41"/>
      <c r="BK684" s="43"/>
    </row>
    <row r="685" spans="1:63" s="44" customFormat="1" x14ac:dyDescent="0.2">
      <c r="A685" s="48"/>
      <c r="B685" s="41"/>
      <c r="C685" s="41"/>
      <c r="D685" s="41"/>
      <c r="E685" s="41"/>
      <c r="F685" s="41"/>
      <c r="G685" s="41"/>
      <c r="H685" s="42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  <c r="AD685" s="41"/>
      <c r="AE685" s="41"/>
      <c r="AF685" s="41"/>
      <c r="AG685" s="41"/>
      <c r="AH685" s="41"/>
      <c r="AI685" s="41"/>
      <c r="AJ685" s="41"/>
      <c r="AK685" s="41"/>
      <c r="AL685" s="41"/>
      <c r="AM685" s="41"/>
      <c r="AN685" s="41"/>
      <c r="AO685" s="41"/>
      <c r="AP685" s="41"/>
      <c r="AQ685" s="41"/>
      <c r="AR685" s="41"/>
      <c r="AS685" s="41"/>
      <c r="AT685" s="41"/>
      <c r="AU685" s="41"/>
      <c r="AV685" s="41"/>
      <c r="AW685" s="41"/>
      <c r="AX685" s="41"/>
      <c r="AY685" s="41"/>
      <c r="AZ685" s="41"/>
      <c r="BA685" s="41"/>
      <c r="BB685" s="41"/>
      <c r="BC685" s="41"/>
      <c r="BD685" s="41"/>
      <c r="BE685" s="41"/>
      <c r="BF685" s="41"/>
      <c r="BG685" s="41"/>
      <c r="BH685" s="41"/>
      <c r="BI685" s="41"/>
      <c r="BJ685" s="41"/>
      <c r="BK685" s="43"/>
    </row>
    <row r="686" spans="1:63" s="44" customFormat="1" x14ac:dyDescent="0.2">
      <c r="A686" s="48"/>
      <c r="B686" s="41"/>
      <c r="C686" s="41"/>
      <c r="D686" s="41"/>
      <c r="E686" s="41"/>
      <c r="F686" s="41"/>
      <c r="G686" s="41"/>
      <c r="H686" s="42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  <c r="AD686" s="41"/>
      <c r="AE686" s="41"/>
      <c r="AF686" s="41"/>
      <c r="AG686" s="41"/>
      <c r="AH686" s="41"/>
      <c r="AI686" s="41"/>
      <c r="AJ686" s="41"/>
      <c r="AK686" s="41"/>
      <c r="AL686" s="41"/>
      <c r="AM686" s="41"/>
      <c r="AN686" s="41"/>
      <c r="AO686" s="41"/>
      <c r="AP686" s="41"/>
      <c r="AQ686" s="41"/>
      <c r="AR686" s="41"/>
      <c r="AS686" s="41"/>
      <c r="AT686" s="41"/>
      <c r="AU686" s="41"/>
      <c r="AV686" s="41"/>
      <c r="AW686" s="41"/>
      <c r="AX686" s="41"/>
      <c r="AY686" s="41"/>
      <c r="AZ686" s="41"/>
      <c r="BA686" s="41"/>
      <c r="BB686" s="41"/>
      <c r="BC686" s="41"/>
      <c r="BD686" s="41"/>
      <c r="BE686" s="41"/>
      <c r="BF686" s="41"/>
      <c r="BG686" s="41"/>
      <c r="BH686" s="41"/>
      <c r="BI686" s="41"/>
      <c r="BJ686" s="41"/>
      <c r="BK686" s="43"/>
    </row>
    <row r="687" spans="1:63" s="44" customFormat="1" x14ac:dyDescent="0.2">
      <c r="A687" s="48"/>
      <c r="B687" s="41"/>
      <c r="C687" s="41"/>
      <c r="D687" s="41"/>
      <c r="E687" s="41"/>
      <c r="F687" s="41"/>
      <c r="G687" s="41"/>
      <c r="H687" s="42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  <c r="AD687" s="41"/>
      <c r="AE687" s="41"/>
      <c r="AF687" s="41"/>
      <c r="AG687" s="41"/>
      <c r="AH687" s="41"/>
      <c r="AI687" s="41"/>
      <c r="AJ687" s="41"/>
      <c r="AK687" s="41"/>
      <c r="AL687" s="41"/>
      <c r="AM687" s="41"/>
      <c r="AN687" s="41"/>
      <c r="AO687" s="41"/>
      <c r="AP687" s="41"/>
      <c r="AQ687" s="41"/>
      <c r="AR687" s="41"/>
      <c r="AS687" s="41"/>
      <c r="AT687" s="41"/>
      <c r="AU687" s="41"/>
      <c r="AV687" s="41"/>
      <c r="AW687" s="41"/>
      <c r="AX687" s="41"/>
      <c r="AY687" s="41"/>
      <c r="AZ687" s="41"/>
      <c r="BA687" s="41"/>
      <c r="BB687" s="41"/>
      <c r="BC687" s="41"/>
      <c r="BD687" s="41"/>
      <c r="BE687" s="41"/>
      <c r="BF687" s="41"/>
      <c r="BG687" s="41"/>
      <c r="BH687" s="41"/>
      <c r="BI687" s="41"/>
      <c r="BJ687" s="41"/>
      <c r="BK687" s="43"/>
    </row>
    <row r="688" spans="1:63" s="44" customFormat="1" x14ac:dyDescent="0.2">
      <c r="A688" s="48"/>
      <c r="B688" s="41"/>
      <c r="C688" s="41"/>
      <c r="D688" s="41"/>
      <c r="E688" s="41"/>
      <c r="F688" s="41"/>
      <c r="G688" s="41"/>
      <c r="H688" s="42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  <c r="AD688" s="41"/>
      <c r="AE688" s="41"/>
      <c r="AF688" s="41"/>
      <c r="AG688" s="41"/>
      <c r="AH688" s="41"/>
      <c r="AI688" s="41"/>
      <c r="AJ688" s="41"/>
      <c r="AK688" s="41"/>
      <c r="AL688" s="41"/>
      <c r="AM688" s="41"/>
      <c r="AN688" s="41"/>
      <c r="AO688" s="41"/>
      <c r="AP688" s="41"/>
      <c r="AQ688" s="41"/>
      <c r="AR688" s="41"/>
      <c r="AS688" s="41"/>
      <c r="AT688" s="41"/>
      <c r="AU688" s="41"/>
      <c r="AV688" s="41"/>
      <c r="AW688" s="41"/>
      <c r="AX688" s="41"/>
      <c r="AY688" s="41"/>
      <c r="AZ688" s="41"/>
      <c r="BA688" s="41"/>
      <c r="BB688" s="41"/>
      <c r="BC688" s="41"/>
      <c r="BD688" s="41"/>
      <c r="BE688" s="41"/>
      <c r="BF688" s="41"/>
      <c r="BG688" s="41"/>
      <c r="BH688" s="41"/>
      <c r="BI688" s="41"/>
      <c r="BJ688" s="41"/>
      <c r="BK688" s="43"/>
    </row>
    <row r="689" spans="1:63" s="44" customFormat="1" x14ac:dyDescent="0.2">
      <c r="A689" s="48"/>
      <c r="B689" s="41"/>
      <c r="C689" s="41"/>
      <c r="D689" s="41"/>
      <c r="E689" s="41"/>
      <c r="F689" s="41"/>
      <c r="G689" s="41"/>
      <c r="H689" s="42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  <c r="AD689" s="41"/>
      <c r="AE689" s="41"/>
      <c r="AF689" s="41"/>
      <c r="AG689" s="41"/>
      <c r="AH689" s="41"/>
      <c r="AI689" s="41"/>
      <c r="AJ689" s="41"/>
      <c r="AK689" s="41"/>
      <c r="AL689" s="41"/>
      <c r="AM689" s="41"/>
      <c r="AN689" s="41"/>
      <c r="AO689" s="41"/>
      <c r="AP689" s="41"/>
      <c r="AQ689" s="41"/>
      <c r="AR689" s="41"/>
      <c r="AS689" s="41"/>
      <c r="AT689" s="41"/>
      <c r="AU689" s="41"/>
      <c r="AV689" s="41"/>
      <c r="AW689" s="41"/>
      <c r="AX689" s="41"/>
      <c r="AY689" s="41"/>
      <c r="AZ689" s="41"/>
      <c r="BA689" s="41"/>
      <c r="BB689" s="41"/>
      <c r="BC689" s="41"/>
      <c r="BD689" s="41"/>
      <c r="BE689" s="41"/>
      <c r="BF689" s="41"/>
      <c r="BG689" s="41"/>
      <c r="BH689" s="41"/>
      <c r="BI689" s="41"/>
      <c r="BJ689" s="41"/>
      <c r="BK689" s="43"/>
    </row>
    <row r="690" spans="1:63" s="44" customFormat="1" x14ac:dyDescent="0.2">
      <c r="A690" s="48"/>
      <c r="B690" s="41"/>
      <c r="C690" s="41"/>
      <c r="D690" s="41"/>
      <c r="E690" s="41"/>
      <c r="F690" s="41"/>
      <c r="G690" s="41"/>
      <c r="H690" s="42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  <c r="AD690" s="41"/>
      <c r="AE690" s="41"/>
      <c r="AF690" s="41"/>
      <c r="AG690" s="41"/>
      <c r="AH690" s="41"/>
      <c r="AI690" s="41"/>
      <c r="AJ690" s="41"/>
      <c r="AK690" s="41"/>
      <c r="AL690" s="41"/>
      <c r="AM690" s="41"/>
      <c r="AN690" s="41"/>
      <c r="AO690" s="41"/>
      <c r="AP690" s="41"/>
      <c r="AQ690" s="41"/>
      <c r="AR690" s="41"/>
      <c r="AS690" s="41"/>
      <c r="AT690" s="41"/>
      <c r="AU690" s="41"/>
      <c r="AV690" s="41"/>
      <c r="AW690" s="41"/>
      <c r="AX690" s="41"/>
      <c r="AY690" s="41"/>
      <c r="AZ690" s="41"/>
      <c r="BA690" s="41"/>
      <c r="BB690" s="41"/>
      <c r="BC690" s="41"/>
      <c r="BD690" s="41"/>
      <c r="BE690" s="41"/>
      <c r="BF690" s="41"/>
      <c r="BG690" s="41"/>
      <c r="BH690" s="41"/>
      <c r="BI690" s="41"/>
      <c r="BJ690" s="41"/>
      <c r="BK690" s="43"/>
    </row>
    <row r="691" spans="1:63" s="44" customFormat="1" x14ac:dyDescent="0.2">
      <c r="A691" s="48"/>
      <c r="B691" s="41"/>
      <c r="C691" s="41"/>
      <c r="D691" s="41"/>
      <c r="E691" s="41"/>
      <c r="F691" s="41"/>
      <c r="G691" s="41"/>
      <c r="H691" s="42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  <c r="AD691" s="41"/>
      <c r="AE691" s="41"/>
      <c r="AF691" s="41"/>
      <c r="AG691" s="41"/>
      <c r="AH691" s="41"/>
      <c r="AI691" s="41"/>
      <c r="AJ691" s="41"/>
      <c r="AK691" s="41"/>
      <c r="AL691" s="41"/>
      <c r="AM691" s="41"/>
      <c r="AN691" s="41"/>
      <c r="AO691" s="41"/>
      <c r="AP691" s="41"/>
      <c r="AQ691" s="41"/>
      <c r="AR691" s="41"/>
      <c r="AS691" s="41"/>
      <c r="AT691" s="41"/>
      <c r="AU691" s="41"/>
      <c r="AV691" s="41"/>
      <c r="AW691" s="41"/>
      <c r="AX691" s="41"/>
      <c r="AY691" s="41"/>
      <c r="AZ691" s="41"/>
      <c r="BA691" s="41"/>
      <c r="BB691" s="41"/>
      <c r="BC691" s="41"/>
      <c r="BD691" s="41"/>
      <c r="BE691" s="41"/>
      <c r="BF691" s="41"/>
      <c r="BG691" s="41"/>
      <c r="BH691" s="41"/>
      <c r="BI691" s="41"/>
      <c r="BJ691" s="41"/>
      <c r="BK691" s="43"/>
    </row>
    <row r="692" spans="1:63" s="44" customFormat="1" x14ac:dyDescent="0.2">
      <c r="A692" s="48"/>
      <c r="B692" s="41"/>
      <c r="C692" s="41"/>
      <c r="D692" s="41"/>
      <c r="E692" s="41"/>
      <c r="F692" s="41"/>
      <c r="G692" s="41"/>
      <c r="H692" s="42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  <c r="AD692" s="41"/>
      <c r="AE692" s="41"/>
      <c r="AF692" s="41"/>
      <c r="AG692" s="41"/>
      <c r="AH692" s="41"/>
      <c r="AI692" s="41"/>
      <c r="AJ692" s="41"/>
      <c r="AK692" s="41"/>
      <c r="AL692" s="41"/>
      <c r="AM692" s="41"/>
      <c r="AN692" s="41"/>
      <c r="AO692" s="41"/>
      <c r="AP692" s="41"/>
      <c r="AQ692" s="41"/>
      <c r="AR692" s="41"/>
      <c r="AS692" s="41"/>
      <c r="AT692" s="41"/>
      <c r="AU692" s="41"/>
      <c r="AV692" s="41"/>
      <c r="AW692" s="41"/>
      <c r="AX692" s="41"/>
      <c r="AY692" s="41"/>
      <c r="AZ692" s="41"/>
      <c r="BA692" s="41"/>
      <c r="BB692" s="41"/>
      <c r="BC692" s="41"/>
      <c r="BD692" s="41"/>
      <c r="BE692" s="41"/>
      <c r="BF692" s="41"/>
      <c r="BG692" s="41"/>
      <c r="BH692" s="41"/>
      <c r="BI692" s="41"/>
      <c r="BJ692" s="41"/>
      <c r="BK692" s="43"/>
    </row>
    <row r="693" spans="1:63" s="44" customFormat="1" x14ac:dyDescent="0.2">
      <c r="A693" s="48"/>
      <c r="B693" s="41"/>
      <c r="C693" s="41"/>
      <c r="D693" s="41"/>
      <c r="E693" s="41"/>
      <c r="F693" s="41"/>
      <c r="G693" s="41"/>
      <c r="H693" s="42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  <c r="AD693" s="41"/>
      <c r="AE693" s="41"/>
      <c r="AF693" s="41"/>
      <c r="AG693" s="41"/>
      <c r="AH693" s="41"/>
      <c r="AI693" s="41"/>
      <c r="AJ693" s="41"/>
      <c r="AK693" s="41"/>
      <c r="AL693" s="41"/>
      <c r="AM693" s="41"/>
      <c r="AN693" s="41"/>
      <c r="AO693" s="41"/>
      <c r="AP693" s="41"/>
      <c r="AQ693" s="41"/>
      <c r="AR693" s="41"/>
      <c r="AS693" s="41"/>
      <c r="AT693" s="41"/>
      <c r="AU693" s="41"/>
      <c r="AV693" s="41"/>
      <c r="AW693" s="41"/>
      <c r="AX693" s="41"/>
      <c r="AY693" s="41"/>
      <c r="AZ693" s="41"/>
      <c r="BA693" s="41"/>
      <c r="BB693" s="41"/>
      <c r="BC693" s="41"/>
      <c r="BD693" s="41"/>
      <c r="BE693" s="41"/>
      <c r="BF693" s="41"/>
      <c r="BG693" s="41"/>
      <c r="BH693" s="41"/>
      <c r="BI693" s="41"/>
      <c r="BJ693" s="41"/>
      <c r="BK693" s="43"/>
    </row>
    <row r="694" spans="1:63" s="44" customFormat="1" x14ac:dyDescent="0.2">
      <c r="A694" s="48"/>
      <c r="B694" s="41"/>
      <c r="C694" s="41"/>
      <c r="D694" s="41"/>
      <c r="E694" s="41"/>
      <c r="F694" s="41"/>
      <c r="G694" s="41"/>
      <c r="H694" s="42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  <c r="AD694" s="41"/>
      <c r="AE694" s="41"/>
      <c r="AF694" s="41"/>
      <c r="AG694" s="41"/>
      <c r="AH694" s="41"/>
      <c r="AI694" s="41"/>
      <c r="AJ694" s="41"/>
      <c r="AK694" s="41"/>
      <c r="AL694" s="41"/>
      <c r="AM694" s="41"/>
      <c r="AN694" s="41"/>
      <c r="AO694" s="41"/>
      <c r="AP694" s="41"/>
      <c r="AQ694" s="41"/>
      <c r="AR694" s="41"/>
      <c r="AS694" s="41"/>
      <c r="AT694" s="41"/>
      <c r="AU694" s="41"/>
      <c r="AV694" s="41"/>
      <c r="AW694" s="41"/>
      <c r="AX694" s="41"/>
      <c r="AY694" s="41"/>
      <c r="AZ694" s="41"/>
      <c r="BA694" s="41"/>
      <c r="BB694" s="41"/>
      <c r="BC694" s="41"/>
      <c r="BD694" s="41"/>
      <c r="BE694" s="41"/>
      <c r="BF694" s="41"/>
      <c r="BG694" s="41"/>
      <c r="BH694" s="41"/>
      <c r="BI694" s="41"/>
      <c r="BJ694" s="41"/>
      <c r="BK694" s="43"/>
    </row>
    <row r="695" spans="1:63" s="44" customFormat="1" x14ac:dyDescent="0.2">
      <c r="A695" s="48"/>
      <c r="B695" s="41"/>
      <c r="C695" s="41"/>
      <c r="D695" s="41"/>
      <c r="E695" s="41"/>
      <c r="F695" s="41"/>
      <c r="G695" s="41"/>
      <c r="H695" s="42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  <c r="AD695" s="41"/>
      <c r="AE695" s="41"/>
      <c r="AF695" s="41"/>
      <c r="AG695" s="41"/>
      <c r="AH695" s="41"/>
      <c r="AI695" s="41"/>
      <c r="AJ695" s="41"/>
      <c r="AK695" s="41"/>
      <c r="AL695" s="41"/>
      <c r="AM695" s="41"/>
      <c r="AN695" s="41"/>
      <c r="AO695" s="41"/>
      <c r="AP695" s="41"/>
      <c r="AQ695" s="41"/>
      <c r="AR695" s="41"/>
      <c r="AS695" s="41"/>
      <c r="AT695" s="41"/>
      <c r="AU695" s="41"/>
      <c r="AV695" s="41"/>
      <c r="AW695" s="41"/>
      <c r="AX695" s="41"/>
      <c r="AY695" s="41"/>
      <c r="AZ695" s="41"/>
      <c r="BA695" s="41"/>
      <c r="BB695" s="41"/>
      <c r="BC695" s="41"/>
      <c r="BD695" s="41"/>
      <c r="BE695" s="41"/>
      <c r="BF695" s="41"/>
      <c r="BG695" s="41"/>
      <c r="BH695" s="41"/>
      <c r="BI695" s="41"/>
      <c r="BJ695" s="41"/>
      <c r="BK695" s="43"/>
    </row>
    <row r="696" spans="1:63" s="44" customFormat="1" x14ac:dyDescent="0.2">
      <c r="A696" s="48"/>
      <c r="B696" s="41"/>
      <c r="C696" s="41"/>
      <c r="D696" s="41"/>
      <c r="E696" s="41"/>
      <c r="F696" s="41"/>
      <c r="G696" s="41"/>
      <c r="H696" s="42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  <c r="AD696" s="41"/>
      <c r="AE696" s="41"/>
      <c r="AF696" s="41"/>
      <c r="AG696" s="41"/>
      <c r="AH696" s="41"/>
      <c r="AI696" s="41"/>
      <c r="AJ696" s="41"/>
      <c r="AK696" s="41"/>
      <c r="AL696" s="41"/>
      <c r="AM696" s="41"/>
      <c r="AN696" s="41"/>
      <c r="AO696" s="41"/>
      <c r="AP696" s="41"/>
      <c r="AQ696" s="41"/>
      <c r="AR696" s="41"/>
      <c r="AS696" s="41"/>
      <c r="AT696" s="41"/>
      <c r="AU696" s="41"/>
      <c r="AV696" s="41"/>
      <c r="AW696" s="41"/>
      <c r="AX696" s="41"/>
      <c r="AY696" s="41"/>
      <c r="AZ696" s="41"/>
      <c r="BA696" s="41"/>
      <c r="BB696" s="41"/>
      <c r="BC696" s="41"/>
      <c r="BD696" s="41"/>
      <c r="BE696" s="41"/>
      <c r="BF696" s="41"/>
      <c r="BG696" s="41"/>
      <c r="BH696" s="41"/>
      <c r="BI696" s="41"/>
      <c r="BJ696" s="41"/>
      <c r="BK696" s="43"/>
    </row>
    <row r="697" spans="1:63" s="44" customFormat="1" x14ac:dyDescent="0.2">
      <c r="A697" s="48"/>
      <c r="B697" s="41"/>
      <c r="C697" s="41"/>
      <c r="D697" s="41"/>
      <c r="E697" s="41"/>
      <c r="F697" s="41"/>
      <c r="G697" s="41"/>
      <c r="H697" s="42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  <c r="AD697" s="41"/>
      <c r="AE697" s="41"/>
      <c r="AF697" s="41"/>
      <c r="AG697" s="41"/>
      <c r="AH697" s="41"/>
      <c r="AI697" s="41"/>
      <c r="AJ697" s="41"/>
      <c r="AK697" s="41"/>
      <c r="AL697" s="41"/>
      <c r="AM697" s="41"/>
      <c r="AN697" s="41"/>
      <c r="AO697" s="41"/>
      <c r="AP697" s="41"/>
      <c r="AQ697" s="41"/>
      <c r="AR697" s="41"/>
      <c r="AS697" s="41"/>
      <c r="AT697" s="41"/>
      <c r="AU697" s="41"/>
      <c r="AV697" s="41"/>
      <c r="AW697" s="41"/>
      <c r="AX697" s="41"/>
      <c r="AY697" s="41"/>
      <c r="AZ697" s="41"/>
      <c r="BA697" s="41"/>
      <c r="BB697" s="41"/>
      <c r="BC697" s="41"/>
      <c r="BD697" s="41"/>
      <c r="BE697" s="41"/>
      <c r="BF697" s="41"/>
      <c r="BG697" s="41"/>
      <c r="BH697" s="41"/>
      <c r="BI697" s="41"/>
      <c r="BJ697" s="41"/>
      <c r="BK697" s="43"/>
    </row>
    <row r="698" spans="1:63" s="44" customFormat="1" x14ac:dyDescent="0.2">
      <c r="A698" s="48"/>
      <c r="B698" s="41"/>
      <c r="C698" s="41"/>
      <c r="D698" s="41"/>
      <c r="E698" s="41"/>
      <c r="F698" s="41"/>
      <c r="G698" s="41"/>
      <c r="H698" s="42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  <c r="AD698" s="41"/>
      <c r="AE698" s="41"/>
      <c r="AF698" s="41"/>
      <c r="AG698" s="41"/>
      <c r="AH698" s="41"/>
      <c r="AI698" s="41"/>
      <c r="AJ698" s="41"/>
      <c r="AK698" s="41"/>
      <c r="AL698" s="41"/>
      <c r="AM698" s="41"/>
      <c r="AN698" s="41"/>
      <c r="AO698" s="41"/>
      <c r="AP698" s="41"/>
      <c r="AQ698" s="41"/>
      <c r="AR698" s="41"/>
      <c r="AS698" s="41"/>
      <c r="AT698" s="41"/>
      <c r="AU698" s="41"/>
      <c r="AV698" s="41"/>
      <c r="AW698" s="41"/>
      <c r="AX698" s="41"/>
      <c r="AY698" s="41"/>
      <c r="AZ698" s="41"/>
      <c r="BA698" s="41"/>
      <c r="BB698" s="41"/>
      <c r="BC698" s="41"/>
      <c r="BD698" s="41"/>
      <c r="BE698" s="41"/>
      <c r="BF698" s="41"/>
      <c r="BG698" s="41"/>
      <c r="BH698" s="41"/>
      <c r="BI698" s="41"/>
      <c r="BJ698" s="41"/>
      <c r="BK698" s="43"/>
    </row>
    <row r="699" spans="1:63" s="44" customFormat="1" x14ac:dyDescent="0.2">
      <c r="A699" s="48"/>
      <c r="B699" s="41"/>
      <c r="C699" s="41"/>
      <c r="D699" s="41"/>
      <c r="E699" s="41"/>
      <c r="F699" s="41"/>
      <c r="G699" s="41"/>
      <c r="H699" s="42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  <c r="AD699" s="41"/>
      <c r="AE699" s="41"/>
      <c r="AF699" s="41"/>
      <c r="AG699" s="41"/>
      <c r="AH699" s="41"/>
      <c r="AI699" s="41"/>
      <c r="AJ699" s="41"/>
      <c r="AK699" s="41"/>
      <c r="AL699" s="41"/>
      <c r="AM699" s="41"/>
      <c r="AN699" s="41"/>
      <c r="AO699" s="41"/>
      <c r="AP699" s="41"/>
      <c r="AQ699" s="41"/>
      <c r="AR699" s="41"/>
      <c r="AS699" s="41"/>
      <c r="AT699" s="41"/>
      <c r="AU699" s="41"/>
      <c r="AV699" s="41"/>
      <c r="AW699" s="41"/>
      <c r="AX699" s="41"/>
      <c r="AY699" s="41"/>
      <c r="AZ699" s="41"/>
      <c r="BA699" s="41"/>
      <c r="BB699" s="41"/>
      <c r="BC699" s="41"/>
      <c r="BD699" s="41"/>
      <c r="BE699" s="41"/>
      <c r="BF699" s="41"/>
      <c r="BG699" s="41"/>
      <c r="BH699" s="41"/>
      <c r="BI699" s="41"/>
      <c r="BJ699" s="41"/>
      <c r="BK699" s="43"/>
    </row>
    <row r="700" spans="1:63" s="44" customFormat="1" x14ac:dyDescent="0.2">
      <c r="A700" s="48"/>
      <c r="B700" s="41"/>
      <c r="C700" s="41"/>
      <c r="D700" s="41"/>
      <c r="E700" s="41"/>
      <c r="F700" s="41"/>
      <c r="G700" s="41"/>
      <c r="H700" s="42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  <c r="AD700" s="41"/>
      <c r="AE700" s="41"/>
      <c r="AF700" s="41"/>
      <c r="AG700" s="41"/>
      <c r="AH700" s="41"/>
      <c r="AI700" s="41"/>
      <c r="AJ700" s="41"/>
      <c r="AK700" s="41"/>
      <c r="AL700" s="41"/>
      <c r="AM700" s="41"/>
      <c r="AN700" s="41"/>
      <c r="AO700" s="41"/>
      <c r="AP700" s="41"/>
      <c r="AQ700" s="41"/>
      <c r="AR700" s="41"/>
      <c r="AS700" s="41"/>
      <c r="AT700" s="41"/>
      <c r="AU700" s="41"/>
      <c r="AV700" s="41"/>
      <c r="AW700" s="41"/>
      <c r="AX700" s="41"/>
      <c r="AY700" s="41"/>
      <c r="AZ700" s="41"/>
      <c r="BA700" s="41"/>
      <c r="BB700" s="41"/>
      <c r="BC700" s="41"/>
      <c r="BD700" s="41"/>
      <c r="BE700" s="41"/>
      <c r="BF700" s="41"/>
      <c r="BG700" s="41"/>
      <c r="BH700" s="41"/>
      <c r="BI700" s="41"/>
      <c r="BJ700" s="41"/>
      <c r="BK700" s="43"/>
    </row>
    <row r="701" spans="1:63" s="44" customFormat="1" x14ac:dyDescent="0.2">
      <c r="A701" s="48"/>
      <c r="B701" s="41"/>
      <c r="C701" s="41"/>
      <c r="D701" s="41"/>
      <c r="E701" s="41"/>
      <c r="F701" s="41"/>
      <c r="G701" s="41"/>
      <c r="H701" s="42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  <c r="AD701" s="41"/>
      <c r="AE701" s="41"/>
      <c r="AF701" s="41"/>
      <c r="AG701" s="41"/>
      <c r="AH701" s="41"/>
      <c r="AI701" s="41"/>
      <c r="AJ701" s="41"/>
      <c r="AK701" s="41"/>
      <c r="AL701" s="41"/>
      <c r="AM701" s="41"/>
      <c r="AN701" s="41"/>
      <c r="AO701" s="41"/>
      <c r="AP701" s="41"/>
      <c r="AQ701" s="41"/>
      <c r="AR701" s="41"/>
      <c r="AS701" s="41"/>
      <c r="AT701" s="41"/>
      <c r="AU701" s="41"/>
      <c r="AV701" s="41"/>
      <c r="AW701" s="41"/>
      <c r="AX701" s="41"/>
      <c r="AY701" s="41"/>
      <c r="AZ701" s="41"/>
      <c r="BA701" s="41"/>
      <c r="BB701" s="41"/>
      <c r="BC701" s="41"/>
      <c r="BD701" s="41"/>
      <c r="BE701" s="41"/>
      <c r="BF701" s="41"/>
      <c r="BG701" s="41"/>
      <c r="BH701" s="41"/>
      <c r="BI701" s="41"/>
      <c r="BJ701" s="41"/>
      <c r="BK701" s="43"/>
    </row>
    <row r="702" spans="1:63" s="44" customFormat="1" x14ac:dyDescent="0.2">
      <c r="A702" s="48"/>
      <c r="B702" s="41"/>
      <c r="C702" s="41"/>
      <c r="D702" s="41"/>
      <c r="E702" s="41"/>
      <c r="F702" s="41"/>
      <c r="G702" s="41"/>
      <c r="H702" s="42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  <c r="AD702" s="41"/>
      <c r="AE702" s="41"/>
      <c r="AF702" s="41"/>
      <c r="AG702" s="41"/>
      <c r="AH702" s="41"/>
      <c r="AI702" s="41"/>
      <c r="AJ702" s="41"/>
      <c r="AK702" s="41"/>
      <c r="AL702" s="41"/>
      <c r="AM702" s="41"/>
      <c r="AN702" s="41"/>
      <c r="AO702" s="41"/>
      <c r="AP702" s="41"/>
      <c r="AQ702" s="41"/>
      <c r="AR702" s="41"/>
      <c r="AS702" s="41"/>
      <c r="AT702" s="41"/>
      <c r="AU702" s="41"/>
      <c r="AV702" s="41"/>
      <c r="AW702" s="41"/>
      <c r="AX702" s="41"/>
      <c r="AY702" s="41"/>
      <c r="AZ702" s="41"/>
      <c r="BA702" s="41"/>
      <c r="BB702" s="41"/>
      <c r="BC702" s="41"/>
      <c r="BD702" s="41"/>
      <c r="BE702" s="41"/>
      <c r="BF702" s="41"/>
      <c r="BG702" s="41"/>
      <c r="BH702" s="41"/>
      <c r="BI702" s="41"/>
      <c r="BJ702" s="41"/>
      <c r="BK702" s="43"/>
    </row>
    <row r="703" spans="1:63" s="44" customFormat="1" x14ac:dyDescent="0.2">
      <c r="A703" s="48"/>
      <c r="B703" s="41"/>
      <c r="C703" s="41"/>
      <c r="D703" s="41"/>
      <c r="E703" s="41"/>
      <c r="F703" s="41"/>
      <c r="G703" s="41"/>
      <c r="H703" s="42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  <c r="AD703" s="41"/>
      <c r="AE703" s="41"/>
      <c r="AF703" s="41"/>
      <c r="AG703" s="41"/>
      <c r="AH703" s="41"/>
      <c r="AI703" s="41"/>
      <c r="AJ703" s="41"/>
      <c r="AK703" s="41"/>
      <c r="AL703" s="41"/>
      <c r="AM703" s="41"/>
      <c r="AN703" s="41"/>
      <c r="AO703" s="41"/>
      <c r="AP703" s="41"/>
      <c r="AQ703" s="41"/>
      <c r="AR703" s="41"/>
      <c r="AS703" s="41"/>
      <c r="AT703" s="41"/>
      <c r="AU703" s="41"/>
      <c r="AV703" s="41"/>
      <c r="AW703" s="41"/>
      <c r="AX703" s="41"/>
      <c r="AY703" s="41"/>
      <c r="AZ703" s="41"/>
      <c r="BA703" s="41"/>
      <c r="BB703" s="41"/>
      <c r="BC703" s="41"/>
      <c r="BD703" s="41"/>
      <c r="BE703" s="41"/>
      <c r="BF703" s="41"/>
      <c r="BG703" s="41"/>
      <c r="BH703" s="41"/>
      <c r="BI703" s="41"/>
      <c r="BJ703" s="41"/>
      <c r="BK703" s="43"/>
    </row>
    <row r="704" spans="1:63" s="44" customFormat="1" x14ac:dyDescent="0.2">
      <c r="A704" s="48"/>
      <c r="B704" s="41"/>
      <c r="C704" s="41"/>
      <c r="D704" s="41"/>
      <c r="E704" s="41"/>
      <c r="F704" s="41"/>
      <c r="G704" s="41"/>
      <c r="H704" s="42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  <c r="AD704" s="41"/>
      <c r="AE704" s="41"/>
      <c r="AF704" s="41"/>
      <c r="AG704" s="41"/>
      <c r="AH704" s="41"/>
      <c r="AI704" s="41"/>
      <c r="AJ704" s="41"/>
      <c r="AK704" s="41"/>
      <c r="AL704" s="41"/>
      <c r="AM704" s="41"/>
      <c r="AN704" s="41"/>
      <c r="AO704" s="41"/>
      <c r="AP704" s="41"/>
      <c r="AQ704" s="41"/>
      <c r="AR704" s="41"/>
      <c r="AS704" s="41"/>
      <c r="AT704" s="41"/>
      <c r="AU704" s="41"/>
      <c r="AV704" s="41"/>
      <c r="AW704" s="41"/>
      <c r="AX704" s="41"/>
      <c r="AY704" s="41"/>
      <c r="AZ704" s="41"/>
      <c r="BA704" s="41"/>
      <c r="BB704" s="41"/>
      <c r="BC704" s="41"/>
      <c r="BD704" s="41"/>
      <c r="BE704" s="41"/>
      <c r="BF704" s="41"/>
      <c r="BG704" s="41"/>
      <c r="BH704" s="41"/>
      <c r="BI704" s="41"/>
      <c r="BJ704" s="41"/>
      <c r="BK704" s="43"/>
    </row>
    <row r="705" spans="1:63" s="44" customFormat="1" x14ac:dyDescent="0.2">
      <c r="A705" s="48"/>
      <c r="B705" s="41"/>
      <c r="C705" s="41"/>
      <c r="D705" s="41"/>
      <c r="E705" s="41"/>
      <c r="F705" s="41"/>
      <c r="G705" s="41"/>
      <c r="H705" s="42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  <c r="AD705" s="41"/>
      <c r="AE705" s="41"/>
      <c r="AF705" s="41"/>
      <c r="AG705" s="41"/>
      <c r="AH705" s="41"/>
      <c r="AI705" s="41"/>
      <c r="AJ705" s="41"/>
      <c r="AK705" s="41"/>
      <c r="AL705" s="41"/>
      <c r="AM705" s="41"/>
      <c r="AN705" s="41"/>
      <c r="AO705" s="41"/>
      <c r="AP705" s="41"/>
      <c r="AQ705" s="41"/>
      <c r="AR705" s="41"/>
      <c r="AS705" s="41"/>
      <c r="AT705" s="41"/>
      <c r="AU705" s="41"/>
      <c r="AV705" s="41"/>
      <c r="AW705" s="41"/>
      <c r="AX705" s="41"/>
      <c r="AY705" s="41"/>
      <c r="AZ705" s="41"/>
      <c r="BA705" s="41"/>
      <c r="BB705" s="41"/>
      <c r="BC705" s="41"/>
      <c r="BD705" s="41"/>
      <c r="BE705" s="41"/>
      <c r="BF705" s="41"/>
      <c r="BG705" s="41"/>
      <c r="BH705" s="41"/>
      <c r="BI705" s="41"/>
      <c r="BJ705" s="41"/>
      <c r="BK705" s="43"/>
    </row>
    <row r="706" spans="1:63" s="44" customFormat="1" x14ac:dyDescent="0.2">
      <c r="A706" s="48"/>
      <c r="B706" s="41"/>
      <c r="C706" s="41"/>
      <c r="D706" s="41"/>
      <c r="E706" s="41"/>
      <c r="F706" s="41"/>
      <c r="G706" s="41"/>
      <c r="H706" s="42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  <c r="AD706" s="41"/>
      <c r="AE706" s="41"/>
      <c r="AF706" s="41"/>
      <c r="AG706" s="41"/>
      <c r="AH706" s="41"/>
      <c r="AI706" s="41"/>
      <c r="AJ706" s="41"/>
      <c r="AK706" s="41"/>
      <c r="AL706" s="41"/>
      <c r="AM706" s="41"/>
      <c r="AN706" s="41"/>
      <c r="AO706" s="41"/>
      <c r="AP706" s="41"/>
      <c r="AQ706" s="41"/>
      <c r="AR706" s="41"/>
      <c r="AS706" s="41"/>
      <c r="AT706" s="41"/>
      <c r="AU706" s="41"/>
      <c r="AV706" s="41"/>
      <c r="AW706" s="41"/>
      <c r="AX706" s="41"/>
      <c r="AY706" s="41"/>
      <c r="AZ706" s="41"/>
      <c r="BA706" s="41"/>
      <c r="BB706" s="41"/>
      <c r="BC706" s="41"/>
      <c r="BD706" s="41"/>
      <c r="BE706" s="41"/>
      <c r="BF706" s="41"/>
      <c r="BG706" s="41"/>
      <c r="BH706" s="41"/>
      <c r="BI706" s="41"/>
      <c r="BJ706" s="41"/>
      <c r="BK706" s="43"/>
    </row>
    <row r="707" spans="1:63" s="44" customFormat="1" x14ac:dyDescent="0.2">
      <c r="A707" s="48"/>
      <c r="B707" s="41"/>
      <c r="C707" s="41"/>
      <c r="D707" s="41"/>
      <c r="E707" s="41"/>
      <c r="F707" s="41"/>
      <c r="G707" s="41"/>
      <c r="H707" s="42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  <c r="AD707" s="41"/>
      <c r="AE707" s="41"/>
      <c r="AF707" s="41"/>
      <c r="AG707" s="41"/>
      <c r="AH707" s="41"/>
      <c r="AI707" s="41"/>
      <c r="AJ707" s="41"/>
      <c r="AK707" s="41"/>
      <c r="AL707" s="41"/>
      <c r="AM707" s="41"/>
      <c r="AN707" s="41"/>
      <c r="AO707" s="41"/>
      <c r="AP707" s="41"/>
      <c r="AQ707" s="41"/>
      <c r="AR707" s="41"/>
      <c r="AS707" s="41"/>
      <c r="AT707" s="41"/>
      <c r="AU707" s="41"/>
      <c r="AV707" s="41"/>
      <c r="AW707" s="41"/>
      <c r="AX707" s="41"/>
      <c r="AY707" s="41"/>
      <c r="AZ707" s="41"/>
      <c r="BA707" s="41"/>
      <c r="BB707" s="41"/>
      <c r="BC707" s="41"/>
      <c r="BD707" s="41"/>
      <c r="BE707" s="41"/>
      <c r="BF707" s="41"/>
      <c r="BG707" s="41"/>
      <c r="BH707" s="41"/>
      <c r="BI707" s="41"/>
      <c r="BJ707" s="41"/>
      <c r="BK707" s="43"/>
    </row>
    <row r="708" spans="1:63" s="44" customFormat="1" x14ac:dyDescent="0.2">
      <c r="A708" s="48"/>
      <c r="B708" s="41"/>
      <c r="C708" s="41"/>
      <c r="D708" s="41"/>
      <c r="E708" s="41"/>
      <c r="F708" s="41"/>
      <c r="G708" s="41"/>
      <c r="H708" s="42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  <c r="AD708" s="41"/>
      <c r="AE708" s="41"/>
      <c r="AF708" s="41"/>
      <c r="AG708" s="41"/>
      <c r="AH708" s="41"/>
      <c r="AI708" s="41"/>
      <c r="AJ708" s="41"/>
      <c r="AK708" s="41"/>
      <c r="AL708" s="41"/>
      <c r="AM708" s="41"/>
      <c r="AN708" s="41"/>
      <c r="AO708" s="41"/>
      <c r="AP708" s="41"/>
      <c r="AQ708" s="41"/>
      <c r="AR708" s="41"/>
      <c r="AS708" s="41"/>
      <c r="AT708" s="41"/>
      <c r="AU708" s="41"/>
      <c r="AV708" s="41"/>
      <c r="AW708" s="41"/>
      <c r="AX708" s="41"/>
      <c r="AY708" s="41"/>
      <c r="AZ708" s="41"/>
      <c r="BA708" s="41"/>
      <c r="BB708" s="41"/>
      <c r="BC708" s="41"/>
      <c r="BD708" s="41"/>
      <c r="BE708" s="41"/>
      <c r="BF708" s="41"/>
      <c r="BG708" s="41"/>
      <c r="BH708" s="41"/>
      <c r="BI708" s="41"/>
      <c r="BJ708" s="41"/>
      <c r="BK708" s="43"/>
    </row>
    <row r="709" spans="1:63" s="44" customFormat="1" x14ac:dyDescent="0.2">
      <c r="A709" s="48"/>
      <c r="B709" s="41"/>
      <c r="C709" s="41"/>
      <c r="D709" s="41"/>
      <c r="E709" s="41"/>
      <c r="F709" s="41"/>
      <c r="G709" s="41"/>
      <c r="H709" s="42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  <c r="AD709" s="41"/>
      <c r="AE709" s="41"/>
      <c r="AF709" s="41"/>
      <c r="AG709" s="41"/>
      <c r="AH709" s="41"/>
      <c r="AI709" s="41"/>
      <c r="AJ709" s="41"/>
      <c r="AK709" s="41"/>
      <c r="AL709" s="41"/>
      <c r="AM709" s="41"/>
      <c r="AN709" s="41"/>
      <c r="AO709" s="41"/>
      <c r="AP709" s="41"/>
      <c r="AQ709" s="41"/>
      <c r="AR709" s="41"/>
      <c r="AS709" s="41"/>
      <c r="AT709" s="41"/>
      <c r="AU709" s="41"/>
      <c r="AV709" s="41"/>
      <c r="AW709" s="41"/>
      <c r="AX709" s="41"/>
      <c r="AY709" s="41"/>
      <c r="AZ709" s="41"/>
      <c r="BA709" s="41"/>
      <c r="BB709" s="41"/>
      <c r="BC709" s="41"/>
      <c r="BD709" s="41"/>
      <c r="BE709" s="41"/>
      <c r="BF709" s="41"/>
      <c r="BG709" s="41"/>
      <c r="BH709" s="41"/>
      <c r="BI709" s="41"/>
      <c r="BJ709" s="41"/>
      <c r="BK709" s="43"/>
    </row>
    <row r="710" spans="1:63" s="44" customFormat="1" x14ac:dyDescent="0.2">
      <c r="A710" s="48"/>
      <c r="B710" s="41"/>
      <c r="C710" s="41"/>
      <c r="D710" s="41"/>
      <c r="E710" s="41"/>
      <c r="F710" s="41"/>
      <c r="G710" s="41"/>
      <c r="H710" s="42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  <c r="AD710" s="41"/>
      <c r="AE710" s="41"/>
      <c r="AF710" s="41"/>
      <c r="AG710" s="41"/>
      <c r="AH710" s="41"/>
      <c r="AI710" s="41"/>
      <c r="AJ710" s="41"/>
      <c r="AK710" s="41"/>
      <c r="AL710" s="41"/>
      <c r="AM710" s="41"/>
      <c r="AN710" s="41"/>
      <c r="AO710" s="41"/>
      <c r="AP710" s="41"/>
      <c r="AQ710" s="41"/>
      <c r="AR710" s="41"/>
      <c r="AS710" s="41"/>
      <c r="AT710" s="41"/>
      <c r="AU710" s="41"/>
      <c r="AV710" s="41"/>
      <c r="AW710" s="41"/>
      <c r="AX710" s="41"/>
      <c r="AY710" s="41"/>
      <c r="AZ710" s="41"/>
      <c r="BA710" s="41"/>
      <c r="BB710" s="41"/>
      <c r="BC710" s="41"/>
      <c r="BD710" s="41"/>
      <c r="BE710" s="41"/>
      <c r="BF710" s="41"/>
      <c r="BG710" s="41"/>
      <c r="BH710" s="41"/>
      <c r="BI710" s="41"/>
      <c r="BJ710" s="41"/>
      <c r="BK710" s="43"/>
    </row>
    <row r="711" spans="1:63" s="44" customFormat="1" x14ac:dyDescent="0.2">
      <c r="A711" s="48"/>
      <c r="B711" s="41"/>
      <c r="C711" s="41"/>
      <c r="D711" s="41"/>
      <c r="E711" s="41"/>
      <c r="F711" s="41"/>
      <c r="G711" s="41"/>
      <c r="H711" s="42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  <c r="AD711" s="41"/>
      <c r="AE711" s="41"/>
      <c r="AF711" s="41"/>
      <c r="AG711" s="41"/>
      <c r="AH711" s="41"/>
      <c r="AI711" s="41"/>
      <c r="AJ711" s="41"/>
      <c r="AK711" s="41"/>
      <c r="AL711" s="41"/>
      <c r="AM711" s="41"/>
      <c r="AN711" s="41"/>
      <c r="AO711" s="41"/>
      <c r="AP711" s="41"/>
      <c r="AQ711" s="41"/>
      <c r="AR711" s="41"/>
      <c r="AS711" s="41"/>
      <c r="AT711" s="41"/>
      <c r="AU711" s="41"/>
      <c r="AV711" s="41"/>
      <c r="AW711" s="41"/>
      <c r="AX711" s="41"/>
      <c r="AY711" s="41"/>
      <c r="AZ711" s="41"/>
      <c r="BA711" s="41"/>
      <c r="BB711" s="41"/>
      <c r="BC711" s="41"/>
      <c r="BD711" s="41"/>
      <c r="BE711" s="41"/>
      <c r="BF711" s="41"/>
      <c r="BG711" s="41"/>
      <c r="BH711" s="41"/>
      <c r="BI711" s="41"/>
      <c r="BJ711" s="41"/>
      <c r="BK711" s="43"/>
    </row>
    <row r="712" spans="1:63" s="44" customFormat="1" x14ac:dyDescent="0.2">
      <c r="A712" s="48"/>
      <c r="B712" s="41"/>
      <c r="C712" s="41"/>
      <c r="D712" s="41"/>
      <c r="E712" s="41"/>
      <c r="F712" s="41"/>
      <c r="G712" s="41"/>
      <c r="H712" s="42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  <c r="AD712" s="41"/>
      <c r="AE712" s="41"/>
      <c r="AF712" s="41"/>
      <c r="AG712" s="41"/>
      <c r="AH712" s="41"/>
      <c r="AI712" s="41"/>
      <c r="AJ712" s="41"/>
      <c r="AK712" s="41"/>
      <c r="AL712" s="41"/>
      <c r="AM712" s="41"/>
      <c r="AN712" s="41"/>
      <c r="AO712" s="41"/>
      <c r="AP712" s="41"/>
      <c r="AQ712" s="41"/>
      <c r="AR712" s="41"/>
      <c r="AS712" s="41"/>
      <c r="AT712" s="41"/>
      <c r="AU712" s="41"/>
      <c r="AV712" s="41"/>
      <c r="AW712" s="41"/>
      <c r="AX712" s="41"/>
      <c r="AY712" s="41"/>
      <c r="AZ712" s="41"/>
      <c r="BA712" s="41"/>
      <c r="BB712" s="41"/>
      <c r="BC712" s="41"/>
      <c r="BD712" s="41"/>
      <c r="BE712" s="41"/>
      <c r="BF712" s="41"/>
      <c r="BG712" s="41"/>
      <c r="BH712" s="41"/>
      <c r="BI712" s="41"/>
      <c r="BJ712" s="41"/>
      <c r="BK712" s="43"/>
    </row>
    <row r="713" spans="1:63" s="44" customFormat="1" x14ac:dyDescent="0.2">
      <c r="A713" s="48"/>
      <c r="B713" s="41"/>
      <c r="C713" s="41"/>
      <c r="D713" s="41"/>
      <c r="E713" s="41"/>
      <c r="F713" s="41"/>
      <c r="G713" s="41"/>
      <c r="H713" s="42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  <c r="AD713" s="41"/>
      <c r="AE713" s="41"/>
      <c r="AF713" s="41"/>
      <c r="AG713" s="41"/>
      <c r="AH713" s="41"/>
      <c r="AI713" s="41"/>
      <c r="AJ713" s="41"/>
      <c r="AK713" s="41"/>
      <c r="AL713" s="41"/>
      <c r="AM713" s="41"/>
      <c r="AN713" s="41"/>
      <c r="AO713" s="41"/>
      <c r="AP713" s="41"/>
      <c r="AQ713" s="41"/>
      <c r="AR713" s="41"/>
      <c r="AS713" s="41"/>
      <c r="AT713" s="41"/>
      <c r="AU713" s="41"/>
      <c r="AV713" s="41"/>
      <c r="AW713" s="41"/>
      <c r="AX713" s="41"/>
      <c r="AY713" s="41"/>
      <c r="AZ713" s="41"/>
      <c r="BA713" s="41"/>
      <c r="BB713" s="41"/>
      <c r="BC713" s="41"/>
      <c r="BD713" s="41"/>
      <c r="BE713" s="41"/>
      <c r="BF713" s="41"/>
      <c r="BG713" s="41"/>
      <c r="BH713" s="41"/>
      <c r="BI713" s="41"/>
      <c r="BJ713" s="41"/>
      <c r="BK713" s="43"/>
    </row>
    <row r="714" spans="1:63" s="44" customFormat="1" x14ac:dyDescent="0.2">
      <c r="A714" s="48"/>
      <c r="B714" s="41"/>
      <c r="C714" s="41"/>
      <c r="D714" s="41"/>
      <c r="E714" s="41"/>
      <c r="F714" s="41"/>
      <c r="G714" s="41"/>
      <c r="H714" s="42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  <c r="AD714" s="41"/>
      <c r="AE714" s="41"/>
      <c r="AF714" s="41"/>
      <c r="AG714" s="41"/>
      <c r="AH714" s="41"/>
      <c r="AI714" s="41"/>
      <c r="AJ714" s="41"/>
      <c r="AK714" s="41"/>
      <c r="AL714" s="41"/>
      <c r="AM714" s="41"/>
      <c r="AN714" s="41"/>
      <c r="AO714" s="41"/>
      <c r="AP714" s="41"/>
      <c r="AQ714" s="41"/>
      <c r="AR714" s="41"/>
      <c r="AS714" s="41"/>
      <c r="AT714" s="41"/>
      <c r="AU714" s="41"/>
      <c r="AV714" s="41"/>
      <c r="AW714" s="41"/>
      <c r="AX714" s="41"/>
      <c r="AY714" s="41"/>
      <c r="AZ714" s="41"/>
      <c r="BA714" s="41"/>
      <c r="BB714" s="41"/>
      <c r="BC714" s="41"/>
      <c r="BD714" s="41"/>
      <c r="BE714" s="41"/>
      <c r="BF714" s="41"/>
      <c r="BG714" s="41"/>
      <c r="BH714" s="41"/>
      <c r="BI714" s="41"/>
      <c r="BJ714" s="41"/>
      <c r="BK714" s="43"/>
    </row>
    <row r="715" spans="1:63" s="44" customFormat="1" x14ac:dyDescent="0.2">
      <c r="A715" s="48"/>
      <c r="B715" s="41"/>
      <c r="C715" s="41"/>
      <c r="D715" s="41"/>
      <c r="E715" s="41"/>
      <c r="F715" s="41"/>
      <c r="G715" s="41"/>
      <c r="H715" s="42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  <c r="AD715" s="41"/>
      <c r="AE715" s="41"/>
      <c r="AF715" s="41"/>
      <c r="AG715" s="41"/>
      <c r="AH715" s="41"/>
      <c r="AI715" s="41"/>
      <c r="AJ715" s="41"/>
      <c r="AK715" s="41"/>
      <c r="AL715" s="41"/>
      <c r="AM715" s="41"/>
      <c r="AN715" s="41"/>
      <c r="AO715" s="41"/>
      <c r="AP715" s="41"/>
      <c r="AQ715" s="41"/>
      <c r="AR715" s="41"/>
      <c r="AS715" s="41"/>
      <c r="AT715" s="41"/>
      <c r="AU715" s="41"/>
      <c r="AV715" s="41"/>
      <c r="AW715" s="41"/>
      <c r="AX715" s="41"/>
      <c r="AY715" s="41"/>
      <c r="AZ715" s="41"/>
      <c r="BA715" s="41"/>
      <c r="BB715" s="41"/>
      <c r="BC715" s="41"/>
      <c r="BD715" s="41"/>
      <c r="BE715" s="41"/>
      <c r="BF715" s="41"/>
      <c r="BG715" s="41"/>
      <c r="BH715" s="41"/>
      <c r="BI715" s="41"/>
      <c r="BJ715" s="41"/>
      <c r="BK715" s="43"/>
    </row>
    <row r="716" spans="1:63" s="44" customFormat="1" x14ac:dyDescent="0.2">
      <c r="A716" s="48"/>
      <c r="B716" s="41"/>
      <c r="C716" s="41"/>
      <c r="D716" s="41"/>
      <c r="E716" s="41"/>
      <c r="F716" s="41"/>
      <c r="G716" s="41"/>
      <c r="H716" s="42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  <c r="AD716" s="41"/>
      <c r="AE716" s="41"/>
      <c r="AF716" s="41"/>
      <c r="AG716" s="41"/>
      <c r="AH716" s="41"/>
      <c r="AI716" s="41"/>
      <c r="AJ716" s="41"/>
      <c r="AK716" s="41"/>
      <c r="AL716" s="41"/>
      <c r="AM716" s="41"/>
      <c r="AN716" s="41"/>
      <c r="AO716" s="41"/>
      <c r="AP716" s="41"/>
      <c r="AQ716" s="41"/>
      <c r="AR716" s="41"/>
      <c r="AS716" s="41"/>
      <c r="AT716" s="41"/>
      <c r="AU716" s="41"/>
      <c r="AV716" s="41"/>
      <c r="AW716" s="41"/>
      <c r="AX716" s="41"/>
      <c r="AY716" s="41"/>
      <c r="AZ716" s="41"/>
      <c r="BA716" s="41"/>
      <c r="BB716" s="41"/>
      <c r="BC716" s="41"/>
      <c r="BD716" s="41"/>
      <c r="BE716" s="41"/>
      <c r="BF716" s="41"/>
      <c r="BG716" s="41"/>
      <c r="BH716" s="41"/>
      <c r="BI716" s="41"/>
      <c r="BJ716" s="41"/>
      <c r="BK716" s="43"/>
    </row>
    <row r="717" spans="1:63" s="44" customFormat="1" x14ac:dyDescent="0.2">
      <c r="A717" s="48"/>
      <c r="B717" s="41"/>
      <c r="C717" s="41"/>
      <c r="D717" s="41"/>
      <c r="E717" s="41"/>
      <c r="F717" s="41"/>
      <c r="G717" s="41"/>
      <c r="H717" s="42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  <c r="AD717" s="41"/>
      <c r="AE717" s="41"/>
      <c r="AF717" s="41"/>
      <c r="AG717" s="41"/>
      <c r="AH717" s="41"/>
      <c r="AI717" s="41"/>
      <c r="AJ717" s="41"/>
      <c r="AK717" s="41"/>
      <c r="AL717" s="41"/>
      <c r="AM717" s="41"/>
      <c r="AN717" s="41"/>
      <c r="AO717" s="41"/>
      <c r="AP717" s="41"/>
      <c r="AQ717" s="41"/>
      <c r="AR717" s="41"/>
      <c r="AS717" s="41"/>
      <c r="AT717" s="41"/>
      <c r="AU717" s="41"/>
      <c r="AV717" s="41"/>
      <c r="AW717" s="41"/>
      <c r="AX717" s="41"/>
      <c r="AY717" s="41"/>
      <c r="AZ717" s="41"/>
      <c r="BA717" s="41"/>
      <c r="BB717" s="41"/>
      <c r="BC717" s="41"/>
      <c r="BD717" s="41"/>
      <c r="BE717" s="41"/>
      <c r="BF717" s="41"/>
      <c r="BG717" s="41"/>
      <c r="BH717" s="41"/>
      <c r="BI717" s="41"/>
      <c r="BJ717" s="41"/>
      <c r="BK717" s="43"/>
    </row>
    <row r="718" spans="1:63" s="44" customFormat="1" x14ac:dyDescent="0.2">
      <c r="A718" s="48"/>
      <c r="B718" s="41"/>
      <c r="C718" s="41"/>
      <c r="D718" s="41"/>
      <c r="E718" s="41"/>
      <c r="F718" s="41"/>
      <c r="G718" s="41"/>
      <c r="H718" s="42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  <c r="AD718" s="41"/>
      <c r="AE718" s="41"/>
      <c r="AF718" s="41"/>
      <c r="AG718" s="41"/>
      <c r="AH718" s="41"/>
      <c r="AI718" s="41"/>
      <c r="AJ718" s="41"/>
      <c r="AK718" s="41"/>
      <c r="AL718" s="41"/>
      <c r="AM718" s="41"/>
      <c r="AN718" s="41"/>
      <c r="AO718" s="41"/>
      <c r="AP718" s="41"/>
      <c r="AQ718" s="41"/>
      <c r="AR718" s="41"/>
      <c r="AS718" s="41"/>
      <c r="AT718" s="41"/>
      <c r="AU718" s="41"/>
      <c r="AV718" s="41"/>
      <c r="AW718" s="41"/>
      <c r="AX718" s="41"/>
      <c r="AY718" s="41"/>
      <c r="AZ718" s="41"/>
      <c r="BA718" s="41"/>
      <c r="BB718" s="41"/>
      <c r="BC718" s="41"/>
      <c r="BD718" s="41"/>
      <c r="BE718" s="41"/>
      <c r="BF718" s="41"/>
      <c r="BG718" s="41"/>
      <c r="BH718" s="41"/>
      <c r="BI718" s="41"/>
      <c r="BJ718" s="41"/>
      <c r="BK718" s="43"/>
    </row>
    <row r="719" spans="1:63" s="44" customFormat="1" x14ac:dyDescent="0.2">
      <c r="A719" s="48"/>
      <c r="B719" s="41"/>
      <c r="C719" s="41"/>
      <c r="D719" s="41"/>
      <c r="E719" s="41"/>
      <c r="F719" s="41"/>
      <c r="G719" s="41"/>
      <c r="H719" s="42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  <c r="AD719" s="41"/>
      <c r="AE719" s="41"/>
      <c r="AF719" s="41"/>
      <c r="AG719" s="41"/>
      <c r="AH719" s="41"/>
      <c r="AI719" s="41"/>
      <c r="AJ719" s="41"/>
      <c r="AK719" s="41"/>
      <c r="AL719" s="41"/>
      <c r="AM719" s="41"/>
      <c r="AN719" s="41"/>
      <c r="AO719" s="41"/>
      <c r="AP719" s="41"/>
      <c r="AQ719" s="41"/>
      <c r="AR719" s="41"/>
      <c r="AS719" s="41"/>
      <c r="AT719" s="41"/>
      <c r="AU719" s="41"/>
      <c r="AV719" s="41"/>
      <c r="AW719" s="41"/>
      <c r="AX719" s="41"/>
      <c r="AY719" s="41"/>
      <c r="AZ719" s="41"/>
      <c r="BA719" s="41"/>
      <c r="BB719" s="41"/>
      <c r="BC719" s="41"/>
      <c r="BD719" s="41"/>
      <c r="BE719" s="41"/>
      <c r="BF719" s="41"/>
      <c r="BG719" s="41"/>
      <c r="BH719" s="41"/>
      <c r="BI719" s="41"/>
      <c r="BJ719" s="41"/>
      <c r="BK719" s="43"/>
    </row>
    <row r="720" spans="1:63" s="44" customFormat="1" x14ac:dyDescent="0.2">
      <c r="A720" s="48"/>
      <c r="B720" s="41"/>
      <c r="C720" s="41"/>
      <c r="D720" s="41"/>
      <c r="E720" s="41"/>
      <c r="F720" s="41"/>
      <c r="G720" s="41"/>
      <c r="H720" s="42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  <c r="AD720" s="41"/>
      <c r="AE720" s="41"/>
      <c r="AF720" s="41"/>
      <c r="AG720" s="41"/>
      <c r="AH720" s="41"/>
      <c r="AI720" s="41"/>
      <c r="AJ720" s="41"/>
      <c r="AK720" s="41"/>
      <c r="AL720" s="41"/>
      <c r="AM720" s="41"/>
      <c r="AN720" s="41"/>
      <c r="AO720" s="41"/>
      <c r="AP720" s="41"/>
      <c r="AQ720" s="41"/>
      <c r="AR720" s="41"/>
      <c r="AS720" s="41"/>
      <c r="AT720" s="41"/>
      <c r="AU720" s="41"/>
      <c r="AV720" s="41"/>
      <c r="AW720" s="41"/>
      <c r="AX720" s="41"/>
      <c r="AY720" s="41"/>
      <c r="AZ720" s="41"/>
      <c r="BA720" s="41"/>
      <c r="BB720" s="41"/>
      <c r="BC720" s="41"/>
      <c r="BD720" s="41"/>
      <c r="BE720" s="41"/>
      <c r="BF720" s="41"/>
      <c r="BG720" s="41"/>
      <c r="BH720" s="41"/>
      <c r="BI720" s="41"/>
      <c r="BJ720" s="41"/>
      <c r="BK720" s="43"/>
    </row>
    <row r="721" spans="1:63" s="44" customFormat="1" x14ac:dyDescent="0.2">
      <c r="A721" s="48"/>
      <c r="B721" s="41"/>
      <c r="C721" s="41"/>
      <c r="D721" s="41"/>
      <c r="E721" s="41"/>
      <c r="F721" s="41"/>
      <c r="G721" s="41"/>
      <c r="H721" s="42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  <c r="AD721" s="41"/>
      <c r="AE721" s="41"/>
      <c r="AF721" s="41"/>
      <c r="AG721" s="41"/>
      <c r="AH721" s="41"/>
      <c r="AI721" s="41"/>
      <c r="AJ721" s="41"/>
      <c r="AK721" s="41"/>
      <c r="AL721" s="41"/>
      <c r="AM721" s="41"/>
      <c r="AN721" s="41"/>
      <c r="AO721" s="41"/>
      <c r="AP721" s="41"/>
      <c r="AQ721" s="41"/>
      <c r="AR721" s="41"/>
      <c r="AS721" s="41"/>
      <c r="AT721" s="41"/>
      <c r="AU721" s="41"/>
      <c r="AV721" s="41"/>
      <c r="AW721" s="41"/>
      <c r="AX721" s="41"/>
      <c r="AY721" s="41"/>
      <c r="AZ721" s="41"/>
      <c r="BA721" s="41"/>
      <c r="BB721" s="41"/>
      <c r="BC721" s="41"/>
      <c r="BD721" s="41"/>
      <c r="BE721" s="41"/>
      <c r="BF721" s="41"/>
      <c r="BG721" s="41"/>
      <c r="BH721" s="41"/>
      <c r="BI721" s="41"/>
      <c r="BJ721" s="41"/>
      <c r="BK721" s="43"/>
    </row>
    <row r="722" spans="1:63" s="44" customFormat="1" x14ac:dyDescent="0.2">
      <c r="A722" s="48"/>
      <c r="B722" s="41"/>
      <c r="C722" s="41"/>
      <c r="D722" s="41"/>
      <c r="E722" s="41"/>
      <c r="F722" s="41"/>
      <c r="G722" s="41"/>
      <c r="H722" s="42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  <c r="AD722" s="41"/>
      <c r="AE722" s="41"/>
      <c r="AF722" s="41"/>
      <c r="AG722" s="41"/>
      <c r="AH722" s="41"/>
      <c r="AI722" s="41"/>
      <c r="AJ722" s="41"/>
      <c r="AK722" s="41"/>
      <c r="AL722" s="41"/>
      <c r="AM722" s="41"/>
      <c r="AN722" s="41"/>
      <c r="AO722" s="41"/>
      <c r="AP722" s="41"/>
      <c r="AQ722" s="41"/>
      <c r="AR722" s="41"/>
      <c r="AS722" s="41"/>
      <c r="AT722" s="41"/>
      <c r="AU722" s="41"/>
      <c r="AV722" s="41"/>
      <c r="AW722" s="41"/>
      <c r="AX722" s="41"/>
      <c r="AY722" s="41"/>
      <c r="AZ722" s="41"/>
      <c r="BA722" s="41"/>
      <c r="BB722" s="41"/>
      <c r="BC722" s="41"/>
      <c r="BD722" s="41"/>
      <c r="BE722" s="41"/>
      <c r="BF722" s="41"/>
      <c r="BG722" s="41"/>
      <c r="BH722" s="41"/>
      <c r="BI722" s="41"/>
      <c r="BJ722" s="41"/>
      <c r="BK722" s="43"/>
    </row>
    <row r="723" spans="1:63" s="44" customFormat="1" x14ac:dyDescent="0.2">
      <c r="A723" s="48"/>
      <c r="B723" s="41"/>
      <c r="C723" s="41"/>
      <c r="D723" s="41"/>
      <c r="E723" s="41"/>
      <c r="F723" s="41"/>
      <c r="G723" s="41"/>
      <c r="H723" s="42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  <c r="AD723" s="41"/>
      <c r="AE723" s="41"/>
      <c r="AF723" s="41"/>
      <c r="AG723" s="41"/>
      <c r="AH723" s="41"/>
      <c r="AI723" s="41"/>
      <c r="AJ723" s="41"/>
      <c r="AK723" s="41"/>
      <c r="AL723" s="41"/>
      <c r="AM723" s="41"/>
      <c r="AN723" s="41"/>
      <c r="AO723" s="41"/>
      <c r="AP723" s="41"/>
      <c r="AQ723" s="41"/>
      <c r="AR723" s="41"/>
      <c r="AS723" s="41"/>
      <c r="AT723" s="41"/>
      <c r="AU723" s="41"/>
      <c r="AV723" s="41"/>
      <c r="AW723" s="41"/>
      <c r="AX723" s="41"/>
      <c r="AY723" s="41"/>
      <c r="AZ723" s="41"/>
      <c r="BA723" s="41"/>
      <c r="BB723" s="41"/>
      <c r="BC723" s="41"/>
      <c r="BD723" s="41"/>
      <c r="BE723" s="41"/>
      <c r="BF723" s="41"/>
      <c r="BG723" s="41"/>
      <c r="BH723" s="41"/>
      <c r="BI723" s="41"/>
      <c r="BJ723" s="41"/>
      <c r="BK723" s="43"/>
    </row>
    <row r="724" spans="1:63" s="44" customFormat="1" x14ac:dyDescent="0.2">
      <c r="A724" s="48"/>
      <c r="B724" s="41"/>
      <c r="C724" s="41"/>
      <c r="D724" s="41"/>
      <c r="E724" s="41"/>
      <c r="F724" s="41"/>
      <c r="G724" s="41"/>
      <c r="H724" s="42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  <c r="AD724" s="41"/>
      <c r="AE724" s="41"/>
      <c r="AF724" s="41"/>
      <c r="AG724" s="41"/>
      <c r="AH724" s="41"/>
      <c r="AI724" s="41"/>
      <c r="AJ724" s="41"/>
      <c r="AK724" s="41"/>
      <c r="AL724" s="41"/>
      <c r="AM724" s="41"/>
      <c r="AN724" s="41"/>
      <c r="AO724" s="41"/>
      <c r="AP724" s="41"/>
      <c r="AQ724" s="41"/>
      <c r="AR724" s="41"/>
      <c r="AS724" s="41"/>
      <c r="AT724" s="41"/>
      <c r="AU724" s="41"/>
      <c r="AV724" s="41"/>
      <c r="AW724" s="41"/>
      <c r="AX724" s="41"/>
      <c r="AY724" s="41"/>
      <c r="AZ724" s="41"/>
      <c r="BA724" s="41"/>
      <c r="BB724" s="41"/>
      <c r="BC724" s="41"/>
      <c r="BD724" s="41"/>
      <c r="BE724" s="41"/>
      <c r="BF724" s="41"/>
      <c r="BG724" s="41"/>
      <c r="BH724" s="41"/>
      <c r="BI724" s="41"/>
      <c r="BJ724" s="41"/>
      <c r="BK724" s="43"/>
    </row>
    <row r="725" spans="1:63" s="44" customFormat="1" x14ac:dyDescent="0.2">
      <c r="A725" s="48"/>
      <c r="B725" s="41"/>
      <c r="C725" s="41"/>
      <c r="D725" s="41"/>
      <c r="E725" s="41"/>
      <c r="F725" s="41"/>
      <c r="G725" s="41"/>
      <c r="H725" s="42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  <c r="AD725" s="41"/>
      <c r="AE725" s="41"/>
      <c r="AF725" s="41"/>
      <c r="AG725" s="41"/>
      <c r="AH725" s="41"/>
      <c r="AI725" s="41"/>
      <c r="AJ725" s="41"/>
      <c r="AK725" s="41"/>
      <c r="AL725" s="41"/>
      <c r="AM725" s="41"/>
      <c r="AN725" s="41"/>
      <c r="AO725" s="41"/>
      <c r="AP725" s="41"/>
      <c r="AQ725" s="41"/>
      <c r="AR725" s="41"/>
      <c r="AS725" s="41"/>
      <c r="AT725" s="41"/>
      <c r="AU725" s="41"/>
      <c r="AV725" s="41"/>
      <c r="AW725" s="41"/>
      <c r="AX725" s="41"/>
      <c r="AY725" s="41"/>
      <c r="AZ725" s="41"/>
      <c r="BA725" s="41"/>
      <c r="BB725" s="41"/>
      <c r="BC725" s="41"/>
      <c r="BD725" s="41"/>
      <c r="BE725" s="41"/>
      <c r="BF725" s="41"/>
      <c r="BG725" s="41"/>
      <c r="BH725" s="41"/>
      <c r="BI725" s="41"/>
      <c r="BJ725" s="41"/>
      <c r="BK725" s="43"/>
    </row>
    <row r="726" spans="1:63" s="44" customFormat="1" x14ac:dyDescent="0.2">
      <c r="A726" s="48"/>
      <c r="B726" s="41"/>
      <c r="C726" s="41"/>
      <c r="D726" s="41"/>
      <c r="E726" s="41"/>
      <c r="F726" s="41"/>
      <c r="G726" s="41"/>
      <c r="H726" s="42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  <c r="AD726" s="41"/>
      <c r="AE726" s="41"/>
      <c r="AF726" s="41"/>
      <c r="AG726" s="41"/>
      <c r="AH726" s="41"/>
      <c r="AI726" s="41"/>
      <c r="AJ726" s="41"/>
      <c r="AK726" s="41"/>
      <c r="AL726" s="41"/>
      <c r="AM726" s="41"/>
      <c r="AN726" s="41"/>
      <c r="AO726" s="41"/>
      <c r="AP726" s="41"/>
      <c r="AQ726" s="41"/>
      <c r="AR726" s="41"/>
      <c r="AS726" s="41"/>
      <c r="AT726" s="41"/>
      <c r="AU726" s="41"/>
      <c r="AV726" s="41"/>
      <c r="AW726" s="41"/>
      <c r="AX726" s="41"/>
      <c r="AY726" s="41"/>
      <c r="AZ726" s="41"/>
      <c r="BA726" s="41"/>
      <c r="BB726" s="41"/>
      <c r="BC726" s="41"/>
      <c r="BD726" s="41"/>
      <c r="BE726" s="41"/>
      <c r="BF726" s="41"/>
      <c r="BG726" s="41"/>
      <c r="BH726" s="41"/>
      <c r="BI726" s="41"/>
      <c r="BJ726" s="41"/>
      <c r="BK726" s="43"/>
    </row>
    <row r="727" spans="1:63" s="44" customFormat="1" x14ac:dyDescent="0.2">
      <c r="A727" s="48"/>
      <c r="B727" s="41"/>
      <c r="C727" s="41"/>
      <c r="D727" s="41"/>
      <c r="E727" s="41"/>
      <c r="F727" s="41"/>
      <c r="G727" s="41"/>
      <c r="H727" s="42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  <c r="AD727" s="41"/>
      <c r="AE727" s="41"/>
      <c r="AF727" s="41"/>
      <c r="AG727" s="41"/>
      <c r="AH727" s="41"/>
      <c r="AI727" s="41"/>
      <c r="AJ727" s="41"/>
      <c r="AK727" s="41"/>
      <c r="AL727" s="41"/>
      <c r="AM727" s="41"/>
      <c r="AN727" s="41"/>
      <c r="AO727" s="41"/>
      <c r="AP727" s="41"/>
      <c r="AQ727" s="41"/>
      <c r="AR727" s="41"/>
      <c r="AS727" s="41"/>
      <c r="AT727" s="41"/>
      <c r="AU727" s="41"/>
      <c r="AV727" s="41"/>
      <c r="AW727" s="41"/>
      <c r="AX727" s="41"/>
      <c r="AY727" s="41"/>
      <c r="AZ727" s="41"/>
      <c r="BA727" s="41"/>
      <c r="BB727" s="41"/>
      <c r="BC727" s="41"/>
      <c r="BD727" s="41"/>
      <c r="BE727" s="41"/>
      <c r="BF727" s="41"/>
      <c r="BG727" s="41"/>
      <c r="BH727" s="41"/>
      <c r="BI727" s="41"/>
      <c r="BJ727" s="41"/>
      <c r="BK727" s="43"/>
    </row>
    <row r="728" spans="1:63" s="44" customFormat="1" x14ac:dyDescent="0.2">
      <c r="A728" s="48"/>
      <c r="B728" s="41"/>
      <c r="C728" s="41"/>
      <c r="D728" s="41"/>
      <c r="E728" s="41"/>
      <c r="F728" s="41"/>
      <c r="G728" s="41"/>
      <c r="H728" s="42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  <c r="AD728" s="41"/>
      <c r="AE728" s="41"/>
      <c r="AF728" s="41"/>
      <c r="AG728" s="41"/>
      <c r="AH728" s="41"/>
      <c r="AI728" s="41"/>
      <c r="AJ728" s="41"/>
      <c r="AK728" s="41"/>
      <c r="AL728" s="41"/>
      <c r="AM728" s="41"/>
      <c r="AN728" s="41"/>
      <c r="AO728" s="41"/>
      <c r="AP728" s="41"/>
      <c r="AQ728" s="41"/>
      <c r="AR728" s="41"/>
      <c r="AS728" s="41"/>
      <c r="AT728" s="41"/>
      <c r="AU728" s="41"/>
      <c r="AV728" s="41"/>
      <c r="AW728" s="41"/>
      <c r="AX728" s="41"/>
      <c r="AY728" s="41"/>
      <c r="AZ728" s="41"/>
      <c r="BA728" s="41"/>
      <c r="BB728" s="41"/>
      <c r="BC728" s="41"/>
      <c r="BD728" s="41"/>
      <c r="BE728" s="41"/>
      <c r="BF728" s="41"/>
      <c r="BG728" s="41"/>
      <c r="BH728" s="41"/>
      <c r="BI728" s="41"/>
      <c r="BJ728" s="41"/>
      <c r="BK728" s="43"/>
    </row>
    <row r="729" spans="1:63" s="44" customFormat="1" x14ac:dyDescent="0.2">
      <c r="A729" s="48"/>
      <c r="B729" s="41"/>
      <c r="C729" s="41"/>
      <c r="D729" s="41"/>
      <c r="E729" s="41"/>
      <c r="F729" s="41"/>
      <c r="G729" s="41"/>
      <c r="H729" s="42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  <c r="AD729" s="41"/>
      <c r="AE729" s="41"/>
      <c r="AF729" s="41"/>
      <c r="AG729" s="41"/>
      <c r="AH729" s="41"/>
      <c r="AI729" s="41"/>
      <c r="AJ729" s="41"/>
      <c r="AK729" s="41"/>
      <c r="AL729" s="41"/>
      <c r="AM729" s="41"/>
      <c r="AN729" s="41"/>
      <c r="AO729" s="41"/>
      <c r="AP729" s="41"/>
      <c r="AQ729" s="41"/>
      <c r="AR729" s="41"/>
      <c r="AS729" s="41"/>
      <c r="AT729" s="41"/>
      <c r="AU729" s="41"/>
      <c r="AV729" s="41"/>
      <c r="AW729" s="41"/>
      <c r="AX729" s="41"/>
      <c r="AY729" s="41"/>
      <c r="AZ729" s="41"/>
      <c r="BA729" s="41"/>
      <c r="BB729" s="41"/>
      <c r="BC729" s="41"/>
      <c r="BD729" s="41"/>
      <c r="BE729" s="41"/>
      <c r="BF729" s="41"/>
      <c r="BG729" s="41"/>
      <c r="BH729" s="41"/>
      <c r="BI729" s="41"/>
      <c r="BJ729" s="41"/>
      <c r="BK729" s="43"/>
    </row>
    <row r="730" spans="1:63" s="44" customFormat="1" x14ac:dyDescent="0.2">
      <c r="A730" s="48"/>
      <c r="B730" s="41"/>
      <c r="C730" s="41"/>
      <c r="D730" s="41"/>
      <c r="E730" s="41"/>
      <c r="F730" s="41"/>
      <c r="G730" s="41"/>
      <c r="H730" s="42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  <c r="AD730" s="41"/>
      <c r="AE730" s="41"/>
      <c r="AF730" s="41"/>
      <c r="AG730" s="41"/>
      <c r="AH730" s="41"/>
      <c r="AI730" s="41"/>
      <c r="AJ730" s="41"/>
      <c r="AK730" s="41"/>
      <c r="AL730" s="41"/>
      <c r="AM730" s="41"/>
      <c r="AN730" s="41"/>
      <c r="AO730" s="41"/>
      <c r="AP730" s="41"/>
      <c r="AQ730" s="41"/>
      <c r="AR730" s="41"/>
      <c r="AS730" s="41"/>
      <c r="AT730" s="41"/>
      <c r="AU730" s="41"/>
      <c r="AV730" s="41"/>
      <c r="AW730" s="41"/>
      <c r="AX730" s="41"/>
      <c r="AY730" s="41"/>
      <c r="AZ730" s="41"/>
      <c r="BA730" s="41"/>
      <c r="BB730" s="41"/>
      <c r="BC730" s="41"/>
      <c r="BD730" s="41"/>
      <c r="BE730" s="41"/>
      <c r="BF730" s="41"/>
      <c r="BG730" s="41"/>
      <c r="BH730" s="41"/>
      <c r="BI730" s="41"/>
      <c r="BJ730" s="41"/>
      <c r="BK730" s="43"/>
    </row>
    <row r="731" spans="1:63" s="44" customFormat="1" x14ac:dyDescent="0.2">
      <c r="A731" s="48"/>
      <c r="B731" s="41"/>
      <c r="C731" s="41"/>
      <c r="D731" s="41"/>
      <c r="E731" s="41"/>
      <c r="F731" s="41"/>
      <c r="G731" s="41"/>
      <c r="H731" s="42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  <c r="AD731" s="41"/>
      <c r="AE731" s="41"/>
      <c r="AF731" s="41"/>
      <c r="AG731" s="41"/>
      <c r="AH731" s="41"/>
      <c r="AI731" s="41"/>
      <c r="AJ731" s="41"/>
      <c r="AK731" s="41"/>
      <c r="AL731" s="41"/>
      <c r="AM731" s="41"/>
      <c r="AN731" s="41"/>
      <c r="AO731" s="41"/>
      <c r="AP731" s="41"/>
      <c r="AQ731" s="41"/>
      <c r="AR731" s="41"/>
      <c r="AS731" s="41"/>
      <c r="AT731" s="41"/>
      <c r="AU731" s="41"/>
      <c r="AV731" s="41"/>
      <c r="AW731" s="41"/>
      <c r="AX731" s="41"/>
      <c r="AY731" s="41"/>
      <c r="AZ731" s="41"/>
      <c r="BA731" s="41"/>
      <c r="BB731" s="41"/>
      <c r="BC731" s="41"/>
      <c r="BD731" s="41"/>
      <c r="BE731" s="41"/>
      <c r="BF731" s="41"/>
      <c r="BG731" s="41"/>
      <c r="BH731" s="41"/>
      <c r="BI731" s="41"/>
      <c r="BJ731" s="41"/>
      <c r="BK731" s="43"/>
    </row>
    <row r="732" spans="1:63" s="44" customFormat="1" x14ac:dyDescent="0.2">
      <c r="A732" s="48"/>
      <c r="B732" s="41"/>
      <c r="C732" s="41"/>
      <c r="D732" s="41"/>
      <c r="E732" s="41"/>
      <c r="F732" s="41"/>
      <c r="G732" s="41"/>
      <c r="H732" s="42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  <c r="AD732" s="41"/>
      <c r="AE732" s="41"/>
      <c r="AF732" s="41"/>
      <c r="AG732" s="41"/>
      <c r="AH732" s="41"/>
      <c r="AI732" s="41"/>
      <c r="AJ732" s="41"/>
      <c r="AK732" s="41"/>
      <c r="AL732" s="41"/>
      <c r="AM732" s="41"/>
      <c r="AN732" s="41"/>
      <c r="AO732" s="41"/>
      <c r="AP732" s="41"/>
      <c r="AQ732" s="41"/>
      <c r="AR732" s="41"/>
      <c r="AS732" s="41"/>
      <c r="AT732" s="41"/>
      <c r="AU732" s="41"/>
      <c r="AV732" s="41"/>
      <c r="AW732" s="41"/>
      <c r="AX732" s="41"/>
      <c r="AY732" s="41"/>
      <c r="AZ732" s="41"/>
      <c r="BA732" s="41"/>
      <c r="BB732" s="41"/>
      <c r="BC732" s="41"/>
      <c r="BD732" s="41"/>
      <c r="BE732" s="41"/>
      <c r="BF732" s="41"/>
      <c r="BG732" s="41"/>
      <c r="BH732" s="41"/>
      <c r="BI732" s="41"/>
      <c r="BJ732" s="41"/>
      <c r="BK732" s="43"/>
    </row>
    <row r="733" spans="1:63" s="44" customFormat="1" x14ac:dyDescent="0.2">
      <c r="A733" s="48"/>
      <c r="B733" s="41"/>
      <c r="C733" s="41"/>
      <c r="D733" s="41"/>
      <c r="E733" s="41"/>
      <c r="F733" s="41"/>
      <c r="G733" s="41"/>
      <c r="H733" s="42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  <c r="AD733" s="41"/>
      <c r="AE733" s="41"/>
      <c r="AF733" s="41"/>
      <c r="AG733" s="41"/>
      <c r="AH733" s="41"/>
      <c r="AI733" s="41"/>
      <c r="AJ733" s="41"/>
      <c r="AK733" s="41"/>
      <c r="AL733" s="41"/>
      <c r="AM733" s="41"/>
      <c r="AN733" s="41"/>
      <c r="AO733" s="41"/>
      <c r="AP733" s="41"/>
      <c r="AQ733" s="41"/>
      <c r="AR733" s="41"/>
      <c r="AS733" s="41"/>
      <c r="AT733" s="41"/>
      <c r="AU733" s="41"/>
      <c r="AV733" s="41"/>
      <c r="AW733" s="41"/>
      <c r="AX733" s="41"/>
      <c r="AY733" s="41"/>
      <c r="AZ733" s="41"/>
      <c r="BA733" s="41"/>
      <c r="BB733" s="41"/>
      <c r="BC733" s="41"/>
      <c r="BD733" s="41"/>
      <c r="BE733" s="41"/>
      <c r="BF733" s="41"/>
      <c r="BG733" s="41"/>
      <c r="BH733" s="41"/>
      <c r="BI733" s="41"/>
      <c r="BJ733" s="41"/>
      <c r="BK733" s="43"/>
    </row>
    <row r="734" spans="1:63" s="44" customFormat="1" x14ac:dyDescent="0.2">
      <c r="A734" s="48"/>
      <c r="B734" s="41"/>
      <c r="C734" s="41"/>
      <c r="D734" s="41"/>
      <c r="E734" s="41"/>
      <c r="F734" s="41"/>
      <c r="G734" s="41"/>
      <c r="H734" s="42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  <c r="AD734" s="41"/>
      <c r="AE734" s="41"/>
      <c r="AF734" s="41"/>
      <c r="AG734" s="41"/>
      <c r="AH734" s="41"/>
      <c r="AI734" s="41"/>
      <c r="AJ734" s="41"/>
      <c r="AK734" s="41"/>
      <c r="AL734" s="41"/>
      <c r="AM734" s="41"/>
      <c r="AN734" s="41"/>
      <c r="AO734" s="41"/>
      <c r="AP734" s="41"/>
      <c r="AQ734" s="41"/>
      <c r="AR734" s="41"/>
      <c r="AS734" s="41"/>
      <c r="AT734" s="41"/>
      <c r="AU734" s="41"/>
      <c r="AV734" s="41"/>
      <c r="AW734" s="41"/>
      <c r="AX734" s="41"/>
      <c r="AY734" s="41"/>
      <c r="AZ734" s="41"/>
      <c r="BA734" s="41"/>
      <c r="BB734" s="41"/>
      <c r="BC734" s="41"/>
      <c r="BD734" s="41"/>
      <c r="BE734" s="41"/>
      <c r="BF734" s="41"/>
      <c r="BG734" s="41"/>
      <c r="BH734" s="41"/>
      <c r="BI734" s="41"/>
      <c r="BJ734" s="41"/>
      <c r="BK734" s="43"/>
    </row>
    <row r="735" spans="1:63" s="44" customFormat="1" x14ac:dyDescent="0.2">
      <c r="A735" s="48"/>
      <c r="B735" s="41"/>
      <c r="C735" s="41"/>
      <c r="D735" s="41"/>
      <c r="E735" s="41"/>
      <c r="F735" s="41"/>
      <c r="G735" s="41"/>
      <c r="H735" s="42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  <c r="AD735" s="41"/>
      <c r="AE735" s="41"/>
      <c r="AF735" s="41"/>
      <c r="AG735" s="41"/>
      <c r="AH735" s="41"/>
      <c r="AI735" s="41"/>
      <c r="AJ735" s="41"/>
      <c r="AK735" s="41"/>
      <c r="AL735" s="41"/>
      <c r="AM735" s="41"/>
      <c r="AN735" s="41"/>
      <c r="AO735" s="41"/>
      <c r="AP735" s="41"/>
      <c r="AQ735" s="41"/>
      <c r="AR735" s="41"/>
      <c r="AS735" s="41"/>
      <c r="AT735" s="41"/>
      <c r="AU735" s="41"/>
      <c r="AV735" s="41"/>
      <c r="AW735" s="41"/>
      <c r="AX735" s="41"/>
      <c r="AY735" s="41"/>
      <c r="AZ735" s="41"/>
      <c r="BA735" s="41"/>
      <c r="BB735" s="41"/>
      <c r="BC735" s="41"/>
      <c r="BD735" s="41"/>
      <c r="BE735" s="41"/>
      <c r="BF735" s="41"/>
      <c r="BG735" s="41"/>
      <c r="BH735" s="41"/>
      <c r="BI735" s="41"/>
      <c r="BJ735" s="41"/>
      <c r="BK735" s="43"/>
    </row>
    <row r="736" spans="1:63" s="44" customFormat="1" x14ac:dyDescent="0.2">
      <c r="A736" s="48"/>
      <c r="B736" s="41"/>
      <c r="C736" s="41"/>
      <c r="D736" s="41"/>
      <c r="E736" s="41"/>
      <c r="F736" s="41"/>
      <c r="G736" s="41"/>
      <c r="H736" s="42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  <c r="AD736" s="41"/>
      <c r="AE736" s="41"/>
      <c r="AF736" s="41"/>
      <c r="AG736" s="41"/>
      <c r="AH736" s="41"/>
      <c r="AI736" s="41"/>
      <c r="AJ736" s="41"/>
      <c r="AK736" s="41"/>
      <c r="AL736" s="41"/>
      <c r="AM736" s="41"/>
      <c r="AN736" s="41"/>
      <c r="AO736" s="41"/>
      <c r="AP736" s="41"/>
      <c r="AQ736" s="41"/>
      <c r="AR736" s="41"/>
      <c r="AS736" s="41"/>
      <c r="AT736" s="41"/>
      <c r="AU736" s="41"/>
      <c r="AV736" s="41"/>
      <c r="AW736" s="41"/>
      <c r="AX736" s="41"/>
      <c r="AY736" s="41"/>
      <c r="AZ736" s="41"/>
      <c r="BA736" s="41"/>
      <c r="BB736" s="41"/>
      <c r="BC736" s="41"/>
      <c r="BD736" s="41"/>
      <c r="BE736" s="41"/>
      <c r="BF736" s="41"/>
      <c r="BG736" s="41"/>
      <c r="BH736" s="41"/>
      <c r="BI736" s="41"/>
      <c r="BJ736" s="41"/>
      <c r="BK736" s="43"/>
    </row>
    <row r="737" spans="1:63" s="44" customFormat="1" x14ac:dyDescent="0.2">
      <c r="A737" s="48"/>
      <c r="B737" s="41"/>
      <c r="C737" s="41"/>
      <c r="D737" s="41"/>
      <c r="E737" s="41"/>
      <c r="F737" s="41"/>
      <c r="G737" s="41"/>
      <c r="H737" s="42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  <c r="AD737" s="41"/>
      <c r="AE737" s="41"/>
      <c r="AF737" s="41"/>
      <c r="AG737" s="41"/>
      <c r="AH737" s="41"/>
      <c r="AI737" s="41"/>
      <c r="AJ737" s="41"/>
      <c r="AK737" s="41"/>
      <c r="AL737" s="41"/>
      <c r="AM737" s="41"/>
      <c r="AN737" s="41"/>
      <c r="AO737" s="41"/>
      <c r="AP737" s="41"/>
      <c r="AQ737" s="41"/>
      <c r="AR737" s="41"/>
      <c r="AS737" s="41"/>
      <c r="AT737" s="41"/>
      <c r="AU737" s="41"/>
      <c r="AV737" s="41"/>
      <c r="AW737" s="41"/>
      <c r="AX737" s="41"/>
      <c r="AY737" s="41"/>
      <c r="AZ737" s="41"/>
      <c r="BA737" s="41"/>
      <c r="BB737" s="41"/>
      <c r="BC737" s="41"/>
      <c r="BD737" s="41"/>
      <c r="BE737" s="41"/>
      <c r="BF737" s="41"/>
      <c r="BG737" s="41"/>
      <c r="BH737" s="41"/>
      <c r="BI737" s="41"/>
      <c r="BJ737" s="41"/>
      <c r="BK737" s="43"/>
    </row>
    <row r="738" spans="1:63" s="44" customFormat="1" x14ac:dyDescent="0.2">
      <c r="A738" s="48"/>
      <c r="B738" s="41"/>
      <c r="C738" s="41"/>
      <c r="D738" s="41"/>
      <c r="E738" s="41"/>
      <c r="F738" s="41"/>
      <c r="G738" s="41"/>
      <c r="H738" s="42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  <c r="AD738" s="41"/>
      <c r="AE738" s="41"/>
      <c r="AF738" s="41"/>
      <c r="AG738" s="41"/>
      <c r="AH738" s="41"/>
      <c r="AI738" s="41"/>
      <c r="AJ738" s="41"/>
      <c r="AK738" s="41"/>
      <c r="AL738" s="41"/>
      <c r="AM738" s="41"/>
      <c r="AN738" s="41"/>
      <c r="AO738" s="41"/>
      <c r="AP738" s="41"/>
      <c r="AQ738" s="41"/>
      <c r="AR738" s="41"/>
      <c r="AS738" s="41"/>
      <c r="AT738" s="41"/>
      <c r="AU738" s="41"/>
      <c r="AV738" s="41"/>
      <c r="AW738" s="41"/>
      <c r="AX738" s="41"/>
      <c r="AY738" s="41"/>
      <c r="AZ738" s="41"/>
      <c r="BA738" s="41"/>
      <c r="BB738" s="41"/>
      <c r="BC738" s="41"/>
      <c r="BD738" s="41"/>
      <c r="BE738" s="41"/>
      <c r="BF738" s="41"/>
      <c r="BG738" s="41"/>
      <c r="BH738" s="41"/>
      <c r="BI738" s="41"/>
      <c r="BJ738" s="41"/>
      <c r="BK738" s="43"/>
    </row>
    <row r="739" spans="1:63" s="44" customFormat="1" x14ac:dyDescent="0.2">
      <c r="A739" s="48"/>
      <c r="B739" s="41"/>
      <c r="C739" s="41"/>
      <c r="D739" s="41"/>
      <c r="E739" s="41"/>
      <c r="F739" s="41"/>
      <c r="G739" s="41"/>
      <c r="H739" s="42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  <c r="AD739" s="41"/>
      <c r="AE739" s="41"/>
      <c r="AF739" s="41"/>
      <c r="AG739" s="41"/>
      <c r="AH739" s="41"/>
      <c r="AI739" s="41"/>
      <c r="AJ739" s="41"/>
      <c r="AK739" s="41"/>
      <c r="AL739" s="41"/>
      <c r="AM739" s="41"/>
      <c r="AN739" s="41"/>
      <c r="AO739" s="41"/>
      <c r="AP739" s="41"/>
      <c r="AQ739" s="41"/>
      <c r="AR739" s="41"/>
      <c r="AS739" s="41"/>
      <c r="AT739" s="41"/>
      <c r="AU739" s="41"/>
      <c r="AV739" s="41"/>
      <c r="AW739" s="41"/>
      <c r="AX739" s="41"/>
      <c r="AY739" s="41"/>
      <c r="AZ739" s="41"/>
      <c r="BA739" s="41"/>
      <c r="BB739" s="41"/>
      <c r="BC739" s="41"/>
      <c r="BD739" s="41"/>
      <c r="BE739" s="41"/>
      <c r="BF739" s="41"/>
      <c r="BG739" s="41"/>
      <c r="BH739" s="41"/>
      <c r="BI739" s="41"/>
      <c r="BJ739" s="41"/>
      <c r="BK739" s="43"/>
    </row>
    <row r="740" spans="1:63" s="44" customFormat="1" x14ac:dyDescent="0.2">
      <c r="A740" s="48"/>
      <c r="B740" s="41"/>
      <c r="C740" s="41"/>
      <c r="D740" s="41"/>
      <c r="E740" s="41"/>
      <c r="F740" s="41"/>
      <c r="G740" s="41"/>
      <c r="H740" s="42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  <c r="AD740" s="41"/>
      <c r="AE740" s="41"/>
      <c r="AF740" s="41"/>
      <c r="AG740" s="41"/>
      <c r="AH740" s="41"/>
      <c r="AI740" s="41"/>
      <c r="AJ740" s="41"/>
      <c r="AK740" s="41"/>
      <c r="AL740" s="41"/>
      <c r="AM740" s="41"/>
      <c r="AN740" s="41"/>
      <c r="AO740" s="41"/>
      <c r="AP740" s="41"/>
      <c r="AQ740" s="41"/>
      <c r="AR740" s="41"/>
      <c r="AS740" s="41"/>
      <c r="AT740" s="41"/>
      <c r="AU740" s="41"/>
      <c r="AV740" s="41"/>
      <c r="AW740" s="41"/>
      <c r="AX740" s="41"/>
      <c r="AY740" s="41"/>
      <c r="AZ740" s="41"/>
      <c r="BA740" s="41"/>
      <c r="BB740" s="41"/>
      <c r="BC740" s="41"/>
      <c r="BD740" s="41"/>
      <c r="BE740" s="41"/>
      <c r="BF740" s="41"/>
      <c r="BG740" s="41"/>
      <c r="BH740" s="41"/>
      <c r="BI740" s="41"/>
      <c r="BJ740" s="41"/>
      <c r="BK740" s="43"/>
    </row>
    <row r="741" spans="1:63" s="44" customFormat="1" x14ac:dyDescent="0.2">
      <c r="A741" s="48"/>
      <c r="B741" s="41"/>
      <c r="C741" s="41"/>
      <c r="D741" s="41"/>
      <c r="E741" s="41"/>
      <c r="F741" s="41"/>
      <c r="G741" s="41"/>
      <c r="H741" s="42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  <c r="AD741" s="41"/>
      <c r="AE741" s="41"/>
      <c r="AF741" s="41"/>
      <c r="AG741" s="41"/>
      <c r="AH741" s="41"/>
      <c r="AI741" s="41"/>
      <c r="AJ741" s="41"/>
      <c r="AK741" s="41"/>
      <c r="AL741" s="41"/>
      <c r="AM741" s="41"/>
      <c r="AN741" s="41"/>
      <c r="AO741" s="41"/>
      <c r="AP741" s="41"/>
      <c r="AQ741" s="41"/>
      <c r="AR741" s="41"/>
      <c r="AS741" s="41"/>
      <c r="AT741" s="41"/>
      <c r="AU741" s="41"/>
      <c r="AV741" s="41"/>
      <c r="AW741" s="41"/>
      <c r="AX741" s="41"/>
      <c r="AY741" s="41"/>
      <c r="AZ741" s="41"/>
      <c r="BA741" s="41"/>
      <c r="BB741" s="41"/>
      <c r="BC741" s="41"/>
      <c r="BD741" s="41"/>
      <c r="BE741" s="41"/>
      <c r="BF741" s="41"/>
      <c r="BG741" s="41"/>
      <c r="BH741" s="41"/>
      <c r="BI741" s="41"/>
      <c r="BJ741" s="41"/>
      <c r="BK741" s="43"/>
    </row>
    <row r="742" spans="1:63" s="44" customFormat="1" x14ac:dyDescent="0.2">
      <c r="A742" s="48"/>
      <c r="B742" s="41"/>
      <c r="C742" s="41"/>
      <c r="D742" s="41"/>
      <c r="E742" s="41"/>
      <c r="F742" s="41"/>
      <c r="G742" s="41"/>
      <c r="H742" s="42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  <c r="AD742" s="41"/>
      <c r="AE742" s="41"/>
      <c r="AF742" s="41"/>
      <c r="AG742" s="41"/>
      <c r="AH742" s="41"/>
      <c r="AI742" s="41"/>
      <c r="AJ742" s="41"/>
      <c r="AK742" s="41"/>
      <c r="AL742" s="41"/>
      <c r="AM742" s="41"/>
      <c r="AN742" s="41"/>
      <c r="AO742" s="41"/>
      <c r="AP742" s="41"/>
      <c r="AQ742" s="41"/>
      <c r="AR742" s="41"/>
      <c r="AS742" s="41"/>
      <c r="AT742" s="41"/>
      <c r="AU742" s="41"/>
      <c r="AV742" s="41"/>
      <c r="AW742" s="41"/>
      <c r="AX742" s="41"/>
      <c r="AY742" s="41"/>
      <c r="AZ742" s="41"/>
      <c r="BA742" s="41"/>
      <c r="BB742" s="41"/>
      <c r="BC742" s="41"/>
      <c r="BD742" s="41"/>
      <c r="BE742" s="41"/>
      <c r="BF742" s="41"/>
      <c r="BG742" s="41"/>
      <c r="BH742" s="41"/>
      <c r="BI742" s="41"/>
      <c r="BJ742" s="41"/>
      <c r="BK742" s="43"/>
    </row>
    <row r="743" spans="1:63" s="44" customFormat="1" x14ac:dyDescent="0.2">
      <c r="A743" s="48"/>
      <c r="B743" s="41"/>
      <c r="C743" s="41"/>
      <c r="D743" s="41"/>
      <c r="E743" s="41"/>
      <c r="F743" s="41"/>
      <c r="G743" s="41"/>
      <c r="H743" s="42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  <c r="AD743" s="41"/>
      <c r="AE743" s="41"/>
      <c r="AF743" s="41"/>
      <c r="AG743" s="41"/>
      <c r="AH743" s="41"/>
      <c r="AI743" s="41"/>
      <c r="AJ743" s="41"/>
      <c r="AK743" s="41"/>
      <c r="AL743" s="41"/>
      <c r="AM743" s="41"/>
      <c r="AN743" s="41"/>
      <c r="AO743" s="41"/>
      <c r="AP743" s="41"/>
      <c r="AQ743" s="41"/>
      <c r="AR743" s="41"/>
      <c r="AS743" s="41"/>
      <c r="AT743" s="41"/>
      <c r="AU743" s="41"/>
      <c r="AV743" s="41"/>
      <c r="AW743" s="41"/>
      <c r="AX743" s="41"/>
      <c r="AY743" s="41"/>
      <c r="AZ743" s="41"/>
      <c r="BA743" s="41"/>
      <c r="BB743" s="41"/>
      <c r="BC743" s="41"/>
      <c r="BD743" s="41"/>
      <c r="BE743" s="41"/>
      <c r="BF743" s="41"/>
      <c r="BG743" s="41"/>
      <c r="BH743" s="41"/>
      <c r="BI743" s="41"/>
      <c r="BJ743" s="41"/>
      <c r="BK743" s="43"/>
    </row>
    <row r="744" spans="1:63" s="44" customFormat="1" x14ac:dyDescent="0.2">
      <c r="A744" s="48"/>
      <c r="B744" s="41"/>
      <c r="C744" s="41"/>
      <c r="D744" s="41"/>
      <c r="E744" s="41"/>
      <c r="F744" s="41"/>
      <c r="G744" s="41"/>
      <c r="H744" s="42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  <c r="AD744" s="41"/>
      <c r="AE744" s="41"/>
      <c r="AF744" s="41"/>
      <c r="AG744" s="41"/>
      <c r="AH744" s="41"/>
      <c r="AI744" s="41"/>
      <c r="AJ744" s="41"/>
      <c r="AK744" s="41"/>
      <c r="AL744" s="41"/>
      <c r="AM744" s="41"/>
      <c r="AN744" s="41"/>
      <c r="AO744" s="41"/>
      <c r="AP744" s="41"/>
      <c r="AQ744" s="41"/>
      <c r="AR744" s="41"/>
      <c r="AS744" s="41"/>
      <c r="AT744" s="41"/>
      <c r="AU744" s="41"/>
      <c r="AV744" s="41"/>
      <c r="AW744" s="41"/>
      <c r="AX744" s="41"/>
      <c r="AY744" s="41"/>
      <c r="AZ744" s="41"/>
      <c r="BA744" s="41"/>
      <c r="BB744" s="41"/>
      <c r="BC744" s="41"/>
      <c r="BD744" s="41"/>
      <c r="BE744" s="41"/>
      <c r="BF744" s="41"/>
      <c r="BG744" s="41"/>
      <c r="BH744" s="41"/>
      <c r="BI744" s="41"/>
      <c r="BJ744" s="41"/>
      <c r="BK744" s="43"/>
    </row>
    <row r="745" spans="1:63" s="44" customFormat="1" x14ac:dyDescent="0.2">
      <c r="A745" s="48"/>
      <c r="B745" s="41"/>
      <c r="C745" s="41"/>
      <c r="D745" s="41"/>
      <c r="E745" s="41"/>
      <c r="F745" s="41"/>
      <c r="G745" s="41"/>
      <c r="H745" s="42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  <c r="AD745" s="41"/>
      <c r="AE745" s="41"/>
      <c r="AF745" s="41"/>
      <c r="AG745" s="41"/>
      <c r="AH745" s="41"/>
      <c r="AI745" s="41"/>
      <c r="AJ745" s="41"/>
      <c r="AK745" s="41"/>
      <c r="AL745" s="41"/>
      <c r="AM745" s="41"/>
      <c r="AN745" s="41"/>
      <c r="AO745" s="41"/>
      <c r="AP745" s="41"/>
      <c r="AQ745" s="41"/>
      <c r="AR745" s="41"/>
      <c r="AS745" s="41"/>
      <c r="AT745" s="41"/>
      <c r="AU745" s="41"/>
      <c r="AV745" s="41"/>
      <c r="AW745" s="41"/>
      <c r="AX745" s="41"/>
      <c r="AY745" s="41"/>
      <c r="AZ745" s="41"/>
      <c r="BA745" s="41"/>
      <c r="BB745" s="41"/>
      <c r="BC745" s="41"/>
      <c r="BD745" s="41"/>
      <c r="BE745" s="41"/>
      <c r="BF745" s="41"/>
      <c r="BG745" s="41"/>
      <c r="BH745" s="41"/>
      <c r="BI745" s="41"/>
      <c r="BJ745" s="41"/>
      <c r="BK745" s="43"/>
    </row>
    <row r="746" spans="1:63" s="44" customFormat="1" x14ac:dyDescent="0.2">
      <c r="A746" s="48"/>
      <c r="B746" s="41"/>
      <c r="C746" s="41"/>
      <c r="D746" s="41"/>
      <c r="E746" s="41"/>
      <c r="F746" s="41"/>
      <c r="G746" s="41"/>
      <c r="H746" s="42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  <c r="AD746" s="41"/>
      <c r="AE746" s="41"/>
      <c r="AF746" s="41"/>
      <c r="AG746" s="41"/>
      <c r="AH746" s="41"/>
      <c r="AI746" s="41"/>
      <c r="AJ746" s="41"/>
      <c r="AK746" s="41"/>
      <c r="AL746" s="41"/>
      <c r="AM746" s="41"/>
      <c r="AN746" s="41"/>
      <c r="AO746" s="41"/>
      <c r="AP746" s="41"/>
      <c r="AQ746" s="41"/>
      <c r="AR746" s="41"/>
      <c r="AS746" s="41"/>
      <c r="AT746" s="41"/>
      <c r="AU746" s="41"/>
      <c r="AV746" s="41"/>
      <c r="AW746" s="41"/>
      <c r="AX746" s="41"/>
      <c r="AY746" s="41"/>
      <c r="AZ746" s="41"/>
      <c r="BA746" s="41"/>
      <c r="BB746" s="41"/>
      <c r="BC746" s="41"/>
      <c r="BD746" s="41"/>
      <c r="BE746" s="41"/>
      <c r="BF746" s="41"/>
      <c r="BG746" s="41"/>
      <c r="BH746" s="41"/>
      <c r="BI746" s="41"/>
      <c r="BJ746" s="41"/>
      <c r="BK746" s="43"/>
    </row>
    <row r="747" spans="1:63" s="44" customFormat="1" x14ac:dyDescent="0.2">
      <c r="A747" s="52"/>
      <c r="B747" s="41"/>
      <c r="C747" s="41"/>
      <c r="D747" s="41"/>
      <c r="E747" s="41"/>
      <c r="F747" s="41"/>
      <c r="G747" s="41"/>
      <c r="H747" s="42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  <c r="AD747" s="41"/>
      <c r="AE747" s="41"/>
      <c r="AF747" s="41"/>
      <c r="AG747" s="41"/>
      <c r="AH747" s="41"/>
      <c r="AI747" s="41"/>
      <c r="AJ747" s="41"/>
      <c r="AK747" s="41"/>
      <c r="AL747" s="41"/>
      <c r="AM747" s="41"/>
      <c r="AN747" s="41"/>
      <c r="AO747" s="41"/>
      <c r="AP747" s="41"/>
      <c r="AQ747" s="41"/>
      <c r="AR747" s="41"/>
      <c r="AS747" s="41"/>
      <c r="AT747" s="41"/>
      <c r="AU747" s="41"/>
      <c r="AV747" s="41"/>
      <c r="AW747" s="41"/>
      <c r="AX747" s="41"/>
      <c r="AY747" s="41"/>
      <c r="AZ747" s="41"/>
      <c r="BA747" s="41"/>
      <c r="BB747" s="41"/>
      <c r="BC747" s="41"/>
      <c r="BD747" s="41"/>
      <c r="BE747" s="41"/>
      <c r="BF747" s="41"/>
      <c r="BG747" s="41"/>
      <c r="BH747" s="41"/>
      <c r="BI747" s="41"/>
      <c r="BJ747" s="41"/>
      <c r="BK747" s="43"/>
    </row>
    <row r="748" spans="1:63" s="44" customFormat="1" x14ac:dyDescent="0.2">
      <c r="A748" s="52"/>
      <c r="B748" s="41"/>
      <c r="C748" s="41"/>
      <c r="D748" s="41"/>
      <c r="E748" s="41"/>
      <c r="F748" s="41"/>
      <c r="G748" s="41"/>
      <c r="H748" s="42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  <c r="AD748" s="41"/>
      <c r="AE748" s="41"/>
      <c r="AF748" s="41"/>
      <c r="AG748" s="41"/>
      <c r="AH748" s="41"/>
      <c r="AI748" s="41"/>
      <c r="AJ748" s="41"/>
      <c r="AK748" s="41"/>
      <c r="AL748" s="41"/>
      <c r="AM748" s="41"/>
      <c r="AN748" s="41"/>
      <c r="AO748" s="41"/>
      <c r="AP748" s="41"/>
      <c r="AQ748" s="41"/>
      <c r="AR748" s="41"/>
      <c r="AS748" s="41"/>
      <c r="AT748" s="41"/>
      <c r="AU748" s="41"/>
      <c r="AV748" s="41"/>
      <c r="AW748" s="41"/>
      <c r="AX748" s="41"/>
      <c r="AY748" s="41"/>
      <c r="AZ748" s="41"/>
      <c r="BA748" s="41"/>
      <c r="BB748" s="41"/>
      <c r="BC748" s="41"/>
      <c r="BD748" s="41"/>
      <c r="BE748" s="41"/>
      <c r="BF748" s="41"/>
      <c r="BG748" s="41"/>
      <c r="BH748" s="41"/>
      <c r="BI748" s="41"/>
      <c r="BJ748" s="41"/>
      <c r="BK748" s="43"/>
    </row>
    <row r="749" spans="1:63" s="44" customFormat="1" x14ac:dyDescent="0.2">
      <c r="A749" s="52"/>
      <c r="B749" s="41"/>
      <c r="C749" s="41"/>
      <c r="D749" s="41"/>
      <c r="E749" s="41"/>
      <c r="F749" s="41"/>
      <c r="G749" s="41"/>
      <c r="H749" s="42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  <c r="AD749" s="41"/>
      <c r="AE749" s="41"/>
      <c r="AF749" s="41"/>
      <c r="AG749" s="41"/>
      <c r="AH749" s="41"/>
      <c r="AI749" s="41"/>
      <c r="AJ749" s="41"/>
      <c r="AK749" s="41"/>
      <c r="AL749" s="41"/>
      <c r="AM749" s="41"/>
      <c r="AN749" s="41"/>
      <c r="AO749" s="41"/>
      <c r="AP749" s="41"/>
      <c r="AQ749" s="41"/>
      <c r="AR749" s="41"/>
      <c r="AS749" s="41"/>
      <c r="AT749" s="41"/>
      <c r="AU749" s="41"/>
      <c r="AV749" s="41"/>
      <c r="AW749" s="41"/>
      <c r="AX749" s="41"/>
      <c r="AY749" s="41"/>
      <c r="AZ749" s="41"/>
      <c r="BA749" s="41"/>
      <c r="BB749" s="41"/>
      <c r="BC749" s="41"/>
      <c r="BD749" s="41"/>
      <c r="BE749" s="41"/>
      <c r="BF749" s="41"/>
      <c r="BG749" s="41"/>
      <c r="BH749" s="41"/>
      <c r="BI749" s="41"/>
      <c r="BJ749" s="41"/>
      <c r="BK749" s="43"/>
    </row>
    <row r="750" spans="1:63" s="44" customFormat="1" x14ac:dyDescent="0.2">
      <c r="A750" s="52"/>
      <c r="B750" s="41"/>
      <c r="C750" s="41"/>
      <c r="D750" s="41"/>
      <c r="E750" s="41"/>
      <c r="F750" s="41"/>
      <c r="G750" s="41"/>
      <c r="H750" s="42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  <c r="AD750" s="41"/>
      <c r="AE750" s="41"/>
      <c r="AF750" s="41"/>
      <c r="AG750" s="41"/>
      <c r="AH750" s="41"/>
      <c r="AI750" s="41"/>
      <c r="AJ750" s="41"/>
      <c r="AK750" s="41"/>
      <c r="AL750" s="41"/>
      <c r="AM750" s="41"/>
      <c r="AN750" s="41"/>
      <c r="AO750" s="41"/>
      <c r="AP750" s="41"/>
      <c r="AQ750" s="41"/>
      <c r="AR750" s="41"/>
      <c r="AS750" s="41"/>
      <c r="AT750" s="41"/>
      <c r="AU750" s="41"/>
      <c r="AV750" s="41"/>
      <c r="AW750" s="41"/>
      <c r="AX750" s="41"/>
      <c r="AY750" s="41"/>
      <c r="AZ750" s="41"/>
      <c r="BA750" s="41"/>
      <c r="BB750" s="41"/>
      <c r="BC750" s="41"/>
      <c r="BD750" s="41"/>
      <c r="BE750" s="41"/>
      <c r="BF750" s="41"/>
      <c r="BG750" s="41"/>
      <c r="BH750" s="41"/>
      <c r="BI750" s="41"/>
      <c r="BJ750" s="41"/>
      <c r="BK750" s="43"/>
    </row>
    <row r="751" spans="1:63" s="44" customFormat="1" x14ac:dyDescent="0.2">
      <c r="A751" s="52"/>
      <c r="B751" s="41"/>
      <c r="C751" s="41"/>
      <c r="D751" s="41"/>
      <c r="E751" s="41"/>
      <c r="F751" s="41"/>
      <c r="G751" s="41"/>
      <c r="H751" s="42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  <c r="AD751" s="41"/>
      <c r="AE751" s="41"/>
      <c r="AF751" s="41"/>
      <c r="AG751" s="41"/>
      <c r="AH751" s="41"/>
      <c r="AI751" s="41"/>
      <c r="AJ751" s="41"/>
      <c r="AK751" s="41"/>
      <c r="AL751" s="41"/>
      <c r="AM751" s="41"/>
      <c r="AN751" s="41"/>
      <c r="AO751" s="41"/>
      <c r="AP751" s="41"/>
      <c r="AQ751" s="41"/>
      <c r="AR751" s="41"/>
      <c r="AS751" s="41"/>
      <c r="AT751" s="41"/>
      <c r="AU751" s="41"/>
      <c r="AV751" s="41"/>
      <c r="AW751" s="41"/>
      <c r="AX751" s="41"/>
      <c r="AY751" s="41"/>
      <c r="AZ751" s="41"/>
      <c r="BA751" s="41"/>
      <c r="BB751" s="41"/>
      <c r="BC751" s="41"/>
      <c r="BD751" s="41"/>
      <c r="BE751" s="41"/>
      <c r="BF751" s="41"/>
      <c r="BG751" s="41"/>
      <c r="BH751" s="41"/>
      <c r="BI751" s="41"/>
      <c r="BJ751" s="41"/>
      <c r="BK751" s="43"/>
    </row>
    <row r="752" spans="1:63" s="44" customFormat="1" x14ac:dyDescent="0.2">
      <c r="A752" s="52"/>
      <c r="B752" s="41"/>
      <c r="C752" s="41"/>
      <c r="D752" s="41"/>
      <c r="E752" s="41"/>
      <c r="F752" s="41"/>
      <c r="G752" s="41"/>
      <c r="H752" s="42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  <c r="AD752" s="41"/>
      <c r="AE752" s="41"/>
      <c r="AF752" s="41"/>
      <c r="AG752" s="41"/>
      <c r="AH752" s="41"/>
      <c r="AI752" s="41"/>
      <c r="AJ752" s="41"/>
      <c r="AK752" s="41"/>
      <c r="AL752" s="41"/>
      <c r="AM752" s="41"/>
      <c r="AN752" s="41"/>
      <c r="AO752" s="41"/>
      <c r="AP752" s="41"/>
      <c r="AQ752" s="41"/>
      <c r="AR752" s="41"/>
      <c r="AS752" s="41"/>
      <c r="AT752" s="41"/>
      <c r="AU752" s="41"/>
      <c r="AV752" s="41"/>
      <c r="AW752" s="41"/>
      <c r="AX752" s="41"/>
      <c r="AY752" s="41"/>
      <c r="AZ752" s="41"/>
      <c r="BA752" s="41"/>
      <c r="BB752" s="41"/>
      <c r="BC752" s="41"/>
      <c r="BD752" s="41"/>
      <c r="BE752" s="41"/>
      <c r="BF752" s="41"/>
      <c r="BG752" s="41"/>
      <c r="BH752" s="41"/>
      <c r="BI752" s="41"/>
      <c r="BJ752" s="41"/>
      <c r="BK752" s="43"/>
    </row>
    <row r="753" spans="1:63" s="44" customFormat="1" x14ac:dyDescent="0.2">
      <c r="A753" s="52"/>
      <c r="B753" s="41"/>
      <c r="C753" s="41"/>
      <c r="D753" s="41"/>
      <c r="E753" s="41"/>
      <c r="F753" s="41"/>
      <c r="G753" s="41"/>
      <c r="H753" s="42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  <c r="AD753" s="41"/>
      <c r="AE753" s="41"/>
      <c r="AF753" s="41"/>
      <c r="AG753" s="41"/>
      <c r="AH753" s="41"/>
      <c r="AI753" s="41"/>
      <c r="AJ753" s="41"/>
      <c r="AK753" s="41"/>
      <c r="AL753" s="41"/>
      <c r="AM753" s="41"/>
      <c r="AN753" s="41"/>
      <c r="AO753" s="41"/>
      <c r="AP753" s="41"/>
      <c r="AQ753" s="41"/>
      <c r="AR753" s="41"/>
      <c r="AS753" s="41"/>
      <c r="AT753" s="41"/>
      <c r="AU753" s="41"/>
      <c r="AV753" s="41"/>
      <c r="AW753" s="41"/>
      <c r="AX753" s="41"/>
      <c r="AY753" s="41"/>
      <c r="AZ753" s="41"/>
      <c r="BA753" s="41"/>
      <c r="BB753" s="41"/>
      <c r="BC753" s="41"/>
      <c r="BD753" s="41"/>
      <c r="BE753" s="41"/>
      <c r="BF753" s="41"/>
      <c r="BG753" s="41"/>
      <c r="BH753" s="41"/>
      <c r="BI753" s="41"/>
      <c r="BJ753" s="41"/>
      <c r="BK753" s="43"/>
    </row>
    <row r="754" spans="1:63" s="44" customFormat="1" x14ac:dyDescent="0.2">
      <c r="A754" s="52"/>
      <c r="B754" s="41"/>
      <c r="C754" s="41"/>
      <c r="D754" s="41"/>
      <c r="E754" s="41"/>
      <c r="F754" s="41"/>
      <c r="G754" s="41"/>
      <c r="H754" s="42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  <c r="AD754" s="41"/>
      <c r="AE754" s="41"/>
      <c r="AF754" s="41"/>
      <c r="AG754" s="41"/>
      <c r="AH754" s="41"/>
      <c r="AI754" s="41"/>
      <c r="AJ754" s="41"/>
      <c r="AK754" s="41"/>
      <c r="AL754" s="41"/>
      <c r="AM754" s="41"/>
      <c r="AN754" s="41"/>
      <c r="AO754" s="41"/>
      <c r="AP754" s="41"/>
      <c r="AQ754" s="41"/>
      <c r="AR754" s="41"/>
      <c r="AS754" s="41"/>
      <c r="AT754" s="41"/>
      <c r="AU754" s="41"/>
      <c r="AV754" s="41"/>
      <c r="AW754" s="41"/>
      <c r="AX754" s="41"/>
      <c r="AY754" s="41"/>
      <c r="AZ754" s="41"/>
      <c r="BA754" s="41"/>
      <c r="BB754" s="41"/>
      <c r="BC754" s="41"/>
      <c r="BD754" s="41"/>
      <c r="BE754" s="41"/>
      <c r="BF754" s="41"/>
      <c r="BG754" s="41"/>
      <c r="BH754" s="41"/>
      <c r="BI754" s="41"/>
      <c r="BJ754" s="41"/>
      <c r="BK754" s="43"/>
    </row>
    <row r="755" spans="1:63" s="44" customFormat="1" x14ac:dyDescent="0.2">
      <c r="A755" s="52"/>
      <c r="B755" s="41"/>
      <c r="C755" s="41"/>
      <c r="D755" s="41"/>
      <c r="E755" s="41"/>
      <c r="F755" s="41"/>
      <c r="G755" s="41"/>
      <c r="H755" s="42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  <c r="AD755" s="41"/>
      <c r="AE755" s="41"/>
      <c r="AF755" s="41"/>
      <c r="AG755" s="41"/>
      <c r="AH755" s="41"/>
      <c r="AI755" s="41"/>
      <c r="AJ755" s="41"/>
      <c r="AK755" s="41"/>
      <c r="AL755" s="41"/>
      <c r="AM755" s="41"/>
      <c r="AN755" s="41"/>
      <c r="AO755" s="41"/>
      <c r="AP755" s="41"/>
      <c r="AQ755" s="41"/>
      <c r="AR755" s="41"/>
      <c r="AS755" s="41"/>
      <c r="AT755" s="41"/>
      <c r="AU755" s="41"/>
      <c r="AV755" s="41"/>
      <c r="AW755" s="41"/>
      <c r="AX755" s="41"/>
      <c r="AY755" s="41"/>
      <c r="AZ755" s="41"/>
      <c r="BA755" s="41"/>
      <c r="BB755" s="41"/>
      <c r="BC755" s="41"/>
      <c r="BD755" s="41"/>
      <c r="BE755" s="41"/>
      <c r="BF755" s="41"/>
      <c r="BG755" s="41"/>
      <c r="BH755" s="41"/>
      <c r="BI755" s="41"/>
      <c r="BJ755" s="41"/>
      <c r="BK755" s="43"/>
    </row>
    <row r="756" spans="1:63" s="44" customFormat="1" x14ac:dyDescent="0.2">
      <c r="A756" s="52"/>
      <c r="B756" s="41"/>
      <c r="C756" s="41"/>
      <c r="D756" s="41"/>
      <c r="E756" s="41"/>
      <c r="F756" s="41"/>
      <c r="G756" s="41"/>
      <c r="H756" s="42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  <c r="AD756" s="41"/>
      <c r="AE756" s="41"/>
      <c r="AF756" s="41"/>
      <c r="AG756" s="41"/>
      <c r="AH756" s="41"/>
      <c r="AI756" s="41"/>
      <c r="AJ756" s="41"/>
      <c r="AK756" s="41"/>
      <c r="AL756" s="41"/>
      <c r="AM756" s="41"/>
      <c r="AN756" s="41"/>
      <c r="AO756" s="41"/>
      <c r="AP756" s="41"/>
      <c r="AQ756" s="41"/>
      <c r="AR756" s="41"/>
      <c r="AS756" s="41"/>
      <c r="AT756" s="41"/>
      <c r="AU756" s="41"/>
      <c r="AV756" s="41"/>
      <c r="AW756" s="41"/>
      <c r="AX756" s="41"/>
      <c r="AY756" s="41"/>
      <c r="AZ756" s="41"/>
      <c r="BA756" s="41"/>
      <c r="BB756" s="41"/>
      <c r="BC756" s="41"/>
      <c r="BD756" s="41"/>
      <c r="BE756" s="41"/>
      <c r="BF756" s="41"/>
      <c r="BG756" s="41"/>
      <c r="BH756" s="41"/>
      <c r="BI756" s="41"/>
      <c r="BJ756" s="41"/>
      <c r="BK756" s="43"/>
    </row>
    <row r="757" spans="1:63" s="44" customFormat="1" x14ac:dyDescent="0.2">
      <c r="A757" s="52"/>
      <c r="B757" s="41"/>
      <c r="C757" s="41"/>
      <c r="D757" s="41"/>
      <c r="E757" s="41"/>
      <c r="F757" s="41"/>
      <c r="G757" s="41"/>
      <c r="H757" s="42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  <c r="AD757" s="41"/>
      <c r="AE757" s="41"/>
      <c r="AF757" s="41"/>
      <c r="AG757" s="41"/>
      <c r="AH757" s="41"/>
      <c r="AI757" s="41"/>
      <c r="AJ757" s="41"/>
      <c r="AK757" s="41"/>
      <c r="AL757" s="41"/>
      <c r="AM757" s="41"/>
      <c r="AN757" s="41"/>
      <c r="AO757" s="41"/>
      <c r="AP757" s="41"/>
      <c r="AQ757" s="41"/>
      <c r="AR757" s="41"/>
      <c r="AS757" s="41"/>
      <c r="AT757" s="41"/>
      <c r="AU757" s="41"/>
      <c r="AV757" s="41"/>
      <c r="AW757" s="41"/>
      <c r="AX757" s="41"/>
      <c r="AY757" s="41"/>
      <c r="AZ757" s="41"/>
      <c r="BA757" s="41"/>
      <c r="BB757" s="41"/>
      <c r="BC757" s="41"/>
      <c r="BD757" s="41"/>
      <c r="BE757" s="41"/>
      <c r="BF757" s="41"/>
      <c r="BG757" s="41"/>
      <c r="BH757" s="41"/>
      <c r="BI757" s="41"/>
      <c r="BJ757" s="41"/>
      <c r="BK757" s="43"/>
    </row>
    <row r="758" spans="1:63" s="44" customFormat="1" x14ac:dyDescent="0.2">
      <c r="A758" s="52"/>
      <c r="B758" s="41"/>
      <c r="C758" s="41"/>
      <c r="D758" s="41"/>
      <c r="E758" s="41"/>
      <c r="F758" s="41"/>
      <c r="G758" s="41"/>
      <c r="H758" s="42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  <c r="AD758" s="41"/>
      <c r="AE758" s="41"/>
      <c r="AF758" s="41"/>
      <c r="AG758" s="41"/>
      <c r="AH758" s="41"/>
      <c r="AI758" s="41"/>
      <c r="AJ758" s="41"/>
      <c r="AK758" s="41"/>
      <c r="AL758" s="41"/>
      <c r="AM758" s="41"/>
      <c r="AN758" s="41"/>
      <c r="AO758" s="41"/>
      <c r="AP758" s="41"/>
      <c r="AQ758" s="41"/>
      <c r="AR758" s="41"/>
      <c r="AS758" s="41"/>
      <c r="AT758" s="41"/>
      <c r="AU758" s="41"/>
      <c r="AV758" s="41"/>
      <c r="AW758" s="41"/>
      <c r="AX758" s="41"/>
      <c r="AY758" s="41"/>
      <c r="AZ758" s="41"/>
      <c r="BA758" s="41"/>
      <c r="BB758" s="41"/>
      <c r="BC758" s="41"/>
      <c r="BD758" s="41"/>
      <c r="BE758" s="41"/>
      <c r="BF758" s="41"/>
      <c r="BG758" s="41"/>
      <c r="BH758" s="41"/>
      <c r="BI758" s="41"/>
      <c r="BJ758" s="41"/>
      <c r="BK758" s="43"/>
    </row>
    <row r="759" spans="1:63" s="44" customFormat="1" x14ac:dyDescent="0.2">
      <c r="A759" s="52"/>
      <c r="B759" s="41"/>
      <c r="C759" s="41"/>
      <c r="D759" s="41"/>
      <c r="E759" s="41"/>
      <c r="F759" s="41"/>
      <c r="G759" s="41"/>
      <c r="H759" s="42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  <c r="AD759" s="41"/>
      <c r="AE759" s="41"/>
      <c r="AF759" s="41"/>
      <c r="AG759" s="41"/>
      <c r="AH759" s="41"/>
      <c r="AI759" s="41"/>
      <c r="AJ759" s="41"/>
      <c r="AK759" s="41"/>
      <c r="AL759" s="41"/>
      <c r="AM759" s="41"/>
      <c r="AN759" s="41"/>
      <c r="AO759" s="41"/>
      <c r="AP759" s="41"/>
      <c r="AQ759" s="41"/>
      <c r="AR759" s="41"/>
      <c r="AS759" s="41"/>
      <c r="AT759" s="41"/>
      <c r="AU759" s="41"/>
      <c r="AV759" s="41"/>
      <c r="AW759" s="41"/>
      <c r="AX759" s="41"/>
      <c r="AY759" s="41"/>
      <c r="AZ759" s="41"/>
      <c r="BA759" s="41"/>
      <c r="BB759" s="41"/>
      <c r="BC759" s="41"/>
      <c r="BD759" s="41"/>
      <c r="BE759" s="41"/>
      <c r="BF759" s="41"/>
      <c r="BG759" s="41"/>
      <c r="BH759" s="41"/>
      <c r="BI759" s="41"/>
      <c r="BJ759" s="41"/>
      <c r="BK759" s="43"/>
    </row>
    <row r="760" spans="1:63" s="44" customFormat="1" x14ac:dyDescent="0.2">
      <c r="A760" s="52"/>
      <c r="B760" s="41"/>
      <c r="C760" s="41"/>
      <c r="D760" s="41"/>
      <c r="E760" s="41"/>
      <c r="F760" s="41"/>
      <c r="G760" s="41"/>
      <c r="H760" s="42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  <c r="AD760" s="41"/>
      <c r="AE760" s="41"/>
      <c r="AF760" s="41"/>
      <c r="AG760" s="41"/>
      <c r="AH760" s="41"/>
      <c r="AI760" s="41"/>
      <c r="AJ760" s="41"/>
      <c r="AK760" s="41"/>
      <c r="AL760" s="41"/>
      <c r="AM760" s="41"/>
      <c r="AN760" s="41"/>
      <c r="AO760" s="41"/>
      <c r="AP760" s="41"/>
      <c r="AQ760" s="41"/>
      <c r="AR760" s="41"/>
      <c r="AS760" s="41"/>
      <c r="AT760" s="41"/>
      <c r="AU760" s="41"/>
      <c r="AV760" s="41"/>
      <c r="AW760" s="41"/>
      <c r="AX760" s="41"/>
      <c r="AY760" s="41"/>
      <c r="AZ760" s="41"/>
      <c r="BA760" s="41"/>
      <c r="BB760" s="41"/>
      <c r="BC760" s="41"/>
      <c r="BD760" s="41"/>
      <c r="BE760" s="41"/>
      <c r="BF760" s="41"/>
      <c r="BG760" s="41"/>
      <c r="BH760" s="41"/>
      <c r="BI760" s="41"/>
      <c r="BJ760" s="41"/>
      <c r="BK760" s="43"/>
    </row>
    <row r="761" spans="1:63" s="44" customFormat="1" x14ac:dyDescent="0.2">
      <c r="A761" s="52"/>
      <c r="B761" s="41"/>
      <c r="C761" s="41"/>
      <c r="D761" s="41"/>
      <c r="E761" s="41"/>
      <c r="F761" s="41"/>
      <c r="G761" s="41"/>
      <c r="H761" s="42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  <c r="AD761" s="41"/>
      <c r="AE761" s="41"/>
      <c r="AF761" s="41"/>
      <c r="AG761" s="41"/>
      <c r="AH761" s="41"/>
      <c r="AI761" s="41"/>
      <c r="AJ761" s="41"/>
      <c r="AK761" s="41"/>
      <c r="AL761" s="41"/>
      <c r="AM761" s="41"/>
      <c r="AN761" s="41"/>
      <c r="AO761" s="41"/>
      <c r="AP761" s="41"/>
      <c r="AQ761" s="41"/>
      <c r="AR761" s="41"/>
      <c r="AS761" s="41"/>
      <c r="AT761" s="41"/>
      <c r="AU761" s="41"/>
      <c r="AV761" s="41"/>
      <c r="AW761" s="41"/>
      <c r="AX761" s="41"/>
      <c r="AY761" s="41"/>
      <c r="AZ761" s="41"/>
      <c r="BA761" s="41"/>
      <c r="BB761" s="41"/>
      <c r="BC761" s="41"/>
      <c r="BD761" s="41"/>
      <c r="BE761" s="41"/>
      <c r="BF761" s="41"/>
      <c r="BG761" s="41"/>
      <c r="BH761" s="41"/>
      <c r="BI761" s="41"/>
      <c r="BJ761" s="41"/>
      <c r="BK761" s="43"/>
    </row>
    <row r="762" spans="1:63" s="44" customFormat="1" x14ac:dyDescent="0.2">
      <c r="A762" s="52"/>
      <c r="B762" s="41"/>
      <c r="C762" s="41"/>
      <c r="D762" s="41"/>
      <c r="E762" s="41"/>
      <c r="F762" s="41"/>
      <c r="G762" s="41"/>
      <c r="H762" s="42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  <c r="AD762" s="41"/>
      <c r="AE762" s="41"/>
      <c r="AF762" s="41"/>
      <c r="AG762" s="41"/>
      <c r="AH762" s="41"/>
      <c r="AI762" s="41"/>
      <c r="AJ762" s="41"/>
      <c r="AK762" s="41"/>
      <c r="AL762" s="41"/>
      <c r="AM762" s="41"/>
      <c r="AN762" s="41"/>
      <c r="AO762" s="41"/>
      <c r="AP762" s="41"/>
      <c r="AQ762" s="41"/>
      <c r="AR762" s="41"/>
      <c r="AS762" s="41"/>
      <c r="AT762" s="41"/>
      <c r="AU762" s="41"/>
      <c r="AV762" s="41"/>
      <c r="AW762" s="41"/>
      <c r="AX762" s="41"/>
      <c r="AY762" s="41"/>
      <c r="AZ762" s="41"/>
      <c r="BA762" s="41"/>
      <c r="BB762" s="41"/>
      <c r="BC762" s="41"/>
      <c r="BD762" s="41"/>
      <c r="BE762" s="41"/>
      <c r="BF762" s="41"/>
      <c r="BG762" s="41"/>
      <c r="BH762" s="41"/>
      <c r="BI762" s="41"/>
      <c r="BJ762" s="41"/>
      <c r="BK762" s="43"/>
    </row>
    <row r="763" spans="1:63" s="44" customFormat="1" x14ac:dyDescent="0.2">
      <c r="A763" s="52"/>
      <c r="B763" s="41"/>
      <c r="C763" s="41"/>
      <c r="D763" s="41"/>
      <c r="E763" s="41"/>
      <c r="F763" s="41"/>
      <c r="G763" s="41"/>
      <c r="H763" s="42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  <c r="AD763" s="41"/>
      <c r="AE763" s="41"/>
      <c r="AF763" s="41"/>
      <c r="AG763" s="41"/>
      <c r="AH763" s="41"/>
      <c r="AI763" s="41"/>
      <c r="AJ763" s="41"/>
      <c r="AK763" s="41"/>
      <c r="AL763" s="41"/>
      <c r="AM763" s="41"/>
      <c r="AN763" s="41"/>
      <c r="AO763" s="41"/>
      <c r="AP763" s="41"/>
      <c r="AQ763" s="41"/>
      <c r="AR763" s="41"/>
      <c r="AS763" s="41"/>
      <c r="AT763" s="41"/>
      <c r="AU763" s="41"/>
      <c r="AV763" s="41"/>
      <c r="AW763" s="41"/>
      <c r="AX763" s="41"/>
      <c r="AY763" s="41"/>
      <c r="AZ763" s="41"/>
      <c r="BA763" s="41"/>
      <c r="BB763" s="41"/>
      <c r="BC763" s="41"/>
      <c r="BD763" s="41"/>
      <c r="BE763" s="41"/>
      <c r="BF763" s="41"/>
      <c r="BG763" s="41"/>
      <c r="BH763" s="41"/>
      <c r="BI763" s="41"/>
      <c r="BJ763" s="41"/>
      <c r="BK763" s="43"/>
    </row>
    <row r="764" spans="1:63" s="44" customFormat="1" x14ac:dyDescent="0.2">
      <c r="A764" s="52"/>
      <c r="B764" s="41"/>
      <c r="C764" s="41"/>
      <c r="D764" s="41"/>
      <c r="E764" s="41"/>
      <c r="F764" s="41"/>
      <c r="G764" s="41"/>
      <c r="H764" s="42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  <c r="AD764" s="41"/>
      <c r="AE764" s="41"/>
      <c r="AF764" s="41"/>
      <c r="AG764" s="41"/>
      <c r="AH764" s="41"/>
      <c r="AI764" s="41"/>
      <c r="AJ764" s="41"/>
      <c r="AK764" s="41"/>
      <c r="AL764" s="41"/>
      <c r="AM764" s="41"/>
      <c r="AN764" s="41"/>
      <c r="AO764" s="41"/>
      <c r="AP764" s="41"/>
      <c r="AQ764" s="41"/>
      <c r="AR764" s="41"/>
      <c r="AS764" s="41"/>
      <c r="AT764" s="41"/>
      <c r="AU764" s="41"/>
      <c r="AV764" s="41"/>
      <c r="AW764" s="41"/>
      <c r="AX764" s="41"/>
      <c r="AY764" s="41"/>
      <c r="AZ764" s="41"/>
      <c r="BA764" s="41"/>
      <c r="BB764" s="41"/>
      <c r="BC764" s="41"/>
      <c r="BD764" s="41"/>
      <c r="BE764" s="41"/>
      <c r="BF764" s="41"/>
      <c r="BG764" s="41"/>
      <c r="BH764" s="41"/>
      <c r="BI764" s="41"/>
      <c r="BJ764" s="41"/>
      <c r="BK764" s="43"/>
    </row>
    <row r="765" spans="1:63" s="44" customFormat="1" x14ac:dyDescent="0.2">
      <c r="A765" s="52"/>
      <c r="B765" s="41"/>
      <c r="C765" s="41"/>
      <c r="D765" s="41"/>
      <c r="E765" s="41"/>
      <c r="F765" s="41"/>
      <c r="G765" s="41"/>
      <c r="H765" s="42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  <c r="AD765" s="41"/>
      <c r="AE765" s="41"/>
      <c r="AF765" s="41"/>
      <c r="AG765" s="41"/>
      <c r="AH765" s="41"/>
      <c r="AI765" s="41"/>
      <c r="AJ765" s="41"/>
      <c r="AK765" s="41"/>
      <c r="AL765" s="41"/>
      <c r="AM765" s="41"/>
      <c r="AN765" s="41"/>
      <c r="AO765" s="41"/>
      <c r="AP765" s="41"/>
      <c r="AQ765" s="41"/>
      <c r="AR765" s="41"/>
      <c r="AS765" s="41"/>
      <c r="AT765" s="41"/>
      <c r="AU765" s="41"/>
      <c r="AV765" s="41"/>
      <c r="AW765" s="41"/>
      <c r="AX765" s="41"/>
      <c r="AY765" s="41"/>
      <c r="AZ765" s="41"/>
      <c r="BA765" s="41"/>
      <c r="BB765" s="41"/>
      <c r="BC765" s="41"/>
      <c r="BD765" s="41"/>
      <c r="BE765" s="41"/>
      <c r="BF765" s="41"/>
      <c r="BG765" s="41"/>
      <c r="BH765" s="41"/>
      <c r="BI765" s="41"/>
      <c r="BJ765" s="41"/>
      <c r="BK765" s="43"/>
    </row>
    <row r="766" spans="1:63" s="44" customFormat="1" x14ac:dyDescent="0.2">
      <c r="A766" s="52"/>
      <c r="B766" s="41"/>
      <c r="C766" s="41"/>
      <c r="D766" s="41"/>
      <c r="E766" s="41"/>
      <c r="F766" s="41"/>
      <c r="G766" s="41"/>
      <c r="H766" s="42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  <c r="AD766" s="41"/>
      <c r="AE766" s="41"/>
      <c r="AF766" s="41"/>
      <c r="AG766" s="41"/>
      <c r="AH766" s="41"/>
      <c r="AI766" s="41"/>
      <c r="AJ766" s="41"/>
      <c r="AK766" s="41"/>
      <c r="AL766" s="41"/>
      <c r="AM766" s="41"/>
      <c r="AN766" s="41"/>
      <c r="AO766" s="41"/>
      <c r="AP766" s="41"/>
      <c r="AQ766" s="41"/>
      <c r="AR766" s="41"/>
      <c r="AS766" s="41"/>
      <c r="AT766" s="41"/>
      <c r="AU766" s="41"/>
      <c r="AV766" s="41"/>
      <c r="AW766" s="41"/>
      <c r="AX766" s="41"/>
      <c r="AY766" s="41"/>
      <c r="AZ766" s="41"/>
      <c r="BA766" s="41"/>
      <c r="BB766" s="41"/>
      <c r="BC766" s="41"/>
      <c r="BD766" s="41"/>
      <c r="BE766" s="41"/>
      <c r="BF766" s="41"/>
      <c r="BG766" s="41"/>
      <c r="BH766" s="41"/>
      <c r="BI766" s="41"/>
      <c r="BJ766" s="41"/>
      <c r="BK766" s="43"/>
    </row>
    <row r="767" spans="1:63" s="44" customFormat="1" x14ac:dyDescent="0.2">
      <c r="A767" s="52"/>
      <c r="B767" s="41"/>
      <c r="C767" s="41"/>
      <c r="D767" s="41"/>
      <c r="E767" s="41"/>
      <c r="F767" s="41"/>
      <c r="G767" s="41"/>
      <c r="H767" s="42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  <c r="AD767" s="41"/>
      <c r="AE767" s="41"/>
      <c r="AF767" s="41"/>
      <c r="AG767" s="41"/>
      <c r="AH767" s="41"/>
      <c r="AI767" s="41"/>
      <c r="AJ767" s="41"/>
      <c r="AK767" s="41"/>
      <c r="AL767" s="41"/>
      <c r="AM767" s="41"/>
      <c r="AN767" s="41"/>
      <c r="AO767" s="41"/>
      <c r="AP767" s="41"/>
      <c r="AQ767" s="41"/>
      <c r="AR767" s="41"/>
      <c r="AS767" s="41"/>
      <c r="AT767" s="41"/>
      <c r="AU767" s="41"/>
      <c r="AV767" s="41"/>
      <c r="AW767" s="41"/>
      <c r="AX767" s="41"/>
      <c r="AY767" s="41"/>
      <c r="AZ767" s="41"/>
      <c r="BA767" s="41"/>
      <c r="BB767" s="41"/>
      <c r="BC767" s="41"/>
      <c r="BD767" s="41"/>
      <c r="BE767" s="41"/>
      <c r="BF767" s="41"/>
      <c r="BG767" s="41"/>
      <c r="BH767" s="41"/>
      <c r="BI767" s="41"/>
      <c r="BJ767" s="41"/>
      <c r="BK767" s="43"/>
    </row>
    <row r="768" spans="1:63" s="44" customFormat="1" x14ac:dyDescent="0.2">
      <c r="A768" s="52"/>
      <c r="B768" s="41"/>
      <c r="C768" s="41"/>
      <c r="D768" s="41"/>
      <c r="E768" s="41"/>
      <c r="F768" s="41"/>
      <c r="G768" s="41"/>
      <c r="H768" s="42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  <c r="AD768" s="41"/>
      <c r="AE768" s="41"/>
      <c r="AF768" s="41"/>
      <c r="AG768" s="41"/>
      <c r="AH768" s="41"/>
      <c r="AI768" s="41"/>
      <c r="AJ768" s="41"/>
      <c r="AK768" s="41"/>
      <c r="AL768" s="41"/>
      <c r="AM768" s="41"/>
      <c r="AN768" s="41"/>
      <c r="AO768" s="41"/>
      <c r="AP768" s="41"/>
      <c r="AQ768" s="41"/>
      <c r="AR768" s="41"/>
      <c r="AS768" s="41"/>
      <c r="AT768" s="41"/>
      <c r="AU768" s="41"/>
      <c r="AV768" s="41"/>
      <c r="AW768" s="41"/>
      <c r="AX768" s="41"/>
      <c r="AY768" s="41"/>
      <c r="AZ768" s="41"/>
      <c r="BA768" s="41"/>
      <c r="BB768" s="41"/>
      <c r="BC768" s="41"/>
      <c r="BD768" s="41"/>
      <c r="BE768" s="41"/>
      <c r="BF768" s="41"/>
      <c r="BG768" s="41"/>
      <c r="BH768" s="41"/>
      <c r="BI768" s="41"/>
      <c r="BJ768" s="41"/>
      <c r="BK768" s="43"/>
    </row>
    <row r="769" spans="1:63" s="44" customFormat="1" x14ac:dyDescent="0.2">
      <c r="A769" s="52"/>
      <c r="B769" s="41"/>
      <c r="C769" s="41"/>
      <c r="D769" s="41"/>
      <c r="E769" s="41"/>
      <c r="F769" s="41"/>
      <c r="G769" s="41"/>
      <c r="H769" s="42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  <c r="AD769" s="41"/>
      <c r="AE769" s="41"/>
      <c r="AF769" s="41"/>
      <c r="AG769" s="41"/>
      <c r="AH769" s="41"/>
      <c r="AI769" s="41"/>
      <c r="AJ769" s="41"/>
      <c r="AK769" s="41"/>
      <c r="AL769" s="41"/>
      <c r="AM769" s="41"/>
      <c r="AN769" s="41"/>
      <c r="AO769" s="41"/>
      <c r="AP769" s="41"/>
      <c r="AQ769" s="41"/>
      <c r="AR769" s="41"/>
      <c r="AS769" s="41"/>
      <c r="AT769" s="41"/>
      <c r="AU769" s="41"/>
      <c r="AV769" s="41"/>
      <c r="AW769" s="41"/>
      <c r="AX769" s="41"/>
      <c r="AY769" s="41"/>
      <c r="AZ769" s="41"/>
      <c r="BA769" s="41"/>
      <c r="BB769" s="41"/>
      <c r="BC769" s="41"/>
      <c r="BD769" s="41"/>
      <c r="BE769" s="41"/>
      <c r="BF769" s="41"/>
      <c r="BG769" s="41"/>
      <c r="BH769" s="41"/>
      <c r="BI769" s="41"/>
      <c r="BJ769" s="41"/>
      <c r="BK769" s="43"/>
    </row>
    <row r="770" spans="1:63" s="44" customFormat="1" x14ac:dyDescent="0.2">
      <c r="A770" s="52"/>
      <c r="B770" s="41"/>
      <c r="C770" s="41"/>
      <c r="D770" s="41"/>
      <c r="E770" s="41"/>
      <c r="F770" s="41"/>
      <c r="G770" s="41"/>
      <c r="H770" s="42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  <c r="AD770" s="41"/>
      <c r="AE770" s="41"/>
      <c r="AF770" s="41"/>
      <c r="AG770" s="41"/>
      <c r="AH770" s="41"/>
      <c r="AI770" s="41"/>
      <c r="AJ770" s="41"/>
      <c r="AK770" s="41"/>
      <c r="AL770" s="41"/>
      <c r="AM770" s="41"/>
      <c r="AN770" s="41"/>
      <c r="AO770" s="41"/>
      <c r="AP770" s="41"/>
      <c r="AQ770" s="41"/>
      <c r="AR770" s="41"/>
      <c r="AS770" s="41"/>
      <c r="AT770" s="41"/>
      <c r="AU770" s="41"/>
      <c r="AV770" s="41"/>
      <c r="AW770" s="41"/>
      <c r="AX770" s="41"/>
      <c r="AY770" s="41"/>
      <c r="AZ770" s="41"/>
      <c r="BA770" s="41"/>
      <c r="BB770" s="41"/>
      <c r="BC770" s="41"/>
      <c r="BD770" s="41"/>
      <c r="BE770" s="41"/>
      <c r="BF770" s="41"/>
      <c r="BG770" s="41"/>
      <c r="BH770" s="41"/>
      <c r="BI770" s="41"/>
      <c r="BJ770" s="41"/>
      <c r="BK770" s="43"/>
    </row>
    <row r="771" spans="1:63" s="44" customFormat="1" x14ac:dyDescent="0.2">
      <c r="A771" s="52"/>
      <c r="B771" s="41"/>
      <c r="C771" s="41"/>
      <c r="D771" s="41"/>
      <c r="E771" s="41"/>
      <c r="F771" s="41"/>
      <c r="G771" s="41"/>
      <c r="H771" s="42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  <c r="AD771" s="41"/>
      <c r="AE771" s="41"/>
      <c r="AF771" s="41"/>
      <c r="AG771" s="41"/>
      <c r="AH771" s="41"/>
      <c r="AI771" s="41"/>
      <c r="AJ771" s="41"/>
      <c r="AK771" s="41"/>
      <c r="AL771" s="41"/>
      <c r="AM771" s="41"/>
      <c r="AN771" s="41"/>
      <c r="AO771" s="41"/>
      <c r="AP771" s="41"/>
      <c r="AQ771" s="41"/>
      <c r="AR771" s="41"/>
      <c r="AS771" s="41"/>
      <c r="AT771" s="41"/>
      <c r="AU771" s="41"/>
      <c r="AV771" s="41"/>
      <c r="AW771" s="41"/>
      <c r="AX771" s="41"/>
      <c r="AY771" s="41"/>
      <c r="AZ771" s="41"/>
      <c r="BA771" s="41"/>
      <c r="BB771" s="41"/>
      <c r="BC771" s="41"/>
      <c r="BD771" s="41"/>
      <c r="BE771" s="41"/>
      <c r="BF771" s="41"/>
      <c r="BG771" s="41"/>
      <c r="BH771" s="41"/>
      <c r="BI771" s="41"/>
      <c r="BJ771" s="41"/>
      <c r="BK771" s="43"/>
    </row>
    <row r="772" spans="1:63" s="44" customFormat="1" x14ac:dyDescent="0.2">
      <c r="A772" s="52"/>
      <c r="B772" s="41"/>
      <c r="C772" s="41"/>
      <c r="D772" s="41"/>
      <c r="E772" s="41"/>
      <c r="F772" s="41"/>
      <c r="G772" s="41"/>
      <c r="H772" s="42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  <c r="AD772" s="41"/>
      <c r="AE772" s="41"/>
      <c r="AF772" s="41"/>
      <c r="AG772" s="41"/>
      <c r="AH772" s="41"/>
      <c r="AI772" s="41"/>
      <c r="AJ772" s="41"/>
      <c r="AK772" s="41"/>
      <c r="AL772" s="41"/>
      <c r="AM772" s="41"/>
      <c r="AN772" s="41"/>
      <c r="AO772" s="41"/>
      <c r="AP772" s="41"/>
      <c r="AQ772" s="41"/>
      <c r="AR772" s="41"/>
      <c r="AS772" s="41"/>
      <c r="AT772" s="41"/>
      <c r="AU772" s="41"/>
      <c r="AV772" s="41"/>
      <c r="AW772" s="41"/>
      <c r="AX772" s="41"/>
      <c r="AY772" s="41"/>
      <c r="AZ772" s="41"/>
      <c r="BA772" s="41"/>
      <c r="BB772" s="41"/>
      <c r="BC772" s="41"/>
      <c r="BD772" s="41"/>
      <c r="BE772" s="41"/>
      <c r="BF772" s="41"/>
      <c r="BG772" s="41"/>
      <c r="BH772" s="41"/>
      <c r="BI772" s="41"/>
      <c r="BJ772" s="41"/>
      <c r="BK772" s="43"/>
    </row>
    <row r="773" spans="1:63" s="44" customFormat="1" x14ac:dyDescent="0.2">
      <c r="A773" s="52"/>
      <c r="B773" s="41"/>
      <c r="C773" s="41"/>
      <c r="D773" s="41"/>
      <c r="E773" s="41"/>
      <c r="F773" s="41"/>
      <c r="G773" s="41"/>
      <c r="H773" s="42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  <c r="AD773" s="41"/>
      <c r="AE773" s="41"/>
      <c r="AF773" s="41"/>
      <c r="AG773" s="41"/>
      <c r="AH773" s="41"/>
      <c r="AI773" s="41"/>
      <c r="AJ773" s="41"/>
      <c r="AK773" s="41"/>
      <c r="AL773" s="41"/>
      <c r="AM773" s="41"/>
      <c r="AN773" s="41"/>
      <c r="AO773" s="41"/>
      <c r="AP773" s="41"/>
      <c r="AQ773" s="41"/>
      <c r="AR773" s="41"/>
      <c r="AS773" s="41"/>
      <c r="AT773" s="41"/>
      <c r="AU773" s="41"/>
      <c r="AV773" s="41"/>
      <c r="AW773" s="41"/>
      <c r="AX773" s="41"/>
      <c r="AY773" s="41"/>
      <c r="AZ773" s="41"/>
      <c r="BA773" s="41"/>
      <c r="BB773" s="41"/>
      <c r="BC773" s="41"/>
      <c r="BD773" s="41"/>
      <c r="BE773" s="41"/>
      <c r="BF773" s="41"/>
      <c r="BG773" s="41"/>
      <c r="BH773" s="41"/>
      <c r="BI773" s="41"/>
      <c r="BJ773" s="41"/>
      <c r="BK773" s="43"/>
    </row>
    <row r="774" spans="1:63" s="44" customFormat="1" x14ac:dyDescent="0.2">
      <c r="A774" s="52"/>
      <c r="B774" s="41"/>
      <c r="C774" s="41"/>
      <c r="D774" s="41"/>
      <c r="E774" s="41"/>
      <c r="F774" s="41"/>
      <c r="G774" s="41"/>
      <c r="H774" s="42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  <c r="AD774" s="41"/>
      <c r="AE774" s="41"/>
      <c r="AF774" s="41"/>
      <c r="AG774" s="41"/>
      <c r="AH774" s="41"/>
      <c r="AI774" s="41"/>
      <c r="AJ774" s="41"/>
      <c r="AK774" s="41"/>
      <c r="AL774" s="41"/>
      <c r="AM774" s="41"/>
      <c r="AN774" s="41"/>
      <c r="AO774" s="41"/>
      <c r="AP774" s="41"/>
      <c r="AQ774" s="41"/>
      <c r="AR774" s="41"/>
      <c r="AS774" s="41"/>
      <c r="AT774" s="41"/>
      <c r="AU774" s="41"/>
      <c r="AV774" s="41"/>
      <c r="AW774" s="41"/>
      <c r="AX774" s="41"/>
      <c r="AY774" s="41"/>
      <c r="AZ774" s="41"/>
      <c r="BA774" s="41"/>
      <c r="BB774" s="41"/>
      <c r="BC774" s="41"/>
      <c r="BD774" s="41"/>
      <c r="BE774" s="41"/>
      <c r="BF774" s="41"/>
      <c r="BG774" s="41"/>
      <c r="BH774" s="41"/>
      <c r="BI774" s="41"/>
      <c r="BJ774" s="41"/>
      <c r="BK774" s="43"/>
    </row>
    <row r="775" spans="1:63" s="44" customFormat="1" x14ac:dyDescent="0.2">
      <c r="A775" s="52"/>
      <c r="B775" s="41"/>
      <c r="C775" s="41"/>
      <c r="D775" s="41"/>
      <c r="E775" s="41"/>
      <c r="F775" s="41"/>
      <c r="G775" s="41"/>
      <c r="H775" s="42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  <c r="AD775" s="41"/>
      <c r="AE775" s="41"/>
      <c r="AF775" s="41"/>
      <c r="AG775" s="41"/>
      <c r="AH775" s="41"/>
      <c r="AI775" s="41"/>
      <c r="AJ775" s="41"/>
      <c r="AK775" s="41"/>
      <c r="AL775" s="41"/>
      <c r="AM775" s="41"/>
      <c r="AN775" s="41"/>
      <c r="AO775" s="41"/>
      <c r="AP775" s="41"/>
      <c r="AQ775" s="41"/>
      <c r="AR775" s="41"/>
      <c r="AS775" s="41"/>
      <c r="AT775" s="41"/>
      <c r="AU775" s="41"/>
      <c r="AV775" s="41"/>
      <c r="AW775" s="41"/>
      <c r="AX775" s="41"/>
      <c r="AY775" s="41"/>
      <c r="AZ775" s="41"/>
      <c r="BA775" s="41"/>
      <c r="BB775" s="41"/>
      <c r="BC775" s="41"/>
      <c r="BD775" s="41"/>
      <c r="BE775" s="41"/>
      <c r="BF775" s="41"/>
      <c r="BG775" s="41"/>
      <c r="BH775" s="41"/>
      <c r="BI775" s="41"/>
      <c r="BJ775" s="41"/>
      <c r="BK775" s="43"/>
    </row>
    <row r="776" spans="1:63" s="44" customFormat="1" x14ac:dyDescent="0.2">
      <c r="A776" s="52"/>
      <c r="B776" s="41"/>
      <c r="C776" s="41"/>
      <c r="D776" s="41"/>
      <c r="E776" s="41"/>
      <c r="F776" s="41"/>
      <c r="G776" s="41"/>
      <c r="H776" s="42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  <c r="AD776" s="41"/>
      <c r="AE776" s="41"/>
      <c r="AF776" s="41"/>
      <c r="AG776" s="41"/>
      <c r="AH776" s="41"/>
      <c r="AI776" s="41"/>
      <c r="AJ776" s="41"/>
      <c r="AK776" s="41"/>
      <c r="AL776" s="41"/>
      <c r="AM776" s="41"/>
      <c r="AN776" s="41"/>
      <c r="AO776" s="41"/>
      <c r="AP776" s="41"/>
      <c r="AQ776" s="41"/>
      <c r="AR776" s="41"/>
      <c r="AS776" s="41"/>
      <c r="AT776" s="41"/>
      <c r="AU776" s="41"/>
      <c r="AV776" s="41"/>
      <c r="AW776" s="41"/>
      <c r="AX776" s="41"/>
      <c r="AY776" s="41"/>
      <c r="AZ776" s="41"/>
      <c r="BA776" s="41"/>
      <c r="BB776" s="41"/>
      <c r="BC776" s="41"/>
      <c r="BD776" s="41"/>
      <c r="BE776" s="41"/>
      <c r="BF776" s="41"/>
      <c r="BG776" s="41"/>
      <c r="BH776" s="41"/>
      <c r="BI776" s="41"/>
      <c r="BJ776" s="41"/>
      <c r="BK776" s="43"/>
    </row>
    <row r="777" spans="1:63" s="44" customFormat="1" x14ac:dyDescent="0.2">
      <c r="A777" s="52"/>
      <c r="B777" s="41"/>
      <c r="C777" s="41"/>
      <c r="D777" s="41"/>
      <c r="E777" s="41"/>
      <c r="F777" s="41"/>
      <c r="G777" s="41"/>
      <c r="H777" s="42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  <c r="AD777" s="41"/>
      <c r="AE777" s="41"/>
      <c r="AF777" s="41"/>
      <c r="AG777" s="41"/>
      <c r="AH777" s="41"/>
      <c r="AI777" s="41"/>
      <c r="AJ777" s="41"/>
      <c r="AK777" s="41"/>
      <c r="AL777" s="41"/>
      <c r="AM777" s="41"/>
      <c r="AN777" s="41"/>
      <c r="AO777" s="41"/>
      <c r="AP777" s="41"/>
      <c r="AQ777" s="41"/>
      <c r="AR777" s="41"/>
      <c r="AS777" s="41"/>
      <c r="AT777" s="41"/>
      <c r="AU777" s="41"/>
      <c r="AV777" s="41"/>
      <c r="AW777" s="41"/>
      <c r="AX777" s="41"/>
      <c r="AY777" s="41"/>
      <c r="AZ777" s="41"/>
      <c r="BA777" s="41"/>
      <c r="BB777" s="41"/>
      <c r="BC777" s="41"/>
      <c r="BD777" s="41"/>
      <c r="BE777" s="41"/>
      <c r="BF777" s="41"/>
      <c r="BG777" s="41"/>
      <c r="BH777" s="41"/>
      <c r="BI777" s="41"/>
      <c r="BJ777" s="41"/>
      <c r="BK777" s="43"/>
    </row>
    <row r="778" spans="1:63" s="44" customFormat="1" x14ac:dyDescent="0.2">
      <c r="A778" s="52"/>
      <c r="B778" s="41"/>
      <c r="C778" s="41"/>
      <c r="D778" s="41"/>
      <c r="E778" s="41"/>
      <c r="F778" s="41"/>
      <c r="G778" s="41"/>
      <c r="H778" s="42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  <c r="AD778" s="41"/>
      <c r="AE778" s="41"/>
      <c r="AF778" s="41"/>
      <c r="AG778" s="41"/>
      <c r="AH778" s="41"/>
      <c r="AI778" s="41"/>
      <c r="AJ778" s="41"/>
      <c r="AK778" s="41"/>
      <c r="AL778" s="41"/>
      <c r="AM778" s="41"/>
      <c r="AN778" s="41"/>
      <c r="AO778" s="41"/>
      <c r="AP778" s="41"/>
      <c r="AQ778" s="41"/>
      <c r="AR778" s="41"/>
      <c r="AS778" s="41"/>
      <c r="AT778" s="41"/>
      <c r="AU778" s="41"/>
      <c r="AV778" s="41"/>
      <c r="AW778" s="41"/>
      <c r="AX778" s="41"/>
      <c r="AY778" s="41"/>
      <c r="AZ778" s="41"/>
      <c r="BA778" s="41"/>
      <c r="BB778" s="41"/>
      <c r="BC778" s="41"/>
      <c r="BD778" s="41"/>
      <c r="BE778" s="41"/>
      <c r="BF778" s="41"/>
      <c r="BG778" s="41"/>
      <c r="BH778" s="41"/>
      <c r="BI778" s="41"/>
      <c r="BJ778" s="41"/>
      <c r="BK778" s="43"/>
    </row>
    <row r="779" spans="1:63" s="44" customFormat="1" x14ac:dyDescent="0.2">
      <c r="A779" s="52"/>
      <c r="B779" s="41"/>
      <c r="C779" s="41"/>
      <c r="D779" s="41"/>
      <c r="E779" s="41"/>
      <c r="F779" s="41"/>
      <c r="G779" s="41"/>
      <c r="H779" s="42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  <c r="AD779" s="41"/>
      <c r="AE779" s="41"/>
      <c r="AF779" s="41"/>
      <c r="AG779" s="41"/>
      <c r="AH779" s="41"/>
      <c r="AI779" s="41"/>
      <c r="AJ779" s="41"/>
      <c r="AK779" s="41"/>
      <c r="AL779" s="41"/>
      <c r="AM779" s="41"/>
      <c r="AN779" s="41"/>
      <c r="AO779" s="41"/>
      <c r="AP779" s="41"/>
      <c r="AQ779" s="41"/>
      <c r="AR779" s="41"/>
      <c r="AS779" s="41"/>
      <c r="AT779" s="41"/>
      <c r="AU779" s="41"/>
      <c r="AV779" s="41"/>
      <c r="AW779" s="41"/>
      <c r="AX779" s="41"/>
      <c r="AY779" s="41"/>
      <c r="AZ779" s="41"/>
      <c r="BA779" s="41"/>
      <c r="BB779" s="41"/>
      <c r="BC779" s="41"/>
      <c r="BD779" s="41"/>
      <c r="BE779" s="41"/>
      <c r="BF779" s="41"/>
      <c r="BG779" s="41"/>
      <c r="BH779" s="41"/>
      <c r="BI779" s="41"/>
      <c r="BJ779" s="41"/>
      <c r="BK779" s="43"/>
    </row>
    <row r="780" spans="1:63" s="44" customFormat="1" x14ac:dyDescent="0.2">
      <c r="A780" s="52"/>
      <c r="B780" s="41"/>
      <c r="C780" s="41"/>
      <c r="D780" s="41"/>
      <c r="E780" s="41"/>
      <c r="F780" s="41"/>
      <c r="G780" s="41"/>
      <c r="H780" s="42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  <c r="AD780" s="41"/>
      <c r="AE780" s="41"/>
      <c r="AF780" s="41"/>
      <c r="AG780" s="41"/>
      <c r="AH780" s="41"/>
      <c r="AI780" s="41"/>
      <c r="AJ780" s="41"/>
      <c r="AK780" s="41"/>
      <c r="AL780" s="41"/>
      <c r="AM780" s="41"/>
      <c r="AN780" s="41"/>
      <c r="AO780" s="41"/>
      <c r="AP780" s="41"/>
      <c r="AQ780" s="41"/>
      <c r="AR780" s="41"/>
      <c r="AS780" s="41"/>
      <c r="AT780" s="41"/>
      <c r="AU780" s="41"/>
      <c r="AV780" s="41"/>
      <c r="AW780" s="41"/>
      <c r="AX780" s="41"/>
      <c r="AY780" s="41"/>
      <c r="AZ780" s="41"/>
      <c r="BA780" s="41"/>
      <c r="BB780" s="41"/>
      <c r="BC780" s="41"/>
      <c r="BD780" s="41"/>
      <c r="BE780" s="41"/>
      <c r="BF780" s="41"/>
      <c r="BG780" s="41"/>
      <c r="BH780" s="41"/>
      <c r="BI780" s="41"/>
      <c r="BJ780" s="41"/>
      <c r="BK780" s="43"/>
    </row>
    <row r="781" spans="1:63" s="44" customFormat="1" x14ac:dyDescent="0.2">
      <c r="A781" s="52"/>
      <c r="B781" s="41"/>
      <c r="C781" s="41"/>
      <c r="D781" s="41"/>
      <c r="E781" s="41"/>
      <c r="F781" s="41"/>
      <c r="G781" s="41"/>
      <c r="H781" s="42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  <c r="AD781" s="41"/>
      <c r="AE781" s="41"/>
      <c r="AF781" s="41"/>
      <c r="AG781" s="41"/>
      <c r="AH781" s="41"/>
      <c r="AI781" s="41"/>
      <c r="AJ781" s="41"/>
      <c r="AK781" s="41"/>
      <c r="AL781" s="41"/>
      <c r="AM781" s="41"/>
      <c r="AN781" s="41"/>
      <c r="AO781" s="41"/>
      <c r="AP781" s="41"/>
      <c r="AQ781" s="41"/>
      <c r="AR781" s="41"/>
      <c r="AS781" s="41"/>
      <c r="AT781" s="41"/>
      <c r="AU781" s="41"/>
      <c r="AV781" s="41"/>
      <c r="AW781" s="41"/>
      <c r="AX781" s="41"/>
      <c r="AY781" s="41"/>
      <c r="AZ781" s="41"/>
      <c r="BA781" s="41"/>
      <c r="BB781" s="41"/>
      <c r="BC781" s="41"/>
      <c r="BD781" s="41"/>
      <c r="BE781" s="41"/>
      <c r="BF781" s="41"/>
      <c r="BG781" s="41"/>
      <c r="BH781" s="41"/>
      <c r="BI781" s="41"/>
      <c r="BJ781" s="41"/>
      <c r="BK781" s="43"/>
    </row>
    <row r="782" spans="1:63" s="44" customFormat="1" x14ac:dyDescent="0.2">
      <c r="A782" s="52"/>
      <c r="B782" s="41"/>
      <c r="C782" s="41"/>
      <c r="D782" s="41"/>
      <c r="E782" s="41"/>
      <c r="F782" s="41"/>
      <c r="G782" s="41"/>
      <c r="H782" s="42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  <c r="AD782" s="41"/>
      <c r="AE782" s="41"/>
      <c r="AF782" s="41"/>
      <c r="AG782" s="41"/>
      <c r="AH782" s="41"/>
      <c r="AI782" s="41"/>
      <c r="AJ782" s="41"/>
      <c r="AK782" s="41"/>
      <c r="AL782" s="41"/>
      <c r="AM782" s="41"/>
      <c r="AN782" s="41"/>
      <c r="AO782" s="41"/>
      <c r="AP782" s="41"/>
      <c r="AQ782" s="41"/>
      <c r="AR782" s="41"/>
      <c r="AS782" s="41"/>
      <c r="AT782" s="41"/>
      <c r="AU782" s="41"/>
      <c r="AV782" s="41"/>
      <c r="AW782" s="41"/>
      <c r="AX782" s="41"/>
      <c r="AY782" s="41"/>
      <c r="AZ782" s="41"/>
      <c r="BA782" s="41"/>
      <c r="BB782" s="41"/>
      <c r="BC782" s="41"/>
      <c r="BD782" s="41"/>
      <c r="BE782" s="41"/>
      <c r="BF782" s="41"/>
      <c r="BG782" s="41"/>
      <c r="BH782" s="41"/>
      <c r="BI782" s="41"/>
      <c r="BJ782" s="41"/>
      <c r="BK782" s="43"/>
    </row>
    <row r="783" spans="1:63" s="44" customFormat="1" x14ac:dyDescent="0.2">
      <c r="A783" s="52"/>
      <c r="B783" s="41"/>
      <c r="C783" s="41"/>
      <c r="D783" s="41"/>
      <c r="E783" s="41"/>
      <c r="F783" s="41"/>
      <c r="G783" s="41"/>
      <c r="H783" s="42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  <c r="AD783" s="41"/>
      <c r="AE783" s="41"/>
      <c r="AF783" s="41"/>
      <c r="AG783" s="41"/>
      <c r="AH783" s="41"/>
      <c r="AI783" s="41"/>
      <c r="AJ783" s="41"/>
      <c r="AK783" s="41"/>
      <c r="AL783" s="41"/>
      <c r="AM783" s="41"/>
      <c r="AN783" s="41"/>
      <c r="AO783" s="41"/>
      <c r="AP783" s="41"/>
      <c r="AQ783" s="41"/>
      <c r="AR783" s="41"/>
      <c r="AS783" s="41"/>
      <c r="AT783" s="41"/>
      <c r="AU783" s="41"/>
      <c r="AV783" s="41"/>
      <c r="AW783" s="41"/>
      <c r="AX783" s="41"/>
      <c r="AY783" s="41"/>
      <c r="AZ783" s="41"/>
      <c r="BA783" s="41"/>
      <c r="BB783" s="41"/>
      <c r="BC783" s="41"/>
      <c r="BD783" s="41"/>
      <c r="BE783" s="41"/>
      <c r="BF783" s="41"/>
      <c r="BG783" s="41"/>
      <c r="BH783" s="41"/>
      <c r="BI783" s="41"/>
      <c r="BJ783" s="41"/>
      <c r="BK783" s="43"/>
    </row>
    <row r="784" spans="1:63" s="44" customFormat="1" x14ac:dyDescent="0.2">
      <c r="A784" s="52"/>
      <c r="B784" s="41"/>
      <c r="C784" s="41"/>
      <c r="D784" s="41"/>
      <c r="E784" s="41"/>
      <c r="F784" s="41"/>
      <c r="G784" s="41"/>
      <c r="H784" s="42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  <c r="AD784" s="41"/>
      <c r="AE784" s="41"/>
      <c r="AF784" s="41"/>
      <c r="AG784" s="41"/>
      <c r="AH784" s="41"/>
      <c r="AI784" s="41"/>
      <c r="AJ784" s="41"/>
      <c r="AK784" s="41"/>
      <c r="AL784" s="41"/>
      <c r="AM784" s="41"/>
      <c r="AN784" s="41"/>
      <c r="AO784" s="41"/>
      <c r="AP784" s="41"/>
      <c r="AQ784" s="41"/>
      <c r="AR784" s="41"/>
      <c r="AS784" s="41"/>
      <c r="AT784" s="41"/>
      <c r="AU784" s="41"/>
      <c r="AV784" s="41"/>
      <c r="AW784" s="41"/>
      <c r="AX784" s="41"/>
      <c r="AY784" s="41"/>
      <c r="AZ784" s="41"/>
      <c r="BA784" s="41"/>
      <c r="BB784" s="41"/>
      <c r="BC784" s="41"/>
      <c r="BD784" s="41"/>
      <c r="BE784" s="41"/>
      <c r="BF784" s="41"/>
      <c r="BG784" s="41"/>
      <c r="BH784" s="41"/>
      <c r="BI784" s="41"/>
      <c r="BJ784" s="41"/>
      <c r="BK784" s="43"/>
    </row>
    <row r="785" spans="1:63" s="44" customFormat="1" x14ac:dyDescent="0.2">
      <c r="A785" s="52"/>
      <c r="B785" s="41"/>
      <c r="C785" s="41"/>
      <c r="D785" s="41"/>
      <c r="E785" s="41"/>
      <c r="F785" s="41"/>
      <c r="G785" s="41"/>
      <c r="H785" s="42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  <c r="AD785" s="41"/>
      <c r="AE785" s="41"/>
      <c r="AF785" s="41"/>
      <c r="AG785" s="41"/>
      <c r="AH785" s="41"/>
      <c r="AI785" s="41"/>
      <c r="AJ785" s="41"/>
      <c r="AK785" s="41"/>
      <c r="AL785" s="41"/>
      <c r="AM785" s="41"/>
      <c r="AN785" s="41"/>
      <c r="AO785" s="41"/>
      <c r="AP785" s="41"/>
      <c r="AQ785" s="41"/>
      <c r="AR785" s="41"/>
      <c r="AS785" s="41"/>
      <c r="AT785" s="41"/>
      <c r="AU785" s="41"/>
      <c r="AV785" s="41"/>
      <c r="AW785" s="41"/>
      <c r="AX785" s="41"/>
      <c r="AY785" s="41"/>
      <c r="AZ785" s="41"/>
      <c r="BA785" s="41"/>
      <c r="BB785" s="41"/>
      <c r="BC785" s="41"/>
      <c r="BD785" s="41"/>
      <c r="BE785" s="41"/>
      <c r="BF785" s="41"/>
      <c r="BG785" s="41"/>
      <c r="BH785" s="41"/>
      <c r="BI785" s="41"/>
      <c r="BJ785" s="41"/>
      <c r="BK785" s="43"/>
    </row>
    <row r="786" spans="1:63" s="44" customFormat="1" x14ac:dyDescent="0.2">
      <c r="A786" s="52"/>
      <c r="B786" s="41"/>
      <c r="C786" s="41"/>
      <c r="D786" s="41"/>
      <c r="E786" s="41"/>
      <c r="F786" s="41"/>
      <c r="G786" s="41"/>
      <c r="H786" s="42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  <c r="AD786" s="41"/>
      <c r="AE786" s="41"/>
      <c r="AF786" s="41"/>
      <c r="AG786" s="41"/>
      <c r="AH786" s="41"/>
      <c r="AI786" s="41"/>
      <c r="AJ786" s="41"/>
      <c r="AK786" s="41"/>
      <c r="AL786" s="41"/>
      <c r="AM786" s="41"/>
      <c r="AN786" s="41"/>
      <c r="AO786" s="41"/>
      <c r="AP786" s="41"/>
      <c r="AQ786" s="41"/>
      <c r="AR786" s="41"/>
      <c r="AS786" s="41"/>
      <c r="AT786" s="41"/>
      <c r="AU786" s="41"/>
      <c r="AV786" s="41"/>
      <c r="AW786" s="41"/>
      <c r="AX786" s="41"/>
      <c r="AY786" s="41"/>
      <c r="AZ786" s="41"/>
      <c r="BA786" s="41"/>
      <c r="BB786" s="41"/>
      <c r="BC786" s="41"/>
      <c r="BD786" s="41"/>
      <c r="BE786" s="41"/>
      <c r="BF786" s="41"/>
      <c r="BG786" s="41"/>
      <c r="BH786" s="41"/>
      <c r="BI786" s="41"/>
      <c r="BJ786" s="41"/>
      <c r="BK786" s="43"/>
    </row>
    <row r="787" spans="1:63" s="44" customFormat="1" x14ac:dyDescent="0.2">
      <c r="A787" s="52"/>
      <c r="B787" s="41"/>
      <c r="C787" s="41"/>
      <c r="D787" s="41"/>
      <c r="E787" s="41"/>
      <c r="F787" s="41"/>
      <c r="G787" s="41"/>
      <c r="H787" s="42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  <c r="AD787" s="41"/>
      <c r="AE787" s="41"/>
      <c r="AF787" s="41"/>
      <c r="AG787" s="41"/>
      <c r="AH787" s="41"/>
      <c r="AI787" s="41"/>
      <c r="AJ787" s="41"/>
      <c r="AK787" s="41"/>
      <c r="AL787" s="41"/>
      <c r="AM787" s="41"/>
      <c r="AN787" s="41"/>
      <c r="AO787" s="41"/>
      <c r="AP787" s="41"/>
      <c r="AQ787" s="41"/>
      <c r="AR787" s="41"/>
      <c r="AS787" s="41"/>
      <c r="AT787" s="41"/>
      <c r="AU787" s="41"/>
      <c r="AV787" s="41"/>
      <c r="AW787" s="41"/>
      <c r="AX787" s="41"/>
      <c r="AY787" s="41"/>
      <c r="AZ787" s="41"/>
      <c r="BA787" s="41"/>
      <c r="BB787" s="41"/>
      <c r="BC787" s="41"/>
      <c r="BD787" s="41"/>
      <c r="BE787" s="41"/>
      <c r="BF787" s="41"/>
      <c r="BG787" s="41"/>
      <c r="BH787" s="41"/>
      <c r="BI787" s="41"/>
      <c r="BJ787" s="41"/>
      <c r="BK787" s="43"/>
    </row>
    <row r="788" spans="1:63" s="44" customFormat="1" x14ac:dyDescent="0.2">
      <c r="A788" s="52"/>
      <c r="B788" s="41"/>
      <c r="C788" s="41"/>
      <c r="D788" s="41"/>
      <c r="E788" s="41"/>
      <c r="F788" s="41"/>
      <c r="G788" s="41"/>
      <c r="H788" s="42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  <c r="AD788" s="41"/>
      <c r="AE788" s="41"/>
      <c r="AF788" s="41"/>
      <c r="AG788" s="41"/>
      <c r="AH788" s="41"/>
      <c r="AI788" s="41"/>
      <c r="AJ788" s="41"/>
      <c r="AK788" s="41"/>
      <c r="AL788" s="41"/>
      <c r="AM788" s="41"/>
      <c r="AN788" s="41"/>
      <c r="AO788" s="41"/>
      <c r="AP788" s="41"/>
      <c r="AQ788" s="41"/>
      <c r="AR788" s="41"/>
      <c r="AS788" s="41"/>
      <c r="AT788" s="41"/>
      <c r="AU788" s="41"/>
      <c r="AV788" s="41"/>
      <c r="AW788" s="41"/>
      <c r="AX788" s="41"/>
      <c r="AY788" s="41"/>
      <c r="AZ788" s="41"/>
      <c r="BA788" s="41"/>
      <c r="BB788" s="41"/>
      <c r="BC788" s="41"/>
      <c r="BD788" s="41"/>
      <c r="BE788" s="41"/>
      <c r="BF788" s="41"/>
      <c r="BG788" s="41"/>
      <c r="BH788" s="41"/>
      <c r="BI788" s="41"/>
      <c r="BJ788" s="41"/>
      <c r="BK788" s="43"/>
    </row>
    <row r="789" spans="1:63" s="44" customFormat="1" x14ac:dyDescent="0.2">
      <c r="A789" s="52"/>
      <c r="B789" s="41"/>
      <c r="C789" s="41"/>
      <c r="D789" s="41"/>
      <c r="E789" s="41"/>
      <c r="F789" s="41"/>
      <c r="G789" s="41"/>
      <c r="H789" s="42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  <c r="AD789" s="41"/>
      <c r="AE789" s="41"/>
      <c r="AF789" s="41"/>
      <c r="AG789" s="41"/>
      <c r="AH789" s="41"/>
      <c r="AI789" s="41"/>
      <c r="AJ789" s="41"/>
      <c r="AK789" s="41"/>
      <c r="AL789" s="41"/>
      <c r="AM789" s="41"/>
      <c r="AN789" s="41"/>
      <c r="AO789" s="41"/>
      <c r="AP789" s="41"/>
      <c r="AQ789" s="41"/>
      <c r="AR789" s="41"/>
      <c r="AS789" s="41"/>
      <c r="AT789" s="41"/>
      <c r="AU789" s="41"/>
      <c r="AV789" s="41"/>
      <c r="AW789" s="41"/>
      <c r="AX789" s="41"/>
      <c r="AY789" s="41"/>
      <c r="AZ789" s="41"/>
      <c r="BA789" s="41"/>
      <c r="BB789" s="41"/>
      <c r="BC789" s="41"/>
      <c r="BD789" s="41"/>
      <c r="BE789" s="41"/>
      <c r="BF789" s="41"/>
      <c r="BG789" s="41"/>
      <c r="BH789" s="41"/>
      <c r="BI789" s="41"/>
      <c r="BJ789" s="41"/>
      <c r="BK789" s="43"/>
    </row>
    <row r="790" spans="1:63" s="44" customFormat="1" x14ac:dyDescent="0.2">
      <c r="A790" s="52"/>
      <c r="B790" s="41"/>
      <c r="C790" s="41"/>
      <c r="D790" s="41"/>
      <c r="E790" s="41"/>
      <c r="F790" s="41"/>
      <c r="G790" s="41"/>
      <c r="H790" s="42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  <c r="AD790" s="41"/>
      <c r="AE790" s="41"/>
      <c r="AF790" s="41"/>
      <c r="AG790" s="41"/>
      <c r="AH790" s="41"/>
      <c r="AI790" s="41"/>
      <c r="AJ790" s="41"/>
      <c r="AK790" s="41"/>
      <c r="AL790" s="41"/>
      <c r="AM790" s="41"/>
      <c r="AN790" s="41"/>
      <c r="AO790" s="41"/>
      <c r="AP790" s="41"/>
      <c r="AQ790" s="41"/>
      <c r="AR790" s="41"/>
      <c r="AS790" s="41"/>
      <c r="AT790" s="41"/>
      <c r="AU790" s="41"/>
      <c r="AV790" s="41"/>
      <c r="AW790" s="41"/>
      <c r="AX790" s="41"/>
      <c r="AY790" s="41"/>
      <c r="AZ790" s="41"/>
      <c r="BA790" s="41"/>
      <c r="BB790" s="41"/>
      <c r="BC790" s="41"/>
      <c r="BD790" s="41"/>
      <c r="BE790" s="41"/>
      <c r="BF790" s="41"/>
      <c r="BG790" s="41"/>
      <c r="BH790" s="41"/>
      <c r="BI790" s="41"/>
      <c r="BJ790" s="41"/>
      <c r="BK790" s="43"/>
    </row>
    <row r="791" spans="1:63" s="44" customFormat="1" x14ac:dyDescent="0.2">
      <c r="A791" s="52"/>
      <c r="B791" s="41"/>
      <c r="C791" s="41"/>
      <c r="D791" s="41"/>
      <c r="E791" s="41"/>
      <c r="F791" s="41"/>
      <c r="G791" s="41"/>
      <c r="H791" s="42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  <c r="AD791" s="41"/>
      <c r="AE791" s="41"/>
      <c r="AF791" s="41"/>
      <c r="AG791" s="41"/>
      <c r="AH791" s="41"/>
      <c r="AI791" s="41"/>
      <c r="AJ791" s="41"/>
      <c r="AK791" s="41"/>
      <c r="AL791" s="41"/>
      <c r="AM791" s="41"/>
      <c r="AN791" s="41"/>
      <c r="AO791" s="41"/>
      <c r="AP791" s="41"/>
      <c r="AQ791" s="41"/>
      <c r="AR791" s="41"/>
      <c r="AS791" s="41"/>
      <c r="AT791" s="41"/>
      <c r="AU791" s="41"/>
      <c r="AV791" s="41"/>
      <c r="AW791" s="41"/>
      <c r="AX791" s="41"/>
      <c r="AY791" s="41"/>
      <c r="AZ791" s="41"/>
      <c r="BA791" s="41"/>
      <c r="BB791" s="41"/>
      <c r="BC791" s="41"/>
      <c r="BD791" s="41"/>
      <c r="BE791" s="41"/>
      <c r="BF791" s="41"/>
      <c r="BG791" s="41"/>
      <c r="BH791" s="41"/>
      <c r="BI791" s="41"/>
      <c r="BJ791" s="41"/>
      <c r="BK791" s="43"/>
    </row>
    <row r="792" spans="1:63" s="44" customFormat="1" x14ac:dyDescent="0.2">
      <c r="A792" s="52"/>
      <c r="B792" s="41"/>
      <c r="C792" s="41"/>
      <c r="D792" s="41"/>
      <c r="E792" s="41"/>
      <c r="F792" s="41"/>
      <c r="G792" s="41"/>
      <c r="H792" s="42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  <c r="AD792" s="41"/>
      <c r="AE792" s="41"/>
      <c r="AF792" s="41"/>
      <c r="AG792" s="41"/>
      <c r="AH792" s="41"/>
      <c r="AI792" s="41"/>
      <c r="AJ792" s="41"/>
      <c r="AK792" s="41"/>
      <c r="AL792" s="41"/>
      <c r="AM792" s="41"/>
      <c r="AN792" s="41"/>
      <c r="AO792" s="41"/>
      <c r="AP792" s="41"/>
      <c r="AQ792" s="41"/>
      <c r="AR792" s="41"/>
      <c r="AS792" s="41"/>
      <c r="AT792" s="41"/>
      <c r="AU792" s="41"/>
      <c r="AV792" s="41"/>
      <c r="AW792" s="41"/>
      <c r="AX792" s="41"/>
      <c r="AY792" s="41"/>
      <c r="AZ792" s="41"/>
      <c r="BA792" s="41"/>
      <c r="BB792" s="41"/>
      <c r="BC792" s="41"/>
      <c r="BD792" s="41"/>
      <c r="BE792" s="41"/>
      <c r="BF792" s="41"/>
      <c r="BG792" s="41"/>
      <c r="BH792" s="41"/>
      <c r="BI792" s="41"/>
      <c r="BJ792" s="41"/>
      <c r="BK792" s="43"/>
    </row>
    <row r="793" spans="1:63" s="44" customFormat="1" x14ac:dyDescent="0.2">
      <c r="A793" s="52"/>
      <c r="B793" s="41"/>
      <c r="C793" s="41"/>
      <c r="D793" s="41"/>
      <c r="E793" s="41"/>
      <c r="F793" s="41"/>
      <c r="G793" s="41"/>
      <c r="H793" s="42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  <c r="AD793" s="41"/>
      <c r="AE793" s="41"/>
      <c r="AF793" s="41"/>
      <c r="AG793" s="41"/>
      <c r="AH793" s="41"/>
      <c r="AI793" s="41"/>
      <c r="AJ793" s="41"/>
      <c r="AK793" s="41"/>
      <c r="AL793" s="41"/>
      <c r="AM793" s="41"/>
      <c r="AN793" s="41"/>
      <c r="AO793" s="41"/>
      <c r="AP793" s="41"/>
      <c r="AQ793" s="41"/>
      <c r="AR793" s="41"/>
      <c r="AS793" s="41"/>
      <c r="AT793" s="41"/>
      <c r="AU793" s="41"/>
      <c r="AV793" s="41"/>
      <c r="AW793" s="41"/>
      <c r="AX793" s="41"/>
      <c r="AY793" s="41"/>
      <c r="AZ793" s="41"/>
      <c r="BA793" s="41"/>
      <c r="BB793" s="41"/>
      <c r="BC793" s="41"/>
      <c r="BD793" s="41"/>
      <c r="BE793" s="41"/>
      <c r="BF793" s="41"/>
      <c r="BG793" s="41"/>
      <c r="BH793" s="41"/>
      <c r="BI793" s="41"/>
      <c r="BJ793" s="41"/>
      <c r="BK793" s="43"/>
    </row>
    <row r="794" spans="1:63" s="44" customFormat="1" x14ac:dyDescent="0.2">
      <c r="A794" s="52"/>
      <c r="B794" s="41"/>
      <c r="C794" s="41"/>
      <c r="D794" s="41"/>
      <c r="E794" s="41"/>
      <c r="F794" s="41"/>
      <c r="G794" s="41"/>
      <c r="H794" s="42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  <c r="AD794" s="41"/>
      <c r="AE794" s="41"/>
      <c r="AF794" s="41"/>
      <c r="AG794" s="41"/>
      <c r="AH794" s="41"/>
      <c r="AI794" s="41"/>
      <c r="AJ794" s="41"/>
      <c r="AK794" s="41"/>
      <c r="AL794" s="41"/>
      <c r="AM794" s="41"/>
      <c r="AN794" s="41"/>
      <c r="AO794" s="41"/>
      <c r="AP794" s="41"/>
      <c r="AQ794" s="41"/>
      <c r="AR794" s="41"/>
      <c r="AS794" s="41"/>
      <c r="AT794" s="41"/>
      <c r="AU794" s="41"/>
      <c r="AV794" s="41"/>
      <c r="AW794" s="41"/>
      <c r="AX794" s="41"/>
      <c r="AY794" s="41"/>
      <c r="AZ794" s="41"/>
      <c r="BA794" s="41"/>
      <c r="BB794" s="41"/>
      <c r="BC794" s="41"/>
      <c r="BD794" s="41"/>
      <c r="BE794" s="41"/>
      <c r="BF794" s="41"/>
      <c r="BG794" s="41"/>
      <c r="BH794" s="41"/>
      <c r="BI794" s="41"/>
      <c r="BJ794" s="41"/>
      <c r="BK794" s="43"/>
    </row>
    <row r="795" spans="1:63" s="44" customFormat="1" x14ac:dyDescent="0.2">
      <c r="A795" s="52"/>
      <c r="B795" s="41"/>
      <c r="C795" s="41"/>
      <c r="D795" s="41"/>
      <c r="E795" s="41"/>
      <c r="F795" s="41"/>
      <c r="G795" s="41"/>
      <c r="H795" s="42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  <c r="AD795" s="41"/>
      <c r="AE795" s="41"/>
      <c r="AF795" s="41"/>
      <c r="AG795" s="41"/>
      <c r="AH795" s="41"/>
      <c r="AI795" s="41"/>
      <c r="AJ795" s="41"/>
      <c r="AK795" s="41"/>
      <c r="AL795" s="41"/>
      <c r="AM795" s="41"/>
      <c r="AN795" s="41"/>
      <c r="AO795" s="41"/>
      <c r="AP795" s="41"/>
      <c r="AQ795" s="41"/>
      <c r="AR795" s="41"/>
      <c r="AS795" s="41"/>
      <c r="AT795" s="41"/>
      <c r="AU795" s="41"/>
      <c r="AV795" s="41"/>
      <c r="AW795" s="41"/>
      <c r="AX795" s="41"/>
      <c r="AY795" s="41"/>
      <c r="AZ795" s="41"/>
      <c r="BA795" s="41"/>
      <c r="BB795" s="41"/>
      <c r="BC795" s="41"/>
      <c r="BD795" s="41"/>
      <c r="BE795" s="41"/>
      <c r="BF795" s="41"/>
      <c r="BG795" s="41"/>
      <c r="BH795" s="41"/>
      <c r="BI795" s="41"/>
      <c r="BJ795" s="41"/>
      <c r="BK795" s="43"/>
    </row>
    <row r="796" spans="1:63" s="44" customFormat="1" x14ac:dyDescent="0.2">
      <c r="A796" s="52"/>
      <c r="B796" s="41"/>
      <c r="C796" s="41"/>
      <c r="D796" s="41"/>
      <c r="E796" s="41"/>
      <c r="F796" s="41"/>
      <c r="G796" s="41"/>
      <c r="H796" s="42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  <c r="AD796" s="41"/>
      <c r="AE796" s="41"/>
      <c r="AF796" s="41"/>
      <c r="AG796" s="41"/>
      <c r="AH796" s="41"/>
      <c r="AI796" s="41"/>
      <c r="AJ796" s="41"/>
      <c r="AK796" s="41"/>
      <c r="AL796" s="41"/>
      <c r="AM796" s="41"/>
      <c r="AN796" s="41"/>
      <c r="AO796" s="41"/>
      <c r="AP796" s="41"/>
      <c r="AQ796" s="41"/>
      <c r="AR796" s="41"/>
      <c r="AS796" s="41"/>
      <c r="AT796" s="41"/>
      <c r="AU796" s="41"/>
      <c r="AV796" s="41"/>
      <c r="AW796" s="41"/>
      <c r="AX796" s="41"/>
      <c r="AY796" s="41"/>
      <c r="AZ796" s="41"/>
      <c r="BA796" s="41"/>
      <c r="BB796" s="41"/>
      <c r="BC796" s="41"/>
      <c r="BD796" s="41"/>
      <c r="BE796" s="41"/>
      <c r="BF796" s="41"/>
      <c r="BG796" s="41"/>
      <c r="BH796" s="41"/>
      <c r="BI796" s="41"/>
      <c r="BJ796" s="41"/>
      <c r="BK796" s="43"/>
    </row>
    <row r="797" spans="1:63" s="44" customFormat="1" x14ac:dyDescent="0.2">
      <c r="A797" s="52"/>
      <c r="B797" s="41"/>
      <c r="C797" s="41"/>
      <c r="D797" s="41"/>
      <c r="E797" s="41"/>
      <c r="F797" s="41"/>
      <c r="G797" s="41"/>
      <c r="H797" s="42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  <c r="AD797" s="41"/>
      <c r="AE797" s="41"/>
      <c r="AF797" s="41"/>
      <c r="AG797" s="41"/>
      <c r="AH797" s="41"/>
      <c r="AI797" s="41"/>
      <c r="AJ797" s="41"/>
      <c r="AK797" s="41"/>
      <c r="AL797" s="41"/>
      <c r="AM797" s="41"/>
      <c r="AN797" s="41"/>
      <c r="AO797" s="41"/>
      <c r="AP797" s="41"/>
      <c r="AQ797" s="41"/>
      <c r="AR797" s="41"/>
      <c r="AS797" s="41"/>
      <c r="AT797" s="41"/>
      <c r="AU797" s="41"/>
      <c r="AV797" s="41"/>
      <c r="AW797" s="41"/>
      <c r="AX797" s="41"/>
      <c r="AY797" s="41"/>
      <c r="AZ797" s="41"/>
      <c r="BA797" s="41"/>
      <c r="BB797" s="41"/>
      <c r="BC797" s="41"/>
      <c r="BD797" s="41"/>
      <c r="BE797" s="41"/>
      <c r="BF797" s="41"/>
      <c r="BG797" s="41"/>
      <c r="BH797" s="41"/>
      <c r="BI797" s="41"/>
      <c r="BJ797" s="41"/>
      <c r="BK797" s="43"/>
    </row>
    <row r="798" spans="1:63" s="44" customFormat="1" x14ac:dyDescent="0.2">
      <c r="A798" s="52"/>
      <c r="B798" s="41"/>
      <c r="C798" s="41"/>
      <c r="D798" s="41"/>
      <c r="E798" s="41"/>
      <c r="F798" s="41"/>
      <c r="G798" s="41"/>
      <c r="H798" s="42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  <c r="AD798" s="41"/>
      <c r="AE798" s="41"/>
      <c r="AF798" s="41"/>
      <c r="AG798" s="41"/>
      <c r="AH798" s="41"/>
      <c r="AI798" s="41"/>
      <c r="AJ798" s="41"/>
      <c r="AK798" s="41"/>
      <c r="AL798" s="41"/>
      <c r="AM798" s="41"/>
      <c r="AN798" s="41"/>
      <c r="AO798" s="41"/>
      <c r="AP798" s="41"/>
      <c r="AQ798" s="41"/>
      <c r="AR798" s="41"/>
      <c r="AS798" s="41"/>
      <c r="AT798" s="41"/>
      <c r="AU798" s="41"/>
      <c r="AV798" s="41"/>
      <c r="AW798" s="41"/>
      <c r="AX798" s="41"/>
      <c r="AY798" s="41"/>
      <c r="AZ798" s="41"/>
      <c r="BA798" s="41"/>
      <c r="BB798" s="41"/>
      <c r="BC798" s="41"/>
      <c r="BD798" s="41"/>
      <c r="BE798" s="41"/>
      <c r="BF798" s="41"/>
      <c r="BG798" s="41"/>
      <c r="BH798" s="41"/>
      <c r="BI798" s="41"/>
      <c r="BJ798" s="41"/>
      <c r="BK798" s="43"/>
    </row>
    <row r="799" spans="1:63" s="44" customFormat="1" x14ac:dyDescent="0.2">
      <c r="A799" s="52"/>
      <c r="B799" s="41"/>
      <c r="C799" s="41"/>
      <c r="D799" s="41"/>
      <c r="E799" s="41"/>
      <c r="F799" s="41"/>
      <c r="G799" s="41"/>
      <c r="H799" s="42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  <c r="AD799" s="41"/>
      <c r="AE799" s="41"/>
      <c r="AF799" s="41"/>
      <c r="AG799" s="41"/>
      <c r="AH799" s="41"/>
      <c r="AI799" s="41"/>
      <c r="AJ799" s="41"/>
      <c r="AK799" s="41"/>
      <c r="AL799" s="41"/>
      <c r="AM799" s="41"/>
      <c r="AN799" s="41"/>
      <c r="AO799" s="41"/>
      <c r="AP799" s="41"/>
      <c r="AQ799" s="41"/>
      <c r="AR799" s="41"/>
      <c r="AS799" s="41"/>
      <c r="AT799" s="41"/>
      <c r="AU799" s="41"/>
      <c r="AV799" s="41"/>
      <c r="AW799" s="41"/>
      <c r="AX799" s="41"/>
      <c r="AY799" s="41"/>
      <c r="AZ799" s="41"/>
      <c r="BA799" s="41"/>
      <c r="BB799" s="41"/>
      <c r="BC799" s="41"/>
      <c r="BD799" s="41"/>
      <c r="BE799" s="41"/>
      <c r="BF799" s="41"/>
      <c r="BG799" s="41"/>
      <c r="BH799" s="41"/>
      <c r="BI799" s="41"/>
      <c r="BJ799" s="41"/>
      <c r="BK799" s="43"/>
    </row>
    <row r="800" spans="1:63" s="44" customFormat="1" x14ac:dyDescent="0.2">
      <c r="A800" s="52"/>
      <c r="B800" s="41"/>
      <c r="C800" s="41"/>
      <c r="D800" s="41"/>
      <c r="E800" s="41"/>
      <c r="F800" s="41"/>
      <c r="G800" s="41"/>
      <c r="H800" s="42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  <c r="AD800" s="41"/>
      <c r="AE800" s="41"/>
      <c r="AF800" s="41"/>
      <c r="AG800" s="41"/>
      <c r="AH800" s="41"/>
      <c r="AI800" s="41"/>
      <c r="AJ800" s="41"/>
      <c r="AK800" s="41"/>
      <c r="AL800" s="41"/>
      <c r="AM800" s="41"/>
      <c r="AN800" s="41"/>
      <c r="AO800" s="41"/>
      <c r="AP800" s="41"/>
      <c r="AQ800" s="41"/>
      <c r="AR800" s="41"/>
      <c r="AS800" s="41"/>
      <c r="AT800" s="41"/>
      <c r="AU800" s="41"/>
      <c r="AV800" s="41"/>
      <c r="AW800" s="41"/>
      <c r="AX800" s="41"/>
      <c r="AY800" s="41"/>
      <c r="AZ800" s="41"/>
      <c r="BA800" s="41"/>
      <c r="BB800" s="41"/>
      <c r="BC800" s="41"/>
      <c r="BD800" s="41"/>
      <c r="BE800" s="41"/>
      <c r="BF800" s="41"/>
      <c r="BG800" s="41"/>
      <c r="BH800" s="41"/>
      <c r="BI800" s="41"/>
      <c r="BJ800" s="41"/>
      <c r="BK800" s="43"/>
    </row>
    <row r="801" spans="1:63" s="44" customFormat="1" x14ac:dyDescent="0.2">
      <c r="A801" s="52"/>
      <c r="B801" s="41"/>
      <c r="C801" s="41"/>
      <c r="D801" s="41"/>
      <c r="E801" s="41"/>
      <c r="F801" s="41"/>
      <c r="G801" s="41"/>
      <c r="H801" s="42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  <c r="AD801" s="41"/>
      <c r="AE801" s="41"/>
      <c r="AF801" s="41"/>
      <c r="AG801" s="41"/>
      <c r="AH801" s="41"/>
      <c r="AI801" s="41"/>
      <c r="AJ801" s="41"/>
      <c r="AK801" s="41"/>
      <c r="AL801" s="41"/>
      <c r="AM801" s="41"/>
      <c r="AN801" s="41"/>
      <c r="AO801" s="41"/>
      <c r="AP801" s="41"/>
      <c r="AQ801" s="41"/>
      <c r="AR801" s="41"/>
      <c r="AS801" s="41"/>
      <c r="AT801" s="41"/>
      <c r="AU801" s="41"/>
      <c r="AV801" s="41"/>
      <c r="AW801" s="41"/>
      <c r="AX801" s="41"/>
      <c r="AY801" s="41"/>
      <c r="AZ801" s="41"/>
      <c r="BA801" s="41"/>
      <c r="BB801" s="41"/>
      <c r="BC801" s="41"/>
      <c r="BD801" s="41"/>
      <c r="BE801" s="41"/>
      <c r="BF801" s="41"/>
      <c r="BG801" s="41"/>
      <c r="BH801" s="41"/>
      <c r="BI801" s="41"/>
      <c r="BJ801" s="41"/>
      <c r="BK801" s="43"/>
    </row>
    <row r="802" spans="1:63" s="44" customFormat="1" x14ac:dyDescent="0.2">
      <c r="A802" s="52"/>
      <c r="B802" s="41"/>
      <c r="C802" s="41"/>
      <c r="D802" s="41"/>
      <c r="E802" s="41"/>
      <c r="F802" s="41"/>
      <c r="G802" s="41"/>
      <c r="H802" s="42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  <c r="AD802" s="41"/>
      <c r="AE802" s="41"/>
      <c r="AF802" s="41"/>
      <c r="AG802" s="41"/>
      <c r="AH802" s="41"/>
      <c r="AI802" s="41"/>
      <c r="AJ802" s="41"/>
      <c r="AK802" s="41"/>
      <c r="AL802" s="41"/>
      <c r="AM802" s="41"/>
      <c r="AN802" s="41"/>
      <c r="AO802" s="41"/>
      <c r="AP802" s="41"/>
      <c r="AQ802" s="41"/>
      <c r="AR802" s="41"/>
      <c r="AS802" s="41"/>
      <c r="AT802" s="41"/>
      <c r="AU802" s="41"/>
      <c r="AV802" s="41"/>
      <c r="AW802" s="41"/>
      <c r="AX802" s="41"/>
      <c r="AY802" s="41"/>
      <c r="AZ802" s="41"/>
      <c r="BA802" s="41"/>
      <c r="BB802" s="41"/>
      <c r="BC802" s="41"/>
      <c r="BD802" s="41"/>
      <c r="BE802" s="41"/>
      <c r="BF802" s="41"/>
      <c r="BG802" s="41"/>
      <c r="BH802" s="41"/>
      <c r="BI802" s="41"/>
      <c r="BJ802" s="41"/>
      <c r="BK802" s="43"/>
    </row>
    <row r="803" spans="1:63" s="44" customFormat="1" x14ac:dyDescent="0.2">
      <c r="A803" s="52"/>
      <c r="B803" s="41"/>
      <c r="C803" s="41"/>
      <c r="D803" s="41"/>
      <c r="E803" s="41"/>
      <c r="F803" s="41"/>
      <c r="G803" s="41"/>
      <c r="H803" s="42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  <c r="AD803" s="41"/>
      <c r="AE803" s="41"/>
      <c r="AF803" s="41"/>
      <c r="AG803" s="41"/>
      <c r="AH803" s="41"/>
      <c r="AI803" s="41"/>
      <c r="AJ803" s="41"/>
      <c r="AK803" s="41"/>
      <c r="AL803" s="41"/>
      <c r="AM803" s="41"/>
      <c r="AN803" s="41"/>
      <c r="AO803" s="41"/>
      <c r="AP803" s="41"/>
      <c r="AQ803" s="41"/>
      <c r="AR803" s="41"/>
      <c r="AS803" s="41"/>
      <c r="AT803" s="41"/>
      <c r="AU803" s="41"/>
      <c r="AV803" s="41"/>
      <c r="AW803" s="41"/>
      <c r="AX803" s="41"/>
      <c r="AY803" s="41"/>
      <c r="AZ803" s="41"/>
      <c r="BA803" s="41"/>
      <c r="BB803" s="41"/>
      <c r="BC803" s="41"/>
      <c r="BD803" s="41"/>
      <c r="BE803" s="41"/>
      <c r="BF803" s="41"/>
      <c r="BG803" s="41"/>
      <c r="BH803" s="41"/>
      <c r="BI803" s="41"/>
      <c r="BJ803" s="41"/>
      <c r="BK803" s="43"/>
    </row>
    <row r="804" spans="1:63" s="44" customFormat="1" x14ac:dyDescent="0.2">
      <c r="A804" s="52"/>
      <c r="B804" s="41"/>
      <c r="C804" s="41"/>
      <c r="D804" s="41"/>
      <c r="E804" s="41"/>
      <c r="F804" s="41"/>
      <c r="G804" s="41"/>
      <c r="H804" s="42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  <c r="AD804" s="41"/>
      <c r="AE804" s="41"/>
      <c r="AF804" s="41"/>
      <c r="AG804" s="41"/>
      <c r="AH804" s="41"/>
      <c r="AI804" s="41"/>
      <c r="AJ804" s="41"/>
      <c r="AK804" s="41"/>
      <c r="AL804" s="41"/>
      <c r="AM804" s="41"/>
      <c r="AN804" s="41"/>
      <c r="AO804" s="41"/>
      <c r="AP804" s="41"/>
      <c r="AQ804" s="41"/>
      <c r="AR804" s="41"/>
      <c r="AS804" s="41"/>
      <c r="AT804" s="41"/>
      <c r="AU804" s="41"/>
      <c r="AV804" s="41"/>
      <c r="AW804" s="41"/>
      <c r="AX804" s="41"/>
      <c r="AY804" s="41"/>
      <c r="AZ804" s="41"/>
      <c r="BA804" s="41"/>
      <c r="BB804" s="41"/>
      <c r="BC804" s="41"/>
      <c r="BD804" s="41"/>
      <c r="BE804" s="41"/>
      <c r="BF804" s="41"/>
      <c r="BG804" s="41"/>
      <c r="BH804" s="41"/>
      <c r="BI804" s="41"/>
      <c r="BJ804" s="41"/>
      <c r="BK804" s="43"/>
    </row>
    <row r="805" spans="1:63" s="44" customFormat="1" x14ac:dyDescent="0.2">
      <c r="A805" s="52"/>
      <c r="B805" s="41"/>
      <c r="C805" s="41"/>
      <c r="D805" s="41"/>
      <c r="E805" s="41"/>
      <c r="F805" s="41"/>
      <c r="G805" s="41"/>
      <c r="H805" s="42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  <c r="AD805" s="41"/>
      <c r="AE805" s="41"/>
      <c r="AF805" s="41"/>
      <c r="AG805" s="41"/>
      <c r="AH805" s="41"/>
      <c r="AI805" s="41"/>
      <c r="AJ805" s="41"/>
      <c r="AK805" s="41"/>
      <c r="AL805" s="41"/>
      <c r="AM805" s="41"/>
      <c r="AN805" s="41"/>
      <c r="AO805" s="41"/>
      <c r="AP805" s="41"/>
      <c r="AQ805" s="41"/>
      <c r="AR805" s="41"/>
      <c r="AS805" s="41"/>
      <c r="AT805" s="41"/>
      <c r="AU805" s="41"/>
      <c r="AV805" s="41"/>
      <c r="AW805" s="41"/>
      <c r="AX805" s="41"/>
      <c r="AY805" s="41"/>
      <c r="AZ805" s="41"/>
      <c r="BA805" s="41"/>
      <c r="BB805" s="41"/>
      <c r="BC805" s="41"/>
      <c r="BD805" s="41"/>
      <c r="BE805" s="41"/>
      <c r="BF805" s="41"/>
      <c r="BG805" s="41"/>
      <c r="BH805" s="41"/>
      <c r="BI805" s="41"/>
      <c r="BJ805" s="41"/>
      <c r="BK805" s="43"/>
    </row>
    <row r="806" spans="1:63" s="44" customFormat="1" x14ac:dyDescent="0.2">
      <c r="A806" s="52"/>
      <c r="B806" s="41"/>
      <c r="C806" s="41"/>
      <c r="D806" s="41"/>
      <c r="E806" s="41"/>
      <c r="F806" s="41"/>
      <c r="G806" s="41"/>
      <c r="H806" s="42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  <c r="AD806" s="41"/>
      <c r="AE806" s="41"/>
      <c r="AF806" s="41"/>
      <c r="AG806" s="41"/>
      <c r="AH806" s="41"/>
      <c r="AI806" s="41"/>
      <c r="AJ806" s="41"/>
      <c r="AK806" s="41"/>
      <c r="AL806" s="41"/>
      <c r="AM806" s="41"/>
      <c r="AN806" s="41"/>
      <c r="AO806" s="41"/>
      <c r="AP806" s="41"/>
      <c r="AQ806" s="41"/>
      <c r="AR806" s="41"/>
      <c r="AS806" s="41"/>
      <c r="AT806" s="41"/>
      <c r="AU806" s="41"/>
      <c r="AV806" s="41"/>
      <c r="AW806" s="41"/>
      <c r="AX806" s="41"/>
      <c r="AY806" s="41"/>
      <c r="AZ806" s="41"/>
      <c r="BA806" s="41"/>
      <c r="BB806" s="41"/>
      <c r="BC806" s="41"/>
      <c r="BD806" s="41"/>
      <c r="BE806" s="41"/>
      <c r="BF806" s="41"/>
      <c r="BG806" s="41"/>
      <c r="BH806" s="41"/>
      <c r="BI806" s="41"/>
      <c r="BJ806" s="41"/>
      <c r="BK806" s="43"/>
    </row>
    <row r="807" spans="1:63" s="44" customFormat="1" x14ac:dyDescent="0.2">
      <c r="A807" s="52"/>
      <c r="B807" s="41"/>
      <c r="C807" s="41"/>
      <c r="D807" s="41"/>
      <c r="E807" s="41"/>
      <c r="F807" s="41"/>
      <c r="G807" s="41"/>
      <c r="H807" s="42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  <c r="AD807" s="41"/>
      <c r="AE807" s="41"/>
      <c r="AF807" s="41"/>
      <c r="AG807" s="41"/>
      <c r="AH807" s="41"/>
      <c r="AI807" s="41"/>
      <c r="AJ807" s="41"/>
      <c r="AK807" s="41"/>
      <c r="AL807" s="41"/>
      <c r="AM807" s="41"/>
      <c r="AN807" s="41"/>
      <c r="AO807" s="41"/>
      <c r="AP807" s="41"/>
      <c r="AQ807" s="41"/>
      <c r="AR807" s="41"/>
      <c r="AS807" s="41"/>
      <c r="AT807" s="41"/>
      <c r="AU807" s="41"/>
      <c r="AV807" s="41"/>
      <c r="AW807" s="41"/>
      <c r="AX807" s="41"/>
      <c r="AY807" s="41"/>
      <c r="AZ807" s="41"/>
      <c r="BA807" s="41"/>
      <c r="BB807" s="41"/>
      <c r="BC807" s="41"/>
      <c r="BD807" s="41"/>
      <c r="BE807" s="41"/>
      <c r="BF807" s="41"/>
      <c r="BG807" s="41"/>
      <c r="BH807" s="41"/>
      <c r="BI807" s="41"/>
      <c r="BJ807" s="41"/>
      <c r="BK807" s="43"/>
    </row>
    <row r="808" spans="1:63" s="44" customFormat="1" x14ac:dyDescent="0.2">
      <c r="A808" s="52"/>
      <c r="B808" s="41"/>
      <c r="C808" s="41"/>
      <c r="D808" s="41"/>
      <c r="E808" s="41"/>
      <c r="F808" s="41"/>
      <c r="G808" s="41"/>
      <c r="H808" s="42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  <c r="AD808" s="41"/>
      <c r="AE808" s="41"/>
      <c r="AF808" s="41"/>
      <c r="AG808" s="41"/>
      <c r="AH808" s="41"/>
      <c r="AI808" s="41"/>
      <c r="AJ808" s="41"/>
      <c r="AK808" s="41"/>
      <c r="AL808" s="41"/>
      <c r="AM808" s="41"/>
      <c r="AN808" s="41"/>
      <c r="AO808" s="41"/>
      <c r="AP808" s="41"/>
      <c r="AQ808" s="41"/>
      <c r="AR808" s="41"/>
      <c r="AS808" s="41"/>
      <c r="AT808" s="41"/>
      <c r="AU808" s="41"/>
      <c r="AV808" s="41"/>
      <c r="AW808" s="41"/>
      <c r="AX808" s="41"/>
      <c r="AY808" s="41"/>
      <c r="AZ808" s="41"/>
      <c r="BA808" s="41"/>
      <c r="BB808" s="41"/>
      <c r="BC808" s="41"/>
      <c r="BD808" s="41"/>
      <c r="BE808" s="41"/>
      <c r="BF808" s="41"/>
      <c r="BG808" s="41"/>
      <c r="BH808" s="41"/>
      <c r="BI808" s="41"/>
      <c r="BJ808" s="41"/>
      <c r="BK808" s="43"/>
    </row>
    <row r="809" spans="1:63" s="44" customFormat="1" x14ac:dyDescent="0.2">
      <c r="A809" s="52"/>
      <c r="B809" s="41"/>
      <c r="C809" s="41"/>
      <c r="D809" s="41"/>
      <c r="E809" s="41"/>
      <c r="F809" s="41"/>
      <c r="G809" s="41"/>
      <c r="H809" s="42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  <c r="AD809" s="41"/>
      <c r="AE809" s="41"/>
      <c r="AF809" s="41"/>
      <c r="AG809" s="41"/>
      <c r="AH809" s="41"/>
      <c r="AI809" s="41"/>
      <c r="AJ809" s="41"/>
      <c r="AK809" s="41"/>
      <c r="AL809" s="41"/>
      <c r="AM809" s="41"/>
      <c r="AN809" s="41"/>
      <c r="AO809" s="41"/>
      <c r="AP809" s="41"/>
      <c r="AQ809" s="41"/>
      <c r="AR809" s="41"/>
      <c r="AS809" s="41"/>
      <c r="AT809" s="41"/>
      <c r="AU809" s="41"/>
      <c r="AV809" s="41"/>
      <c r="AW809" s="41"/>
      <c r="AX809" s="41"/>
      <c r="AY809" s="41"/>
      <c r="AZ809" s="41"/>
      <c r="BA809" s="41"/>
      <c r="BB809" s="41"/>
      <c r="BC809" s="41"/>
      <c r="BD809" s="41"/>
      <c r="BE809" s="41"/>
      <c r="BF809" s="41"/>
      <c r="BG809" s="41"/>
      <c r="BH809" s="41"/>
      <c r="BI809" s="41"/>
      <c r="BJ809" s="41"/>
      <c r="BK809" s="43"/>
    </row>
    <row r="810" spans="1:63" s="44" customFormat="1" x14ac:dyDescent="0.2">
      <c r="A810" s="52"/>
      <c r="B810" s="41"/>
      <c r="C810" s="41"/>
      <c r="D810" s="41"/>
      <c r="E810" s="41"/>
      <c r="F810" s="41"/>
      <c r="G810" s="41"/>
      <c r="H810" s="42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  <c r="AD810" s="41"/>
      <c r="AE810" s="41"/>
      <c r="AF810" s="41"/>
      <c r="AG810" s="41"/>
      <c r="AH810" s="41"/>
      <c r="AI810" s="41"/>
      <c r="AJ810" s="41"/>
      <c r="AK810" s="41"/>
      <c r="AL810" s="41"/>
      <c r="AM810" s="41"/>
      <c r="AN810" s="41"/>
      <c r="AO810" s="41"/>
      <c r="AP810" s="41"/>
      <c r="AQ810" s="41"/>
      <c r="AR810" s="41"/>
      <c r="AS810" s="41"/>
      <c r="AT810" s="41"/>
      <c r="AU810" s="41"/>
      <c r="AV810" s="41"/>
      <c r="AW810" s="41"/>
      <c r="AX810" s="41"/>
      <c r="AY810" s="41"/>
      <c r="AZ810" s="41"/>
      <c r="BA810" s="41"/>
      <c r="BB810" s="41"/>
      <c r="BC810" s="41"/>
      <c r="BD810" s="41"/>
      <c r="BE810" s="41"/>
      <c r="BF810" s="41"/>
      <c r="BG810" s="41"/>
      <c r="BH810" s="41"/>
      <c r="BI810" s="41"/>
      <c r="BJ810" s="41"/>
      <c r="BK810" s="43"/>
    </row>
    <row r="811" spans="1:63" s="44" customFormat="1" x14ac:dyDescent="0.2">
      <c r="A811" s="52"/>
      <c r="B811" s="41"/>
      <c r="C811" s="41"/>
      <c r="D811" s="41"/>
      <c r="E811" s="41"/>
      <c r="F811" s="41"/>
      <c r="G811" s="41"/>
      <c r="H811" s="42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  <c r="AD811" s="41"/>
      <c r="AE811" s="41"/>
      <c r="AF811" s="41"/>
      <c r="AG811" s="41"/>
      <c r="AH811" s="41"/>
      <c r="AI811" s="41"/>
      <c r="AJ811" s="41"/>
      <c r="AK811" s="41"/>
      <c r="AL811" s="41"/>
      <c r="AM811" s="41"/>
      <c r="AN811" s="41"/>
      <c r="AO811" s="41"/>
      <c r="AP811" s="41"/>
      <c r="AQ811" s="41"/>
      <c r="AR811" s="41"/>
      <c r="AS811" s="41"/>
      <c r="AT811" s="41"/>
      <c r="AU811" s="41"/>
      <c r="AV811" s="41"/>
      <c r="AW811" s="41"/>
      <c r="AX811" s="41"/>
      <c r="AY811" s="41"/>
      <c r="AZ811" s="41"/>
      <c r="BA811" s="41"/>
      <c r="BB811" s="41"/>
      <c r="BC811" s="41"/>
      <c r="BD811" s="41"/>
      <c r="BE811" s="41"/>
      <c r="BF811" s="41"/>
      <c r="BG811" s="41"/>
      <c r="BH811" s="41"/>
      <c r="BI811" s="41"/>
      <c r="BJ811" s="41"/>
      <c r="BK811" s="43"/>
    </row>
    <row r="812" spans="1:63" s="44" customFormat="1" x14ac:dyDescent="0.2">
      <c r="A812" s="52"/>
      <c r="B812" s="41"/>
      <c r="C812" s="41"/>
      <c r="D812" s="41"/>
      <c r="E812" s="41"/>
      <c r="F812" s="41"/>
      <c r="G812" s="41"/>
      <c r="H812" s="42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  <c r="AD812" s="41"/>
      <c r="AE812" s="41"/>
      <c r="AF812" s="41"/>
      <c r="AG812" s="41"/>
      <c r="AH812" s="41"/>
      <c r="AI812" s="41"/>
      <c r="AJ812" s="41"/>
      <c r="AK812" s="41"/>
      <c r="AL812" s="41"/>
      <c r="AM812" s="41"/>
      <c r="AN812" s="41"/>
      <c r="AO812" s="41"/>
      <c r="AP812" s="41"/>
      <c r="AQ812" s="41"/>
      <c r="AR812" s="41"/>
      <c r="AS812" s="41"/>
      <c r="AT812" s="41"/>
      <c r="AU812" s="41"/>
      <c r="AV812" s="41"/>
      <c r="AW812" s="41"/>
      <c r="AX812" s="41"/>
      <c r="AY812" s="41"/>
      <c r="AZ812" s="41"/>
      <c r="BA812" s="41"/>
      <c r="BB812" s="41"/>
      <c r="BC812" s="41"/>
      <c r="BD812" s="41"/>
      <c r="BE812" s="41"/>
      <c r="BF812" s="41"/>
      <c r="BG812" s="41"/>
      <c r="BH812" s="41"/>
      <c r="BI812" s="41"/>
      <c r="BJ812" s="41"/>
      <c r="BK812" s="43"/>
    </row>
    <row r="813" spans="1:63" s="44" customFormat="1" x14ac:dyDescent="0.2">
      <c r="A813" s="52"/>
      <c r="B813" s="41"/>
      <c r="C813" s="41"/>
      <c r="D813" s="41"/>
      <c r="E813" s="41"/>
      <c r="F813" s="41"/>
      <c r="G813" s="41"/>
      <c r="H813" s="42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  <c r="AD813" s="41"/>
      <c r="AE813" s="41"/>
      <c r="AF813" s="41"/>
      <c r="AG813" s="41"/>
      <c r="AH813" s="41"/>
      <c r="AI813" s="41"/>
      <c r="AJ813" s="41"/>
      <c r="AK813" s="41"/>
      <c r="AL813" s="41"/>
      <c r="AM813" s="41"/>
      <c r="AN813" s="41"/>
      <c r="AO813" s="41"/>
      <c r="AP813" s="41"/>
      <c r="AQ813" s="41"/>
      <c r="AR813" s="41"/>
      <c r="AS813" s="41"/>
      <c r="AT813" s="41"/>
      <c r="AU813" s="41"/>
      <c r="AV813" s="41"/>
      <c r="AW813" s="41"/>
      <c r="AX813" s="41"/>
      <c r="AY813" s="41"/>
      <c r="AZ813" s="41"/>
      <c r="BA813" s="41"/>
      <c r="BB813" s="41"/>
      <c r="BC813" s="41"/>
      <c r="BD813" s="41"/>
      <c r="BE813" s="41"/>
      <c r="BF813" s="41"/>
      <c r="BG813" s="41"/>
      <c r="BH813" s="41"/>
      <c r="BI813" s="41"/>
      <c r="BJ813" s="41"/>
      <c r="BK813" s="43"/>
    </row>
    <row r="814" spans="1:63" s="44" customFormat="1" x14ac:dyDescent="0.2">
      <c r="A814" s="52"/>
      <c r="B814" s="41"/>
      <c r="C814" s="41"/>
      <c r="D814" s="41"/>
      <c r="E814" s="41"/>
      <c r="F814" s="41"/>
      <c r="G814" s="41"/>
      <c r="H814" s="42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  <c r="AD814" s="41"/>
      <c r="AE814" s="41"/>
      <c r="AF814" s="41"/>
      <c r="AG814" s="41"/>
      <c r="AH814" s="41"/>
      <c r="AI814" s="41"/>
      <c r="AJ814" s="41"/>
      <c r="AK814" s="41"/>
      <c r="AL814" s="41"/>
      <c r="AM814" s="41"/>
      <c r="AN814" s="41"/>
      <c r="AO814" s="41"/>
      <c r="AP814" s="41"/>
      <c r="AQ814" s="41"/>
      <c r="AR814" s="41"/>
      <c r="AS814" s="41"/>
      <c r="AT814" s="41"/>
      <c r="AU814" s="41"/>
      <c r="AV814" s="41"/>
      <c r="AW814" s="41"/>
      <c r="AX814" s="41"/>
      <c r="AY814" s="41"/>
      <c r="AZ814" s="41"/>
      <c r="BA814" s="41"/>
      <c r="BB814" s="41"/>
      <c r="BC814" s="41"/>
      <c r="BD814" s="41"/>
      <c r="BE814" s="41"/>
      <c r="BF814" s="41"/>
      <c r="BG814" s="41"/>
      <c r="BH814" s="41"/>
      <c r="BI814" s="41"/>
      <c r="BJ814" s="41"/>
      <c r="BK814" s="43"/>
    </row>
    <row r="815" spans="1:63" s="44" customFormat="1" x14ac:dyDescent="0.2">
      <c r="A815" s="52"/>
      <c r="B815" s="41"/>
      <c r="C815" s="41"/>
      <c r="D815" s="41"/>
      <c r="E815" s="41"/>
      <c r="F815" s="41"/>
      <c r="G815" s="41"/>
      <c r="H815" s="42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  <c r="AD815" s="41"/>
      <c r="AE815" s="41"/>
      <c r="AF815" s="41"/>
      <c r="AG815" s="41"/>
      <c r="AH815" s="41"/>
      <c r="AI815" s="41"/>
      <c r="AJ815" s="41"/>
      <c r="AK815" s="41"/>
      <c r="AL815" s="41"/>
      <c r="AM815" s="41"/>
      <c r="AN815" s="41"/>
      <c r="AO815" s="41"/>
      <c r="AP815" s="41"/>
      <c r="AQ815" s="41"/>
      <c r="AR815" s="41"/>
      <c r="AS815" s="41"/>
      <c r="AT815" s="41"/>
      <c r="AU815" s="41"/>
      <c r="AV815" s="41"/>
      <c r="AW815" s="41"/>
      <c r="AX815" s="41"/>
      <c r="AY815" s="41"/>
      <c r="AZ815" s="41"/>
      <c r="BA815" s="41"/>
      <c r="BB815" s="41"/>
      <c r="BC815" s="41"/>
      <c r="BD815" s="41"/>
      <c r="BE815" s="41"/>
      <c r="BF815" s="41"/>
      <c r="BG815" s="41"/>
      <c r="BH815" s="41"/>
      <c r="BI815" s="41"/>
      <c r="BJ815" s="41"/>
      <c r="BK815" s="43"/>
    </row>
    <row r="816" spans="1:63" s="44" customFormat="1" x14ac:dyDescent="0.2">
      <c r="A816" s="52"/>
      <c r="B816" s="41"/>
      <c r="C816" s="41"/>
      <c r="D816" s="41"/>
      <c r="E816" s="41"/>
      <c r="F816" s="41"/>
      <c r="G816" s="41"/>
      <c r="H816" s="42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  <c r="AD816" s="41"/>
      <c r="AE816" s="41"/>
      <c r="AF816" s="41"/>
      <c r="AG816" s="41"/>
      <c r="AH816" s="41"/>
      <c r="AI816" s="41"/>
      <c r="AJ816" s="41"/>
      <c r="AK816" s="41"/>
      <c r="AL816" s="41"/>
      <c r="AM816" s="41"/>
      <c r="AN816" s="41"/>
      <c r="AO816" s="41"/>
      <c r="AP816" s="41"/>
      <c r="AQ816" s="41"/>
      <c r="AR816" s="41"/>
      <c r="AS816" s="41"/>
      <c r="AT816" s="41"/>
      <c r="AU816" s="41"/>
      <c r="AV816" s="41"/>
      <c r="AW816" s="41"/>
      <c r="AX816" s="41"/>
      <c r="AY816" s="41"/>
      <c r="AZ816" s="41"/>
      <c r="BA816" s="41"/>
      <c r="BB816" s="41"/>
      <c r="BC816" s="41"/>
      <c r="BD816" s="41"/>
      <c r="BE816" s="41"/>
      <c r="BF816" s="41"/>
      <c r="BG816" s="41"/>
      <c r="BH816" s="41"/>
      <c r="BI816" s="41"/>
      <c r="BJ816" s="41"/>
      <c r="BK816" s="43"/>
    </row>
    <row r="817" spans="1:63" s="44" customFormat="1" x14ac:dyDescent="0.2">
      <c r="A817" s="52"/>
      <c r="B817" s="41"/>
      <c r="C817" s="41"/>
      <c r="D817" s="41"/>
      <c r="E817" s="41"/>
      <c r="F817" s="41"/>
      <c r="G817" s="41"/>
      <c r="H817" s="42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  <c r="AD817" s="41"/>
      <c r="AE817" s="41"/>
      <c r="AF817" s="41"/>
      <c r="AG817" s="41"/>
      <c r="AH817" s="41"/>
      <c r="AI817" s="41"/>
      <c r="AJ817" s="41"/>
      <c r="AK817" s="41"/>
      <c r="AL817" s="41"/>
      <c r="AM817" s="41"/>
      <c r="AN817" s="41"/>
      <c r="AO817" s="41"/>
      <c r="AP817" s="41"/>
      <c r="AQ817" s="41"/>
      <c r="AR817" s="41"/>
      <c r="AS817" s="41"/>
      <c r="AT817" s="41"/>
      <c r="AU817" s="41"/>
      <c r="AV817" s="41"/>
      <c r="AW817" s="41"/>
      <c r="AX817" s="41"/>
      <c r="AY817" s="41"/>
      <c r="AZ817" s="41"/>
      <c r="BA817" s="41"/>
      <c r="BB817" s="41"/>
      <c r="BC817" s="41"/>
      <c r="BD817" s="41"/>
      <c r="BE817" s="41"/>
      <c r="BF817" s="41"/>
      <c r="BG817" s="41"/>
      <c r="BH817" s="41"/>
      <c r="BI817" s="41"/>
      <c r="BJ817" s="41"/>
      <c r="BK817" s="43"/>
    </row>
    <row r="818" spans="1:63" s="44" customFormat="1" x14ac:dyDescent="0.2">
      <c r="A818" s="52"/>
      <c r="B818" s="41"/>
      <c r="C818" s="41"/>
      <c r="D818" s="41"/>
      <c r="E818" s="41"/>
      <c r="F818" s="41"/>
      <c r="G818" s="41"/>
      <c r="H818" s="42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  <c r="AD818" s="41"/>
      <c r="AE818" s="41"/>
      <c r="AF818" s="41"/>
      <c r="AG818" s="41"/>
      <c r="AH818" s="41"/>
      <c r="AI818" s="41"/>
      <c r="AJ818" s="41"/>
      <c r="AK818" s="41"/>
      <c r="AL818" s="41"/>
      <c r="AM818" s="41"/>
      <c r="AN818" s="41"/>
      <c r="AO818" s="41"/>
      <c r="AP818" s="41"/>
      <c r="AQ818" s="41"/>
      <c r="AR818" s="41"/>
      <c r="AS818" s="41"/>
      <c r="AT818" s="41"/>
      <c r="AU818" s="41"/>
      <c r="AV818" s="41"/>
      <c r="AW818" s="41"/>
      <c r="AX818" s="41"/>
      <c r="AY818" s="41"/>
      <c r="AZ818" s="41"/>
      <c r="BA818" s="41"/>
      <c r="BB818" s="41"/>
      <c r="BC818" s="41"/>
      <c r="BD818" s="41"/>
      <c r="BE818" s="41"/>
      <c r="BF818" s="41"/>
      <c r="BG818" s="41"/>
      <c r="BH818" s="41"/>
      <c r="BI818" s="41"/>
      <c r="BJ818" s="41"/>
      <c r="BK818" s="43"/>
    </row>
    <row r="819" spans="1:63" s="44" customFormat="1" x14ac:dyDescent="0.2">
      <c r="A819" s="52"/>
      <c r="B819" s="41"/>
      <c r="C819" s="41"/>
      <c r="D819" s="41"/>
      <c r="E819" s="41"/>
      <c r="F819" s="41"/>
      <c r="G819" s="41"/>
      <c r="H819" s="42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  <c r="AD819" s="41"/>
      <c r="AE819" s="41"/>
      <c r="AF819" s="41"/>
      <c r="AG819" s="41"/>
      <c r="AH819" s="41"/>
      <c r="AI819" s="41"/>
      <c r="AJ819" s="41"/>
      <c r="AK819" s="41"/>
      <c r="AL819" s="41"/>
      <c r="AM819" s="41"/>
      <c r="AN819" s="41"/>
      <c r="AO819" s="41"/>
      <c r="AP819" s="41"/>
      <c r="AQ819" s="41"/>
      <c r="AR819" s="41"/>
      <c r="AS819" s="41"/>
      <c r="AT819" s="41"/>
      <c r="AU819" s="41"/>
      <c r="AV819" s="41"/>
      <c r="AW819" s="41"/>
      <c r="AX819" s="41"/>
      <c r="AY819" s="41"/>
      <c r="AZ819" s="41"/>
      <c r="BA819" s="41"/>
      <c r="BB819" s="41"/>
      <c r="BC819" s="41"/>
      <c r="BD819" s="41"/>
      <c r="BE819" s="41"/>
      <c r="BF819" s="41"/>
      <c r="BG819" s="41"/>
      <c r="BH819" s="41"/>
      <c r="BI819" s="41"/>
      <c r="BJ819" s="41"/>
      <c r="BK819" s="43"/>
    </row>
    <row r="820" spans="1:63" s="44" customFormat="1" x14ac:dyDescent="0.2">
      <c r="A820" s="52"/>
      <c r="B820" s="41"/>
      <c r="C820" s="41"/>
      <c r="D820" s="41"/>
      <c r="E820" s="41"/>
      <c r="F820" s="41"/>
      <c r="G820" s="41"/>
      <c r="H820" s="42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  <c r="AD820" s="41"/>
      <c r="AE820" s="41"/>
      <c r="AF820" s="41"/>
      <c r="AG820" s="41"/>
      <c r="AH820" s="41"/>
      <c r="AI820" s="41"/>
      <c r="AJ820" s="41"/>
      <c r="AK820" s="41"/>
      <c r="AL820" s="41"/>
      <c r="AM820" s="41"/>
      <c r="AN820" s="41"/>
      <c r="AO820" s="41"/>
      <c r="AP820" s="41"/>
      <c r="AQ820" s="41"/>
      <c r="AR820" s="41"/>
      <c r="AS820" s="41"/>
      <c r="AT820" s="41"/>
      <c r="AU820" s="41"/>
      <c r="AV820" s="41"/>
      <c r="AW820" s="41"/>
      <c r="AX820" s="41"/>
      <c r="AY820" s="41"/>
      <c r="AZ820" s="41"/>
      <c r="BA820" s="41"/>
      <c r="BB820" s="41"/>
      <c r="BC820" s="41"/>
      <c r="BD820" s="41"/>
      <c r="BE820" s="41"/>
      <c r="BF820" s="41"/>
      <c r="BG820" s="41"/>
      <c r="BH820" s="41"/>
      <c r="BI820" s="41"/>
      <c r="BJ820" s="41"/>
      <c r="BK820" s="43"/>
    </row>
    <row r="821" spans="1:63" s="44" customFormat="1" x14ac:dyDescent="0.2">
      <c r="A821" s="52"/>
      <c r="B821" s="41"/>
      <c r="C821" s="41"/>
      <c r="D821" s="41"/>
      <c r="E821" s="41"/>
      <c r="F821" s="41"/>
      <c r="G821" s="41"/>
      <c r="H821" s="42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  <c r="AD821" s="41"/>
      <c r="AE821" s="41"/>
      <c r="AF821" s="41"/>
      <c r="AG821" s="41"/>
      <c r="AH821" s="41"/>
      <c r="AI821" s="41"/>
      <c r="AJ821" s="41"/>
      <c r="AK821" s="41"/>
      <c r="AL821" s="41"/>
      <c r="AM821" s="41"/>
      <c r="AN821" s="41"/>
      <c r="AO821" s="41"/>
      <c r="AP821" s="41"/>
      <c r="AQ821" s="41"/>
      <c r="AR821" s="41"/>
      <c r="AS821" s="41"/>
      <c r="AT821" s="41"/>
      <c r="AU821" s="41"/>
      <c r="AV821" s="41"/>
      <c r="AW821" s="41"/>
      <c r="AX821" s="41"/>
      <c r="AY821" s="41"/>
      <c r="AZ821" s="41"/>
      <c r="BA821" s="41"/>
      <c r="BB821" s="41"/>
      <c r="BC821" s="41"/>
      <c r="BD821" s="41"/>
      <c r="BE821" s="41"/>
      <c r="BF821" s="41"/>
      <c r="BG821" s="41"/>
      <c r="BH821" s="41"/>
      <c r="BI821" s="41"/>
      <c r="BJ821" s="41"/>
      <c r="BK821" s="43"/>
    </row>
    <row r="822" spans="1:63" s="44" customFormat="1" x14ac:dyDescent="0.2">
      <c r="A822" s="52"/>
      <c r="B822" s="41"/>
      <c r="C822" s="41"/>
      <c r="D822" s="41"/>
      <c r="E822" s="41"/>
      <c r="F822" s="41"/>
      <c r="G822" s="41"/>
      <c r="H822" s="42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  <c r="AD822" s="41"/>
      <c r="AE822" s="41"/>
      <c r="AF822" s="41"/>
      <c r="AG822" s="41"/>
      <c r="AH822" s="41"/>
      <c r="AI822" s="41"/>
      <c r="AJ822" s="41"/>
      <c r="AK822" s="41"/>
      <c r="AL822" s="41"/>
      <c r="AM822" s="41"/>
      <c r="AN822" s="41"/>
      <c r="AO822" s="41"/>
      <c r="AP822" s="41"/>
      <c r="AQ822" s="41"/>
      <c r="AR822" s="41"/>
      <c r="AS822" s="41"/>
      <c r="AT822" s="41"/>
      <c r="AU822" s="41"/>
      <c r="AV822" s="41"/>
      <c r="AW822" s="41"/>
      <c r="AX822" s="41"/>
      <c r="AY822" s="41"/>
      <c r="AZ822" s="41"/>
      <c r="BA822" s="41"/>
      <c r="BB822" s="41"/>
      <c r="BC822" s="41"/>
      <c r="BD822" s="41"/>
      <c r="BE822" s="41"/>
      <c r="BF822" s="41"/>
      <c r="BG822" s="41"/>
      <c r="BH822" s="41"/>
      <c r="BI822" s="41"/>
      <c r="BJ822" s="41"/>
      <c r="BK822" s="43"/>
    </row>
    <row r="823" spans="1:63" s="44" customFormat="1" x14ac:dyDescent="0.2">
      <c r="A823" s="52"/>
      <c r="B823" s="41"/>
      <c r="C823" s="41"/>
      <c r="D823" s="41"/>
      <c r="E823" s="41"/>
      <c r="F823" s="41"/>
      <c r="G823" s="41"/>
      <c r="H823" s="42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  <c r="AD823" s="41"/>
      <c r="AE823" s="41"/>
      <c r="AF823" s="41"/>
      <c r="AG823" s="41"/>
      <c r="AH823" s="41"/>
      <c r="AI823" s="41"/>
      <c r="AJ823" s="41"/>
      <c r="AK823" s="41"/>
      <c r="AL823" s="41"/>
      <c r="AM823" s="41"/>
      <c r="AN823" s="41"/>
      <c r="AO823" s="41"/>
      <c r="AP823" s="41"/>
      <c r="AQ823" s="41"/>
      <c r="AR823" s="41"/>
      <c r="AS823" s="41"/>
      <c r="AT823" s="41"/>
      <c r="AU823" s="41"/>
      <c r="AV823" s="41"/>
      <c r="AW823" s="41"/>
      <c r="AX823" s="41"/>
      <c r="AY823" s="41"/>
      <c r="AZ823" s="41"/>
      <c r="BA823" s="41"/>
      <c r="BB823" s="41"/>
      <c r="BC823" s="41"/>
      <c r="BD823" s="41"/>
      <c r="BE823" s="41"/>
      <c r="BF823" s="41"/>
      <c r="BG823" s="41"/>
      <c r="BH823" s="41"/>
      <c r="BI823" s="41"/>
      <c r="BJ823" s="41"/>
      <c r="BK823" s="43"/>
    </row>
    <row r="824" spans="1:63" s="44" customFormat="1" x14ac:dyDescent="0.2">
      <c r="A824" s="52"/>
      <c r="B824" s="41"/>
      <c r="C824" s="41"/>
      <c r="D824" s="41"/>
      <c r="E824" s="41"/>
      <c r="F824" s="41"/>
      <c r="G824" s="41"/>
      <c r="H824" s="42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  <c r="AD824" s="41"/>
      <c r="AE824" s="41"/>
      <c r="AF824" s="41"/>
      <c r="AG824" s="41"/>
      <c r="AH824" s="41"/>
      <c r="AI824" s="41"/>
      <c r="AJ824" s="41"/>
      <c r="AK824" s="41"/>
      <c r="AL824" s="41"/>
      <c r="AM824" s="41"/>
      <c r="AN824" s="41"/>
      <c r="AO824" s="41"/>
      <c r="AP824" s="41"/>
      <c r="AQ824" s="41"/>
      <c r="AR824" s="41"/>
      <c r="AS824" s="41"/>
      <c r="AT824" s="41"/>
      <c r="AU824" s="41"/>
      <c r="AV824" s="41"/>
      <c r="AW824" s="41"/>
      <c r="AX824" s="41"/>
      <c r="AY824" s="41"/>
      <c r="AZ824" s="41"/>
      <c r="BA824" s="41"/>
      <c r="BB824" s="41"/>
      <c r="BC824" s="41"/>
      <c r="BD824" s="41"/>
      <c r="BE824" s="41"/>
      <c r="BF824" s="41"/>
      <c r="BG824" s="41"/>
      <c r="BH824" s="41"/>
      <c r="BI824" s="41"/>
      <c r="BJ824" s="41"/>
      <c r="BK824" s="43"/>
    </row>
    <row r="825" spans="1:63" s="44" customFormat="1" x14ac:dyDescent="0.2">
      <c r="A825" s="52"/>
      <c r="B825" s="41"/>
      <c r="C825" s="41"/>
      <c r="D825" s="41"/>
      <c r="E825" s="41"/>
      <c r="F825" s="41"/>
      <c r="G825" s="41"/>
      <c r="H825" s="42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  <c r="AD825" s="41"/>
      <c r="AE825" s="41"/>
      <c r="AF825" s="41"/>
      <c r="AG825" s="41"/>
      <c r="AH825" s="41"/>
      <c r="AI825" s="41"/>
      <c r="AJ825" s="41"/>
      <c r="AK825" s="41"/>
      <c r="AL825" s="41"/>
      <c r="AM825" s="41"/>
      <c r="AN825" s="41"/>
      <c r="AO825" s="41"/>
      <c r="AP825" s="41"/>
      <c r="AQ825" s="41"/>
      <c r="AR825" s="41"/>
      <c r="AS825" s="41"/>
      <c r="AT825" s="41"/>
      <c r="AU825" s="41"/>
      <c r="AV825" s="41"/>
      <c r="AW825" s="41"/>
      <c r="AX825" s="41"/>
      <c r="AY825" s="41"/>
      <c r="AZ825" s="41"/>
      <c r="BA825" s="41"/>
      <c r="BB825" s="41"/>
      <c r="BC825" s="41"/>
      <c r="BD825" s="41"/>
      <c r="BE825" s="41"/>
      <c r="BF825" s="41"/>
      <c r="BG825" s="41"/>
      <c r="BH825" s="41"/>
      <c r="BI825" s="41"/>
      <c r="BJ825" s="41"/>
      <c r="BK825" s="43"/>
    </row>
    <row r="826" spans="1:63" s="44" customFormat="1" x14ac:dyDescent="0.2">
      <c r="A826" s="52"/>
      <c r="B826" s="41"/>
      <c r="C826" s="41"/>
      <c r="D826" s="41"/>
      <c r="E826" s="41"/>
      <c r="F826" s="41"/>
      <c r="G826" s="41"/>
      <c r="H826" s="42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  <c r="AD826" s="41"/>
      <c r="AE826" s="41"/>
      <c r="AF826" s="41"/>
      <c r="AG826" s="41"/>
      <c r="AH826" s="41"/>
      <c r="AI826" s="41"/>
      <c r="AJ826" s="41"/>
      <c r="AK826" s="41"/>
      <c r="AL826" s="41"/>
      <c r="AM826" s="41"/>
      <c r="AN826" s="41"/>
      <c r="AO826" s="41"/>
      <c r="AP826" s="41"/>
      <c r="AQ826" s="41"/>
      <c r="AR826" s="41"/>
      <c r="AS826" s="41"/>
      <c r="AT826" s="41"/>
      <c r="AU826" s="41"/>
      <c r="AV826" s="41"/>
      <c r="AW826" s="41"/>
      <c r="AX826" s="41"/>
      <c r="AY826" s="41"/>
      <c r="AZ826" s="41"/>
      <c r="BA826" s="41"/>
      <c r="BB826" s="41"/>
      <c r="BC826" s="41"/>
      <c r="BD826" s="41"/>
      <c r="BE826" s="41"/>
      <c r="BF826" s="41"/>
      <c r="BG826" s="41"/>
      <c r="BH826" s="41"/>
      <c r="BI826" s="41"/>
      <c r="BJ826" s="41"/>
      <c r="BK826" s="43"/>
    </row>
    <row r="827" spans="1:63" s="44" customFormat="1" x14ac:dyDescent="0.2">
      <c r="A827" s="52"/>
      <c r="B827" s="41"/>
      <c r="C827" s="41"/>
      <c r="D827" s="41"/>
      <c r="E827" s="41"/>
      <c r="F827" s="41"/>
      <c r="G827" s="41"/>
      <c r="H827" s="42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  <c r="AD827" s="41"/>
      <c r="AE827" s="41"/>
      <c r="AF827" s="41"/>
      <c r="AG827" s="41"/>
      <c r="AH827" s="41"/>
      <c r="AI827" s="41"/>
      <c r="AJ827" s="41"/>
      <c r="AK827" s="41"/>
      <c r="AL827" s="41"/>
      <c r="AM827" s="41"/>
      <c r="AN827" s="41"/>
      <c r="AO827" s="41"/>
      <c r="AP827" s="41"/>
      <c r="AQ827" s="41"/>
      <c r="AR827" s="41"/>
      <c r="AS827" s="41"/>
      <c r="AT827" s="41"/>
      <c r="AU827" s="41"/>
      <c r="AV827" s="41"/>
      <c r="AW827" s="41"/>
      <c r="AX827" s="41"/>
      <c r="AY827" s="41"/>
      <c r="AZ827" s="41"/>
      <c r="BA827" s="41"/>
      <c r="BB827" s="41"/>
      <c r="BC827" s="41"/>
      <c r="BD827" s="41"/>
      <c r="BE827" s="41"/>
      <c r="BF827" s="41"/>
      <c r="BG827" s="41"/>
      <c r="BH827" s="41"/>
      <c r="BI827" s="41"/>
      <c r="BJ827" s="41"/>
      <c r="BK827" s="43"/>
    </row>
    <row r="828" spans="1:63" s="44" customFormat="1" x14ac:dyDescent="0.2">
      <c r="A828" s="52"/>
      <c r="B828" s="41"/>
      <c r="C828" s="41"/>
      <c r="D828" s="41"/>
      <c r="E828" s="41"/>
      <c r="F828" s="41"/>
      <c r="G828" s="41"/>
      <c r="H828" s="42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  <c r="AD828" s="41"/>
      <c r="AE828" s="41"/>
      <c r="AF828" s="41"/>
      <c r="AG828" s="41"/>
      <c r="AH828" s="41"/>
      <c r="AI828" s="41"/>
      <c r="AJ828" s="41"/>
      <c r="AK828" s="41"/>
      <c r="AL828" s="41"/>
      <c r="AM828" s="41"/>
      <c r="AN828" s="41"/>
      <c r="AO828" s="41"/>
      <c r="AP828" s="41"/>
      <c r="AQ828" s="41"/>
      <c r="AR828" s="41"/>
      <c r="AS828" s="41"/>
      <c r="AT828" s="41"/>
      <c r="AU828" s="41"/>
      <c r="AV828" s="41"/>
      <c r="AW828" s="41"/>
      <c r="AX828" s="41"/>
      <c r="AY828" s="41"/>
      <c r="AZ828" s="41"/>
      <c r="BA828" s="41"/>
      <c r="BB828" s="41"/>
      <c r="BC828" s="41"/>
      <c r="BD828" s="41"/>
      <c r="BE828" s="41"/>
      <c r="BF828" s="41"/>
      <c r="BG828" s="41"/>
      <c r="BH828" s="41"/>
      <c r="BI828" s="41"/>
      <c r="BJ828" s="41"/>
      <c r="BK828" s="43"/>
    </row>
    <row r="829" spans="1:63" s="44" customFormat="1" x14ac:dyDescent="0.2">
      <c r="A829" s="52"/>
      <c r="B829" s="41"/>
      <c r="C829" s="41"/>
      <c r="D829" s="41"/>
      <c r="E829" s="41"/>
      <c r="F829" s="41"/>
      <c r="G829" s="41"/>
      <c r="H829" s="42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  <c r="AD829" s="41"/>
      <c r="AE829" s="41"/>
      <c r="AF829" s="41"/>
      <c r="AG829" s="41"/>
      <c r="AH829" s="41"/>
      <c r="AI829" s="41"/>
      <c r="AJ829" s="41"/>
      <c r="AK829" s="41"/>
      <c r="AL829" s="41"/>
      <c r="AM829" s="41"/>
      <c r="AN829" s="41"/>
      <c r="AO829" s="41"/>
      <c r="AP829" s="41"/>
      <c r="AQ829" s="41"/>
      <c r="AR829" s="41"/>
      <c r="AS829" s="41"/>
      <c r="AT829" s="41"/>
      <c r="AU829" s="41"/>
      <c r="AV829" s="41"/>
      <c r="AW829" s="41"/>
      <c r="AX829" s="41"/>
      <c r="AY829" s="41"/>
      <c r="AZ829" s="41"/>
      <c r="BA829" s="41"/>
      <c r="BB829" s="41"/>
      <c r="BC829" s="41"/>
      <c r="BD829" s="41"/>
      <c r="BE829" s="41"/>
      <c r="BF829" s="41"/>
      <c r="BG829" s="41"/>
      <c r="BH829" s="41"/>
      <c r="BI829" s="41"/>
      <c r="BJ829" s="41"/>
      <c r="BK829" s="43"/>
    </row>
    <row r="830" spans="1:63" s="44" customFormat="1" x14ac:dyDescent="0.2">
      <c r="A830" s="52"/>
      <c r="B830" s="41"/>
      <c r="C830" s="41"/>
      <c r="D830" s="41"/>
      <c r="E830" s="41"/>
      <c r="F830" s="41"/>
      <c r="G830" s="41"/>
      <c r="H830" s="42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  <c r="AD830" s="41"/>
      <c r="AE830" s="41"/>
      <c r="AF830" s="41"/>
      <c r="AG830" s="41"/>
      <c r="AH830" s="41"/>
      <c r="AI830" s="41"/>
      <c r="AJ830" s="41"/>
      <c r="AK830" s="41"/>
      <c r="AL830" s="41"/>
      <c r="AM830" s="41"/>
      <c r="AN830" s="41"/>
      <c r="AO830" s="41"/>
      <c r="AP830" s="41"/>
      <c r="AQ830" s="41"/>
      <c r="AR830" s="41"/>
      <c r="AS830" s="41"/>
      <c r="AT830" s="41"/>
      <c r="AU830" s="41"/>
      <c r="AV830" s="41"/>
      <c r="AW830" s="41"/>
      <c r="AX830" s="41"/>
      <c r="AY830" s="41"/>
      <c r="AZ830" s="41"/>
      <c r="BA830" s="41"/>
      <c r="BB830" s="41"/>
      <c r="BC830" s="41"/>
      <c r="BD830" s="41"/>
      <c r="BE830" s="41"/>
      <c r="BF830" s="41"/>
      <c r="BG830" s="41"/>
      <c r="BH830" s="41"/>
      <c r="BI830" s="41"/>
      <c r="BJ830" s="41"/>
      <c r="BK830" s="43"/>
    </row>
    <row r="831" spans="1:63" s="44" customFormat="1" x14ac:dyDescent="0.2">
      <c r="A831" s="52"/>
      <c r="B831" s="41"/>
      <c r="C831" s="41"/>
      <c r="D831" s="41"/>
      <c r="E831" s="41"/>
      <c r="F831" s="41"/>
      <c r="G831" s="41"/>
      <c r="H831" s="42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  <c r="AD831" s="41"/>
      <c r="AE831" s="41"/>
      <c r="AF831" s="41"/>
      <c r="AG831" s="41"/>
      <c r="AH831" s="41"/>
      <c r="AI831" s="41"/>
      <c r="AJ831" s="41"/>
      <c r="AK831" s="41"/>
      <c r="AL831" s="41"/>
      <c r="AM831" s="41"/>
      <c r="AN831" s="41"/>
      <c r="AO831" s="41"/>
      <c r="AP831" s="41"/>
      <c r="AQ831" s="41"/>
      <c r="AR831" s="41"/>
      <c r="AS831" s="41"/>
      <c r="AT831" s="41"/>
      <c r="AU831" s="41"/>
      <c r="AV831" s="41"/>
      <c r="AW831" s="41"/>
      <c r="AX831" s="41"/>
      <c r="AY831" s="41"/>
      <c r="AZ831" s="41"/>
      <c r="BA831" s="41"/>
      <c r="BB831" s="41"/>
      <c r="BC831" s="41"/>
      <c r="BD831" s="41"/>
      <c r="BE831" s="41"/>
      <c r="BF831" s="41"/>
      <c r="BG831" s="41"/>
      <c r="BH831" s="41"/>
      <c r="BI831" s="41"/>
      <c r="BJ831" s="41"/>
      <c r="BK831" s="43"/>
    </row>
    <row r="832" spans="1:63" s="44" customFormat="1" x14ac:dyDescent="0.2">
      <c r="A832" s="52"/>
      <c r="B832" s="41"/>
      <c r="C832" s="41"/>
      <c r="D832" s="41"/>
      <c r="E832" s="41"/>
      <c r="F832" s="41"/>
      <c r="G832" s="41"/>
      <c r="H832" s="42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  <c r="AD832" s="41"/>
      <c r="AE832" s="41"/>
      <c r="AF832" s="41"/>
      <c r="AG832" s="41"/>
      <c r="AH832" s="41"/>
      <c r="AI832" s="41"/>
      <c r="AJ832" s="41"/>
      <c r="AK832" s="41"/>
      <c r="AL832" s="41"/>
      <c r="AM832" s="41"/>
      <c r="AN832" s="41"/>
      <c r="AO832" s="41"/>
      <c r="AP832" s="41"/>
      <c r="AQ832" s="41"/>
      <c r="AR832" s="41"/>
      <c r="AS832" s="41"/>
      <c r="AT832" s="41"/>
      <c r="AU832" s="41"/>
      <c r="AV832" s="41"/>
      <c r="AW832" s="41"/>
      <c r="AX832" s="41"/>
      <c r="AY832" s="41"/>
      <c r="AZ832" s="41"/>
      <c r="BA832" s="41"/>
      <c r="BB832" s="41"/>
      <c r="BC832" s="41"/>
      <c r="BD832" s="41"/>
      <c r="BE832" s="41"/>
      <c r="BF832" s="41"/>
      <c r="BG832" s="41"/>
      <c r="BH832" s="41"/>
      <c r="BI832" s="41"/>
      <c r="BJ832" s="41"/>
      <c r="BK832" s="43"/>
    </row>
    <row r="833" spans="1:63" s="44" customFormat="1" x14ac:dyDescent="0.2">
      <c r="A833" s="52"/>
      <c r="B833" s="41"/>
      <c r="C833" s="41"/>
      <c r="D833" s="41"/>
      <c r="E833" s="41"/>
      <c r="F833" s="41"/>
      <c r="G833" s="41"/>
      <c r="H833" s="42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  <c r="AD833" s="41"/>
      <c r="AE833" s="41"/>
      <c r="AF833" s="41"/>
      <c r="AG833" s="41"/>
      <c r="AH833" s="41"/>
      <c r="AI833" s="41"/>
      <c r="AJ833" s="41"/>
      <c r="AK833" s="41"/>
      <c r="AL833" s="41"/>
      <c r="AM833" s="41"/>
      <c r="AN833" s="41"/>
      <c r="AO833" s="41"/>
      <c r="AP833" s="41"/>
      <c r="AQ833" s="41"/>
      <c r="AR833" s="41"/>
      <c r="AS833" s="41"/>
      <c r="AT833" s="41"/>
      <c r="AU833" s="41"/>
      <c r="AV833" s="41"/>
      <c r="AW833" s="41"/>
      <c r="AX833" s="41"/>
      <c r="AY833" s="41"/>
      <c r="AZ833" s="41"/>
      <c r="BA833" s="41"/>
      <c r="BB833" s="41"/>
      <c r="BC833" s="41"/>
      <c r="BD833" s="41"/>
      <c r="BE833" s="41"/>
      <c r="BF833" s="41"/>
      <c r="BG833" s="41"/>
      <c r="BH833" s="41"/>
      <c r="BI833" s="41"/>
      <c r="BJ833" s="41"/>
      <c r="BK833" s="43"/>
    </row>
    <row r="834" spans="1:63" s="44" customFormat="1" x14ac:dyDescent="0.2">
      <c r="A834" s="52"/>
      <c r="B834" s="41"/>
      <c r="C834" s="41"/>
      <c r="D834" s="41"/>
      <c r="E834" s="41"/>
      <c r="F834" s="41"/>
      <c r="G834" s="41"/>
      <c r="H834" s="42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  <c r="AD834" s="41"/>
      <c r="AE834" s="41"/>
      <c r="AF834" s="41"/>
      <c r="AG834" s="41"/>
      <c r="AH834" s="41"/>
      <c r="AI834" s="41"/>
      <c r="AJ834" s="41"/>
      <c r="AK834" s="41"/>
      <c r="AL834" s="41"/>
      <c r="AM834" s="41"/>
      <c r="AN834" s="41"/>
      <c r="AO834" s="41"/>
      <c r="AP834" s="41"/>
      <c r="AQ834" s="41"/>
      <c r="AR834" s="41"/>
      <c r="AS834" s="41"/>
      <c r="AT834" s="41"/>
      <c r="AU834" s="41"/>
      <c r="AV834" s="41"/>
      <c r="AW834" s="41"/>
      <c r="AX834" s="41"/>
      <c r="AY834" s="41"/>
      <c r="AZ834" s="41"/>
      <c r="BA834" s="41"/>
      <c r="BB834" s="41"/>
      <c r="BC834" s="41"/>
      <c r="BD834" s="41"/>
      <c r="BE834" s="41"/>
      <c r="BF834" s="41"/>
      <c r="BG834" s="41"/>
      <c r="BH834" s="41"/>
      <c r="BI834" s="41"/>
      <c r="BJ834" s="41"/>
      <c r="BK834" s="43"/>
    </row>
    <row r="835" spans="1:63" s="44" customFormat="1" x14ac:dyDescent="0.2">
      <c r="A835" s="52"/>
      <c r="B835" s="41"/>
      <c r="C835" s="41"/>
      <c r="D835" s="41"/>
      <c r="E835" s="41"/>
      <c r="F835" s="41"/>
      <c r="G835" s="41"/>
      <c r="H835" s="42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  <c r="AD835" s="41"/>
      <c r="AE835" s="41"/>
      <c r="AF835" s="41"/>
      <c r="AG835" s="41"/>
      <c r="AH835" s="41"/>
      <c r="AI835" s="41"/>
      <c r="AJ835" s="41"/>
      <c r="AK835" s="41"/>
      <c r="AL835" s="41"/>
      <c r="AM835" s="41"/>
      <c r="AN835" s="41"/>
      <c r="AO835" s="41"/>
      <c r="AP835" s="41"/>
      <c r="AQ835" s="41"/>
      <c r="AR835" s="41"/>
      <c r="AS835" s="41"/>
      <c r="AT835" s="41"/>
      <c r="AU835" s="41"/>
      <c r="AV835" s="41"/>
      <c r="AW835" s="41"/>
      <c r="AX835" s="41"/>
      <c r="AY835" s="41"/>
      <c r="AZ835" s="41"/>
      <c r="BA835" s="41"/>
      <c r="BB835" s="41"/>
      <c r="BC835" s="41"/>
      <c r="BD835" s="41"/>
      <c r="BE835" s="41"/>
      <c r="BF835" s="41"/>
      <c r="BG835" s="41"/>
      <c r="BH835" s="41"/>
      <c r="BI835" s="41"/>
      <c r="BJ835" s="41"/>
      <c r="BK835" s="43"/>
    </row>
    <row r="836" spans="1:63" s="44" customFormat="1" x14ac:dyDescent="0.2">
      <c r="A836" s="52"/>
      <c r="B836" s="41"/>
      <c r="C836" s="41"/>
      <c r="D836" s="41"/>
      <c r="E836" s="41"/>
      <c r="F836" s="41"/>
      <c r="G836" s="41"/>
      <c r="H836" s="42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  <c r="AD836" s="41"/>
      <c r="AE836" s="41"/>
      <c r="AF836" s="41"/>
      <c r="AG836" s="41"/>
      <c r="AH836" s="41"/>
      <c r="AI836" s="41"/>
      <c r="AJ836" s="41"/>
      <c r="AK836" s="41"/>
      <c r="AL836" s="41"/>
      <c r="AM836" s="41"/>
      <c r="AN836" s="41"/>
      <c r="AO836" s="41"/>
      <c r="AP836" s="41"/>
      <c r="AQ836" s="41"/>
      <c r="AR836" s="41"/>
      <c r="AS836" s="41"/>
      <c r="AT836" s="41"/>
      <c r="AU836" s="41"/>
      <c r="AV836" s="41"/>
      <c r="AW836" s="41"/>
      <c r="AX836" s="41"/>
      <c r="AY836" s="41"/>
      <c r="AZ836" s="41"/>
      <c r="BA836" s="41"/>
      <c r="BB836" s="41"/>
      <c r="BC836" s="41"/>
      <c r="BD836" s="41"/>
      <c r="BE836" s="41"/>
      <c r="BF836" s="41"/>
      <c r="BG836" s="41"/>
      <c r="BH836" s="41"/>
      <c r="BI836" s="41"/>
      <c r="BJ836" s="41"/>
      <c r="BK836" s="43"/>
    </row>
    <row r="837" spans="1:63" s="44" customFormat="1" x14ac:dyDescent="0.2">
      <c r="A837" s="52"/>
      <c r="B837" s="41"/>
      <c r="C837" s="41"/>
      <c r="D837" s="41"/>
      <c r="E837" s="41"/>
      <c r="F837" s="41"/>
      <c r="G837" s="41"/>
      <c r="H837" s="42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  <c r="AD837" s="41"/>
      <c r="AE837" s="41"/>
      <c r="AF837" s="41"/>
      <c r="AG837" s="41"/>
      <c r="AH837" s="41"/>
      <c r="AI837" s="41"/>
      <c r="AJ837" s="41"/>
      <c r="AK837" s="41"/>
      <c r="AL837" s="41"/>
      <c r="AM837" s="41"/>
      <c r="AN837" s="41"/>
      <c r="AO837" s="41"/>
      <c r="AP837" s="41"/>
      <c r="AQ837" s="41"/>
      <c r="AR837" s="41"/>
      <c r="AS837" s="41"/>
      <c r="AT837" s="41"/>
      <c r="AU837" s="41"/>
      <c r="AV837" s="41"/>
      <c r="AW837" s="41"/>
      <c r="AX837" s="41"/>
      <c r="AY837" s="41"/>
      <c r="AZ837" s="41"/>
      <c r="BA837" s="41"/>
      <c r="BB837" s="41"/>
      <c r="BC837" s="41"/>
      <c r="BD837" s="41"/>
      <c r="BE837" s="41"/>
      <c r="BF837" s="41"/>
      <c r="BG837" s="41"/>
      <c r="BH837" s="41"/>
      <c r="BI837" s="41"/>
      <c r="BJ837" s="41"/>
      <c r="BK837" s="43"/>
    </row>
    <row r="838" spans="1:63" s="44" customFormat="1" x14ac:dyDescent="0.2">
      <c r="A838" s="52"/>
      <c r="B838" s="41"/>
      <c r="C838" s="41"/>
      <c r="D838" s="41"/>
      <c r="E838" s="41"/>
      <c r="F838" s="41"/>
      <c r="G838" s="41"/>
      <c r="H838" s="42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  <c r="AD838" s="41"/>
      <c r="AE838" s="41"/>
      <c r="AF838" s="41"/>
      <c r="AG838" s="41"/>
      <c r="AH838" s="41"/>
      <c r="AI838" s="41"/>
      <c r="AJ838" s="41"/>
      <c r="AK838" s="41"/>
      <c r="AL838" s="41"/>
      <c r="AM838" s="41"/>
      <c r="AN838" s="41"/>
      <c r="AO838" s="41"/>
      <c r="AP838" s="41"/>
      <c r="AQ838" s="41"/>
      <c r="AR838" s="41"/>
      <c r="AS838" s="41"/>
      <c r="AT838" s="41"/>
      <c r="AU838" s="41"/>
      <c r="AV838" s="41"/>
      <c r="AW838" s="41"/>
      <c r="AX838" s="41"/>
      <c r="AY838" s="41"/>
      <c r="AZ838" s="41"/>
      <c r="BA838" s="41"/>
      <c r="BB838" s="41"/>
      <c r="BC838" s="41"/>
      <c r="BD838" s="41"/>
      <c r="BE838" s="41"/>
      <c r="BF838" s="41"/>
      <c r="BG838" s="41"/>
      <c r="BH838" s="41"/>
      <c r="BI838" s="41"/>
      <c r="BJ838" s="41"/>
      <c r="BK838" s="43"/>
    </row>
    <row r="839" spans="1:63" s="44" customFormat="1" x14ac:dyDescent="0.2">
      <c r="A839" s="52"/>
      <c r="B839" s="41"/>
      <c r="C839" s="41"/>
      <c r="D839" s="41"/>
      <c r="E839" s="41"/>
      <c r="F839" s="41"/>
      <c r="G839" s="41"/>
      <c r="H839" s="42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  <c r="AD839" s="41"/>
      <c r="AE839" s="41"/>
      <c r="AF839" s="41"/>
      <c r="AG839" s="41"/>
      <c r="AH839" s="41"/>
      <c r="AI839" s="41"/>
      <c r="AJ839" s="41"/>
      <c r="AK839" s="41"/>
      <c r="AL839" s="41"/>
      <c r="AM839" s="41"/>
      <c r="AN839" s="41"/>
      <c r="AO839" s="41"/>
      <c r="AP839" s="41"/>
      <c r="AQ839" s="41"/>
      <c r="AR839" s="41"/>
      <c r="AS839" s="41"/>
      <c r="AT839" s="41"/>
      <c r="AU839" s="41"/>
      <c r="AV839" s="41"/>
      <c r="AW839" s="41"/>
      <c r="AX839" s="41"/>
      <c r="AY839" s="41"/>
      <c r="AZ839" s="41"/>
      <c r="BA839" s="41"/>
      <c r="BB839" s="41"/>
      <c r="BC839" s="41"/>
      <c r="BD839" s="41"/>
      <c r="BE839" s="41"/>
      <c r="BF839" s="41"/>
      <c r="BG839" s="41"/>
      <c r="BH839" s="41"/>
      <c r="BI839" s="41"/>
      <c r="BJ839" s="41"/>
      <c r="BK839" s="43"/>
    </row>
    <row r="840" spans="1:63" s="44" customFormat="1" x14ac:dyDescent="0.2">
      <c r="A840" s="52"/>
      <c r="B840" s="41"/>
      <c r="C840" s="41"/>
      <c r="D840" s="41"/>
      <c r="E840" s="41"/>
      <c r="F840" s="41"/>
      <c r="G840" s="41"/>
      <c r="H840" s="42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  <c r="AD840" s="41"/>
      <c r="AE840" s="41"/>
      <c r="AF840" s="41"/>
      <c r="AG840" s="41"/>
      <c r="AH840" s="41"/>
      <c r="AI840" s="41"/>
      <c r="AJ840" s="41"/>
      <c r="AK840" s="41"/>
      <c r="AL840" s="41"/>
      <c r="AM840" s="41"/>
      <c r="AN840" s="41"/>
      <c r="AO840" s="41"/>
      <c r="AP840" s="41"/>
      <c r="AQ840" s="41"/>
      <c r="AR840" s="41"/>
      <c r="AS840" s="41"/>
      <c r="AT840" s="41"/>
      <c r="AU840" s="41"/>
      <c r="AV840" s="41"/>
      <c r="AW840" s="41"/>
      <c r="AX840" s="41"/>
      <c r="AY840" s="41"/>
      <c r="AZ840" s="41"/>
      <c r="BA840" s="41"/>
      <c r="BB840" s="41"/>
      <c r="BC840" s="41"/>
      <c r="BD840" s="41"/>
      <c r="BE840" s="41"/>
      <c r="BF840" s="41"/>
      <c r="BG840" s="41"/>
      <c r="BH840" s="41"/>
      <c r="BI840" s="41"/>
      <c r="BJ840" s="41"/>
      <c r="BK840" s="43"/>
    </row>
    <row r="841" spans="1:63" s="44" customFormat="1" x14ac:dyDescent="0.2">
      <c r="A841" s="52"/>
      <c r="B841" s="41"/>
      <c r="C841" s="41"/>
      <c r="D841" s="41"/>
      <c r="E841" s="41"/>
      <c r="F841" s="41"/>
      <c r="G841" s="41"/>
      <c r="H841" s="42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  <c r="AD841" s="41"/>
      <c r="AE841" s="41"/>
      <c r="AF841" s="41"/>
      <c r="AG841" s="41"/>
      <c r="AH841" s="41"/>
      <c r="AI841" s="41"/>
      <c r="AJ841" s="41"/>
      <c r="AK841" s="41"/>
      <c r="AL841" s="41"/>
      <c r="AM841" s="41"/>
      <c r="AN841" s="41"/>
      <c r="AO841" s="41"/>
      <c r="AP841" s="41"/>
      <c r="AQ841" s="41"/>
      <c r="AR841" s="41"/>
      <c r="AS841" s="41"/>
      <c r="AT841" s="41"/>
      <c r="AU841" s="41"/>
      <c r="AV841" s="41"/>
      <c r="AW841" s="41"/>
      <c r="AX841" s="41"/>
      <c r="AY841" s="41"/>
      <c r="AZ841" s="41"/>
      <c r="BA841" s="41"/>
      <c r="BB841" s="41"/>
      <c r="BC841" s="41"/>
      <c r="BD841" s="41"/>
      <c r="BE841" s="41"/>
      <c r="BF841" s="41"/>
      <c r="BG841" s="41"/>
      <c r="BH841" s="41"/>
      <c r="BI841" s="41"/>
      <c r="BJ841" s="41"/>
      <c r="BK841" s="43"/>
    </row>
    <row r="842" spans="1:63" s="44" customFormat="1" x14ac:dyDescent="0.2">
      <c r="A842" s="52"/>
      <c r="B842" s="41"/>
      <c r="C842" s="41"/>
      <c r="D842" s="41"/>
      <c r="E842" s="41"/>
      <c r="F842" s="41"/>
      <c r="G842" s="41"/>
      <c r="H842" s="42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  <c r="AD842" s="41"/>
      <c r="AE842" s="41"/>
      <c r="AF842" s="41"/>
      <c r="AG842" s="41"/>
      <c r="AH842" s="41"/>
      <c r="AI842" s="41"/>
      <c r="AJ842" s="41"/>
      <c r="AK842" s="41"/>
      <c r="AL842" s="41"/>
      <c r="AM842" s="41"/>
      <c r="AN842" s="41"/>
      <c r="AO842" s="41"/>
      <c r="AP842" s="41"/>
      <c r="AQ842" s="41"/>
      <c r="AR842" s="41"/>
      <c r="AS842" s="41"/>
      <c r="AT842" s="41"/>
      <c r="AU842" s="41"/>
      <c r="AV842" s="41"/>
      <c r="AW842" s="41"/>
      <c r="AX842" s="41"/>
      <c r="AY842" s="41"/>
      <c r="AZ842" s="41"/>
      <c r="BA842" s="41"/>
      <c r="BB842" s="41"/>
      <c r="BC842" s="41"/>
      <c r="BD842" s="41"/>
      <c r="BE842" s="41"/>
      <c r="BF842" s="41"/>
      <c r="BG842" s="41"/>
      <c r="BH842" s="41"/>
      <c r="BI842" s="41"/>
      <c r="BJ842" s="41"/>
      <c r="BK842" s="43"/>
    </row>
    <row r="843" spans="1:63" s="44" customFormat="1" x14ac:dyDescent="0.2">
      <c r="A843" s="52"/>
      <c r="B843" s="41"/>
      <c r="C843" s="41"/>
      <c r="D843" s="41"/>
      <c r="E843" s="41"/>
      <c r="F843" s="41"/>
      <c r="G843" s="41"/>
      <c r="H843" s="42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  <c r="AD843" s="41"/>
      <c r="AE843" s="41"/>
      <c r="AF843" s="41"/>
      <c r="AG843" s="41"/>
      <c r="AH843" s="41"/>
      <c r="AI843" s="41"/>
      <c r="AJ843" s="41"/>
      <c r="AK843" s="41"/>
      <c r="AL843" s="41"/>
      <c r="AM843" s="41"/>
      <c r="AN843" s="41"/>
      <c r="AO843" s="41"/>
      <c r="AP843" s="41"/>
      <c r="AQ843" s="41"/>
      <c r="AR843" s="41"/>
      <c r="AS843" s="41"/>
      <c r="AT843" s="41"/>
      <c r="AU843" s="41"/>
      <c r="AV843" s="41"/>
      <c r="AW843" s="41"/>
      <c r="AX843" s="41"/>
      <c r="AY843" s="41"/>
      <c r="AZ843" s="41"/>
      <c r="BA843" s="41"/>
      <c r="BB843" s="41"/>
      <c r="BC843" s="41"/>
      <c r="BD843" s="41"/>
      <c r="BE843" s="41"/>
      <c r="BF843" s="41"/>
      <c r="BG843" s="41"/>
      <c r="BH843" s="41"/>
      <c r="BI843" s="41"/>
      <c r="BJ843" s="41"/>
      <c r="BK843" s="43"/>
    </row>
    <row r="844" spans="1:63" s="44" customFormat="1" x14ac:dyDescent="0.2">
      <c r="A844" s="52"/>
      <c r="B844" s="41"/>
      <c r="C844" s="41"/>
      <c r="D844" s="41"/>
      <c r="E844" s="41"/>
      <c r="F844" s="41"/>
      <c r="G844" s="41"/>
      <c r="H844" s="42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  <c r="AD844" s="41"/>
      <c r="AE844" s="41"/>
      <c r="AF844" s="41"/>
      <c r="AG844" s="41"/>
      <c r="AH844" s="41"/>
      <c r="AI844" s="41"/>
      <c r="AJ844" s="41"/>
      <c r="AK844" s="41"/>
      <c r="AL844" s="41"/>
      <c r="AM844" s="41"/>
      <c r="AN844" s="41"/>
      <c r="AO844" s="41"/>
      <c r="AP844" s="41"/>
      <c r="AQ844" s="41"/>
      <c r="AR844" s="41"/>
      <c r="AS844" s="41"/>
      <c r="AT844" s="41"/>
      <c r="AU844" s="41"/>
      <c r="AV844" s="41"/>
      <c r="AW844" s="41"/>
      <c r="AX844" s="41"/>
      <c r="AY844" s="41"/>
      <c r="AZ844" s="41"/>
      <c r="BA844" s="41"/>
      <c r="BB844" s="41"/>
      <c r="BC844" s="41"/>
      <c r="BD844" s="41"/>
      <c r="BE844" s="41"/>
      <c r="BF844" s="41"/>
      <c r="BG844" s="41"/>
      <c r="BH844" s="41"/>
      <c r="BI844" s="41"/>
      <c r="BJ844" s="41"/>
      <c r="BK844" s="43"/>
    </row>
    <row r="845" spans="1:63" s="44" customFormat="1" x14ac:dyDescent="0.2">
      <c r="A845" s="52"/>
      <c r="B845" s="41"/>
      <c r="C845" s="41"/>
      <c r="D845" s="41"/>
      <c r="E845" s="41"/>
      <c r="F845" s="41"/>
      <c r="G845" s="41"/>
      <c r="H845" s="42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  <c r="AD845" s="41"/>
      <c r="AE845" s="41"/>
      <c r="AF845" s="41"/>
      <c r="AG845" s="41"/>
      <c r="AH845" s="41"/>
      <c r="AI845" s="41"/>
      <c r="AJ845" s="41"/>
      <c r="AK845" s="41"/>
      <c r="AL845" s="41"/>
      <c r="AM845" s="41"/>
      <c r="AN845" s="41"/>
      <c r="AO845" s="41"/>
      <c r="AP845" s="41"/>
      <c r="AQ845" s="41"/>
      <c r="AR845" s="41"/>
      <c r="AS845" s="41"/>
      <c r="AT845" s="41"/>
      <c r="AU845" s="41"/>
      <c r="AV845" s="41"/>
      <c r="AW845" s="41"/>
      <c r="AX845" s="41"/>
      <c r="AY845" s="41"/>
      <c r="AZ845" s="41"/>
      <c r="BA845" s="41"/>
      <c r="BB845" s="41"/>
      <c r="BC845" s="41"/>
      <c r="BD845" s="41"/>
      <c r="BE845" s="41"/>
      <c r="BF845" s="41"/>
      <c r="BG845" s="41"/>
      <c r="BH845" s="41"/>
      <c r="BI845" s="41"/>
      <c r="BJ845" s="41"/>
      <c r="BK845" s="43"/>
    </row>
    <row r="846" spans="1:63" s="44" customFormat="1" x14ac:dyDescent="0.2">
      <c r="A846" s="52"/>
      <c r="B846" s="41"/>
      <c r="C846" s="41"/>
      <c r="D846" s="41"/>
      <c r="E846" s="41"/>
      <c r="F846" s="41"/>
      <c r="G846" s="41"/>
      <c r="H846" s="42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  <c r="AD846" s="41"/>
      <c r="AE846" s="41"/>
      <c r="AF846" s="41"/>
      <c r="AG846" s="41"/>
      <c r="AH846" s="41"/>
      <c r="AI846" s="41"/>
      <c r="AJ846" s="41"/>
      <c r="AK846" s="41"/>
      <c r="AL846" s="41"/>
      <c r="AM846" s="41"/>
      <c r="AN846" s="41"/>
      <c r="AO846" s="41"/>
      <c r="AP846" s="41"/>
      <c r="AQ846" s="41"/>
      <c r="AR846" s="41"/>
      <c r="AS846" s="41"/>
      <c r="AT846" s="41"/>
      <c r="AU846" s="41"/>
      <c r="AV846" s="41"/>
      <c r="AW846" s="41"/>
      <c r="AX846" s="41"/>
      <c r="AY846" s="41"/>
      <c r="AZ846" s="41"/>
      <c r="BA846" s="41"/>
      <c r="BB846" s="41"/>
      <c r="BC846" s="41"/>
      <c r="BD846" s="41"/>
      <c r="BE846" s="41"/>
      <c r="BF846" s="41"/>
      <c r="BG846" s="41"/>
      <c r="BH846" s="41"/>
      <c r="BI846" s="41"/>
      <c r="BJ846" s="41"/>
      <c r="BK846" s="43"/>
    </row>
    <row r="847" spans="1:63" s="44" customFormat="1" x14ac:dyDescent="0.2">
      <c r="A847" s="52"/>
      <c r="B847" s="41"/>
      <c r="C847" s="41"/>
      <c r="D847" s="41"/>
      <c r="E847" s="41"/>
      <c r="F847" s="41"/>
      <c r="G847" s="41"/>
      <c r="H847" s="42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  <c r="AD847" s="41"/>
      <c r="AE847" s="41"/>
      <c r="AF847" s="41"/>
      <c r="AG847" s="41"/>
      <c r="AH847" s="41"/>
      <c r="AI847" s="41"/>
      <c r="AJ847" s="41"/>
      <c r="AK847" s="41"/>
      <c r="AL847" s="41"/>
      <c r="AM847" s="41"/>
      <c r="AN847" s="41"/>
      <c r="AO847" s="41"/>
      <c r="AP847" s="41"/>
      <c r="AQ847" s="41"/>
      <c r="AR847" s="41"/>
      <c r="AS847" s="41"/>
      <c r="AT847" s="41"/>
      <c r="AU847" s="41"/>
      <c r="AV847" s="41"/>
      <c r="AW847" s="41"/>
      <c r="AX847" s="41"/>
      <c r="AY847" s="41"/>
      <c r="AZ847" s="41"/>
      <c r="BA847" s="41"/>
      <c r="BB847" s="41"/>
      <c r="BC847" s="41"/>
      <c r="BD847" s="41"/>
      <c r="BE847" s="41"/>
      <c r="BF847" s="41"/>
      <c r="BG847" s="41"/>
      <c r="BH847" s="41"/>
      <c r="BI847" s="41"/>
      <c r="BJ847" s="41"/>
      <c r="BK847" s="43"/>
    </row>
    <row r="848" spans="1:63" s="44" customFormat="1" x14ac:dyDescent="0.2">
      <c r="A848" s="52"/>
      <c r="B848" s="41"/>
      <c r="C848" s="41"/>
      <c r="D848" s="41"/>
      <c r="E848" s="41"/>
      <c r="F848" s="41"/>
      <c r="G848" s="41"/>
      <c r="H848" s="42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  <c r="AD848" s="41"/>
      <c r="AE848" s="41"/>
      <c r="AF848" s="41"/>
      <c r="AG848" s="41"/>
      <c r="AH848" s="41"/>
      <c r="AI848" s="41"/>
      <c r="AJ848" s="41"/>
      <c r="AK848" s="41"/>
      <c r="AL848" s="41"/>
      <c r="AM848" s="41"/>
      <c r="AN848" s="41"/>
      <c r="AO848" s="41"/>
      <c r="AP848" s="41"/>
      <c r="AQ848" s="41"/>
      <c r="AR848" s="41"/>
      <c r="AS848" s="41"/>
      <c r="AT848" s="41"/>
      <c r="AU848" s="41"/>
      <c r="AV848" s="41"/>
      <c r="AW848" s="41"/>
      <c r="AX848" s="41"/>
      <c r="AY848" s="41"/>
      <c r="AZ848" s="41"/>
      <c r="BA848" s="41"/>
      <c r="BB848" s="41"/>
      <c r="BC848" s="41"/>
      <c r="BD848" s="41"/>
      <c r="BE848" s="41"/>
      <c r="BF848" s="41"/>
      <c r="BG848" s="41"/>
      <c r="BH848" s="41"/>
      <c r="BI848" s="41"/>
      <c r="BJ848" s="41"/>
      <c r="BK848" s="43"/>
    </row>
    <row r="849" spans="1:63" s="44" customFormat="1" x14ac:dyDescent="0.2">
      <c r="A849" s="52"/>
      <c r="B849" s="41"/>
      <c r="C849" s="41"/>
      <c r="D849" s="41"/>
      <c r="E849" s="41"/>
      <c r="F849" s="41"/>
      <c r="G849" s="41"/>
      <c r="H849" s="42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  <c r="AD849" s="41"/>
      <c r="AE849" s="41"/>
      <c r="AF849" s="41"/>
      <c r="AG849" s="41"/>
      <c r="AH849" s="41"/>
      <c r="AI849" s="41"/>
      <c r="AJ849" s="41"/>
      <c r="AK849" s="41"/>
      <c r="AL849" s="41"/>
      <c r="AM849" s="41"/>
      <c r="AN849" s="41"/>
      <c r="AO849" s="41"/>
      <c r="AP849" s="41"/>
      <c r="AQ849" s="41"/>
      <c r="AR849" s="41"/>
      <c r="AS849" s="41"/>
      <c r="AT849" s="41"/>
      <c r="AU849" s="41"/>
      <c r="AV849" s="41"/>
      <c r="AW849" s="41"/>
      <c r="AX849" s="41"/>
      <c r="AY849" s="41"/>
      <c r="AZ849" s="41"/>
      <c r="BA849" s="41"/>
      <c r="BB849" s="41"/>
      <c r="BC849" s="41"/>
      <c r="BD849" s="41"/>
      <c r="BE849" s="41"/>
      <c r="BF849" s="41"/>
      <c r="BG849" s="41"/>
      <c r="BH849" s="41"/>
      <c r="BI849" s="41"/>
      <c r="BJ849" s="41"/>
      <c r="BK849" s="43"/>
    </row>
    <row r="850" spans="1:63" s="44" customFormat="1" x14ac:dyDescent="0.2">
      <c r="A850" s="52"/>
      <c r="B850" s="41"/>
      <c r="C850" s="41"/>
      <c r="D850" s="41"/>
      <c r="E850" s="41"/>
      <c r="F850" s="41"/>
      <c r="G850" s="41"/>
      <c r="H850" s="42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  <c r="AD850" s="41"/>
      <c r="AE850" s="41"/>
      <c r="AF850" s="41"/>
      <c r="AG850" s="41"/>
      <c r="AH850" s="41"/>
      <c r="AI850" s="41"/>
      <c r="AJ850" s="41"/>
      <c r="AK850" s="41"/>
      <c r="AL850" s="41"/>
      <c r="AM850" s="41"/>
      <c r="AN850" s="41"/>
      <c r="AO850" s="41"/>
      <c r="AP850" s="41"/>
      <c r="AQ850" s="41"/>
      <c r="AR850" s="41"/>
      <c r="AS850" s="41"/>
      <c r="AT850" s="41"/>
      <c r="AU850" s="41"/>
      <c r="AV850" s="41"/>
      <c r="AW850" s="41"/>
      <c r="AX850" s="41"/>
      <c r="AY850" s="41"/>
      <c r="AZ850" s="41"/>
      <c r="BA850" s="41"/>
      <c r="BB850" s="41"/>
      <c r="BC850" s="41"/>
      <c r="BD850" s="41"/>
      <c r="BE850" s="41"/>
      <c r="BF850" s="41"/>
      <c r="BG850" s="41"/>
      <c r="BH850" s="41"/>
      <c r="BI850" s="41"/>
      <c r="BJ850" s="41"/>
      <c r="BK850" s="43"/>
    </row>
    <row r="851" spans="1:63" s="44" customFormat="1" x14ac:dyDescent="0.2">
      <c r="A851" s="52"/>
      <c r="B851" s="41"/>
      <c r="C851" s="41"/>
      <c r="D851" s="41"/>
      <c r="E851" s="41"/>
      <c r="F851" s="41"/>
      <c r="G851" s="41"/>
      <c r="H851" s="42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  <c r="AD851" s="41"/>
      <c r="AE851" s="41"/>
      <c r="AF851" s="41"/>
      <c r="AG851" s="41"/>
      <c r="AH851" s="41"/>
      <c r="AI851" s="41"/>
      <c r="AJ851" s="41"/>
      <c r="AK851" s="41"/>
      <c r="AL851" s="41"/>
      <c r="AM851" s="41"/>
      <c r="AN851" s="41"/>
      <c r="AO851" s="41"/>
      <c r="AP851" s="41"/>
      <c r="AQ851" s="41"/>
      <c r="AR851" s="41"/>
      <c r="AS851" s="41"/>
      <c r="AT851" s="41"/>
      <c r="AU851" s="41"/>
      <c r="AV851" s="41"/>
      <c r="AW851" s="41"/>
      <c r="AX851" s="41"/>
      <c r="AY851" s="41"/>
      <c r="AZ851" s="41"/>
      <c r="BA851" s="41"/>
      <c r="BB851" s="41"/>
      <c r="BC851" s="41"/>
      <c r="BD851" s="41"/>
      <c r="BE851" s="41"/>
      <c r="BF851" s="41"/>
      <c r="BG851" s="41"/>
      <c r="BH851" s="41"/>
      <c r="BI851" s="41"/>
      <c r="BJ851" s="41"/>
      <c r="BK851" s="43"/>
    </row>
    <row r="852" spans="1:63" s="44" customFormat="1" x14ac:dyDescent="0.2">
      <c r="A852" s="52"/>
      <c r="B852" s="41"/>
      <c r="C852" s="41"/>
      <c r="D852" s="41"/>
      <c r="E852" s="41"/>
      <c r="F852" s="41"/>
      <c r="G852" s="41"/>
      <c r="H852" s="42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  <c r="AD852" s="41"/>
      <c r="AE852" s="41"/>
      <c r="AF852" s="41"/>
      <c r="AG852" s="41"/>
      <c r="AH852" s="41"/>
      <c r="AI852" s="41"/>
      <c r="AJ852" s="41"/>
      <c r="AK852" s="41"/>
      <c r="AL852" s="41"/>
      <c r="AM852" s="41"/>
      <c r="AN852" s="41"/>
      <c r="AO852" s="41"/>
      <c r="AP852" s="41"/>
      <c r="AQ852" s="41"/>
      <c r="AR852" s="41"/>
      <c r="AS852" s="41"/>
      <c r="AT852" s="41"/>
      <c r="AU852" s="41"/>
      <c r="AV852" s="41"/>
      <c r="AW852" s="41"/>
      <c r="AX852" s="41"/>
      <c r="AY852" s="41"/>
      <c r="AZ852" s="41"/>
      <c r="BA852" s="41"/>
      <c r="BB852" s="41"/>
      <c r="BC852" s="41"/>
      <c r="BD852" s="41"/>
      <c r="BE852" s="41"/>
      <c r="BF852" s="41"/>
      <c r="BG852" s="41"/>
      <c r="BH852" s="41"/>
      <c r="BI852" s="41"/>
      <c r="BJ852" s="41"/>
      <c r="BK852" s="43"/>
    </row>
    <row r="853" spans="1:63" s="44" customFormat="1" x14ac:dyDescent="0.2">
      <c r="A853" s="52"/>
      <c r="B853" s="41"/>
      <c r="C853" s="41"/>
      <c r="D853" s="41"/>
      <c r="E853" s="41"/>
      <c r="F853" s="41"/>
      <c r="G853" s="41"/>
      <c r="H853" s="42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  <c r="AD853" s="41"/>
      <c r="AE853" s="41"/>
      <c r="AF853" s="41"/>
      <c r="AG853" s="41"/>
      <c r="AH853" s="41"/>
      <c r="AI853" s="41"/>
      <c r="AJ853" s="41"/>
      <c r="AK853" s="41"/>
      <c r="AL853" s="41"/>
      <c r="AM853" s="41"/>
      <c r="AN853" s="41"/>
      <c r="AO853" s="41"/>
      <c r="AP853" s="41"/>
      <c r="AQ853" s="41"/>
      <c r="AR853" s="41"/>
      <c r="AS853" s="41"/>
      <c r="AT853" s="41"/>
      <c r="AU853" s="41"/>
      <c r="AV853" s="41"/>
      <c r="AW853" s="41"/>
      <c r="AX853" s="41"/>
      <c r="AY853" s="41"/>
      <c r="AZ853" s="41"/>
      <c r="BA853" s="41"/>
      <c r="BB853" s="41"/>
      <c r="BC853" s="41"/>
      <c r="BD853" s="41"/>
      <c r="BE853" s="41"/>
      <c r="BF853" s="41"/>
      <c r="BG853" s="41"/>
      <c r="BH853" s="41"/>
      <c r="BI853" s="41"/>
      <c r="BJ853" s="41"/>
      <c r="BK853" s="43"/>
    </row>
    <row r="854" spans="1:63" s="44" customFormat="1" x14ac:dyDescent="0.2">
      <c r="A854" s="52"/>
      <c r="B854" s="41"/>
      <c r="C854" s="41"/>
      <c r="D854" s="41"/>
      <c r="E854" s="41"/>
      <c r="F854" s="41"/>
      <c r="G854" s="41"/>
      <c r="H854" s="42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  <c r="AD854" s="41"/>
      <c r="AE854" s="41"/>
      <c r="AF854" s="41"/>
      <c r="AG854" s="41"/>
      <c r="AH854" s="41"/>
      <c r="AI854" s="41"/>
      <c r="AJ854" s="41"/>
      <c r="AK854" s="41"/>
      <c r="AL854" s="41"/>
      <c r="AM854" s="41"/>
      <c r="AN854" s="41"/>
      <c r="AO854" s="41"/>
      <c r="AP854" s="41"/>
      <c r="AQ854" s="41"/>
      <c r="AR854" s="41"/>
      <c r="AS854" s="41"/>
      <c r="AT854" s="41"/>
      <c r="AU854" s="41"/>
      <c r="AV854" s="41"/>
      <c r="AW854" s="41"/>
      <c r="AX854" s="41"/>
      <c r="AY854" s="41"/>
      <c r="AZ854" s="41"/>
      <c r="BA854" s="41"/>
      <c r="BB854" s="41"/>
      <c r="BC854" s="41"/>
      <c r="BD854" s="41"/>
      <c r="BE854" s="41"/>
      <c r="BF854" s="41"/>
      <c r="BG854" s="41"/>
      <c r="BH854" s="41"/>
      <c r="BI854" s="41"/>
      <c r="BJ854" s="41"/>
      <c r="BK854" s="43"/>
    </row>
    <row r="855" spans="1:63" s="44" customFormat="1" x14ac:dyDescent="0.2">
      <c r="A855" s="52"/>
      <c r="B855" s="41"/>
      <c r="C855" s="41"/>
      <c r="D855" s="41"/>
      <c r="E855" s="41"/>
      <c r="F855" s="41"/>
      <c r="G855" s="41"/>
      <c r="H855" s="42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  <c r="AD855" s="41"/>
      <c r="AE855" s="41"/>
      <c r="AF855" s="41"/>
      <c r="AG855" s="41"/>
      <c r="AH855" s="41"/>
      <c r="AI855" s="41"/>
      <c r="AJ855" s="41"/>
      <c r="AK855" s="41"/>
      <c r="AL855" s="41"/>
      <c r="AM855" s="41"/>
      <c r="AN855" s="41"/>
      <c r="AO855" s="41"/>
      <c r="AP855" s="41"/>
      <c r="AQ855" s="41"/>
      <c r="AR855" s="41"/>
      <c r="AS855" s="41"/>
      <c r="AT855" s="41"/>
      <c r="AU855" s="41"/>
      <c r="AV855" s="41"/>
      <c r="AW855" s="41"/>
      <c r="AX855" s="41"/>
      <c r="AY855" s="41"/>
      <c r="AZ855" s="41"/>
      <c r="BA855" s="41"/>
      <c r="BB855" s="41"/>
      <c r="BC855" s="41"/>
      <c r="BD855" s="41"/>
      <c r="BE855" s="41"/>
      <c r="BF855" s="41"/>
      <c r="BG855" s="41"/>
      <c r="BH855" s="41"/>
      <c r="BI855" s="41"/>
      <c r="BJ855" s="41"/>
      <c r="BK855" s="43"/>
    </row>
    <row r="856" spans="1:63" s="44" customFormat="1" x14ac:dyDescent="0.2">
      <c r="A856" s="52"/>
      <c r="B856" s="41"/>
      <c r="C856" s="41"/>
      <c r="D856" s="41"/>
      <c r="E856" s="41"/>
      <c r="F856" s="41"/>
      <c r="G856" s="41"/>
      <c r="H856" s="42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  <c r="AD856" s="41"/>
      <c r="AE856" s="41"/>
      <c r="AF856" s="41"/>
      <c r="AG856" s="41"/>
      <c r="AH856" s="41"/>
      <c r="AI856" s="41"/>
      <c r="AJ856" s="41"/>
      <c r="AK856" s="41"/>
      <c r="AL856" s="41"/>
      <c r="AM856" s="41"/>
      <c r="AN856" s="41"/>
      <c r="AO856" s="41"/>
      <c r="AP856" s="41"/>
      <c r="AQ856" s="41"/>
      <c r="AR856" s="41"/>
      <c r="AS856" s="41"/>
      <c r="AT856" s="41"/>
      <c r="AU856" s="41"/>
      <c r="AV856" s="41"/>
      <c r="AW856" s="41"/>
      <c r="AX856" s="41"/>
      <c r="AY856" s="41"/>
      <c r="AZ856" s="41"/>
      <c r="BA856" s="41"/>
      <c r="BB856" s="41"/>
      <c r="BC856" s="41"/>
      <c r="BD856" s="41"/>
      <c r="BE856" s="41"/>
      <c r="BF856" s="41"/>
      <c r="BG856" s="41"/>
      <c r="BH856" s="41"/>
      <c r="BI856" s="41"/>
      <c r="BJ856" s="41"/>
      <c r="BK856" s="43"/>
    </row>
    <row r="857" spans="1:63" s="44" customFormat="1" x14ac:dyDescent="0.2">
      <c r="A857" s="52"/>
      <c r="B857" s="41"/>
      <c r="C857" s="41"/>
      <c r="D857" s="41"/>
      <c r="E857" s="41"/>
      <c r="F857" s="41"/>
      <c r="G857" s="41"/>
      <c r="H857" s="42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  <c r="AD857" s="41"/>
      <c r="AE857" s="41"/>
      <c r="AF857" s="41"/>
      <c r="AG857" s="41"/>
      <c r="AH857" s="41"/>
      <c r="AI857" s="41"/>
      <c r="AJ857" s="41"/>
      <c r="AK857" s="41"/>
      <c r="AL857" s="41"/>
      <c r="AM857" s="41"/>
      <c r="AN857" s="41"/>
      <c r="AO857" s="41"/>
      <c r="AP857" s="41"/>
      <c r="AQ857" s="41"/>
      <c r="AR857" s="41"/>
      <c r="AS857" s="41"/>
      <c r="AT857" s="41"/>
      <c r="AU857" s="41"/>
      <c r="AV857" s="41"/>
      <c r="AW857" s="41"/>
      <c r="AX857" s="41"/>
      <c r="AY857" s="41"/>
      <c r="AZ857" s="41"/>
      <c r="BA857" s="41"/>
      <c r="BB857" s="41"/>
      <c r="BC857" s="41"/>
      <c r="BD857" s="41"/>
      <c r="BE857" s="41"/>
      <c r="BF857" s="41"/>
      <c r="BG857" s="41"/>
      <c r="BH857" s="41"/>
      <c r="BI857" s="41"/>
      <c r="BJ857" s="41"/>
      <c r="BK857" s="43"/>
    </row>
    <row r="858" spans="1:63" s="44" customFormat="1" x14ac:dyDescent="0.2">
      <c r="A858" s="52"/>
      <c r="B858" s="41"/>
      <c r="C858" s="41"/>
      <c r="D858" s="41"/>
      <c r="E858" s="41"/>
      <c r="F858" s="41"/>
      <c r="G858" s="41"/>
      <c r="H858" s="42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  <c r="AD858" s="41"/>
      <c r="AE858" s="41"/>
      <c r="AF858" s="41"/>
      <c r="AG858" s="41"/>
      <c r="AH858" s="41"/>
      <c r="AI858" s="41"/>
      <c r="AJ858" s="41"/>
      <c r="AK858" s="41"/>
      <c r="AL858" s="41"/>
      <c r="AM858" s="41"/>
      <c r="AN858" s="41"/>
      <c r="AO858" s="41"/>
      <c r="AP858" s="41"/>
      <c r="AQ858" s="41"/>
      <c r="AR858" s="41"/>
      <c r="AS858" s="41"/>
      <c r="AT858" s="41"/>
      <c r="AU858" s="41"/>
      <c r="AV858" s="41"/>
      <c r="AW858" s="41"/>
      <c r="AX858" s="41"/>
      <c r="AY858" s="41"/>
      <c r="AZ858" s="41"/>
      <c r="BA858" s="41"/>
      <c r="BB858" s="41"/>
      <c r="BC858" s="41"/>
      <c r="BD858" s="41"/>
      <c r="BE858" s="41"/>
      <c r="BF858" s="41"/>
      <c r="BG858" s="41"/>
      <c r="BH858" s="41"/>
      <c r="BI858" s="41"/>
      <c r="BJ858" s="41"/>
      <c r="BK858" s="43"/>
    </row>
    <row r="859" spans="1:63" s="44" customFormat="1" x14ac:dyDescent="0.2">
      <c r="A859" s="52"/>
      <c r="B859" s="41"/>
      <c r="C859" s="41"/>
      <c r="D859" s="41"/>
      <c r="E859" s="41"/>
      <c r="F859" s="41"/>
      <c r="G859" s="41"/>
      <c r="H859" s="42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  <c r="AD859" s="41"/>
      <c r="AE859" s="41"/>
      <c r="AF859" s="41"/>
      <c r="AG859" s="41"/>
      <c r="AH859" s="41"/>
      <c r="AI859" s="41"/>
      <c r="AJ859" s="41"/>
      <c r="AK859" s="41"/>
      <c r="AL859" s="41"/>
      <c r="AM859" s="41"/>
      <c r="AN859" s="41"/>
      <c r="AO859" s="41"/>
      <c r="AP859" s="41"/>
      <c r="AQ859" s="41"/>
      <c r="AR859" s="41"/>
      <c r="AS859" s="41"/>
      <c r="AT859" s="41"/>
      <c r="AU859" s="41"/>
      <c r="AV859" s="41"/>
      <c r="AW859" s="41"/>
      <c r="AX859" s="41"/>
      <c r="AY859" s="41"/>
      <c r="AZ859" s="41"/>
      <c r="BA859" s="41"/>
      <c r="BB859" s="41"/>
      <c r="BC859" s="41"/>
      <c r="BD859" s="41"/>
      <c r="BE859" s="41"/>
      <c r="BF859" s="41"/>
      <c r="BG859" s="41"/>
      <c r="BH859" s="41"/>
      <c r="BI859" s="41"/>
      <c r="BJ859" s="41"/>
      <c r="BK859" s="43"/>
    </row>
    <row r="860" spans="1:63" s="44" customFormat="1" x14ac:dyDescent="0.2">
      <c r="A860" s="52"/>
      <c r="B860" s="41"/>
      <c r="C860" s="41"/>
      <c r="D860" s="41"/>
      <c r="E860" s="41"/>
      <c r="F860" s="41"/>
      <c r="G860" s="41"/>
      <c r="H860" s="42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  <c r="AD860" s="41"/>
      <c r="AE860" s="41"/>
      <c r="AF860" s="41"/>
      <c r="AG860" s="41"/>
      <c r="AH860" s="41"/>
      <c r="AI860" s="41"/>
      <c r="AJ860" s="41"/>
      <c r="AK860" s="41"/>
      <c r="AL860" s="41"/>
      <c r="AM860" s="41"/>
      <c r="AN860" s="41"/>
      <c r="AO860" s="41"/>
      <c r="AP860" s="41"/>
      <c r="AQ860" s="41"/>
      <c r="AR860" s="41"/>
      <c r="AS860" s="41"/>
      <c r="AT860" s="41"/>
      <c r="AU860" s="41"/>
      <c r="AV860" s="41"/>
      <c r="AW860" s="41"/>
      <c r="AX860" s="41"/>
      <c r="AY860" s="41"/>
      <c r="AZ860" s="41"/>
      <c r="BA860" s="41"/>
      <c r="BB860" s="41"/>
      <c r="BC860" s="41"/>
      <c r="BD860" s="41"/>
      <c r="BE860" s="41"/>
      <c r="BF860" s="41"/>
      <c r="BG860" s="41"/>
      <c r="BH860" s="41"/>
      <c r="BI860" s="41"/>
      <c r="BJ860" s="41"/>
      <c r="BK860" s="43"/>
    </row>
    <row r="861" spans="1:63" s="44" customFormat="1" x14ac:dyDescent="0.2">
      <c r="A861" s="52"/>
      <c r="B861" s="41"/>
      <c r="C861" s="41"/>
      <c r="D861" s="41"/>
      <c r="E861" s="41"/>
      <c r="F861" s="41"/>
      <c r="G861" s="41"/>
      <c r="H861" s="42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  <c r="AD861" s="41"/>
      <c r="AE861" s="41"/>
      <c r="AF861" s="41"/>
      <c r="AG861" s="41"/>
      <c r="AH861" s="41"/>
      <c r="AI861" s="41"/>
      <c r="AJ861" s="41"/>
      <c r="AK861" s="41"/>
      <c r="AL861" s="41"/>
      <c r="AM861" s="41"/>
      <c r="AN861" s="41"/>
      <c r="AO861" s="41"/>
      <c r="AP861" s="41"/>
      <c r="AQ861" s="41"/>
      <c r="AR861" s="41"/>
      <c r="AS861" s="41"/>
      <c r="AT861" s="41"/>
      <c r="AU861" s="41"/>
      <c r="AV861" s="41"/>
      <c r="AW861" s="41"/>
      <c r="AX861" s="41"/>
      <c r="AY861" s="41"/>
      <c r="AZ861" s="41"/>
      <c r="BA861" s="41"/>
      <c r="BB861" s="41"/>
      <c r="BC861" s="41"/>
      <c r="BD861" s="41"/>
      <c r="BE861" s="41"/>
      <c r="BF861" s="41"/>
      <c r="BG861" s="41"/>
      <c r="BH861" s="41"/>
      <c r="BI861" s="41"/>
      <c r="BJ861" s="41"/>
      <c r="BK861" s="43"/>
    </row>
    <row r="862" spans="1:63" s="44" customFormat="1" x14ac:dyDescent="0.2">
      <c r="A862" s="52"/>
      <c r="B862" s="41"/>
      <c r="C862" s="41"/>
      <c r="D862" s="41"/>
      <c r="E862" s="41"/>
      <c r="F862" s="41"/>
      <c r="G862" s="41"/>
      <c r="H862" s="42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  <c r="AD862" s="41"/>
      <c r="AE862" s="41"/>
      <c r="AF862" s="41"/>
      <c r="AG862" s="41"/>
      <c r="AH862" s="41"/>
      <c r="AI862" s="41"/>
      <c r="AJ862" s="41"/>
      <c r="AK862" s="41"/>
      <c r="AL862" s="41"/>
      <c r="AM862" s="41"/>
      <c r="AN862" s="41"/>
      <c r="AO862" s="41"/>
      <c r="AP862" s="41"/>
      <c r="AQ862" s="41"/>
      <c r="AR862" s="41"/>
      <c r="AS862" s="41"/>
      <c r="AT862" s="41"/>
      <c r="AU862" s="41"/>
      <c r="AV862" s="41"/>
      <c r="AW862" s="41"/>
      <c r="AX862" s="41"/>
      <c r="AY862" s="41"/>
      <c r="AZ862" s="41"/>
      <c r="BA862" s="41"/>
      <c r="BB862" s="41"/>
      <c r="BC862" s="41"/>
      <c r="BD862" s="41"/>
      <c r="BE862" s="41"/>
      <c r="BF862" s="41"/>
      <c r="BG862" s="41"/>
      <c r="BH862" s="41"/>
      <c r="BI862" s="41"/>
      <c r="BJ862" s="41"/>
      <c r="BK862" s="43"/>
    </row>
    <row r="863" spans="1:63" s="44" customFormat="1" x14ac:dyDescent="0.2">
      <c r="A863" s="52"/>
      <c r="B863" s="41"/>
      <c r="C863" s="41"/>
      <c r="D863" s="41"/>
      <c r="E863" s="41"/>
      <c r="F863" s="41"/>
      <c r="G863" s="41"/>
      <c r="H863" s="42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  <c r="AD863" s="41"/>
      <c r="AE863" s="41"/>
      <c r="AF863" s="41"/>
      <c r="AG863" s="41"/>
      <c r="AH863" s="41"/>
      <c r="AI863" s="41"/>
      <c r="AJ863" s="41"/>
      <c r="AK863" s="41"/>
      <c r="AL863" s="41"/>
      <c r="AM863" s="41"/>
      <c r="AN863" s="41"/>
      <c r="AO863" s="41"/>
      <c r="AP863" s="41"/>
      <c r="AQ863" s="41"/>
      <c r="AR863" s="41"/>
      <c r="AS863" s="41"/>
      <c r="AT863" s="41"/>
      <c r="AU863" s="41"/>
      <c r="AV863" s="41"/>
      <c r="AW863" s="41"/>
      <c r="AX863" s="41"/>
      <c r="AY863" s="41"/>
      <c r="AZ863" s="41"/>
      <c r="BA863" s="41"/>
      <c r="BB863" s="41"/>
      <c r="BC863" s="41"/>
      <c r="BD863" s="41"/>
      <c r="BE863" s="41"/>
      <c r="BF863" s="41"/>
      <c r="BG863" s="41"/>
      <c r="BH863" s="41"/>
      <c r="BI863" s="41"/>
      <c r="BJ863" s="41"/>
      <c r="BK863" s="43"/>
    </row>
    <row r="864" spans="1:63" s="44" customFormat="1" x14ac:dyDescent="0.2">
      <c r="A864" s="52"/>
      <c r="B864" s="41"/>
      <c r="C864" s="41"/>
      <c r="D864" s="41"/>
      <c r="E864" s="41"/>
      <c r="F864" s="41"/>
      <c r="G864" s="41"/>
      <c r="H864" s="42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  <c r="AD864" s="41"/>
      <c r="AE864" s="41"/>
      <c r="AF864" s="41"/>
      <c r="AG864" s="41"/>
      <c r="AH864" s="41"/>
      <c r="AI864" s="41"/>
      <c r="AJ864" s="41"/>
      <c r="AK864" s="41"/>
      <c r="AL864" s="41"/>
      <c r="AM864" s="41"/>
      <c r="AN864" s="41"/>
      <c r="AO864" s="41"/>
      <c r="AP864" s="41"/>
      <c r="AQ864" s="41"/>
      <c r="AR864" s="41"/>
      <c r="AS864" s="41"/>
      <c r="AT864" s="41"/>
      <c r="AU864" s="41"/>
      <c r="AV864" s="41"/>
      <c r="AW864" s="41"/>
      <c r="AX864" s="41"/>
      <c r="AY864" s="41"/>
      <c r="AZ864" s="41"/>
      <c r="BA864" s="41"/>
      <c r="BB864" s="41"/>
      <c r="BC864" s="41"/>
      <c r="BD864" s="41"/>
      <c r="BE864" s="41"/>
      <c r="BF864" s="41"/>
      <c r="BG864" s="41"/>
      <c r="BH864" s="41"/>
      <c r="BI864" s="41"/>
      <c r="BJ864" s="41"/>
      <c r="BK864" s="43"/>
    </row>
    <row r="865" spans="1:63" s="44" customFormat="1" x14ac:dyDescent="0.2">
      <c r="A865" s="52"/>
      <c r="B865" s="41"/>
      <c r="C865" s="41"/>
      <c r="D865" s="41"/>
      <c r="E865" s="41"/>
      <c r="F865" s="41"/>
      <c r="G865" s="41"/>
      <c r="H865" s="42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  <c r="AD865" s="41"/>
      <c r="AE865" s="41"/>
      <c r="AF865" s="41"/>
      <c r="AG865" s="41"/>
      <c r="AH865" s="41"/>
      <c r="AI865" s="41"/>
      <c r="AJ865" s="41"/>
      <c r="AK865" s="41"/>
      <c r="AL865" s="41"/>
      <c r="AM865" s="41"/>
      <c r="AN865" s="41"/>
      <c r="AO865" s="41"/>
      <c r="AP865" s="41"/>
      <c r="AQ865" s="41"/>
      <c r="AR865" s="41"/>
      <c r="AS865" s="41"/>
      <c r="AT865" s="41"/>
      <c r="AU865" s="41"/>
      <c r="AV865" s="41"/>
      <c r="AW865" s="41"/>
      <c r="AX865" s="41"/>
      <c r="AY865" s="41"/>
      <c r="AZ865" s="41"/>
      <c r="BA865" s="41"/>
      <c r="BB865" s="41"/>
      <c r="BC865" s="41"/>
      <c r="BD865" s="41"/>
      <c r="BE865" s="41"/>
      <c r="BF865" s="41"/>
      <c r="BG865" s="41"/>
      <c r="BH865" s="41"/>
      <c r="BI865" s="41"/>
      <c r="BJ865" s="41"/>
      <c r="BK865" s="43"/>
    </row>
    <row r="866" spans="1:63" s="44" customFormat="1" x14ac:dyDescent="0.2">
      <c r="A866" s="52"/>
      <c r="B866" s="41"/>
      <c r="C866" s="41"/>
      <c r="D866" s="41"/>
      <c r="E866" s="41"/>
      <c r="F866" s="41"/>
      <c r="G866" s="41"/>
      <c r="H866" s="42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  <c r="AD866" s="41"/>
      <c r="AE866" s="41"/>
      <c r="AF866" s="41"/>
      <c r="AG866" s="41"/>
      <c r="AH866" s="41"/>
      <c r="AI866" s="41"/>
      <c r="AJ866" s="41"/>
      <c r="AK866" s="41"/>
      <c r="AL866" s="41"/>
      <c r="AM866" s="41"/>
      <c r="AN866" s="41"/>
      <c r="AO866" s="41"/>
      <c r="AP866" s="41"/>
      <c r="AQ866" s="41"/>
      <c r="AR866" s="41"/>
      <c r="AS866" s="41"/>
      <c r="AT866" s="41"/>
      <c r="AU866" s="41"/>
      <c r="AV866" s="41"/>
      <c r="AW866" s="41"/>
      <c r="AX866" s="41"/>
      <c r="AY866" s="41"/>
      <c r="AZ866" s="41"/>
      <c r="BA866" s="41"/>
      <c r="BB866" s="41"/>
      <c r="BC866" s="41"/>
      <c r="BD866" s="41"/>
      <c r="BE866" s="41"/>
      <c r="BF866" s="41"/>
      <c r="BG866" s="41"/>
      <c r="BH866" s="41"/>
      <c r="BI866" s="41"/>
      <c r="BJ866" s="41"/>
      <c r="BK866" s="43"/>
    </row>
    <row r="867" spans="1:63" s="44" customFormat="1" x14ac:dyDescent="0.2">
      <c r="A867" s="52"/>
      <c r="B867" s="41"/>
      <c r="C867" s="41"/>
      <c r="D867" s="41"/>
      <c r="E867" s="41"/>
      <c r="F867" s="41"/>
      <c r="G867" s="41"/>
      <c r="H867" s="42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  <c r="AD867" s="41"/>
      <c r="AE867" s="41"/>
      <c r="AF867" s="41"/>
      <c r="AG867" s="41"/>
      <c r="AH867" s="41"/>
      <c r="AI867" s="41"/>
      <c r="AJ867" s="41"/>
      <c r="AK867" s="41"/>
      <c r="AL867" s="41"/>
      <c r="AM867" s="41"/>
      <c r="AN867" s="41"/>
      <c r="AO867" s="41"/>
      <c r="AP867" s="41"/>
      <c r="AQ867" s="41"/>
      <c r="AR867" s="41"/>
      <c r="AS867" s="41"/>
      <c r="AT867" s="41"/>
      <c r="AU867" s="41"/>
      <c r="AV867" s="41"/>
      <c r="AW867" s="41"/>
      <c r="AX867" s="41"/>
      <c r="AY867" s="41"/>
      <c r="AZ867" s="41"/>
      <c r="BA867" s="41"/>
      <c r="BB867" s="41"/>
      <c r="BC867" s="41"/>
      <c r="BD867" s="41"/>
      <c r="BE867" s="41"/>
      <c r="BF867" s="41"/>
      <c r="BG867" s="41"/>
      <c r="BH867" s="41"/>
      <c r="BI867" s="41"/>
      <c r="BJ867" s="41"/>
      <c r="BK867" s="43"/>
    </row>
    <row r="868" spans="1:63" s="44" customFormat="1" x14ac:dyDescent="0.2">
      <c r="A868" s="52"/>
      <c r="B868" s="41"/>
      <c r="C868" s="41"/>
      <c r="D868" s="41"/>
      <c r="E868" s="41"/>
      <c r="F868" s="41"/>
      <c r="G868" s="41"/>
      <c r="H868" s="42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  <c r="AD868" s="41"/>
      <c r="AE868" s="41"/>
      <c r="AF868" s="41"/>
      <c r="AG868" s="41"/>
      <c r="AH868" s="41"/>
      <c r="AI868" s="41"/>
      <c r="AJ868" s="41"/>
      <c r="AK868" s="41"/>
      <c r="AL868" s="41"/>
      <c r="AM868" s="41"/>
      <c r="AN868" s="41"/>
      <c r="AO868" s="41"/>
      <c r="AP868" s="41"/>
      <c r="AQ868" s="41"/>
      <c r="AR868" s="41"/>
      <c r="AS868" s="41"/>
      <c r="AT868" s="41"/>
      <c r="AU868" s="41"/>
      <c r="AV868" s="41"/>
      <c r="AW868" s="41"/>
      <c r="AX868" s="41"/>
      <c r="AY868" s="41"/>
      <c r="AZ868" s="41"/>
      <c r="BA868" s="41"/>
      <c r="BB868" s="41"/>
      <c r="BC868" s="41"/>
      <c r="BD868" s="41"/>
      <c r="BE868" s="41"/>
      <c r="BF868" s="41"/>
      <c r="BG868" s="41"/>
      <c r="BH868" s="41"/>
      <c r="BI868" s="41"/>
      <c r="BJ868" s="41"/>
      <c r="BK868" s="43"/>
    </row>
    <row r="869" spans="1:63" s="44" customFormat="1" x14ac:dyDescent="0.2">
      <c r="A869" s="52"/>
      <c r="B869" s="41"/>
      <c r="C869" s="41"/>
      <c r="D869" s="41"/>
      <c r="E869" s="41"/>
      <c r="F869" s="41"/>
      <c r="G869" s="41"/>
      <c r="H869" s="42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  <c r="AD869" s="41"/>
      <c r="AE869" s="41"/>
      <c r="AF869" s="41"/>
      <c r="AG869" s="41"/>
      <c r="AH869" s="41"/>
      <c r="AI869" s="41"/>
      <c r="AJ869" s="41"/>
      <c r="AK869" s="41"/>
      <c r="AL869" s="41"/>
      <c r="AM869" s="41"/>
      <c r="AN869" s="41"/>
      <c r="AO869" s="41"/>
      <c r="AP869" s="41"/>
      <c r="AQ869" s="41"/>
      <c r="AR869" s="41"/>
      <c r="AS869" s="41"/>
      <c r="AT869" s="41"/>
      <c r="AU869" s="41"/>
      <c r="AV869" s="41"/>
      <c r="AW869" s="41"/>
      <c r="AX869" s="41"/>
      <c r="AY869" s="41"/>
      <c r="AZ869" s="41"/>
      <c r="BA869" s="41"/>
      <c r="BB869" s="41"/>
      <c r="BC869" s="41"/>
      <c r="BD869" s="41"/>
      <c r="BE869" s="41"/>
      <c r="BF869" s="41"/>
      <c r="BG869" s="41"/>
      <c r="BH869" s="41"/>
      <c r="BI869" s="41"/>
      <c r="BJ869" s="41"/>
      <c r="BK869" s="43"/>
    </row>
    <row r="870" spans="1:63" s="44" customFormat="1" x14ac:dyDescent="0.2">
      <c r="A870" s="52"/>
      <c r="B870" s="41"/>
      <c r="C870" s="41"/>
      <c r="D870" s="41"/>
      <c r="E870" s="41"/>
      <c r="F870" s="41"/>
      <c r="G870" s="41"/>
      <c r="H870" s="42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  <c r="AD870" s="41"/>
      <c r="AE870" s="41"/>
      <c r="AF870" s="41"/>
      <c r="AG870" s="41"/>
      <c r="AH870" s="41"/>
      <c r="AI870" s="41"/>
      <c r="AJ870" s="41"/>
      <c r="AK870" s="41"/>
      <c r="AL870" s="41"/>
      <c r="AM870" s="41"/>
      <c r="AN870" s="41"/>
      <c r="AO870" s="41"/>
      <c r="AP870" s="41"/>
      <c r="AQ870" s="41"/>
      <c r="AR870" s="41"/>
      <c r="AS870" s="41"/>
      <c r="AT870" s="41"/>
      <c r="AU870" s="41"/>
      <c r="AV870" s="41"/>
      <c r="AW870" s="41"/>
      <c r="AX870" s="41"/>
      <c r="AY870" s="41"/>
      <c r="AZ870" s="41"/>
      <c r="BA870" s="41"/>
      <c r="BB870" s="41"/>
      <c r="BC870" s="41"/>
      <c r="BD870" s="41"/>
      <c r="BE870" s="41"/>
      <c r="BF870" s="41"/>
      <c r="BG870" s="41"/>
      <c r="BH870" s="41"/>
      <c r="BI870" s="41"/>
      <c r="BJ870" s="41"/>
      <c r="BK870" s="43"/>
    </row>
    <row r="871" spans="1:63" s="44" customFormat="1" x14ac:dyDescent="0.2">
      <c r="A871" s="52"/>
      <c r="B871" s="41"/>
      <c r="C871" s="41"/>
      <c r="D871" s="41"/>
      <c r="E871" s="41"/>
      <c r="F871" s="41"/>
      <c r="G871" s="41"/>
      <c r="H871" s="42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  <c r="AD871" s="41"/>
      <c r="AE871" s="41"/>
      <c r="AF871" s="41"/>
      <c r="AG871" s="41"/>
      <c r="AH871" s="41"/>
      <c r="AI871" s="41"/>
      <c r="AJ871" s="41"/>
      <c r="AK871" s="41"/>
      <c r="AL871" s="41"/>
      <c r="AM871" s="41"/>
      <c r="AN871" s="41"/>
      <c r="AO871" s="41"/>
      <c r="AP871" s="41"/>
      <c r="AQ871" s="41"/>
      <c r="AR871" s="41"/>
      <c r="AS871" s="41"/>
      <c r="AT871" s="41"/>
      <c r="AU871" s="41"/>
      <c r="AV871" s="41"/>
      <c r="AW871" s="41"/>
      <c r="AX871" s="41"/>
      <c r="AY871" s="41"/>
      <c r="AZ871" s="41"/>
      <c r="BA871" s="41"/>
      <c r="BB871" s="41"/>
      <c r="BC871" s="41"/>
      <c r="BD871" s="41"/>
      <c r="BE871" s="41"/>
      <c r="BF871" s="41"/>
      <c r="BG871" s="41"/>
      <c r="BH871" s="41"/>
      <c r="BI871" s="41"/>
      <c r="BJ871" s="41"/>
      <c r="BK871" s="43"/>
    </row>
    <row r="872" spans="1:63" s="44" customFormat="1" x14ac:dyDescent="0.2">
      <c r="A872" s="52"/>
      <c r="B872" s="41"/>
      <c r="C872" s="41"/>
      <c r="D872" s="41"/>
      <c r="E872" s="41"/>
      <c r="F872" s="41"/>
      <c r="G872" s="41"/>
      <c r="H872" s="42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  <c r="AD872" s="41"/>
      <c r="AE872" s="41"/>
      <c r="AF872" s="41"/>
      <c r="AG872" s="41"/>
      <c r="AH872" s="41"/>
      <c r="AI872" s="41"/>
      <c r="AJ872" s="41"/>
      <c r="AK872" s="41"/>
      <c r="AL872" s="41"/>
      <c r="AM872" s="41"/>
      <c r="AN872" s="41"/>
      <c r="AO872" s="41"/>
      <c r="AP872" s="41"/>
      <c r="AQ872" s="41"/>
      <c r="AR872" s="41"/>
      <c r="AS872" s="41"/>
      <c r="AT872" s="41"/>
      <c r="AU872" s="41"/>
      <c r="AV872" s="41"/>
      <c r="AW872" s="41"/>
      <c r="AX872" s="41"/>
      <c r="AY872" s="41"/>
      <c r="AZ872" s="41"/>
      <c r="BA872" s="41"/>
      <c r="BB872" s="41"/>
      <c r="BC872" s="41"/>
      <c r="BD872" s="41"/>
      <c r="BE872" s="41"/>
      <c r="BF872" s="41"/>
      <c r="BG872" s="41"/>
      <c r="BH872" s="41"/>
      <c r="BI872" s="41"/>
      <c r="BJ872" s="41"/>
      <c r="BK872" s="43"/>
    </row>
    <row r="873" spans="1:63" s="44" customFormat="1" x14ac:dyDescent="0.2">
      <c r="A873" s="52"/>
      <c r="B873" s="41"/>
      <c r="C873" s="41"/>
      <c r="D873" s="41"/>
      <c r="E873" s="41"/>
      <c r="F873" s="41"/>
      <c r="G873" s="41"/>
      <c r="H873" s="42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  <c r="AD873" s="41"/>
      <c r="AE873" s="41"/>
      <c r="AF873" s="41"/>
      <c r="AG873" s="41"/>
      <c r="AH873" s="41"/>
      <c r="AI873" s="41"/>
      <c r="AJ873" s="41"/>
      <c r="AK873" s="41"/>
      <c r="AL873" s="41"/>
      <c r="AM873" s="41"/>
      <c r="AN873" s="41"/>
      <c r="AO873" s="41"/>
      <c r="AP873" s="41"/>
      <c r="AQ873" s="41"/>
      <c r="AR873" s="41"/>
      <c r="AS873" s="41"/>
      <c r="AT873" s="41"/>
      <c r="AU873" s="41"/>
      <c r="AV873" s="41"/>
      <c r="AW873" s="41"/>
      <c r="AX873" s="41"/>
      <c r="AY873" s="41"/>
      <c r="AZ873" s="41"/>
      <c r="BA873" s="41"/>
      <c r="BB873" s="41"/>
      <c r="BC873" s="41"/>
      <c r="BD873" s="41"/>
      <c r="BE873" s="41"/>
      <c r="BF873" s="41"/>
      <c r="BG873" s="41"/>
      <c r="BH873" s="41"/>
      <c r="BI873" s="41"/>
      <c r="BJ873" s="41"/>
      <c r="BK873" s="43"/>
    </row>
    <row r="874" spans="1:63" s="44" customFormat="1" x14ac:dyDescent="0.2">
      <c r="A874" s="52"/>
      <c r="B874" s="41"/>
      <c r="C874" s="41"/>
      <c r="D874" s="41"/>
      <c r="E874" s="41"/>
      <c r="F874" s="41"/>
      <c r="G874" s="41"/>
      <c r="H874" s="42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  <c r="AD874" s="41"/>
      <c r="AE874" s="41"/>
      <c r="AF874" s="41"/>
      <c r="AG874" s="41"/>
      <c r="AH874" s="41"/>
      <c r="AI874" s="41"/>
      <c r="AJ874" s="41"/>
      <c r="AK874" s="41"/>
      <c r="AL874" s="41"/>
      <c r="AM874" s="41"/>
      <c r="AN874" s="41"/>
      <c r="AO874" s="41"/>
      <c r="AP874" s="41"/>
      <c r="AQ874" s="41"/>
      <c r="AR874" s="41"/>
      <c r="AS874" s="41"/>
      <c r="AT874" s="41"/>
      <c r="AU874" s="41"/>
      <c r="AV874" s="41"/>
      <c r="AW874" s="41"/>
      <c r="AX874" s="41"/>
      <c r="AY874" s="41"/>
      <c r="AZ874" s="41"/>
      <c r="BA874" s="41"/>
      <c r="BB874" s="41"/>
      <c r="BC874" s="41"/>
      <c r="BD874" s="41"/>
      <c r="BE874" s="41"/>
      <c r="BF874" s="41"/>
      <c r="BG874" s="41"/>
      <c r="BH874" s="41"/>
      <c r="BI874" s="41"/>
      <c r="BJ874" s="41"/>
      <c r="BK874" s="43"/>
    </row>
    <row r="875" spans="1:63" s="44" customFormat="1" x14ac:dyDescent="0.2">
      <c r="A875" s="52"/>
      <c r="B875" s="41"/>
      <c r="C875" s="41"/>
      <c r="D875" s="41"/>
      <c r="E875" s="41"/>
      <c r="F875" s="41"/>
      <c r="G875" s="41"/>
      <c r="H875" s="42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  <c r="AD875" s="41"/>
      <c r="AE875" s="41"/>
      <c r="AF875" s="41"/>
      <c r="AG875" s="41"/>
      <c r="AH875" s="41"/>
      <c r="AI875" s="41"/>
      <c r="AJ875" s="41"/>
      <c r="AK875" s="41"/>
      <c r="AL875" s="41"/>
      <c r="AM875" s="41"/>
      <c r="AN875" s="41"/>
      <c r="AO875" s="41"/>
      <c r="AP875" s="41"/>
      <c r="AQ875" s="41"/>
      <c r="AR875" s="41"/>
      <c r="AS875" s="41"/>
      <c r="AT875" s="41"/>
      <c r="AU875" s="41"/>
      <c r="AV875" s="41"/>
      <c r="AW875" s="41"/>
      <c r="AX875" s="41"/>
      <c r="AY875" s="41"/>
      <c r="AZ875" s="41"/>
      <c r="BA875" s="41"/>
      <c r="BB875" s="41"/>
      <c r="BC875" s="41"/>
      <c r="BD875" s="41"/>
      <c r="BE875" s="41"/>
      <c r="BF875" s="41"/>
      <c r="BG875" s="41"/>
      <c r="BH875" s="41"/>
      <c r="BI875" s="41"/>
      <c r="BJ875" s="41"/>
      <c r="BK875" s="43"/>
    </row>
    <row r="876" spans="1:63" s="44" customFormat="1" x14ac:dyDescent="0.2">
      <c r="A876" s="52"/>
      <c r="B876" s="41"/>
      <c r="C876" s="41"/>
      <c r="D876" s="41"/>
      <c r="E876" s="41"/>
      <c r="F876" s="41"/>
      <c r="G876" s="41"/>
      <c r="H876" s="42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  <c r="AD876" s="41"/>
      <c r="AE876" s="41"/>
      <c r="AF876" s="41"/>
      <c r="AG876" s="41"/>
      <c r="AH876" s="41"/>
      <c r="AI876" s="41"/>
      <c r="AJ876" s="41"/>
      <c r="AK876" s="41"/>
      <c r="AL876" s="41"/>
      <c r="AM876" s="41"/>
      <c r="AN876" s="41"/>
      <c r="AO876" s="41"/>
      <c r="AP876" s="41"/>
      <c r="AQ876" s="41"/>
      <c r="AR876" s="41"/>
      <c r="AS876" s="41"/>
      <c r="AT876" s="41"/>
      <c r="AU876" s="41"/>
      <c r="AV876" s="41"/>
      <c r="AW876" s="41"/>
      <c r="AX876" s="41"/>
      <c r="AY876" s="41"/>
      <c r="AZ876" s="41"/>
      <c r="BA876" s="41"/>
      <c r="BB876" s="41"/>
      <c r="BC876" s="41"/>
      <c r="BD876" s="41"/>
      <c r="BE876" s="41"/>
      <c r="BF876" s="41"/>
      <c r="BG876" s="41"/>
      <c r="BH876" s="41"/>
      <c r="BI876" s="41"/>
      <c r="BJ876" s="41"/>
      <c r="BK876" s="43"/>
    </row>
    <row r="877" spans="1:63" s="44" customFormat="1" x14ac:dyDescent="0.2">
      <c r="A877" s="52"/>
      <c r="B877" s="41"/>
      <c r="C877" s="41"/>
      <c r="D877" s="41"/>
      <c r="E877" s="41"/>
      <c r="F877" s="41"/>
      <c r="G877" s="41"/>
      <c r="H877" s="42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  <c r="AD877" s="41"/>
      <c r="AE877" s="41"/>
      <c r="AF877" s="41"/>
      <c r="AG877" s="41"/>
      <c r="AH877" s="41"/>
      <c r="AI877" s="41"/>
      <c r="AJ877" s="41"/>
      <c r="AK877" s="41"/>
      <c r="AL877" s="41"/>
      <c r="AM877" s="41"/>
      <c r="AN877" s="41"/>
      <c r="AO877" s="41"/>
      <c r="AP877" s="41"/>
      <c r="AQ877" s="41"/>
      <c r="AR877" s="41"/>
      <c r="AS877" s="41"/>
      <c r="AT877" s="41"/>
      <c r="AU877" s="41"/>
      <c r="AV877" s="41"/>
      <c r="AW877" s="41"/>
      <c r="AX877" s="41"/>
      <c r="AY877" s="41"/>
      <c r="AZ877" s="41"/>
      <c r="BA877" s="41"/>
      <c r="BB877" s="41"/>
      <c r="BC877" s="41"/>
      <c r="BD877" s="41"/>
      <c r="BE877" s="41"/>
      <c r="BF877" s="41"/>
      <c r="BG877" s="41"/>
      <c r="BH877" s="41"/>
      <c r="BI877" s="41"/>
      <c r="BJ877" s="41"/>
      <c r="BK877" s="43"/>
    </row>
    <row r="878" spans="1:63" s="44" customFormat="1" x14ac:dyDescent="0.2">
      <c r="A878" s="52"/>
      <c r="B878" s="41"/>
      <c r="C878" s="41"/>
      <c r="D878" s="41"/>
      <c r="E878" s="41"/>
      <c r="F878" s="41"/>
      <c r="G878" s="41"/>
      <c r="H878" s="42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  <c r="AD878" s="41"/>
      <c r="AE878" s="41"/>
      <c r="AF878" s="41"/>
      <c r="AG878" s="41"/>
      <c r="AH878" s="41"/>
      <c r="AI878" s="41"/>
      <c r="AJ878" s="41"/>
      <c r="AK878" s="41"/>
      <c r="AL878" s="41"/>
      <c r="AM878" s="41"/>
      <c r="AN878" s="41"/>
      <c r="AO878" s="41"/>
      <c r="AP878" s="41"/>
      <c r="AQ878" s="41"/>
      <c r="AR878" s="41"/>
      <c r="AS878" s="41"/>
      <c r="AT878" s="41"/>
      <c r="AU878" s="41"/>
      <c r="AV878" s="41"/>
      <c r="AW878" s="41"/>
      <c r="AX878" s="41"/>
      <c r="AY878" s="41"/>
      <c r="AZ878" s="41"/>
      <c r="BA878" s="41"/>
      <c r="BB878" s="41"/>
      <c r="BC878" s="41"/>
      <c r="BD878" s="41"/>
      <c r="BE878" s="41"/>
      <c r="BF878" s="41"/>
      <c r="BG878" s="41"/>
      <c r="BH878" s="41"/>
      <c r="BI878" s="41"/>
      <c r="BJ878" s="41"/>
      <c r="BK878" s="43"/>
    </row>
    <row r="879" spans="1:63" s="44" customFormat="1" x14ac:dyDescent="0.2">
      <c r="A879" s="52"/>
      <c r="B879" s="41"/>
      <c r="C879" s="41"/>
      <c r="D879" s="41"/>
      <c r="E879" s="41"/>
      <c r="F879" s="41"/>
      <c r="G879" s="41"/>
      <c r="H879" s="42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  <c r="AD879" s="41"/>
      <c r="AE879" s="41"/>
      <c r="AF879" s="41"/>
      <c r="AG879" s="41"/>
      <c r="AH879" s="41"/>
      <c r="AI879" s="41"/>
      <c r="AJ879" s="41"/>
      <c r="AK879" s="41"/>
      <c r="AL879" s="41"/>
      <c r="AM879" s="41"/>
      <c r="AN879" s="41"/>
      <c r="AO879" s="41"/>
      <c r="AP879" s="41"/>
      <c r="AQ879" s="41"/>
      <c r="AR879" s="41"/>
      <c r="AS879" s="41"/>
      <c r="AT879" s="41"/>
      <c r="AU879" s="41"/>
      <c r="AV879" s="41"/>
      <c r="AW879" s="41"/>
      <c r="AX879" s="41"/>
      <c r="AY879" s="41"/>
      <c r="AZ879" s="41"/>
      <c r="BA879" s="41"/>
      <c r="BB879" s="41"/>
      <c r="BC879" s="41"/>
      <c r="BD879" s="41"/>
      <c r="BE879" s="41"/>
      <c r="BF879" s="41"/>
      <c r="BG879" s="41"/>
      <c r="BH879" s="41"/>
      <c r="BI879" s="41"/>
      <c r="BJ879" s="41"/>
      <c r="BK879" s="43"/>
    </row>
    <row r="880" spans="1:63" s="44" customFormat="1" x14ac:dyDescent="0.2">
      <c r="A880" s="52"/>
      <c r="B880" s="41"/>
      <c r="C880" s="41"/>
      <c r="D880" s="41"/>
      <c r="E880" s="41"/>
      <c r="F880" s="41"/>
      <c r="G880" s="41"/>
      <c r="H880" s="42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  <c r="AD880" s="41"/>
      <c r="AE880" s="41"/>
      <c r="AF880" s="41"/>
      <c r="AG880" s="41"/>
      <c r="AH880" s="41"/>
      <c r="AI880" s="41"/>
      <c r="AJ880" s="41"/>
      <c r="AK880" s="41"/>
      <c r="AL880" s="41"/>
      <c r="AM880" s="41"/>
      <c r="AN880" s="41"/>
      <c r="AO880" s="41"/>
      <c r="AP880" s="41"/>
      <c r="AQ880" s="41"/>
      <c r="AR880" s="41"/>
      <c r="AS880" s="41"/>
      <c r="AT880" s="41"/>
      <c r="AU880" s="41"/>
      <c r="AV880" s="41"/>
      <c r="AW880" s="41"/>
      <c r="AX880" s="41"/>
      <c r="AY880" s="41"/>
      <c r="AZ880" s="41"/>
      <c r="BA880" s="41"/>
      <c r="BB880" s="41"/>
      <c r="BC880" s="41"/>
      <c r="BD880" s="41"/>
      <c r="BE880" s="41"/>
      <c r="BF880" s="41"/>
      <c r="BG880" s="41"/>
      <c r="BH880" s="41"/>
      <c r="BI880" s="41"/>
      <c r="BJ880" s="41"/>
      <c r="BK880" s="43"/>
    </row>
    <row r="881" spans="1:63" s="44" customFormat="1" x14ac:dyDescent="0.2">
      <c r="A881" s="52"/>
      <c r="B881" s="41"/>
      <c r="C881" s="41"/>
      <c r="D881" s="41"/>
      <c r="E881" s="41"/>
      <c r="F881" s="41"/>
      <c r="G881" s="41"/>
      <c r="H881" s="42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  <c r="AD881" s="41"/>
      <c r="AE881" s="41"/>
      <c r="AF881" s="41"/>
      <c r="AG881" s="41"/>
      <c r="AH881" s="41"/>
      <c r="AI881" s="41"/>
      <c r="AJ881" s="41"/>
      <c r="AK881" s="41"/>
      <c r="AL881" s="41"/>
      <c r="AM881" s="41"/>
      <c r="AN881" s="41"/>
      <c r="AO881" s="41"/>
      <c r="AP881" s="41"/>
      <c r="AQ881" s="41"/>
      <c r="AR881" s="41"/>
      <c r="AS881" s="41"/>
      <c r="AT881" s="41"/>
      <c r="AU881" s="41"/>
      <c r="AV881" s="41"/>
      <c r="AW881" s="41"/>
      <c r="AX881" s="41"/>
      <c r="AY881" s="41"/>
      <c r="AZ881" s="41"/>
      <c r="BA881" s="41"/>
      <c r="BB881" s="41"/>
      <c r="BC881" s="41"/>
      <c r="BD881" s="41"/>
      <c r="BE881" s="41"/>
      <c r="BF881" s="41"/>
      <c r="BG881" s="41"/>
      <c r="BH881" s="41"/>
      <c r="BI881" s="41"/>
      <c r="BJ881" s="41"/>
      <c r="BK881" s="43"/>
    </row>
    <row r="882" spans="1:63" s="44" customFormat="1" x14ac:dyDescent="0.2">
      <c r="A882" s="52"/>
      <c r="B882" s="41"/>
      <c r="C882" s="41"/>
      <c r="D882" s="41"/>
      <c r="E882" s="41"/>
      <c r="F882" s="41"/>
      <c r="G882" s="41"/>
      <c r="H882" s="42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  <c r="AD882" s="41"/>
      <c r="AE882" s="41"/>
      <c r="AF882" s="41"/>
      <c r="AG882" s="41"/>
      <c r="AH882" s="41"/>
      <c r="AI882" s="41"/>
      <c r="AJ882" s="41"/>
      <c r="AK882" s="41"/>
      <c r="AL882" s="41"/>
      <c r="AM882" s="41"/>
      <c r="AN882" s="41"/>
      <c r="AO882" s="41"/>
      <c r="AP882" s="41"/>
      <c r="AQ882" s="41"/>
      <c r="AR882" s="41"/>
      <c r="AS882" s="41"/>
      <c r="AT882" s="41"/>
      <c r="AU882" s="41"/>
      <c r="AV882" s="41"/>
      <c r="AW882" s="41"/>
      <c r="AX882" s="41"/>
      <c r="AY882" s="41"/>
      <c r="AZ882" s="41"/>
      <c r="BA882" s="41"/>
      <c r="BB882" s="41"/>
      <c r="BC882" s="41"/>
      <c r="BD882" s="41"/>
      <c r="BE882" s="41"/>
      <c r="BF882" s="41"/>
      <c r="BG882" s="41"/>
      <c r="BH882" s="41"/>
      <c r="BI882" s="41"/>
      <c r="BJ882" s="41"/>
      <c r="BK882" s="43"/>
    </row>
    <row r="883" spans="1:63" s="44" customFormat="1" x14ac:dyDescent="0.2">
      <c r="A883" s="52"/>
      <c r="B883" s="41"/>
      <c r="C883" s="41"/>
      <c r="D883" s="41"/>
      <c r="E883" s="41"/>
      <c r="F883" s="41"/>
      <c r="G883" s="41"/>
      <c r="H883" s="42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  <c r="AD883" s="41"/>
      <c r="AE883" s="41"/>
      <c r="AF883" s="41"/>
      <c r="AG883" s="41"/>
      <c r="AH883" s="41"/>
      <c r="AI883" s="41"/>
      <c r="AJ883" s="41"/>
      <c r="AK883" s="41"/>
      <c r="AL883" s="41"/>
      <c r="AM883" s="41"/>
      <c r="AN883" s="41"/>
      <c r="AO883" s="41"/>
      <c r="AP883" s="41"/>
      <c r="AQ883" s="41"/>
      <c r="AR883" s="41"/>
      <c r="AS883" s="41"/>
      <c r="AT883" s="41"/>
      <c r="AU883" s="41"/>
      <c r="AV883" s="41"/>
      <c r="AW883" s="41"/>
      <c r="AX883" s="41"/>
      <c r="AY883" s="41"/>
      <c r="AZ883" s="41"/>
      <c r="BA883" s="41"/>
      <c r="BB883" s="41"/>
      <c r="BC883" s="41"/>
      <c r="BD883" s="41"/>
      <c r="BE883" s="41"/>
      <c r="BF883" s="41"/>
      <c r="BG883" s="41"/>
      <c r="BH883" s="41"/>
      <c r="BI883" s="41"/>
      <c r="BJ883" s="41"/>
      <c r="BK883" s="43"/>
    </row>
    <row r="884" spans="1:63" s="44" customFormat="1" x14ac:dyDescent="0.2">
      <c r="A884" s="52"/>
      <c r="B884" s="41"/>
      <c r="C884" s="41"/>
      <c r="D884" s="41"/>
      <c r="E884" s="41"/>
      <c r="F884" s="41"/>
      <c r="G884" s="41"/>
      <c r="H884" s="42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  <c r="AD884" s="41"/>
      <c r="AE884" s="41"/>
      <c r="AF884" s="41"/>
      <c r="AG884" s="41"/>
      <c r="AH884" s="41"/>
      <c r="AI884" s="41"/>
      <c r="AJ884" s="41"/>
      <c r="AK884" s="41"/>
      <c r="AL884" s="41"/>
      <c r="AM884" s="41"/>
      <c r="AN884" s="41"/>
      <c r="AO884" s="41"/>
      <c r="AP884" s="41"/>
      <c r="AQ884" s="41"/>
      <c r="AR884" s="41"/>
      <c r="AS884" s="41"/>
      <c r="AT884" s="41"/>
      <c r="AU884" s="41"/>
      <c r="AV884" s="41"/>
      <c r="AW884" s="41"/>
      <c r="AX884" s="41"/>
      <c r="AY884" s="41"/>
      <c r="AZ884" s="41"/>
      <c r="BA884" s="41"/>
      <c r="BB884" s="41"/>
      <c r="BC884" s="41"/>
      <c r="BD884" s="41"/>
      <c r="BE884" s="41"/>
      <c r="BF884" s="41"/>
      <c r="BG884" s="41"/>
      <c r="BH884" s="41"/>
      <c r="BI884" s="41"/>
      <c r="BJ884" s="41"/>
      <c r="BK884" s="43"/>
    </row>
    <row r="885" spans="1:63" s="44" customFormat="1" x14ac:dyDescent="0.2">
      <c r="A885" s="52"/>
      <c r="B885" s="41"/>
      <c r="C885" s="41"/>
      <c r="D885" s="41"/>
      <c r="E885" s="41"/>
      <c r="F885" s="41"/>
      <c r="G885" s="41"/>
      <c r="H885" s="42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  <c r="AD885" s="41"/>
      <c r="AE885" s="41"/>
      <c r="AF885" s="41"/>
      <c r="AG885" s="41"/>
      <c r="AH885" s="41"/>
      <c r="AI885" s="41"/>
      <c r="AJ885" s="41"/>
      <c r="AK885" s="41"/>
      <c r="AL885" s="41"/>
      <c r="AM885" s="41"/>
      <c r="AN885" s="41"/>
      <c r="AO885" s="41"/>
      <c r="AP885" s="41"/>
      <c r="AQ885" s="41"/>
      <c r="AR885" s="41"/>
      <c r="AS885" s="41"/>
      <c r="AT885" s="41"/>
      <c r="AU885" s="41"/>
      <c r="AV885" s="41"/>
      <c r="AW885" s="41"/>
      <c r="AX885" s="41"/>
      <c r="AY885" s="41"/>
      <c r="AZ885" s="41"/>
      <c r="BA885" s="41"/>
      <c r="BB885" s="41"/>
      <c r="BC885" s="41"/>
      <c r="BD885" s="41"/>
      <c r="BE885" s="41"/>
      <c r="BF885" s="41"/>
      <c r="BG885" s="41"/>
      <c r="BH885" s="41"/>
      <c r="BI885" s="41"/>
      <c r="BJ885" s="41"/>
      <c r="BK885" s="43"/>
    </row>
    <row r="886" spans="1:63" s="44" customFormat="1" x14ac:dyDescent="0.2">
      <c r="A886" s="52"/>
      <c r="B886" s="41"/>
      <c r="C886" s="41"/>
      <c r="D886" s="41"/>
      <c r="E886" s="41"/>
      <c r="F886" s="41"/>
      <c r="G886" s="41"/>
      <c r="H886" s="42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  <c r="AD886" s="41"/>
      <c r="AE886" s="41"/>
      <c r="AF886" s="41"/>
      <c r="AG886" s="41"/>
      <c r="AH886" s="41"/>
      <c r="AI886" s="41"/>
      <c r="AJ886" s="41"/>
      <c r="AK886" s="41"/>
      <c r="AL886" s="41"/>
      <c r="AM886" s="41"/>
      <c r="AN886" s="41"/>
      <c r="AO886" s="41"/>
      <c r="AP886" s="41"/>
      <c r="AQ886" s="41"/>
      <c r="AR886" s="41"/>
      <c r="AS886" s="41"/>
      <c r="AT886" s="41"/>
      <c r="AU886" s="41"/>
      <c r="AV886" s="41"/>
      <c r="AW886" s="41"/>
      <c r="AX886" s="41"/>
      <c r="AY886" s="41"/>
      <c r="AZ886" s="41"/>
      <c r="BA886" s="41"/>
      <c r="BB886" s="41"/>
      <c r="BC886" s="41"/>
      <c r="BD886" s="41"/>
      <c r="BE886" s="41"/>
      <c r="BF886" s="41"/>
      <c r="BG886" s="41"/>
      <c r="BH886" s="41"/>
      <c r="BI886" s="41"/>
      <c r="BJ886" s="41"/>
      <c r="BK886" s="43"/>
    </row>
    <row r="887" spans="1:63" s="44" customFormat="1" x14ac:dyDescent="0.2">
      <c r="A887" s="52"/>
      <c r="B887" s="41"/>
      <c r="C887" s="41"/>
      <c r="D887" s="41"/>
      <c r="E887" s="41"/>
      <c r="F887" s="41"/>
      <c r="G887" s="41"/>
      <c r="H887" s="42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  <c r="AD887" s="41"/>
      <c r="AE887" s="41"/>
      <c r="AF887" s="41"/>
      <c r="AG887" s="41"/>
      <c r="AH887" s="41"/>
      <c r="AI887" s="41"/>
      <c r="AJ887" s="41"/>
      <c r="AK887" s="41"/>
      <c r="AL887" s="41"/>
      <c r="AM887" s="41"/>
      <c r="AN887" s="41"/>
      <c r="AO887" s="41"/>
      <c r="AP887" s="41"/>
      <c r="AQ887" s="41"/>
      <c r="AR887" s="41"/>
      <c r="AS887" s="41"/>
      <c r="AT887" s="41"/>
      <c r="AU887" s="41"/>
      <c r="AV887" s="41"/>
      <c r="AW887" s="41"/>
      <c r="AX887" s="41"/>
      <c r="AY887" s="41"/>
      <c r="AZ887" s="41"/>
      <c r="BA887" s="41"/>
      <c r="BB887" s="41"/>
      <c r="BC887" s="41"/>
      <c r="BD887" s="41"/>
      <c r="BE887" s="41"/>
      <c r="BF887" s="41"/>
      <c r="BG887" s="41"/>
      <c r="BH887" s="41"/>
      <c r="BI887" s="41"/>
      <c r="BJ887" s="41"/>
      <c r="BK887" s="43"/>
    </row>
    <row r="888" spans="1:63" s="44" customFormat="1" x14ac:dyDescent="0.2">
      <c r="A888" s="52"/>
      <c r="B888" s="41"/>
      <c r="C888" s="41"/>
      <c r="D888" s="41"/>
      <c r="E888" s="41"/>
      <c r="F888" s="41"/>
      <c r="G888" s="41"/>
      <c r="H888" s="42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  <c r="AD888" s="41"/>
      <c r="AE888" s="41"/>
      <c r="AF888" s="41"/>
      <c r="AG888" s="41"/>
      <c r="AH888" s="41"/>
      <c r="AI888" s="41"/>
      <c r="AJ888" s="41"/>
      <c r="AK888" s="41"/>
      <c r="AL888" s="41"/>
      <c r="AM888" s="41"/>
      <c r="AN888" s="41"/>
      <c r="AO888" s="41"/>
      <c r="AP888" s="41"/>
      <c r="AQ888" s="41"/>
      <c r="AR888" s="41"/>
      <c r="AS888" s="41"/>
      <c r="AT888" s="41"/>
      <c r="AU888" s="41"/>
      <c r="AV888" s="41"/>
      <c r="AW888" s="41"/>
      <c r="AX888" s="41"/>
      <c r="AY888" s="41"/>
      <c r="AZ888" s="41"/>
      <c r="BA888" s="41"/>
      <c r="BB888" s="41"/>
      <c r="BC888" s="41"/>
      <c r="BD888" s="41"/>
      <c r="BE888" s="41"/>
      <c r="BF888" s="41"/>
      <c r="BG888" s="41"/>
      <c r="BH888" s="41"/>
      <c r="BI888" s="41"/>
      <c r="BJ888" s="41"/>
      <c r="BK888" s="43"/>
    </row>
    <row r="889" spans="1:63" s="44" customFormat="1" x14ac:dyDescent="0.2">
      <c r="A889" s="52"/>
      <c r="B889" s="41"/>
      <c r="C889" s="41"/>
      <c r="D889" s="41"/>
      <c r="E889" s="41"/>
      <c r="F889" s="41"/>
      <c r="G889" s="41"/>
      <c r="H889" s="42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  <c r="AD889" s="41"/>
      <c r="AE889" s="41"/>
      <c r="AF889" s="41"/>
      <c r="AG889" s="41"/>
      <c r="AH889" s="41"/>
      <c r="AI889" s="41"/>
      <c r="AJ889" s="41"/>
      <c r="AK889" s="41"/>
      <c r="AL889" s="41"/>
      <c r="AM889" s="41"/>
      <c r="AN889" s="41"/>
      <c r="AO889" s="41"/>
      <c r="AP889" s="41"/>
      <c r="AQ889" s="41"/>
      <c r="AR889" s="41"/>
      <c r="AS889" s="41"/>
      <c r="AT889" s="41"/>
      <c r="AU889" s="41"/>
      <c r="AV889" s="41"/>
      <c r="AW889" s="41"/>
      <c r="AX889" s="41"/>
      <c r="AY889" s="41"/>
      <c r="AZ889" s="41"/>
      <c r="BA889" s="41"/>
      <c r="BB889" s="41"/>
      <c r="BC889" s="41"/>
      <c r="BD889" s="41"/>
      <c r="BE889" s="41"/>
      <c r="BF889" s="41"/>
      <c r="BG889" s="41"/>
      <c r="BH889" s="41"/>
      <c r="BI889" s="41"/>
      <c r="BJ889" s="41"/>
      <c r="BK889" s="43"/>
    </row>
    <row r="890" spans="1:63" s="44" customFormat="1" x14ac:dyDescent="0.2">
      <c r="A890" s="52"/>
      <c r="B890" s="41"/>
      <c r="C890" s="41"/>
      <c r="D890" s="41"/>
      <c r="E890" s="41"/>
      <c r="F890" s="41"/>
      <c r="G890" s="41"/>
      <c r="H890" s="42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  <c r="AD890" s="41"/>
      <c r="AE890" s="41"/>
      <c r="AF890" s="41"/>
      <c r="AG890" s="41"/>
      <c r="AH890" s="41"/>
      <c r="AI890" s="41"/>
      <c r="AJ890" s="41"/>
      <c r="AK890" s="41"/>
      <c r="AL890" s="41"/>
      <c r="AM890" s="41"/>
      <c r="AN890" s="41"/>
      <c r="AO890" s="41"/>
      <c r="AP890" s="41"/>
      <c r="AQ890" s="41"/>
      <c r="AR890" s="41"/>
      <c r="AS890" s="41"/>
      <c r="AT890" s="41"/>
      <c r="AU890" s="41"/>
      <c r="AV890" s="41"/>
      <c r="AW890" s="41"/>
      <c r="AX890" s="41"/>
      <c r="AY890" s="41"/>
      <c r="AZ890" s="41"/>
      <c r="BA890" s="41"/>
      <c r="BB890" s="41"/>
      <c r="BC890" s="41"/>
      <c r="BD890" s="41"/>
      <c r="BE890" s="41"/>
      <c r="BF890" s="41"/>
      <c r="BG890" s="41"/>
      <c r="BH890" s="41"/>
      <c r="BI890" s="41"/>
      <c r="BJ890" s="41"/>
      <c r="BK890" s="43"/>
    </row>
    <row r="891" spans="1:63" s="44" customFormat="1" x14ac:dyDescent="0.2">
      <c r="A891" s="52"/>
      <c r="B891" s="41"/>
      <c r="C891" s="41"/>
      <c r="D891" s="41"/>
      <c r="E891" s="41"/>
      <c r="F891" s="41"/>
      <c r="G891" s="41"/>
      <c r="H891" s="42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  <c r="AD891" s="41"/>
      <c r="AE891" s="41"/>
      <c r="AF891" s="41"/>
      <c r="AG891" s="41"/>
      <c r="AH891" s="41"/>
      <c r="AI891" s="41"/>
      <c r="AJ891" s="41"/>
      <c r="AK891" s="41"/>
      <c r="AL891" s="41"/>
      <c r="AM891" s="41"/>
      <c r="AN891" s="41"/>
      <c r="AO891" s="41"/>
      <c r="AP891" s="41"/>
      <c r="AQ891" s="41"/>
      <c r="AR891" s="41"/>
      <c r="AS891" s="41"/>
      <c r="AT891" s="41"/>
      <c r="AU891" s="41"/>
      <c r="AV891" s="41"/>
      <c r="AW891" s="41"/>
      <c r="AX891" s="41"/>
      <c r="AY891" s="41"/>
      <c r="AZ891" s="41"/>
      <c r="BA891" s="41"/>
      <c r="BB891" s="41"/>
      <c r="BC891" s="41"/>
      <c r="BD891" s="41"/>
      <c r="BE891" s="41"/>
      <c r="BF891" s="41"/>
      <c r="BG891" s="41"/>
      <c r="BH891" s="41"/>
      <c r="BI891" s="41"/>
      <c r="BJ891" s="41"/>
      <c r="BK891" s="43"/>
    </row>
    <row r="892" spans="1:63" s="44" customFormat="1" x14ac:dyDescent="0.2">
      <c r="A892" s="52"/>
      <c r="B892" s="41"/>
      <c r="C892" s="41"/>
      <c r="D892" s="41"/>
      <c r="E892" s="41"/>
      <c r="F892" s="41"/>
      <c r="G892" s="41"/>
      <c r="H892" s="42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  <c r="AD892" s="41"/>
      <c r="AE892" s="41"/>
      <c r="AF892" s="41"/>
      <c r="AG892" s="41"/>
      <c r="AH892" s="41"/>
      <c r="AI892" s="41"/>
      <c r="AJ892" s="41"/>
      <c r="AK892" s="41"/>
      <c r="AL892" s="41"/>
      <c r="AM892" s="41"/>
      <c r="AN892" s="41"/>
      <c r="AO892" s="41"/>
      <c r="AP892" s="41"/>
      <c r="AQ892" s="41"/>
      <c r="AR892" s="41"/>
      <c r="AS892" s="41"/>
      <c r="AT892" s="41"/>
      <c r="AU892" s="41"/>
      <c r="AV892" s="41"/>
      <c r="AW892" s="41"/>
      <c r="AX892" s="41"/>
      <c r="AY892" s="41"/>
      <c r="AZ892" s="41"/>
      <c r="BA892" s="41"/>
      <c r="BB892" s="41"/>
      <c r="BC892" s="41"/>
      <c r="BD892" s="41"/>
      <c r="BE892" s="41"/>
      <c r="BF892" s="41"/>
      <c r="BG892" s="41"/>
      <c r="BH892" s="41"/>
      <c r="BI892" s="41"/>
      <c r="BJ892" s="41"/>
      <c r="BK892" s="43"/>
    </row>
    <row r="893" spans="1:63" s="44" customFormat="1" x14ac:dyDescent="0.2">
      <c r="A893" s="52"/>
      <c r="B893" s="41"/>
      <c r="C893" s="41"/>
      <c r="D893" s="41"/>
      <c r="E893" s="41"/>
      <c r="F893" s="41"/>
      <c r="G893" s="41"/>
      <c r="H893" s="42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  <c r="AD893" s="41"/>
      <c r="AE893" s="41"/>
      <c r="AF893" s="41"/>
      <c r="AG893" s="41"/>
      <c r="AH893" s="41"/>
      <c r="AI893" s="41"/>
      <c r="AJ893" s="41"/>
      <c r="AK893" s="41"/>
      <c r="AL893" s="41"/>
      <c r="AM893" s="41"/>
      <c r="AN893" s="41"/>
      <c r="AO893" s="41"/>
      <c r="AP893" s="41"/>
      <c r="AQ893" s="41"/>
      <c r="AR893" s="41"/>
      <c r="AS893" s="41"/>
      <c r="AT893" s="41"/>
      <c r="AU893" s="41"/>
      <c r="AV893" s="41"/>
      <c r="AW893" s="41"/>
      <c r="AX893" s="41"/>
      <c r="AY893" s="41"/>
      <c r="AZ893" s="41"/>
      <c r="BA893" s="41"/>
      <c r="BB893" s="41"/>
      <c r="BC893" s="41"/>
      <c r="BD893" s="41"/>
      <c r="BE893" s="41"/>
      <c r="BF893" s="41"/>
      <c r="BG893" s="41"/>
      <c r="BH893" s="41"/>
      <c r="BI893" s="41"/>
      <c r="BJ893" s="41"/>
      <c r="BK893" s="43"/>
    </row>
    <row r="894" spans="1:63" s="44" customFormat="1" x14ac:dyDescent="0.2">
      <c r="A894" s="52"/>
      <c r="B894" s="41"/>
      <c r="C894" s="41"/>
      <c r="D894" s="41"/>
      <c r="E894" s="41"/>
      <c r="F894" s="41"/>
      <c r="G894" s="41"/>
      <c r="H894" s="42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  <c r="AD894" s="41"/>
      <c r="AE894" s="41"/>
      <c r="AF894" s="41"/>
      <c r="AG894" s="41"/>
      <c r="AH894" s="41"/>
      <c r="AI894" s="41"/>
      <c r="AJ894" s="41"/>
      <c r="AK894" s="41"/>
      <c r="AL894" s="41"/>
      <c r="AM894" s="41"/>
      <c r="AN894" s="41"/>
      <c r="AO894" s="41"/>
      <c r="AP894" s="41"/>
      <c r="AQ894" s="41"/>
      <c r="AR894" s="41"/>
      <c r="AS894" s="41"/>
      <c r="AT894" s="41"/>
      <c r="AU894" s="41"/>
      <c r="AV894" s="41"/>
      <c r="AW894" s="41"/>
      <c r="AX894" s="41"/>
      <c r="AY894" s="41"/>
      <c r="AZ894" s="41"/>
      <c r="BA894" s="41"/>
      <c r="BB894" s="41"/>
      <c r="BC894" s="41"/>
      <c r="BD894" s="41"/>
      <c r="BE894" s="41"/>
      <c r="BF894" s="41"/>
      <c r="BG894" s="41"/>
      <c r="BH894" s="41"/>
      <c r="BI894" s="41"/>
      <c r="BJ894" s="41"/>
      <c r="BK894" s="43"/>
    </row>
    <row r="895" spans="1:63" s="44" customFormat="1" x14ac:dyDescent="0.2">
      <c r="A895" s="52"/>
      <c r="B895" s="41"/>
      <c r="C895" s="41"/>
      <c r="D895" s="41"/>
      <c r="E895" s="41"/>
      <c r="F895" s="41"/>
      <c r="G895" s="41"/>
      <c r="H895" s="42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  <c r="AD895" s="41"/>
      <c r="AE895" s="41"/>
      <c r="AF895" s="41"/>
      <c r="AG895" s="41"/>
      <c r="AH895" s="41"/>
      <c r="AI895" s="41"/>
      <c r="AJ895" s="41"/>
      <c r="AK895" s="41"/>
      <c r="AL895" s="41"/>
      <c r="AM895" s="41"/>
      <c r="AN895" s="41"/>
      <c r="AO895" s="41"/>
      <c r="AP895" s="41"/>
      <c r="AQ895" s="41"/>
      <c r="AR895" s="41"/>
      <c r="AS895" s="41"/>
      <c r="AT895" s="41"/>
      <c r="AU895" s="41"/>
      <c r="AV895" s="41"/>
      <c r="AW895" s="41"/>
      <c r="AX895" s="41"/>
      <c r="AY895" s="41"/>
      <c r="AZ895" s="41"/>
      <c r="BA895" s="41"/>
      <c r="BB895" s="41"/>
      <c r="BC895" s="41"/>
      <c r="BD895" s="41"/>
      <c r="BE895" s="41"/>
      <c r="BF895" s="41"/>
      <c r="BG895" s="41"/>
      <c r="BH895" s="41"/>
      <c r="BI895" s="41"/>
      <c r="BJ895" s="41"/>
      <c r="BK895" s="43"/>
    </row>
    <row r="896" spans="1:63" s="44" customFormat="1" x14ac:dyDescent="0.2">
      <c r="A896" s="52"/>
      <c r="B896" s="41"/>
      <c r="C896" s="41"/>
      <c r="D896" s="41"/>
      <c r="E896" s="41"/>
      <c r="F896" s="41"/>
      <c r="G896" s="41"/>
      <c r="H896" s="42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  <c r="AD896" s="41"/>
      <c r="AE896" s="41"/>
      <c r="AF896" s="41"/>
      <c r="AG896" s="41"/>
      <c r="AH896" s="41"/>
      <c r="AI896" s="41"/>
      <c r="AJ896" s="41"/>
      <c r="AK896" s="41"/>
      <c r="AL896" s="41"/>
      <c r="AM896" s="41"/>
      <c r="AN896" s="41"/>
      <c r="AO896" s="41"/>
      <c r="AP896" s="41"/>
      <c r="AQ896" s="41"/>
      <c r="AR896" s="41"/>
      <c r="AS896" s="41"/>
      <c r="AT896" s="41"/>
      <c r="AU896" s="41"/>
      <c r="AV896" s="41"/>
      <c r="AW896" s="41"/>
      <c r="AX896" s="41"/>
      <c r="AY896" s="41"/>
      <c r="AZ896" s="41"/>
      <c r="BA896" s="41"/>
      <c r="BB896" s="41"/>
      <c r="BC896" s="41"/>
      <c r="BD896" s="41"/>
      <c r="BE896" s="41"/>
      <c r="BF896" s="41"/>
      <c r="BG896" s="41"/>
      <c r="BH896" s="41"/>
      <c r="BI896" s="41"/>
      <c r="BJ896" s="41"/>
      <c r="BK896" s="43"/>
    </row>
    <row r="897" spans="1:63" s="44" customFormat="1" x14ac:dyDescent="0.2">
      <c r="A897" s="52"/>
      <c r="B897" s="41"/>
      <c r="C897" s="41"/>
      <c r="D897" s="41"/>
      <c r="E897" s="41"/>
      <c r="F897" s="41"/>
      <c r="G897" s="41"/>
      <c r="H897" s="42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  <c r="AD897" s="41"/>
      <c r="AE897" s="41"/>
      <c r="AF897" s="41"/>
      <c r="AG897" s="41"/>
      <c r="AH897" s="41"/>
      <c r="AI897" s="41"/>
      <c r="AJ897" s="41"/>
      <c r="AK897" s="41"/>
      <c r="AL897" s="41"/>
      <c r="AM897" s="41"/>
      <c r="AN897" s="41"/>
      <c r="AO897" s="41"/>
      <c r="AP897" s="41"/>
      <c r="AQ897" s="41"/>
      <c r="AR897" s="41"/>
      <c r="AS897" s="41"/>
      <c r="AT897" s="41"/>
      <c r="AU897" s="41"/>
      <c r="AV897" s="41"/>
      <c r="AW897" s="41"/>
      <c r="AX897" s="41"/>
      <c r="AY897" s="41"/>
      <c r="AZ897" s="41"/>
      <c r="BA897" s="41"/>
      <c r="BB897" s="41"/>
      <c r="BC897" s="41"/>
      <c r="BD897" s="41"/>
      <c r="BE897" s="41"/>
      <c r="BF897" s="41"/>
      <c r="BG897" s="41"/>
      <c r="BH897" s="41"/>
      <c r="BI897" s="41"/>
      <c r="BJ897" s="41"/>
      <c r="BK897" s="43"/>
    </row>
    <row r="898" spans="1:63" s="44" customFormat="1" x14ac:dyDescent="0.2">
      <c r="A898" s="52"/>
      <c r="B898" s="41"/>
      <c r="C898" s="41"/>
      <c r="D898" s="41"/>
      <c r="E898" s="41"/>
      <c r="F898" s="41"/>
      <c r="G898" s="41"/>
      <c r="H898" s="42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  <c r="AD898" s="41"/>
      <c r="AE898" s="41"/>
      <c r="AF898" s="41"/>
      <c r="AG898" s="41"/>
      <c r="AH898" s="41"/>
      <c r="AI898" s="41"/>
      <c r="AJ898" s="41"/>
      <c r="AK898" s="41"/>
      <c r="AL898" s="41"/>
      <c r="AM898" s="41"/>
      <c r="AN898" s="41"/>
      <c r="AO898" s="41"/>
      <c r="AP898" s="41"/>
      <c r="AQ898" s="41"/>
      <c r="AR898" s="41"/>
      <c r="AS898" s="41"/>
      <c r="AT898" s="41"/>
      <c r="AU898" s="41"/>
      <c r="AV898" s="41"/>
      <c r="AW898" s="41"/>
      <c r="AX898" s="41"/>
      <c r="AY898" s="41"/>
      <c r="AZ898" s="41"/>
      <c r="BA898" s="41"/>
      <c r="BB898" s="41"/>
      <c r="BC898" s="41"/>
      <c r="BD898" s="41"/>
      <c r="BE898" s="41"/>
      <c r="BF898" s="41"/>
      <c r="BG898" s="41"/>
      <c r="BH898" s="41"/>
      <c r="BI898" s="41"/>
      <c r="BJ898" s="41"/>
      <c r="BK898" s="43"/>
    </row>
    <row r="899" spans="1:63" s="44" customFormat="1" x14ac:dyDescent="0.2">
      <c r="A899" s="52"/>
      <c r="B899" s="41"/>
      <c r="C899" s="41"/>
      <c r="D899" s="41"/>
      <c r="E899" s="41"/>
      <c r="F899" s="41"/>
      <c r="G899" s="41"/>
      <c r="H899" s="42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  <c r="AD899" s="41"/>
      <c r="AE899" s="41"/>
      <c r="AF899" s="41"/>
      <c r="AG899" s="41"/>
      <c r="AH899" s="41"/>
      <c r="AI899" s="41"/>
      <c r="AJ899" s="41"/>
      <c r="AK899" s="41"/>
      <c r="AL899" s="41"/>
      <c r="AM899" s="41"/>
      <c r="AN899" s="41"/>
      <c r="AO899" s="41"/>
      <c r="AP899" s="41"/>
      <c r="AQ899" s="41"/>
      <c r="AR899" s="41"/>
      <c r="AS899" s="41"/>
      <c r="AT899" s="41"/>
      <c r="AU899" s="41"/>
      <c r="AV899" s="41"/>
      <c r="AW899" s="41"/>
      <c r="AX899" s="41"/>
      <c r="AY899" s="41"/>
      <c r="AZ899" s="41"/>
      <c r="BA899" s="41"/>
      <c r="BB899" s="41"/>
      <c r="BC899" s="41"/>
      <c r="BD899" s="41"/>
      <c r="BE899" s="41"/>
      <c r="BF899" s="41"/>
      <c r="BG899" s="41"/>
      <c r="BH899" s="41"/>
      <c r="BI899" s="41"/>
      <c r="BJ899" s="41"/>
      <c r="BK899" s="43"/>
    </row>
    <row r="900" spans="1:63" s="44" customFormat="1" x14ac:dyDescent="0.2">
      <c r="A900" s="52"/>
      <c r="B900" s="41"/>
      <c r="C900" s="41"/>
      <c r="D900" s="41"/>
      <c r="E900" s="41"/>
      <c r="F900" s="41"/>
      <c r="G900" s="41"/>
      <c r="H900" s="42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  <c r="AD900" s="41"/>
      <c r="AE900" s="41"/>
      <c r="AF900" s="41"/>
      <c r="AG900" s="41"/>
      <c r="AH900" s="41"/>
      <c r="AI900" s="41"/>
      <c r="AJ900" s="41"/>
      <c r="AK900" s="41"/>
      <c r="AL900" s="41"/>
      <c r="AM900" s="41"/>
      <c r="AN900" s="41"/>
      <c r="AO900" s="41"/>
      <c r="AP900" s="41"/>
      <c r="AQ900" s="41"/>
      <c r="AR900" s="41"/>
      <c r="AS900" s="41"/>
      <c r="AT900" s="41"/>
      <c r="AU900" s="41"/>
      <c r="AV900" s="41"/>
      <c r="AW900" s="41"/>
      <c r="AX900" s="41"/>
      <c r="AY900" s="41"/>
      <c r="AZ900" s="41"/>
      <c r="BA900" s="41"/>
      <c r="BB900" s="41"/>
      <c r="BC900" s="41"/>
      <c r="BD900" s="41"/>
      <c r="BE900" s="41"/>
      <c r="BF900" s="41"/>
      <c r="BG900" s="41"/>
      <c r="BH900" s="41"/>
      <c r="BI900" s="41"/>
      <c r="BJ900" s="41"/>
      <c r="BK900" s="43"/>
    </row>
    <row r="901" spans="1:63" s="44" customFormat="1" x14ac:dyDescent="0.2">
      <c r="A901" s="52"/>
      <c r="B901" s="41"/>
      <c r="C901" s="41"/>
      <c r="D901" s="41"/>
      <c r="E901" s="41"/>
      <c r="F901" s="41"/>
      <c r="G901" s="41"/>
      <c r="H901" s="42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  <c r="AD901" s="41"/>
      <c r="AE901" s="41"/>
      <c r="AF901" s="41"/>
      <c r="AG901" s="41"/>
      <c r="AH901" s="41"/>
      <c r="AI901" s="41"/>
      <c r="AJ901" s="41"/>
      <c r="AK901" s="41"/>
      <c r="AL901" s="41"/>
      <c r="AM901" s="41"/>
      <c r="AN901" s="41"/>
      <c r="AO901" s="41"/>
      <c r="AP901" s="41"/>
      <c r="AQ901" s="41"/>
      <c r="AR901" s="41"/>
      <c r="AS901" s="41"/>
      <c r="AT901" s="41"/>
      <c r="AU901" s="41"/>
      <c r="AV901" s="41"/>
      <c r="AW901" s="41"/>
      <c r="AX901" s="41"/>
      <c r="AY901" s="41"/>
      <c r="AZ901" s="41"/>
      <c r="BA901" s="41"/>
      <c r="BB901" s="41"/>
      <c r="BC901" s="41"/>
      <c r="BD901" s="41"/>
      <c r="BE901" s="41"/>
      <c r="BF901" s="41"/>
      <c r="BG901" s="41"/>
      <c r="BH901" s="41"/>
      <c r="BI901" s="41"/>
      <c r="BJ901" s="41"/>
      <c r="BK901" s="43"/>
    </row>
    <row r="902" spans="1:63" s="44" customFormat="1" x14ac:dyDescent="0.2">
      <c r="A902" s="52"/>
      <c r="B902" s="41"/>
      <c r="C902" s="41"/>
      <c r="D902" s="41"/>
      <c r="E902" s="41"/>
      <c r="F902" s="41"/>
      <c r="G902" s="41"/>
      <c r="H902" s="42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  <c r="AD902" s="41"/>
      <c r="AE902" s="41"/>
      <c r="AF902" s="41"/>
      <c r="AG902" s="41"/>
      <c r="AH902" s="41"/>
      <c r="AI902" s="41"/>
      <c r="AJ902" s="41"/>
      <c r="AK902" s="41"/>
      <c r="AL902" s="41"/>
      <c r="AM902" s="41"/>
      <c r="AN902" s="41"/>
      <c r="AO902" s="41"/>
      <c r="AP902" s="41"/>
      <c r="AQ902" s="41"/>
      <c r="AR902" s="41"/>
      <c r="AS902" s="41"/>
      <c r="AT902" s="41"/>
      <c r="AU902" s="41"/>
      <c r="AV902" s="41"/>
      <c r="AW902" s="41"/>
      <c r="AX902" s="41"/>
      <c r="AY902" s="41"/>
      <c r="AZ902" s="41"/>
      <c r="BA902" s="41"/>
      <c r="BB902" s="41"/>
      <c r="BC902" s="41"/>
      <c r="BD902" s="41"/>
      <c r="BE902" s="41"/>
      <c r="BF902" s="41"/>
      <c r="BG902" s="41"/>
      <c r="BH902" s="41"/>
      <c r="BI902" s="41"/>
      <c r="BJ902" s="41"/>
      <c r="BK902" s="43"/>
    </row>
    <row r="903" spans="1:63" s="44" customFormat="1" x14ac:dyDescent="0.2">
      <c r="A903" s="52"/>
      <c r="B903" s="41"/>
      <c r="C903" s="41"/>
      <c r="D903" s="41"/>
      <c r="E903" s="41"/>
      <c r="F903" s="41"/>
      <c r="G903" s="41"/>
      <c r="H903" s="42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  <c r="AD903" s="41"/>
      <c r="AE903" s="41"/>
      <c r="AF903" s="41"/>
      <c r="AG903" s="41"/>
      <c r="AH903" s="41"/>
      <c r="AI903" s="41"/>
      <c r="AJ903" s="41"/>
      <c r="AK903" s="41"/>
      <c r="AL903" s="41"/>
      <c r="AM903" s="41"/>
      <c r="AN903" s="41"/>
      <c r="AO903" s="41"/>
      <c r="AP903" s="41"/>
      <c r="AQ903" s="41"/>
      <c r="AR903" s="41"/>
      <c r="AS903" s="41"/>
      <c r="AT903" s="41"/>
      <c r="AU903" s="41"/>
      <c r="AV903" s="41"/>
      <c r="AW903" s="41"/>
      <c r="AX903" s="41"/>
      <c r="AY903" s="41"/>
      <c r="AZ903" s="41"/>
      <c r="BA903" s="41"/>
      <c r="BB903" s="41"/>
      <c r="BC903" s="41"/>
      <c r="BD903" s="41"/>
      <c r="BE903" s="41"/>
      <c r="BF903" s="41"/>
      <c r="BG903" s="41"/>
      <c r="BH903" s="41"/>
      <c r="BI903" s="41"/>
      <c r="BJ903" s="41"/>
      <c r="BK903" s="43"/>
    </row>
    <row r="904" spans="1:63" s="44" customFormat="1" x14ac:dyDescent="0.2">
      <c r="A904" s="52"/>
      <c r="B904" s="41"/>
      <c r="C904" s="41"/>
      <c r="D904" s="41"/>
      <c r="E904" s="41"/>
      <c r="F904" s="41"/>
      <c r="G904" s="41"/>
      <c r="H904" s="42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  <c r="AD904" s="41"/>
      <c r="AE904" s="41"/>
      <c r="AF904" s="41"/>
      <c r="AG904" s="41"/>
      <c r="AH904" s="41"/>
      <c r="AI904" s="41"/>
      <c r="AJ904" s="41"/>
      <c r="AK904" s="41"/>
      <c r="AL904" s="41"/>
      <c r="AM904" s="41"/>
      <c r="AN904" s="41"/>
      <c r="AO904" s="41"/>
      <c r="AP904" s="41"/>
      <c r="AQ904" s="41"/>
      <c r="AR904" s="41"/>
      <c r="AS904" s="41"/>
      <c r="AT904" s="41"/>
      <c r="AU904" s="41"/>
      <c r="AV904" s="41"/>
      <c r="AW904" s="41"/>
      <c r="AX904" s="41"/>
      <c r="AY904" s="41"/>
      <c r="AZ904" s="41"/>
      <c r="BA904" s="41"/>
      <c r="BB904" s="41"/>
      <c r="BC904" s="41"/>
      <c r="BD904" s="41"/>
      <c r="BE904" s="41"/>
      <c r="BF904" s="41"/>
      <c r="BG904" s="41"/>
      <c r="BH904" s="41"/>
      <c r="BI904" s="41"/>
      <c r="BJ904" s="41"/>
      <c r="BK904" s="43"/>
    </row>
    <row r="905" spans="1:63" s="44" customFormat="1" x14ac:dyDescent="0.2">
      <c r="A905" s="52"/>
      <c r="B905" s="41"/>
      <c r="C905" s="41"/>
      <c r="D905" s="41"/>
      <c r="E905" s="41"/>
      <c r="F905" s="41"/>
      <c r="G905" s="41"/>
      <c r="H905" s="42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  <c r="AD905" s="41"/>
      <c r="AE905" s="41"/>
      <c r="AF905" s="41"/>
      <c r="AG905" s="41"/>
      <c r="AH905" s="41"/>
      <c r="AI905" s="41"/>
      <c r="AJ905" s="41"/>
      <c r="AK905" s="41"/>
      <c r="AL905" s="41"/>
      <c r="AM905" s="41"/>
      <c r="AN905" s="41"/>
      <c r="AO905" s="41"/>
      <c r="AP905" s="41"/>
      <c r="AQ905" s="41"/>
      <c r="AR905" s="41"/>
      <c r="AS905" s="41"/>
      <c r="AT905" s="41"/>
      <c r="AU905" s="41"/>
      <c r="AV905" s="41"/>
      <c r="AW905" s="41"/>
      <c r="AX905" s="41"/>
      <c r="AY905" s="41"/>
      <c r="AZ905" s="41"/>
      <c r="BA905" s="41"/>
      <c r="BB905" s="41"/>
      <c r="BC905" s="41"/>
      <c r="BD905" s="41"/>
      <c r="BE905" s="41"/>
      <c r="BF905" s="41"/>
      <c r="BG905" s="41"/>
      <c r="BH905" s="41"/>
      <c r="BI905" s="41"/>
      <c r="BJ905" s="41"/>
      <c r="BK905" s="43"/>
    </row>
    <row r="906" spans="1:63" s="44" customFormat="1" x14ac:dyDescent="0.2">
      <c r="A906" s="52"/>
      <c r="B906" s="41"/>
      <c r="C906" s="41"/>
      <c r="D906" s="41"/>
      <c r="E906" s="41"/>
      <c r="F906" s="41"/>
      <c r="G906" s="41"/>
      <c r="H906" s="42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  <c r="AD906" s="41"/>
      <c r="AE906" s="41"/>
      <c r="AF906" s="41"/>
      <c r="AG906" s="41"/>
      <c r="AH906" s="41"/>
      <c r="AI906" s="41"/>
      <c r="AJ906" s="41"/>
      <c r="AK906" s="41"/>
      <c r="AL906" s="41"/>
      <c r="AM906" s="41"/>
      <c r="AN906" s="41"/>
      <c r="AO906" s="41"/>
      <c r="AP906" s="41"/>
      <c r="AQ906" s="41"/>
      <c r="AR906" s="41"/>
      <c r="AS906" s="41"/>
      <c r="AT906" s="41"/>
      <c r="AU906" s="41"/>
      <c r="AV906" s="41"/>
      <c r="AW906" s="41"/>
      <c r="AX906" s="41"/>
      <c r="AY906" s="41"/>
      <c r="AZ906" s="41"/>
      <c r="BA906" s="41"/>
      <c r="BB906" s="41"/>
      <c r="BC906" s="41"/>
      <c r="BD906" s="41"/>
      <c r="BE906" s="41"/>
      <c r="BF906" s="41"/>
      <c r="BG906" s="41"/>
      <c r="BH906" s="41"/>
      <c r="BI906" s="41"/>
      <c r="BJ906" s="41"/>
      <c r="BK906" s="43"/>
    </row>
    <row r="907" spans="1:63" s="44" customFormat="1" x14ac:dyDescent="0.2">
      <c r="A907" s="52"/>
      <c r="B907" s="41"/>
      <c r="C907" s="41"/>
      <c r="D907" s="41"/>
      <c r="E907" s="41"/>
      <c r="F907" s="41"/>
      <c r="G907" s="41"/>
      <c r="H907" s="42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  <c r="AD907" s="41"/>
      <c r="AE907" s="41"/>
      <c r="AF907" s="41"/>
      <c r="AG907" s="41"/>
      <c r="AH907" s="41"/>
      <c r="AI907" s="41"/>
      <c r="AJ907" s="41"/>
      <c r="AK907" s="41"/>
      <c r="AL907" s="41"/>
      <c r="AM907" s="41"/>
      <c r="AN907" s="41"/>
      <c r="AO907" s="41"/>
      <c r="AP907" s="41"/>
      <c r="AQ907" s="41"/>
      <c r="AR907" s="41"/>
      <c r="AS907" s="41"/>
      <c r="AT907" s="41"/>
      <c r="AU907" s="41"/>
      <c r="AV907" s="41"/>
      <c r="AW907" s="41"/>
      <c r="AX907" s="41"/>
      <c r="AY907" s="41"/>
      <c r="AZ907" s="41"/>
      <c r="BA907" s="41"/>
      <c r="BB907" s="41"/>
      <c r="BC907" s="41"/>
      <c r="BD907" s="41"/>
      <c r="BE907" s="41"/>
      <c r="BF907" s="41"/>
      <c r="BG907" s="41"/>
      <c r="BH907" s="41"/>
      <c r="BI907" s="41"/>
      <c r="BJ907" s="41"/>
      <c r="BK907" s="43"/>
    </row>
    <row r="908" spans="1:63" s="44" customFormat="1" x14ac:dyDescent="0.2">
      <c r="A908" s="52"/>
      <c r="B908" s="41"/>
      <c r="C908" s="41"/>
      <c r="D908" s="41"/>
      <c r="E908" s="41"/>
      <c r="F908" s="41"/>
      <c r="G908" s="41"/>
      <c r="H908" s="42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  <c r="AD908" s="41"/>
      <c r="AE908" s="41"/>
      <c r="AF908" s="41"/>
      <c r="AG908" s="41"/>
      <c r="AH908" s="41"/>
      <c r="AI908" s="41"/>
      <c r="AJ908" s="41"/>
      <c r="AK908" s="41"/>
      <c r="AL908" s="41"/>
      <c r="AM908" s="41"/>
      <c r="AN908" s="41"/>
      <c r="AO908" s="41"/>
      <c r="AP908" s="41"/>
      <c r="AQ908" s="41"/>
      <c r="AR908" s="41"/>
      <c r="AS908" s="41"/>
      <c r="AT908" s="41"/>
      <c r="AU908" s="41"/>
      <c r="AV908" s="41"/>
      <c r="AW908" s="41"/>
      <c r="AX908" s="41"/>
      <c r="AY908" s="41"/>
      <c r="AZ908" s="41"/>
      <c r="BA908" s="41"/>
      <c r="BB908" s="41"/>
      <c r="BC908" s="41"/>
      <c r="BD908" s="41"/>
      <c r="BE908" s="41"/>
      <c r="BF908" s="41"/>
      <c r="BG908" s="41"/>
      <c r="BH908" s="41"/>
      <c r="BI908" s="41"/>
      <c r="BJ908" s="41"/>
      <c r="BK908" s="43"/>
    </row>
    <row r="909" spans="1:63" s="44" customFormat="1" x14ac:dyDescent="0.2">
      <c r="A909" s="52"/>
      <c r="B909" s="41"/>
      <c r="C909" s="41"/>
      <c r="D909" s="41"/>
      <c r="E909" s="41"/>
      <c r="F909" s="41"/>
      <c r="G909" s="41"/>
      <c r="H909" s="42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  <c r="AD909" s="41"/>
      <c r="AE909" s="41"/>
      <c r="AF909" s="41"/>
      <c r="AG909" s="41"/>
      <c r="AH909" s="41"/>
      <c r="AI909" s="41"/>
      <c r="AJ909" s="41"/>
      <c r="AK909" s="41"/>
      <c r="AL909" s="41"/>
      <c r="AM909" s="41"/>
      <c r="AN909" s="41"/>
      <c r="AO909" s="41"/>
      <c r="AP909" s="41"/>
      <c r="AQ909" s="41"/>
      <c r="AR909" s="41"/>
      <c r="AS909" s="41"/>
      <c r="AT909" s="41"/>
      <c r="AU909" s="41"/>
      <c r="AV909" s="41"/>
      <c r="AW909" s="41"/>
      <c r="AX909" s="41"/>
      <c r="AY909" s="41"/>
      <c r="AZ909" s="41"/>
      <c r="BA909" s="41"/>
      <c r="BB909" s="41"/>
      <c r="BC909" s="41"/>
      <c r="BD909" s="41"/>
      <c r="BE909" s="41"/>
      <c r="BF909" s="41"/>
      <c r="BG909" s="41"/>
      <c r="BH909" s="41"/>
      <c r="BI909" s="41"/>
      <c r="BJ909" s="41"/>
      <c r="BK909" s="43"/>
    </row>
    <row r="910" spans="1:63" s="44" customFormat="1" x14ac:dyDescent="0.2">
      <c r="A910" s="52"/>
      <c r="B910" s="41"/>
      <c r="C910" s="41"/>
      <c r="D910" s="41"/>
      <c r="E910" s="41"/>
      <c r="F910" s="41"/>
      <c r="G910" s="41"/>
      <c r="H910" s="42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  <c r="AD910" s="41"/>
      <c r="AE910" s="41"/>
      <c r="AF910" s="41"/>
      <c r="AG910" s="41"/>
      <c r="AH910" s="41"/>
      <c r="AI910" s="41"/>
      <c r="AJ910" s="41"/>
      <c r="AK910" s="41"/>
      <c r="AL910" s="41"/>
      <c r="AM910" s="41"/>
      <c r="AN910" s="41"/>
      <c r="AO910" s="41"/>
      <c r="AP910" s="41"/>
      <c r="AQ910" s="41"/>
      <c r="AR910" s="41"/>
      <c r="AS910" s="41"/>
      <c r="AT910" s="41"/>
      <c r="AU910" s="41"/>
      <c r="AV910" s="41"/>
      <c r="AW910" s="41"/>
      <c r="AX910" s="41"/>
      <c r="AY910" s="41"/>
      <c r="AZ910" s="41"/>
      <c r="BA910" s="41"/>
      <c r="BB910" s="41"/>
      <c r="BC910" s="41"/>
      <c r="BD910" s="41"/>
      <c r="BE910" s="41"/>
      <c r="BF910" s="41"/>
      <c r="BG910" s="41"/>
      <c r="BH910" s="41"/>
      <c r="BI910" s="41"/>
      <c r="BJ910" s="41"/>
      <c r="BK910" s="43"/>
    </row>
    <row r="911" spans="1:63" s="44" customFormat="1" x14ac:dyDescent="0.2">
      <c r="A911" s="52"/>
      <c r="B911" s="41"/>
      <c r="C911" s="41"/>
      <c r="D911" s="41"/>
      <c r="E911" s="41"/>
      <c r="F911" s="41"/>
      <c r="G911" s="41"/>
      <c r="H911" s="42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  <c r="AD911" s="41"/>
      <c r="AE911" s="41"/>
      <c r="AF911" s="41"/>
      <c r="AG911" s="41"/>
      <c r="AH911" s="41"/>
      <c r="AI911" s="41"/>
      <c r="AJ911" s="41"/>
      <c r="AK911" s="41"/>
      <c r="AL911" s="41"/>
      <c r="AM911" s="41"/>
      <c r="AN911" s="41"/>
      <c r="AO911" s="41"/>
      <c r="AP911" s="41"/>
      <c r="AQ911" s="41"/>
      <c r="AR911" s="41"/>
      <c r="AS911" s="41"/>
      <c r="AT911" s="41"/>
      <c r="AU911" s="41"/>
      <c r="AV911" s="41"/>
      <c r="AW911" s="41"/>
      <c r="AX911" s="41"/>
      <c r="AY911" s="41"/>
      <c r="AZ911" s="41"/>
      <c r="BA911" s="41"/>
      <c r="BB911" s="41"/>
      <c r="BC911" s="41"/>
      <c r="BD911" s="41"/>
      <c r="BE911" s="41"/>
      <c r="BF911" s="41"/>
      <c r="BG911" s="41"/>
      <c r="BH911" s="41"/>
      <c r="BI911" s="41"/>
      <c r="BJ911" s="41"/>
      <c r="BK911" s="43"/>
    </row>
    <row r="912" spans="1:63" s="44" customFormat="1" x14ac:dyDescent="0.2">
      <c r="A912" s="52"/>
      <c r="B912" s="41"/>
      <c r="C912" s="41"/>
      <c r="D912" s="41"/>
      <c r="E912" s="41"/>
      <c r="F912" s="41"/>
      <c r="G912" s="41"/>
      <c r="H912" s="42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  <c r="AD912" s="41"/>
      <c r="AE912" s="41"/>
      <c r="AF912" s="41"/>
      <c r="AG912" s="41"/>
      <c r="AH912" s="41"/>
      <c r="AI912" s="41"/>
      <c r="AJ912" s="41"/>
      <c r="AK912" s="41"/>
      <c r="AL912" s="41"/>
      <c r="AM912" s="41"/>
      <c r="AN912" s="41"/>
      <c r="AO912" s="41"/>
      <c r="AP912" s="41"/>
      <c r="AQ912" s="41"/>
      <c r="AR912" s="41"/>
      <c r="AS912" s="41"/>
      <c r="AT912" s="41"/>
      <c r="AU912" s="41"/>
      <c r="AV912" s="41"/>
      <c r="AW912" s="41"/>
      <c r="AX912" s="41"/>
      <c r="AY912" s="41"/>
      <c r="AZ912" s="41"/>
      <c r="BA912" s="41"/>
      <c r="BB912" s="41"/>
      <c r="BC912" s="41"/>
      <c r="BD912" s="41"/>
      <c r="BE912" s="41"/>
      <c r="BF912" s="41"/>
      <c r="BG912" s="41"/>
      <c r="BH912" s="41"/>
      <c r="BI912" s="41"/>
      <c r="BJ912" s="41"/>
      <c r="BK912" s="43"/>
    </row>
    <row r="913" spans="1:63" s="44" customFormat="1" x14ac:dyDescent="0.2">
      <c r="A913" s="52"/>
      <c r="B913" s="41"/>
      <c r="C913" s="41"/>
      <c r="D913" s="41"/>
      <c r="E913" s="41"/>
      <c r="F913" s="41"/>
      <c r="G913" s="41"/>
      <c r="H913" s="42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  <c r="AD913" s="41"/>
      <c r="AE913" s="41"/>
      <c r="AF913" s="41"/>
      <c r="AG913" s="41"/>
      <c r="AH913" s="41"/>
      <c r="AI913" s="41"/>
      <c r="AJ913" s="41"/>
      <c r="AK913" s="41"/>
      <c r="AL913" s="41"/>
      <c r="AM913" s="41"/>
      <c r="AN913" s="41"/>
      <c r="AO913" s="41"/>
      <c r="AP913" s="41"/>
      <c r="AQ913" s="41"/>
      <c r="AR913" s="41"/>
      <c r="AS913" s="41"/>
      <c r="AT913" s="41"/>
      <c r="AU913" s="41"/>
      <c r="AV913" s="41"/>
      <c r="AW913" s="41"/>
      <c r="AX913" s="41"/>
      <c r="AY913" s="41"/>
      <c r="AZ913" s="41"/>
      <c r="BA913" s="41"/>
      <c r="BB913" s="41"/>
      <c r="BC913" s="41"/>
      <c r="BD913" s="41"/>
      <c r="BE913" s="41"/>
      <c r="BF913" s="41"/>
      <c r="BG913" s="41"/>
      <c r="BH913" s="41"/>
      <c r="BI913" s="41"/>
      <c r="BJ913" s="41"/>
      <c r="BK913" s="43"/>
    </row>
    <row r="914" spans="1:63" s="44" customFormat="1" x14ac:dyDescent="0.2">
      <c r="A914" s="52"/>
      <c r="B914" s="41"/>
      <c r="C914" s="41"/>
      <c r="D914" s="41"/>
      <c r="E914" s="41"/>
      <c r="F914" s="41"/>
      <c r="G914" s="41"/>
      <c r="H914" s="42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  <c r="AD914" s="41"/>
      <c r="AE914" s="41"/>
      <c r="AF914" s="41"/>
      <c r="AG914" s="41"/>
      <c r="AH914" s="41"/>
      <c r="AI914" s="41"/>
      <c r="AJ914" s="41"/>
      <c r="AK914" s="41"/>
      <c r="AL914" s="41"/>
      <c r="AM914" s="41"/>
      <c r="AN914" s="41"/>
      <c r="AO914" s="41"/>
      <c r="AP914" s="41"/>
      <c r="AQ914" s="41"/>
      <c r="AR914" s="41"/>
      <c r="AS914" s="41"/>
      <c r="AT914" s="41"/>
      <c r="AU914" s="41"/>
      <c r="AV914" s="41"/>
      <c r="AW914" s="41"/>
      <c r="AX914" s="41"/>
      <c r="AY914" s="41"/>
      <c r="AZ914" s="41"/>
      <c r="BA914" s="41"/>
      <c r="BB914" s="41"/>
      <c r="BC914" s="41"/>
      <c r="BD914" s="41"/>
      <c r="BE914" s="41"/>
      <c r="BF914" s="41"/>
      <c r="BG914" s="41"/>
      <c r="BH914" s="41"/>
      <c r="BI914" s="41"/>
      <c r="BJ914" s="41"/>
      <c r="BK914" s="43"/>
    </row>
    <row r="915" spans="1:63" s="44" customFormat="1" x14ac:dyDescent="0.2">
      <c r="A915" s="52"/>
      <c r="B915" s="41"/>
      <c r="C915" s="41"/>
      <c r="D915" s="41"/>
      <c r="E915" s="41"/>
      <c r="F915" s="41"/>
      <c r="G915" s="41"/>
      <c r="H915" s="42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  <c r="AD915" s="41"/>
      <c r="AE915" s="41"/>
      <c r="AF915" s="41"/>
      <c r="AG915" s="41"/>
      <c r="AH915" s="41"/>
      <c r="AI915" s="41"/>
      <c r="AJ915" s="41"/>
      <c r="AK915" s="41"/>
      <c r="AL915" s="41"/>
      <c r="AM915" s="41"/>
      <c r="AN915" s="41"/>
      <c r="AO915" s="41"/>
      <c r="AP915" s="41"/>
      <c r="AQ915" s="41"/>
      <c r="AR915" s="41"/>
      <c r="AS915" s="41"/>
      <c r="AT915" s="41"/>
      <c r="AU915" s="41"/>
      <c r="AV915" s="41"/>
      <c r="AW915" s="41"/>
      <c r="AX915" s="41"/>
      <c r="AY915" s="41"/>
      <c r="AZ915" s="41"/>
      <c r="BA915" s="41"/>
      <c r="BB915" s="41"/>
      <c r="BC915" s="41"/>
      <c r="BD915" s="41"/>
      <c r="BE915" s="41"/>
      <c r="BF915" s="41"/>
      <c r="BG915" s="41"/>
      <c r="BH915" s="41"/>
      <c r="BI915" s="41"/>
      <c r="BJ915" s="41"/>
      <c r="BK915" s="43"/>
    </row>
    <row r="916" spans="1:63" s="44" customFormat="1" x14ac:dyDescent="0.2">
      <c r="A916" s="52"/>
      <c r="B916" s="41"/>
      <c r="C916" s="41"/>
      <c r="D916" s="41"/>
      <c r="E916" s="41"/>
      <c r="F916" s="41"/>
      <c r="G916" s="41"/>
      <c r="H916" s="42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  <c r="AD916" s="41"/>
      <c r="AE916" s="41"/>
      <c r="AF916" s="41"/>
      <c r="AG916" s="41"/>
      <c r="AH916" s="41"/>
      <c r="AI916" s="41"/>
      <c r="AJ916" s="41"/>
      <c r="AK916" s="41"/>
      <c r="AL916" s="41"/>
      <c r="AM916" s="41"/>
      <c r="AN916" s="41"/>
      <c r="AO916" s="41"/>
      <c r="AP916" s="41"/>
      <c r="AQ916" s="41"/>
      <c r="AR916" s="41"/>
      <c r="AS916" s="41"/>
      <c r="AT916" s="41"/>
      <c r="AU916" s="41"/>
      <c r="AV916" s="41"/>
      <c r="AW916" s="41"/>
      <c r="AX916" s="41"/>
      <c r="AY916" s="41"/>
      <c r="AZ916" s="41"/>
      <c r="BA916" s="41"/>
      <c r="BB916" s="41"/>
      <c r="BC916" s="41"/>
      <c r="BD916" s="41"/>
      <c r="BE916" s="41"/>
      <c r="BF916" s="41"/>
      <c r="BG916" s="41"/>
      <c r="BH916" s="41"/>
      <c r="BI916" s="41"/>
      <c r="BJ916" s="41"/>
      <c r="BK916" s="43"/>
    </row>
    <row r="917" spans="1:63" s="44" customFormat="1" x14ac:dyDescent="0.2">
      <c r="A917" s="52"/>
      <c r="B917" s="41"/>
      <c r="C917" s="41"/>
      <c r="D917" s="41"/>
      <c r="E917" s="41"/>
      <c r="F917" s="41"/>
      <c r="G917" s="41"/>
      <c r="H917" s="42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  <c r="AD917" s="41"/>
      <c r="AE917" s="41"/>
      <c r="AF917" s="41"/>
      <c r="AG917" s="41"/>
      <c r="AH917" s="41"/>
      <c r="AI917" s="41"/>
      <c r="AJ917" s="41"/>
      <c r="AK917" s="41"/>
      <c r="AL917" s="41"/>
      <c r="AM917" s="41"/>
      <c r="AN917" s="41"/>
      <c r="AO917" s="41"/>
      <c r="AP917" s="41"/>
      <c r="AQ917" s="41"/>
      <c r="AR917" s="41"/>
      <c r="AS917" s="41"/>
      <c r="AT917" s="41"/>
      <c r="AU917" s="41"/>
      <c r="AV917" s="41"/>
      <c r="AW917" s="41"/>
      <c r="AX917" s="41"/>
      <c r="AY917" s="41"/>
      <c r="AZ917" s="41"/>
      <c r="BA917" s="41"/>
      <c r="BB917" s="41"/>
      <c r="BC917" s="41"/>
      <c r="BD917" s="41"/>
      <c r="BE917" s="41"/>
      <c r="BF917" s="41"/>
      <c r="BG917" s="41"/>
      <c r="BH917" s="41"/>
      <c r="BI917" s="41"/>
      <c r="BJ917" s="41"/>
      <c r="BK917" s="43"/>
    </row>
    <row r="918" spans="1:63" s="44" customFormat="1" x14ac:dyDescent="0.2">
      <c r="A918" s="52"/>
      <c r="B918" s="41"/>
      <c r="C918" s="41"/>
      <c r="D918" s="41"/>
      <c r="E918" s="41"/>
      <c r="F918" s="41"/>
      <c r="G918" s="41"/>
      <c r="H918" s="42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  <c r="AD918" s="41"/>
      <c r="AE918" s="41"/>
      <c r="AF918" s="41"/>
      <c r="AG918" s="41"/>
      <c r="AH918" s="41"/>
      <c r="AI918" s="41"/>
      <c r="AJ918" s="41"/>
      <c r="AK918" s="41"/>
      <c r="AL918" s="41"/>
      <c r="AM918" s="41"/>
      <c r="AN918" s="41"/>
      <c r="AO918" s="41"/>
      <c r="AP918" s="41"/>
      <c r="AQ918" s="41"/>
      <c r="AR918" s="41"/>
      <c r="AS918" s="41"/>
      <c r="AT918" s="41"/>
      <c r="AU918" s="41"/>
      <c r="AV918" s="41"/>
      <c r="AW918" s="41"/>
      <c r="AX918" s="41"/>
      <c r="AY918" s="41"/>
      <c r="AZ918" s="41"/>
      <c r="BA918" s="41"/>
      <c r="BB918" s="41"/>
      <c r="BC918" s="41"/>
      <c r="BD918" s="41"/>
      <c r="BE918" s="41"/>
      <c r="BF918" s="41"/>
      <c r="BG918" s="41"/>
      <c r="BH918" s="41"/>
      <c r="BI918" s="41"/>
      <c r="BJ918" s="41"/>
      <c r="BK918" s="43"/>
    </row>
    <row r="919" spans="1:63" s="44" customFormat="1" x14ac:dyDescent="0.2">
      <c r="A919" s="52"/>
      <c r="B919" s="41"/>
      <c r="C919" s="41"/>
      <c r="D919" s="41"/>
      <c r="E919" s="41"/>
      <c r="F919" s="41"/>
      <c r="G919" s="41"/>
      <c r="H919" s="42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  <c r="AD919" s="41"/>
      <c r="AE919" s="41"/>
      <c r="AF919" s="41"/>
      <c r="AG919" s="41"/>
      <c r="AH919" s="41"/>
      <c r="AI919" s="41"/>
      <c r="AJ919" s="41"/>
      <c r="AK919" s="41"/>
      <c r="AL919" s="41"/>
      <c r="AM919" s="41"/>
      <c r="AN919" s="41"/>
      <c r="AO919" s="41"/>
      <c r="AP919" s="41"/>
      <c r="AQ919" s="41"/>
      <c r="AR919" s="41"/>
      <c r="AS919" s="41"/>
      <c r="AT919" s="41"/>
      <c r="AU919" s="41"/>
      <c r="AV919" s="41"/>
      <c r="AW919" s="41"/>
      <c r="AX919" s="41"/>
      <c r="AY919" s="41"/>
      <c r="AZ919" s="41"/>
      <c r="BA919" s="41"/>
      <c r="BB919" s="41"/>
      <c r="BC919" s="41"/>
      <c r="BD919" s="41"/>
      <c r="BE919" s="41"/>
      <c r="BF919" s="41"/>
      <c r="BG919" s="41"/>
      <c r="BH919" s="41"/>
      <c r="BI919" s="41"/>
      <c r="BJ919" s="41"/>
      <c r="BK919" s="43"/>
    </row>
    <row r="920" spans="1:63" s="44" customFormat="1" x14ac:dyDescent="0.2">
      <c r="A920" s="52"/>
      <c r="B920" s="41"/>
      <c r="C920" s="41"/>
      <c r="D920" s="41"/>
      <c r="E920" s="41"/>
      <c r="F920" s="41"/>
      <c r="G920" s="41"/>
      <c r="H920" s="42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  <c r="AD920" s="41"/>
      <c r="AE920" s="41"/>
      <c r="AF920" s="41"/>
      <c r="AG920" s="41"/>
      <c r="AH920" s="41"/>
      <c r="AI920" s="41"/>
      <c r="AJ920" s="41"/>
      <c r="AK920" s="41"/>
      <c r="AL920" s="41"/>
      <c r="AM920" s="41"/>
      <c r="AN920" s="41"/>
      <c r="AO920" s="41"/>
      <c r="AP920" s="41"/>
      <c r="AQ920" s="41"/>
      <c r="AR920" s="41"/>
      <c r="AS920" s="41"/>
      <c r="AT920" s="41"/>
      <c r="AU920" s="41"/>
      <c r="AV920" s="41"/>
      <c r="AW920" s="41"/>
      <c r="AX920" s="41"/>
      <c r="AY920" s="41"/>
      <c r="AZ920" s="41"/>
      <c r="BA920" s="41"/>
      <c r="BB920" s="41"/>
      <c r="BC920" s="41"/>
      <c r="BD920" s="41"/>
      <c r="BE920" s="41"/>
      <c r="BF920" s="41"/>
      <c r="BG920" s="41"/>
      <c r="BH920" s="41"/>
      <c r="BI920" s="41"/>
      <c r="BJ920" s="41"/>
      <c r="BK920" s="43"/>
    </row>
    <row r="921" spans="1:63" s="44" customFormat="1" x14ac:dyDescent="0.2">
      <c r="A921" s="52"/>
      <c r="B921" s="41"/>
      <c r="C921" s="41"/>
      <c r="D921" s="41"/>
      <c r="E921" s="41"/>
      <c r="F921" s="41"/>
      <c r="G921" s="41"/>
      <c r="H921" s="42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  <c r="AD921" s="41"/>
      <c r="AE921" s="41"/>
      <c r="AF921" s="41"/>
      <c r="AG921" s="41"/>
      <c r="AH921" s="41"/>
      <c r="AI921" s="41"/>
      <c r="AJ921" s="41"/>
      <c r="AK921" s="41"/>
      <c r="AL921" s="41"/>
      <c r="AM921" s="41"/>
      <c r="AN921" s="41"/>
      <c r="AO921" s="41"/>
      <c r="AP921" s="41"/>
      <c r="AQ921" s="41"/>
      <c r="AR921" s="41"/>
      <c r="AS921" s="41"/>
      <c r="AT921" s="41"/>
      <c r="AU921" s="41"/>
      <c r="AV921" s="41"/>
      <c r="AW921" s="41"/>
      <c r="AX921" s="41"/>
      <c r="AY921" s="41"/>
      <c r="AZ921" s="41"/>
      <c r="BA921" s="41"/>
      <c r="BB921" s="41"/>
      <c r="BC921" s="41"/>
      <c r="BD921" s="41"/>
      <c r="BE921" s="41"/>
      <c r="BF921" s="41"/>
      <c r="BG921" s="41"/>
      <c r="BH921" s="41"/>
      <c r="BI921" s="41"/>
      <c r="BJ921" s="41"/>
      <c r="BK921" s="43"/>
    </row>
    <row r="922" spans="1:63" s="44" customFormat="1" x14ac:dyDescent="0.2">
      <c r="A922" s="52"/>
      <c r="B922" s="41"/>
      <c r="C922" s="41"/>
      <c r="D922" s="41"/>
      <c r="E922" s="41"/>
      <c r="F922" s="41"/>
      <c r="G922" s="41"/>
      <c r="H922" s="42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  <c r="AD922" s="41"/>
      <c r="AE922" s="41"/>
      <c r="AF922" s="41"/>
      <c r="AG922" s="41"/>
      <c r="AH922" s="41"/>
      <c r="AI922" s="41"/>
      <c r="AJ922" s="41"/>
      <c r="AK922" s="41"/>
      <c r="AL922" s="41"/>
      <c r="AM922" s="41"/>
      <c r="AN922" s="41"/>
      <c r="AO922" s="41"/>
      <c r="AP922" s="41"/>
      <c r="AQ922" s="41"/>
      <c r="AR922" s="41"/>
      <c r="AS922" s="41"/>
      <c r="AT922" s="41"/>
      <c r="AU922" s="41"/>
      <c r="AV922" s="41"/>
      <c r="AW922" s="41"/>
      <c r="AX922" s="41"/>
      <c r="AY922" s="41"/>
      <c r="AZ922" s="41"/>
      <c r="BA922" s="41"/>
      <c r="BB922" s="41"/>
      <c r="BC922" s="41"/>
      <c r="BD922" s="41"/>
      <c r="BE922" s="41"/>
      <c r="BF922" s="41"/>
      <c r="BG922" s="41"/>
      <c r="BH922" s="41"/>
      <c r="BI922" s="41"/>
      <c r="BJ922" s="41"/>
      <c r="BK922" s="43"/>
    </row>
    <row r="923" spans="1:63" s="44" customFormat="1" x14ac:dyDescent="0.2">
      <c r="A923" s="52"/>
      <c r="B923" s="41"/>
      <c r="C923" s="41"/>
      <c r="D923" s="41"/>
      <c r="E923" s="41"/>
      <c r="F923" s="41"/>
      <c r="G923" s="41"/>
      <c r="H923" s="42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  <c r="AD923" s="41"/>
      <c r="AE923" s="41"/>
      <c r="AF923" s="41"/>
      <c r="AG923" s="41"/>
      <c r="AH923" s="41"/>
      <c r="AI923" s="41"/>
      <c r="AJ923" s="41"/>
      <c r="AK923" s="41"/>
      <c r="AL923" s="41"/>
      <c r="AM923" s="41"/>
      <c r="AN923" s="41"/>
      <c r="AO923" s="41"/>
      <c r="AP923" s="41"/>
      <c r="AQ923" s="41"/>
      <c r="AR923" s="41"/>
      <c r="AS923" s="41"/>
      <c r="AT923" s="41"/>
      <c r="AU923" s="41"/>
      <c r="AV923" s="41"/>
      <c r="AW923" s="41"/>
      <c r="AX923" s="41"/>
      <c r="AY923" s="41"/>
      <c r="AZ923" s="41"/>
      <c r="BA923" s="41"/>
      <c r="BB923" s="41"/>
      <c r="BC923" s="41"/>
      <c r="BD923" s="41"/>
      <c r="BE923" s="41"/>
      <c r="BF923" s="41"/>
      <c r="BG923" s="41"/>
      <c r="BH923" s="41"/>
      <c r="BI923" s="41"/>
      <c r="BJ923" s="41"/>
      <c r="BK923" s="43"/>
    </row>
    <row r="924" spans="1:63" s="44" customFormat="1" x14ac:dyDescent="0.2">
      <c r="A924" s="52"/>
      <c r="B924" s="41"/>
      <c r="C924" s="41"/>
      <c r="D924" s="41"/>
      <c r="E924" s="41"/>
      <c r="F924" s="41"/>
      <c r="G924" s="41"/>
      <c r="H924" s="42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  <c r="AD924" s="41"/>
      <c r="AE924" s="41"/>
      <c r="AF924" s="41"/>
      <c r="AG924" s="41"/>
      <c r="AH924" s="41"/>
      <c r="AI924" s="41"/>
      <c r="AJ924" s="41"/>
      <c r="AK924" s="41"/>
      <c r="AL924" s="41"/>
      <c r="AM924" s="41"/>
      <c r="AN924" s="41"/>
      <c r="AO924" s="41"/>
      <c r="AP924" s="41"/>
      <c r="AQ924" s="41"/>
      <c r="AR924" s="41"/>
      <c r="AS924" s="41"/>
      <c r="AT924" s="41"/>
      <c r="AU924" s="41"/>
      <c r="AV924" s="41"/>
      <c r="AW924" s="41"/>
      <c r="AX924" s="41"/>
      <c r="AY924" s="41"/>
      <c r="AZ924" s="41"/>
      <c r="BA924" s="41"/>
      <c r="BB924" s="41"/>
      <c r="BC924" s="41"/>
      <c r="BD924" s="41"/>
      <c r="BE924" s="41"/>
      <c r="BF924" s="41"/>
      <c r="BG924" s="41"/>
      <c r="BH924" s="41"/>
      <c r="BI924" s="41"/>
      <c r="BJ924" s="41"/>
      <c r="BK924" s="43"/>
    </row>
    <row r="925" spans="1:63" s="44" customFormat="1" x14ac:dyDescent="0.2">
      <c r="A925" s="52"/>
      <c r="B925" s="41"/>
      <c r="C925" s="41"/>
      <c r="D925" s="41"/>
      <c r="E925" s="41"/>
      <c r="F925" s="41"/>
      <c r="G925" s="41"/>
      <c r="H925" s="42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  <c r="AD925" s="41"/>
      <c r="AE925" s="41"/>
      <c r="AF925" s="41"/>
      <c r="AG925" s="41"/>
      <c r="AH925" s="41"/>
      <c r="AI925" s="41"/>
      <c r="AJ925" s="41"/>
      <c r="AK925" s="41"/>
      <c r="AL925" s="41"/>
      <c r="AM925" s="41"/>
      <c r="AN925" s="41"/>
      <c r="AO925" s="41"/>
      <c r="AP925" s="41"/>
      <c r="AQ925" s="41"/>
      <c r="AR925" s="41"/>
      <c r="AS925" s="41"/>
      <c r="AT925" s="41"/>
      <c r="AU925" s="41"/>
      <c r="AV925" s="41"/>
      <c r="AW925" s="41"/>
      <c r="AX925" s="41"/>
      <c r="AY925" s="41"/>
      <c r="AZ925" s="41"/>
      <c r="BA925" s="41"/>
      <c r="BB925" s="41"/>
      <c r="BC925" s="41"/>
      <c r="BD925" s="41"/>
      <c r="BE925" s="41"/>
      <c r="BF925" s="41"/>
      <c r="BG925" s="41"/>
      <c r="BH925" s="41"/>
      <c r="BI925" s="41"/>
      <c r="BJ925" s="41"/>
      <c r="BK925" s="43"/>
    </row>
    <row r="926" spans="1:63" s="44" customFormat="1" x14ac:dyDescent="0.2">
      <c r="A926" s="52"/>
      <c r="B926" s="41"/>
      <c r="C926" s="41"/>
      <c r="D926" s="41"/>
      <c r="E926" s="41"/>
      <c r="F926" s="41"/>
      <c r="G926" s="41"/>
      <c r="H926" s="42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  <c r="AD926" s="41"/>
      <c r="AE926" s="41"/>
      <c r="AF926" s="41"/>
      <c r="AG926" s="41"/>
      <c r="AH926" s="41"/>
      <c r="AI926" s="41"/>
      <c r="AJ926" s="41"/>
      <c r="AK926" s="41"/>
      <c r="AL926" s="41"/>
      <c r="AM926" s="41"/>
      <c r="AN926" s="41"/>
      <c r="AO926" s="41"/>
      <c r="AP926" s="41"/>
      <c r="AQ926" s="41"/>
      <c r="AR926" s="41"/>
      <c r="AS926" s="41"/>
      <c r="AT926" s="41"/>
      <c r="AU926" s="41"/>
      <c r="AV926" s="41"/>
      <c r="AW926" s="41"/>
      <c r="AX926" s="41"/>
      <c r="AY926" s="41"/>
      <c r="AZ926" s="41"/>
      <c r="BA926" s="41"/>
      <c r="BB926" s="41"/>
      <c r="BC926" s="41"/>
      <c r="BD926" s="41"/>
      <c r="BE926" s="41"/>
      <c r="BF926" s="41"/>
      <c r="BG926" s="41"/>
      <c r="BH926" s="41"/>
      <c r="BI926" s="41"/>
      <c r="BJ926" s="41"/>
      <c r="BK926" s="43"/>
    </row>
    <row r="927" spans="1:63" s="44" customFormat="1" x14ac:dyDescent="0.2">
      <c r="A927" s="52"/>
      <c r="B927" s="41"/>
      <c r="C927" s="41"/>
      <c r="D927" s="41"/>
      <c r="E927" s="41"/>
      <c r="F927" s="41"/>
      <c r="G927" s="41"/>
      <c r="H927" s="42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  <c r="AD927" s="41"/>
      <c r="AE927" s="41"/>
      <c r="AF927" s="41"/>
      <c r="AG927" s="41"/>
      <c r="AH927" s="41"/>
      <c r="AI927" s="41"/>
      <c r="AJ927" s="41"/>
      <c r="AK927" s="41"/>
      <c r="AL927" s="41"/>
      <c r="AM927" s="41"/>
      <c r="AN927" s="41"/>
      <c r="AO927" s="41"/>
      <c r="AP927" s="41"/>
      <c r="AQ927" s="41"/>
      <c r="AR927" s="41"/>
      <c r="AS927" s="41"/>
      <c r="AT927" s="41"/>
      <c r="AU927" s="41"/>
      <c r="AV927" s="41"/>
      <c r="AW927" s="41"/>
      <c r="AX927" s="41"/>
      <c r="AY927" s="41"/>
      <c r="AZ927" s="41"/>
      <c r="BA927" s="41"/>
      <c r="BB927" s="41"/>
      <c r="BC927" s="41"/>
      <c r="BD927" s="41"/>
      <c r="BE927" s="41"/>
      <c r="BF927" s="41"/>
      <c r="BG927" s="41"/>
      <c r="BH927" s="41"/>
      <c r="BI927" s="41"/>
      <c r="BJ927" s="41"/>
      <c r="BK927" s="43"/>
    </row>
    <row r="928" spans="1:63" s="44" customFormat="1" x14ac:dyDescent="0.2">
      <c r="A928" s="52"/>
      <c r="B928" s="41"/>
      <c r="C928" s="41"/>
      <c r="D928" s="41"/>
      <c r="E928" s="41"/>
      <c r="F928" s="41"/>
      <c r="G928" s="41"/>
      <c r="H928" s="42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  <c r="AD928" s="41"/>
      <c r="AE928" s="41"/>
      <c r="AF928" s="41"/>
      <c r="AG928" s="41"/>
      <c r="AH928" s="41"/>
      <c r="AI928" s="41"/>
      <c r="AJ928" s="41"/>
      <c r="AK928" s="41"/>
      <c r="AL928" s="41"/>
      <c r="AM928" s="41"/>
      <c r="AN928" s="41"/>
      <c r="AO928" s="41"/>
      <c r="AP928" s="41"/>
      <c r="AQ928" s="41"/>
      <c r="AR928" s="41"/>
      <c r="AS928" s="41"/>
      <c r="AT928" s="41"/>
      <c r="AU928" s="41"/>
      <c r="AV928" s="41"/>
      <c r="AW928" s="41"/>
      <c r="AX928" s="41"/>
      <c r="AY928" s="41"/>
      <c r="AZ928" s="41"/>
      <c r="BA928" s="41"/>
      <c r="BB928" s="41"/>
      <c r="BC928" s="41"/>
      <c r="BD928" s="41"/>
      <c r="BE928" s="41"/>
      <c r="BF928" s="41"/>
      <c r="BG928" s="41"/>
      <c r="BH928" s="41"/>
      <c r="BI928" s="41"/>
      <c r="BJ928" s="41"/>
      <c r="BK928" s="43"/>
    </row>
    <row r="929" spans="1:63" s="44" customFormat="1" x14ac:dyDescent="0.2">
      <c r="A929" s="52"/>
      <c r="B929" s="41"/>
      <c r="C929" s="41"/>
      <c r="D929" s="41"/>
      <c r="E929" s="41"/>
      <c r="F929" s="41"/>
      <c r="G929" s="41"/>
      <c r="H929" s="42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  <c r="AD929" s="41"/>
      <c r="AE929" s="41"/>
      <c r="AF929" s="41"/>
      <c r="AG929" s="41"/>
      <c r="AH929" s="41"/>
      <c r="AI929" s="41"/>
      <c r="AJ929" s="41"/>
      <c r="AK929" s="41"/>
      <c r="AL929" s="41"/>
      <c r="AM929" s="41"/>
      <c r="AN929" s="41"/>
      <c r="AO929" s="41"/>
      <c r="AP929" s="41"/>
      <c r="AQ929" s="41"/>
      <c r="AR929" s="41"/>
      <c r="AS929" s="41"/>
      <c r="AT929" s="41"/>
      <c r="AU929" s="41"/>
      <c r="AV929" s="41"/>
      <c r="AW929" s="41"/>
      <c r="AX929" s="41"/>
      <c r="AY929" s="41"/>
      <c r="AZ929" s="41"/>
      <c r="BA929" s="41"/>
      <c r="BB929" s="41"/>
      <c r="BC929" s="41"/>
      <c r="BD929" s="41"/>
      <c r="BE929" s="41"/>
      <c r="BF929" s="41"/>
      <c r="BG929" s="41"/>
      <c r="BH929" s="41"/>
      <c r="BI929" s="41"/>
      <c r="BJ929" s="41"/>
      <c r="BK929" s="43"/>
    </row>
    <row r="930" spans="1:63" s="44" customFormat="1" x14ac:dyDescent="0.2">
      <c r="A930" s="52"/>
      <c r="B930" s="41"/>
      <c r="C930" s="41"/>
      <c r="D930" s="41"/>
      <c r="E930" s="41"/>
      <c r="F930" s="41"/>
      <c r="G930" s="41"/>
      <c r="H930" s="42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  <c r="AD930" s="41"/>
      <c r="AE930" s="41"/>
      <c r="AF930" s="41"/>
      <c r="AG930" s="41"/>
      <c r="AH930" s="41"/>
      <c r="AI930" s="41"/>
      <c r="AJ930" s="41"/>
      <c r="AK930" s="41"/>
      <c r="AL930" s="41"/>
      <c r="AM930" s="41"/>
      <c r="AN930" s="41"/>
      <c r="AO930" s="41"/>
      <c r="AP930" s="41"/>
      <c r="AQ930" s="41"/>
      <c r="AR930" s="41"/>
      <c r="AS930" s="41"/>
      <c r="AT930" s="41"/>
      <c r="AU930" s="41"/>
      <c r="AV930" s="41"/>
      <c r="AW930" s="41"/>
      <c r="AX930" s="41"/>
      <c r="AY930" s="41"/>
      <c r="AZ930" s="41"/>
      <c r="BA930" s="41"/>
      <c r="BB930" s="41"/>
      <c r="BC930" s="41"/>
      <c r="BD930" s="41"/>
      <c r="BE930" s="41"/>
      <c r="BF930" s="41"/>
      <c r="BG930" s="41"/>
      <c r="BH930" s="41"/>
      <c r="BI930" s="41"/>
      <c r="BJ930" s="41"/>
      <c r="BK930" s="43"/>
    </row>
    <row r="931" spans="1:63" s="44" customFormat="1" x14ac:dyDescent="0.2">
      <c r="A931" s="52"/>
      <c r="B931" s="41"/>
      <c r="C931" s="41"/>
      <c r="D931" s="41"/>
      <c r="E931" s="41"/>
      <c r="F931" s="41"/>
      <c r="G931" s="41"/>
      <c r="H931" s="42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  <c r="AD931" s="41"/>
      <c r="AE931" s="41"/>
      <c r="AF931" s="41"/>
      <c r="AG931" s="41"/>
      <c r="AH931" s="41"/>
      <c r="AI931" s="41"/>
      <c r="AJ931" s="41"/>
      <c r="AK931" s="41"/>
      <c r="AL931" s="41"/>
      <c r="AM931" s="41"/>
      <c r="AN931" s="41"/>
      <c r="AO931" s="41"/>
      <c r="AP931" s="41"/>
      <c r="AQ931" s="41"/>
      <c r="AR931" s="41"/>
      <c r="AS931" s="41"/>
      <c r="AT931" s="41"/>
      <c r="AU931" s="41"/>
      <c r="AV931" s="41"/>
      <c r="AW931" s="41"/>
      <c r="AX931" s="41"/>
      <c r="AY931" s="41"/>
      <c r="AZ931" s="41"/>
      <c r="BA931" s="41"/>
      <c r="BB931" s="41"/>
      <c r="BC931" s="41"/>
      <c r="BD931" s="41"/>
      <c r="BE931" s="41"/>
      <c r="BF931" s="41"/>
      <c r="BG931" s="41"/>
      <c r="BH931" s="41"/>
      <c r="BI931" s="41"/>
      <c r="BJ931" s="41"/>
      <c r="BK931" s="43"/>
    </row>
    <row r="932" spans="1:63" s="44" customFormat="1" x14ac:dyDescent="0.2">
      <c r="A932" s="52"/>
      <c r="B932" s="41"/>
      <c r="C932" s="41"/>
      <c r="D932" s="41"/>
      <c r="E932" s="41"/>
      <c r="F932" s="41"/>
      <c r="G932" s="41"/>
      <c r="H932" s="42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  <c r="AD932" s="41"/>
      <c r="AE932" s="41"/>
      <c r="AF932" s="41"/>
      <c r="AG932" s="41"/>
      <c r="AH932" s="41"/>
      <c r="AI932" s="41"/>
      <c r="AJ932" s="41"/>
      <c r="AK932" s="41"/>
      <c r="AL932" s="41"/>
      <c r="AM932" s="41"/>
      <c r="AN932" s="41"/>
      <c r="AO932" s="41"/>
      <c r="AP932" s="41"/>
      <c r="AQ932" s="41"/>
      <c r="AR932" s="41"/>
      <c r="AS932" s="41"/>
      <c r="AT932" s="41"/>
      <c r="AU932" s="41"/>
      <c r="AV932" s="41"/>
      <c r="AW932" s="41"/>
      <c r="AX932" s="41"/>
      <c r="AY932" s="41"/>
      <c r="AZ932" s="41"/>
      <c r="BA932" s="41"/>
      <c r="BB932" s="41"/>
      <c r="BC932" s="41"/>
      <c r="BD932" s="41"/>
      <c r="BE932" s="41"/>
      <c r="BF932" s="41"/>
      <c r="BG932" s="41"/>
      <c r="BH932" s="41"/>
      <c r="BI932" s="41"/>
      <c r="BJ932" s="41"/>
      <c r="BK932" s="43"/>
    </row>
    <row r="933" spans="1:63" s="44" customFormat="1" x14ac:dyDescent="0.2">
      <c r="A933" s="52"/>
      <c r="B933" s="41"/>
      <c r="C933" s="41"/>
      <c r="D933" s="41"/>
      <c r="E933" s="41"/>
      <c r="F933" s="41"/>
      <c r="G933" s="41"/>
      <c r="H933" s="42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  <c r="AD933" s="41"/>
      <c r="AE933" s="41"/>
      <c r="AF933" s="41"/>
      <c r="AG933" s="41"/>
      <c r="AH933" s="41"/>
      <c r="AI933" s="41"/>
      <c r="AJ933" s="41"/>
      <c r="AK933" s="41"/>
      <c r="AL933" s="41"/>
      <c r="AM933" s="41"/>
      <c r="AN933" s="41"/>
      <c r="AO933" s="41"/>
      <c r="AP933" s="41"/>
      <c r="AQ933" s="41"/>
      <c r="AR933" s="41"/>
      <c r="AS933" s="41"/>
      <c r="AT933" s="41"/>
      <c r="AU933" s="41"/>
      <c r="AV933" s="41"/>
      <c r="AW933" s="41"/>
      <c r="AX933" s="41"/>
      <c r="AY933" s="41"/>
      <c r="AZ933" s="41"/>
      <c r="BA933" s="41"/>
      <c r="BB933" s="41"/>
      <c r="BC933" s="41"/>
      <c r="BD933" s="41"/>
      <c r="BE933" s="41"/>
      <c r="BF933" s="41"/>
      <c r="BG933" s="41"/>
      <c r="BH933" s="41"/>
      <c r="BI933" s="41"/>
      <c r="BJ933" s="41"/>
      <c r="BK933" s="43"/>
    </row>
    <row r="934" spans="1:63" s="44" customFormat="1" x14ac:dyDescent="0.2">
      <c r="A934" s="52"/>
      <c r="B934" s="41"/>
      <c r="C934" s="41"/>
      <c r="D934" s="41"/>
      <c r="E934" s="41"/>
      <c r="F934" s="41"/>
      <c r="G934" s="41"/>
      <c r="H934" s="42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  <c r="AD934" s="41"/>
      <c r="AE934" s="41"/>
      <c r="AF934" s="41"/>
      <c r="AG934" s="41"/>
      <c r="AH934" s="41"/>
      <c r="AI934" s="41"/>
      <c r="AJ934" s="41"/>
      <c r="AK934" s="41"/>
      <c r="AL934" s="41"/>
      <c r="AM934" s="41"/>
      <c r="AN934" s="41"/>
      <c r="AO934" s="41"/>
      <c r="AP934" s="41"/>
      <c r="AQ934" s="41"/>
      <c r="AR934" s="41"/>
      <c r="AS934" s="41"/>
      <c r="AT934" s="41"/>
      <c r="AU934" s="41"/>
      <c r="AV934" s="41"/>
      <c r="AW934" s="41"/>
      <c r="AX934" s="41"/>
      <c r="AY934" s="41"/>
      <c r="AZ934" s="41"/>
      <c r="BA934" s="41"/>
      <c r="BB934" s="41"/>
      <c r="BC934" s="41"/>
      <c r="BD934" s="41"/>
      <c r="BE934" s="41"/>
      <c r="BF934" s="41"/>
      <c r="BG934" s="41"/>
      <c r="BH934" s="41"/>
      <c r="BI934" s="41"/>
      <c r="BJ934" s="41"/>
      <c r="BK934" s="43"/>
    </row>
    <row r="935" spans="1:63" s="44" customFormat="1" x14ac:dyDescent="0.2">
      <c r="A935" s="52"/>
      <c r="B935" s="41"/>
      <c r="C935" s="41"/>
      <c r="D935" s="41"/>
      <c r="E935" s="41"/>
      <c r="F935" s="41"/>
      <c r="G935" s="41"/>
      <c r="H935" s="42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  <c r="AD935" s="41"/>
      <c r="AE935" s="41"/>
      <c r="AF935" s="41"/>
      <c r="AG935" s="41"/>
      <c r="AH935" s="41"/>
      <c r="AI935" s="41"/>
      <c r="AJ935" s="41"/>
      <c r="AK935" s="41"/>
      <c r="AL935" s="41"/>
      <c r="AM935" s="41"/>
      <c r="AN935" s="41"/>
      <c r="AO935" s="41"/>
      <c r="AP935" s="41"/>
      <c r="AQ935" s="41"/>
      <c r="AR935" s="41"/>
      <c r="AS935" s="41"/>
      <c r="AT935" s="41"/>
      <c r="AU935" s="41"/>
      <c r="AV935" s="41"/>
      <c r="AW935" s="41"/>
      <c r="AX935" s="41"/>
      <c r="AY935" s="41"/>
      <c r="AZ935" s="41"/>
      <c r="BA935" s="41"/>
      <c r="BB935" s="41"/>
      <c r="BC935" s="41"/>
      <c r="BD935" s="41"/>
      <c r="BE935" s="41"/>
      <c r="BF935" s="41"/>
      <c r="BG935" s="41"/>
      <c r="BH935" s="41"/>
      <c r="BI935" s="41"/>
      <c r="BJ935" s="41"/>
      <c r="BK935" s="43"/>
    </row>
    <row r="936" spans="1:63" s="44" customFormat="1" x14ac:dyDescent="0.2">
      <c r="A936" s="52"/>
      <c r="B936" s="41"/>
      <c r="C936" s="41"/>
      <c r="D936" s="41"/>
      <c r="E936" s="41"/>
      <c r="F936" s="41"/>
      <c r="G936" s="41"/>
      <c r="H936" s="42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  <c r="AD936" s="41"/>
      <c r="AE936" s="41"/>
      <c r="AF936" s="41"/>
      <c r="AG936" s="41"/>
      <c r="AH936" s="41"/>
      <c r="AI936" s="41"/>
      <c r="AJ936" s="41"/>
      <c r="AK936" s="41"/>
      <c r="AL936" s="41"/>
      <c r="AM936" s="41"/>
      <c r="AN936" s="41"/>
      <c r="AO936" s="41"/>
      <c r="AP936" s="41"/>
      <c r="AQ936" s="41"/>
      <c r="AR936" s="41"/>
      <c r="AS936" s="41"/>
      <c r="AT936" s="41"/>
      <c r="AU936" s="41"/>
      <c r="AV936" s="41"/>
      <c r="AW936" s="41"/>
      <c r="AX936" s="41"/>
      <c r="AY936" s="41"/>
      <c r="AZ936" s="41"/>
      <c r="BA936" s="41"/>
      <c r="BB936" s="41"/>
      <c r="BC936" s="41"/>
      <c r="BD936" s="41"/>
      <c r="BE936" s="41"/>
      <c r="BF936" s="41"/>
      <c r="BG936" s="41"/>
      <c r="BH936" s="41"/>
      <c r="BI936" s="41"/>
      <c r="BJ936" s="41"/>
      <c r="BK936" s="43"/>
    </row>
    <row r="937" spans="1:63" s="44" customFormat="1" x14ac:dyDescent="0.2">
      <c r="A937" s="52"/>
      <c r="B937" s="41"/>
      <c r="C937" s="41"/>
      <c r="D937" s="41"/>
      <c r="E937" s="41"/>
      <c r="F937" s="41"/>
      <c r="G937" s="41"/>
      <c r="H937" s="42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  <c r="AD937" s="41"/>
      <c r="AE937" s="41"/>
      <c r="AF937" s="41"/>
      <c r="AG937" s="41"/>
      <c r="AH937" s="41"/>
      <c r="AI937" s="41"/>
      <c r="AJ937" s="41"/>
      <c r="AK937" s="41"/>
      <c r="AL937" s="41"/>
      <c r="AM937" s="41"/>
      <c r="AN937" s="41"/>
      <c r="AO937" s="41"/>
      <c r="AP937" s="41"/>
      <c r="AQ937" s="41"/>
      <c r="AR937" s="41"/>
      <c r="AS937" s="41"/>
      <c r="AT937" s="41"/>
      <c r="AU937" s="41"/>
      <c r="AV937" s="41"/>
      <c r="AW937" s="41"/>
      <c r="AX937" s="41"/>
      <c r="AY937" s="41"/>
      <c r="AZ937" s="41"/>
      <c r="BA937" s="41"/>
      <c r="BB937" s="41"/>
      <c r="BC937" s="41"/>
      <c r="BD937" s="41"/>
      <c r="BE937" s="41"/>
      <c r="BF937" s="41"/>
      <c r="BG937" s="41"/>
      <c r="BH937" s="41"/>
      <c r="BI937" s="41"/>
      <c r="BJ937" s="41"/>
      <c r="BK937" s="43"/>
    </row>
    <row r="938" spans="1:63" s="44" customFormat="1" x14ac:dyDescent="0.2">
      <c r="A938" s="52"/>
      <c r="B938" s="41"/>
      <c r="C938" s="41"/>
      <c r="D938" s="41"/>
      <c r="E938" s="41"/>
      <c r="F938" s="41"/>
      <c r="G938" s="41"/>
      <c r="H938" s="42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  <c r="AD938" s="41"/>
      <c r="AE938" s="41"/>
      <c r="AF938" s="41"/>
      <c r="AG938" s="41"/>
      <c r="AH938" s="41"/>
      <c r="AI938" s="41"/>
      <c r="AJ938" s="41"/>
      <c r="AK938" s="41"/>
      <c r="AL938" s="41"/>
      <c r="AM938" s="41"/>
      <c r="AN938" s="41"/>
      <c r="AO938" s="41"/>
      <c r="AP938" s="41"/>
      <c r="AQ938" s="41"/>
      <c r="AR938" s="41"/>
      <c r="AS938" s="41"/>
      <c r="AT938" s="41"/>
      <c r="AU938" s="41"/>
      <c r="AV938" s="41"/>
      <c r="AW938" s="41"/>
      <c r="AX938" s="41"/>
      <c r="AY938" s="41"/>
      <c r="AZ938" s="41"/>
      <c r="BA938" s="41"/>
      <c r="BB938" s="41"/>
      <c r="BC938" s="41"/>
      <c r="BD938" s="41"/>
      <c r="BE938" s="41"/>
      <c r="BF938" s="41"/>
      <c r="BG938" s="41"/>
      <c r="BH938" s="41"/>
      <c r="BI938" s="41"/>
      <c r="BJ938" s="41"/>
      <c r="BK938" s="43"/>
    </row>
    <row r="939" spans="1:63" s="44" customFormat="1" x14ac:dyDescent="0.2">
      <c r="A939" s="52"/>
      <c r="B939" s="41"/>
      <c r="C939" s="41"/>
      <c r="D939" s="41"/>
      <c r="E939" s="41"/>
      <c r="F939" s="41"/>
      <c r="G939" s="41"/>
      <c r="H939" s="42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  <c r="AD939" s="41"/>
      <c r="AE939" s="41"/>
      <c r="AF939" s="41"/>
      <c r="AG939" s="41"/>
      <c r="AH939" s="41"/>
      <c r="AI939" s="41"/>
      <c r="AJ939" s="41"/>
      <c r="AK939" s="41"/>
      <c r="AL939" s="41"/>
      <c r="AM939" s="41"/>
      <c r="AN939" s="41"/>
      <c r="AO939" s="41"/>
      <c r="AP939" s="41"/>
      <c r="AQ939" s="41"/>
      <c r="AR939" s="41"/>
      <c r="AS939" s="41"/>
      <c r="AT939" s="41"/>
      <c r="AU939" s="41"/>
      <c r="AV939" s="41"/>
      <c r="AW939" s="41"/>
      <c r="AX939" s="41"/>
      <c r="AY939" s="41"/>
      <c r="AZ939" s="41"/>
      <c r="BA939" s="41"/>
      <c r="BB939" s="41"/>
      <c r="BC939" s="41"/>
      <c r="BD939" s="41"/>
      <c r="BE939" s="41"/>
      <c r="BF939" s="41"/>
      <c r="BG939" s="41"/>
      <c r="BH939" s="41"/>
      <c r="BI939" s="41"/>
      <c r="BJ939" s="41"/>
      <c r="BK939" s="43"/>
    </row>
    <row r="940" spans="1:63" s="44" customFormat="1" x14ac:dyDescent="0.2">
      <c r="A940" s="52"/>
      <c r="B940" s="41"/>
      <c r="C940" s="41"/>
      <c r="D940" s="41"/>
      <c r="E940" s="41"/>
      <c r="F940" s="41"/>
      <c r="G940" s="41"/>
      <c r="H940" s="42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  <c r="AD940" s="41"/>
      <c r="AE940" s="41"/>
      <c r="AF940" s="41"/>
      <c r="AG940" s="41"/>
      <c r="AH940" s="41"/>
      <c r="AI940" s="41"/>
      <c r="AJ940" s="41"/>
      <c r="AK940" s="41"/>
      <c r="AL940" s="41"/>
      <c r="AM940" s="41"/>
      <c r="AN940" s="41"/>
      <c r="AO940" s="41"/>
      <c r="AP940" s="41"/>
      <c r="AQ940" s="41"/>
      <c r="AR940" s="41"/>
      <c r="AS940" s="41"/>
      <c r="AT940" s="41"/>
      <c r="AU940" s="41"/>
      <c r="AV940" s="41"/>
      <c r="AW940" s="41"/>
      <c r="AX940" s="41"/>
      <c r="AY940" s="41"/>
      <c r="AZ940" s="41"/>
      <c r="BA940" s="41"/>
      <c r="BB940" s="41"/>
      <c r="BC940" s="41"/>
      <c r="BD940" s="41"/>
      <c r="BE940" s="41"/>
      <c r="BF940" s="41"/>
      <c r="BG940" s="41"/>
      <c r="BH940" s="41"/>
      <c r="BI940" s="41"/>
      <c r="BJ940" s="41"/>
      <c r="BK940" s="43"/>
    </row>
    <row r="941" spans="1:63" s="44" customFormat="1" x14ac:dyDescent="0.2">
      <c r="A941" s="52"/>
      <c r="B941" s="41"/>
      <c r="C941" s="41"/>
      <c r="D941" s="41"/>
      <c r="E941" s="41"/>
      <c r="F941" s="41"/>
      <c r="G941" s="41"/>
      <c r="H941" s="42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  <c r="AD941" s="41"/>
      <c r="AE941" s="41"/>
      <c r="AF941" s="41"/>
      <c r="AG941" s="41"/>
      <c r="AH941" s="41"/>
      <c r="AI941" s="41"/>
      <c r="AJ941" s="41"/>
      <c r="AK941" s="41"/>
      <c r="AL941" s="41"/>
      <c r="AM941" s="41"/>
      <c r="AN941" s="41"/>
      <c r="AO941" s="41"/>
      <c r="AP941" s="41"/>
      <c r="AQ941" s="41"/>
      <c r="AR941" s="41"/>
      <c r="AS941" s="41"/>
      <c r="AT941" s="41"/>
      <c r="AU941" s="41"/>
      <c r="AV941" s="41"/>
      <c r="AW941" s="41"/>
      <c r="AX941" s="41"/>
      <c r="AY941" s="41"/>
      <c r="AZ941" s="41"/>
      <c r="BA941" s="41"/>
      <c r="BB941" s="41"/>
      <c r="BC941" s="41"/>
      <c r="BD941" s="41"/>
      <c r="BE941" s="41"/>
      <c r="BF941" s="41"/>
      <c r="BG941" s="41"/>
      <c r="BH941" s="41"/>
      <c r="BI941" s="41"/>
      <c r="BJ941" s="41"/>
      <c r="BK941" s="43"/>
    </row>
    <row r="942" spans="1:63" s="44" customFormat="1" x14ac:dyDescent="0.2">
      <c r="A942" s="52"/>
      <c r="B942" s="41"/>
      <c r="C942" s="41"/>
      <c r="D942" s="41"/>
      <c r="E942" s="41"/>
      <c r="F942" s="41"/>
      <c r="G942" s="41"/>
      <c r="H942" s="42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  <c r="AD942" s="41"/>
      <c r="AE942" s="41"/>
      <c r="AF942" s="41"/>
      <c r="AG942" s="41"/>
      <c r="AH942" s="41"/>
      <c r="AI942" s="41"/>
      <c r="AJ942" s="41"/>
      <c r="AK942" s="41"/>
      <c r="AL942" s="41"/>
      <c r="AM942" s="41"/>
      <c r="AN942" s="41"/>
      <c r="AO942" s="41"/>
      <c r="AP942" s="41"/>
      <c r="AQ942" s="41"/>
      <c r="AR942" s="41"/>
      <c r="AS942" s="41"/>
      <c r="AT942" s="41"/>
      <c r="AU942" s="41"/>
      <c r="AV942" s="41"/>
      <c r="AW942" s="41"/>
      <c r="AX942" s="41"/>
      <c r="AY942" s="41"/>
      <c r="AZ942" s="41"/>
      <c r="BA942" s="41"/>
      <c r="BB942" s="41"/>
      <c r="BC942" s="41"/>
      <c r="BD942" s="41"/>
      <c r="BE942" s="41"/>
      <c r="BF942" s="41"/>
      <c r="BG942" s="41"/>
      <c r="BH942" s="41"/>
      <c r="BI942" s="41"/>
      <c r="BJ942" s="41"/>
      <c r="BK942" s="43"/>
    </row>
    <row r="943" spans="1:63" s="44" customFormat="1" x14ac:dyDescent="0.2">
      <c r="A943" s="52"/>
      <c r="B943" s="41"/>
      <c r="C943" s="41"/>
      <c r="D943" s="41"/>
      <c r="E943" s="41"/>
      <c r="F943" s="41"/>
      <c r="G943" s="41"/>
      <c r="H943" s="42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  <c r="AD943" s="41"/>
      <c r="AE943" s="41"/>
      <c r="AF943" s="41"/>
      <c r="AG943" s="41"/>
      <c r="AH943" s="41"/>
      <c r="AI943" s="41"/>
      <c r="AJ943" s="41"/>
      <c r="AK943" s="41"/>
      <c r="AL943" s="41"/>
      <c r="AM943" s="41"/>
      <c r="AN943" s="41"/>
      <c r="AO943" s="41"/>
      <c r="AP943" s="41"/>
      <c r="AQ943" s="41"/>
      <c r="AR943" s="41"/>
      <c r="AS943" s="41"/>
      <c r="AT943" s="41"/>
      <c r="AU943" s="41"/>
      <c r="AV943" s="41"/>
      <c r="AW943" s="41"/>
      <c r="AX943" s="41"/>
      <c r="AY943" s="41"/>
      <c r="AZ943" s="41"/>
      <c r="BA943" s="41"/>
      <c r="BB943" s="41"/>
      <c r="BC943" s="41"/>
      <c r="BD943" s="41"/>
      <c r="BE943" s="41"/>
      <c r="BF943" s="41"/>
      <c r="BG943" s="41"/>
      <c r="BH943" s="41"/>
      <c r="BI943" s="41"/>
      <c r="BJ943" s="41"/>
      <c r="BK943" s="43"/>
    </row>
    <row r="944" spans="1:63" s="44" customFormat="1" x14ac:dyDescent="0.2">
      <c r="A944" s="52"/>
      <c r="B944" s="41"/>
      <c r="C944" s="41"/>
      <c r="D944" s="41"/>
      <c r="E944" s="41"/>
      <c r="F944" s="41"/>
      <c r="G944" s="41"/>
      <c r="H944" s="42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  <c r="AD944" s="41"/>
      <c r="AE944" s="41"/>
      <c r="AF944" s="41"/>
      <c r="AG944" s="41"/>
      <c r="AH944" s="41"/>
      <c r="AI944" s="41"/>
      <c r="AJ944" s="41"/>
      <c r="AK944" s="41"/>
      <c r="AL944" s="41"/>
      <c r="AM944" s="41"/>
      <c r="AN944" s="41"/>
      <c r="AO944" s="41"/>
      <c r="AP944" s="41"/>
      <c r="AQ944" s="41"/>
      <c r="AR944" s="41"/>
      <c r="AS944" s="41"/>
      <c r="AT944" s="41"/>
      <c r="AU944" s="41"/>
      <c r="AV944" s="41"/>
      <c r="AW944" s="41"/>
      <c r="AX944" s="41"/>
      <c r="AY944" s="41"/>
      <c r="AZ944" s="41"/>
      <c r="BA944" s="41"/>
      <c r="BB944" s="41"/>
      <c r="BC944" s="41"/>
      <c r="BD944" s="41"/>
      <c r="BE944" s="41"/>
      <c r="BF944" s="41"/>
      <c r="BG944" s="41"/>
      <c r="BH944" s="41"/>
      <c r="BI944" s="41"/>
      <c r="BJ944" s="41"/>
      <c r="BK944" s="43"/>
    </row>
    <row r="945" spans="1:63" s="44" customFormat="1" x14ac:dyDescent="0.2">
      <c r="A945" s="52"/>
      <c r="B945" s="41"/>
      <c r="C945" s="41"/>
      <c r="D945" s="41"/>
      <c r="E945" s="41"/>
      <c r="F945" s="41"/>
      <c r="G945" s="41"/>
      <c r="H945" s="42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  <c r="AD945" s="41"/>
      <c r="AE945" s="41"/>
      <c r="AF945" s="41"/>
      <c r="AG945" s="41"/>
      <c r="AH945" s="41"/>
      <c r="AI945" s="41"/>
      <c r="AJ945" s="41"/>
      <c r="AK945" s="41"/>
      <c r="AL945" s="41"/>
      <c r="AM945" s="41"/>
      <c r="AN945" s="41"/>
      <c r="AO945" s="41"/>
      <c r="AP945" s="41"/>
      <c r="AQ945" s="41"/>
      <c r="AR945" s="41"/>
      <c r="AS945" s="41"/>
      <c r="AT945" s="41"/>
      <c r="AU945" s="41"/>
      <c r="AV945" s="41"/>
      <c r="AW945" s="41"/>
      <c r="AX945" s="41"/>
      <c r="AY945" s="41"/>
      <c r="AZ945" s="41"/>
      <c r="BA945" s="41"/>
      <c r="BB945" s="41"/>
      <c r="BC945" s="41"/>
      <c r="BD945" s="41"/>
      <c r="BE945" s="41"/>
      <c r="BF945" s="41"/>
      <c r="BG945" s="41"/>
      <c r="BH945" s="41"/>
      <c r="BI945" s="41"/>
      <c r="BJ945" s="41"/>
      <c r="BK945" s="43"/>
    </row>
    <row r="946" spans="1:63" s="44" customFormat="1" x14ac:dyDescent="0.2">
      <c r="A946" s="52"/>
      <c r="B946" s="41"/>
      <c r="C946" s="41"/>
      <c r="D946" s="41"/>
      <c r="E946" s="41"/>
      <c r="F946" s="41"/>
      <c r="G946" s="41"/>
      <c r="H946" s="42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  <c r="AD946" s="41"/>
      <c r="AE946" s="41"/>
      <c r="AF946" s="41"/>
      <c r="AG946" s="41"/>
      <c r="AH946" s="41"/>
      <c r="AI946" s="41"/>
      <c r="AJ946" s="41"/>
      <c r="AK946" s="41"/>
      <c r="AL946" s="41"/>
      <c r="AM946" s="41"/>
      <c r="AN946" s="41"/>
      <c r="AO946" s="41"/>
      <c r="AP946" s="41"/>
      <c r="AQ946" s="41"/>
      <c r="AR946" s="41"/>
      <c r="AS946" s="41"/>
      <c r="AT946" s="41"/>
      <c r="AU946" s="41"/>
      <c r="AV946" s="41"/>
      <c r="AW946" s="41"/>
      <c r="AX946" s="41"/>
      <c r="AY946" s="41"/>
      <c r="AZ946" s="41"/>
      <c r="BA946" s="41"/>
      <c r="BB946" s="41"/>
      <c r="BC946" s="41"/>
      <c r="BD946" s="41"/>
      <c r="BE946" s="41"/>
      <c r="BF946" s="41"/>
      <c r="BG946" s="41"/>
      <c r="BH946" s="41"/>
      <c r="BI946" s="41"/>
      <c r="BJ946" s="41"/>
      <c r="BK946" s="43"/>
    </row>
    <row r="947" spans="1:63" s="44" customFormat="1" x14ac:dyDescent="0.2">
      <c r="A947" s="52"/>
      <c r="B947" s="41"/>
      <c r="C947" s="41"/>
      <c r="D947" s="41"/>
      <c r="E947" s="41"/>
      <c r="F947" s="41"/>
      <c r="G947" s="41"/>
      <c r="H947" s="42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  <c r="AD947" s="41"/>
      <c r="AE947" s="41"/>
      <c r="AF947" s="41"/>
      <c r="AG947" s="41"/>
      <c r="AH947" s="41"/>
      <c r="AI947" s="41"/>
      <c r="AJ947" s="41"/>
      <c r="AK947" s="41"/>
      <c r="AL947" s="41"/>
      <c r="AM947" s="41"/>
      <c r="AN947" s="41"/>
      <c r="AO947" s="41"/>
      <c r="AP947" s="41"/>
      <c r="AQ947" s="41"/>
      <c r="AR947" s="41"/>
      <c r="AS947" s="41"/>
      <c r="AT947" s="41"/>
      <c r="AU947" s="41"/>
      <c r="AV947" s="41"/>
      <c r="AW947" s="41"/>
      <c r="AX947" s="41"/>
      <c r="AY947" s="41"/>
      <c r="AZ947" s="41"/>
      <c r="BA947" s="41"/>
      <c r="BB947" s="41"/>
      <c r="BC947" s="41"/>
      <c r="BD947" s="41"/>
      <c r="BE947" s="41"/>
      <c r="BF947" s="41"/>
      <c r="BG947" s="41"/>
      <c r="BH947" s="41"/>
      <c r="BI947" s="41"/>
      <c r="BJ947" s="41"/>
      <c r="BK947" s="43"/>
    </row>
    <row r="948" spans="1:63" s="44" customFormat="1" x14ac:dyDescent="0.2">
      <c r="A948" s="52"/>
      <c r="B948" s="41"/>
      <c r="C948" s="41"/>
      <c r="D948" s="41"/>
      <c r="E948" s="41"/>
      <c r="F948" s="41"/>
      <c r="G948" s="41"/>
      <c r="H948" s="42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  <c r="AD948" s="41"/>
      <c r="AE948" s="41"/>
      <c r="AF948" s="41"/>
      <c r="AG948" s="41"/>
      <c r="AH948" s="41"/>
      <c r="AI948" s="41"/>
      <c r="AJ948" s="41"/>
      <c r="AK948" s="41"/>
      <c r="AL948" s="41"/>
      <c r="AM948" s="41"/>
      <c r="AN948" s="41"/>
      <c r="AO948" s="41"/>
      <c r="AP948" s="41"/>
      <c r="AQ948" s="41"/>
      <c r="AR948" s="41"/>
      <c r="AS948" s="41"/>
      <c r="AT948" s="41"/>
      <c r="AU948" s="41"/>
      <c r="AV948" s="41"/>
      <c r="AW948" s="41"/>
      <c r="AX948" s="41"/>
      <c r="AY948" s="41"/>
      <c r="AZ948" s="41"/>
      <c r="BA948" s="41"/>
      <c r="BB948" s="41"/>
      <c r="BC948" s="41"/>
      <c r="BD948" s="41"/>
      <c r="BE948" s="41"/>
      <c r="BF948" s="41"/>
      <c r="BG948" s="41"/>
      <c r="BH948" s="41"/>
      <c r="BI948" s="41"/>
      <c r="BJ948" s="41"/>
      <c r="BK948" s="43"/>
    </row>
    <row r="949" spans="1:63" s="44" customFormat="1" x14ac:dyDescent="0.2">
      <c r="A949" s="52"/>
      <c r="B949" s="41"/>
      <c r="C949" s="41"/>
      <c r="D949" s="41"/>
      <c r="E949" s="41"/>
      <c r="F949" s="41"/>
      <c r="G949" s="41"/>
      <c r="H949" s="42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  <c r="AD949" s="41"/>
      <c r="AE949" s="41"/>
      <c r="AF949" s="41"/>
      <c r="AG949" s="41"/>
      <c r="AH949" s="41"/>
      <c r="AI949" s="41"/>
      <c r="AJ949" s="41"/>
      <c r="AK949" s="41"/>
      <c r="AL949" s="41"/>
      <c r="AM949" s="41"/>
      <c r="AN949" s="41"/>
      <c r="AO949" s="41"/>
      <c r="AP949" s="41"/>
      <c r="AQ949" s="41"/>
      <c r="AR949" s="41"/>
      <c r="AS949" s="41"/>
      <c r="AT949" s="41"/>
      <c r="AU949" s="41"/>
      <c r="AV949" s="41"/>
      <c r="AW949" s="41"/>
      <c r="AX949" s="41"/>
      <c r="AY949" s="41"/>
      <c r="AZ949" s="41"/>
      <c r="BA949" s="41"/>
      <c r="BB949" s="41"/>
      <c r="BC949" s="41"/>
      <c r="BD949" s="41"/>
      <c r="BE949" s="41"/>
      <c r="BF949" s="41"/>
      <c r="BG949" s="41"/>
      <c r="BH949" s="41"/>
      <c r="BI949" s="41"/>
      <c r="BJ949" s="41"/>
      <c r="BK949" s="43"/>
    </row>
    <row r="950" spans="1:63" s="44" customFormat="1" x14ac:dyDescent="0.2">
      <c r="A950" s="52"/>
      <c r="B950" s="41"/>
      <c r="C950" s="41"/>
      <c r="D950" s="41"/>
      <c r="E950" s="41"/>
      <c r="F950" s="41"/>
      <c r="G950" s="41"/>
      <c r="H950" s="42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  <c r="AD950" s="41"/>
      <c r="AE950" s="41"/>
      <c r="AF950" s="41"/>
      <c r="AG950" s="41"/>
      <c r="AH950" s="41"/>
      <c r="AI950" s="41"/>
      <c r="AJ950" s="41"/>
      <c r="AK950" s="41"/>
      <c r="AL950" s="41"/>
      <c r="AM950" s="41"/>
      <c r="AN950" s="41"/>
      <c r="AO950" s="41"/>
      <c r="AP950" s="41"/>
      <c r="AQ950" s="41"/>
      <c r="AR950" s="41"/>
      <c r="AS950" s="41"/>
      <c r="AT950" s="41"/>
      <c r="AU950" s="41"/>
      <c r="AV950" s="41"/>
      <c r="AW950" s="41"/>
      <c r="AX950" s="41"/>
      <c r="AY950" s="41"/>
      <c r="AZ950" s="41"/>
      <c r="BA950" s="41"/>
      <c r="BB950" s="41"/>
      <c r="BC950" s="41"/>
      <c r="BD950" s="41"/>
      <c r="BE950" s="41"/>
      <c r="BF950" s="41"/>
      <c r="BG950" s="41"/>
      <c r="BH950" s="41"/>
      <c r="BI950" s="41"/>
      <c r="BJ950" s="41"/>
      <c r="BK950" s="43"/>
    </row>
    <row r="951" spans="1:63" s="44" customFormat="1" x14ac:dyDescent="0.2">
      <c r="A951" s="52"/>
      <c r="B951" s="41"/>
      <c r="C951" s="41"/>
      <c r="D951" s="41"/>
      <c r="E951" s="41"/>
      <c r="F951" s="41"/>
      <c r="G951" s="41"/>
      <c r="H951" s="42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  <c r="AD951" s="41"/>
      <c r="AE951" s="41"/>
      <c r="AF951" s="41"/>
      <c r="AG951" s="41"/>
      <c r="AH951" s="41"/>
      <c r="AI951" s="41"/>
      <c r="AJ951" s="41"/>
      <c r="AK951" s="41"/>
      <c r="AL951" s="41"/>
      <c r="AM951" s="41"/>
      <c r="AN951" s="41"/>
      <c r="AO951" s="41"/>
      <c r="AP951" s="41"/>
      <c r="AQ951" s="41"/>
      <c r="AR951" s="41"/>
      <c r="AS951" s="41"/>
      <c r="AT951" s="41"/>
      <c r="AU951" s="41"/>
      <c r="AV951" s="41"/>
      <c r="AW951" s="41"/>
      <c r="AX951" s="41"/>
      <c r="AY951" s="41"/>
      <c r="AZ951" s="41"/>
      <c r="BA951" s="41"/>
      <c r="BB951" s="41"/>
      <c r="BC951" s="41"/>
      <c r="BD951" s="41"/>
      <c r="BE951" s="41"/>
      <c r="BF951" s="41"/>
      <c r="BG951" s="41"/>
      <c r="BH951" s="41"/>
      <c r="BI951" s="41"/>
      <c r="BJ951" s="41"/>
      <c r="BK951" s="43"/>
    </row>
    <row r="952" spans="1:63" s="44" customFormat="1" x14ac:dyDescent="0.2">
      <c r="A952" s="52"/>
      <c r="B952" s="41"/>
      <c r="C952" s="41"/>
      <c r="D952" s="41"/>
      <c r="E952" s="41"/>
      <c r="F952" s="41"/>
      <c r="G952" s="41"/>
      <c r="H952" s="42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  <c r="AD952" s="41"/>
      <c r="AE952" s="41"/>
      <c r="AF952" s="41"/>
      <c r="AG952" s="41"/>
      <c r="AH952" s="41"/>
      <c r="AI952" s="41"/>
      <c r="AJ952" s="41"/>
      <c r="AK952" s="41"/>
      <c r="AL952" s="41"/>
      <c r="AM952" s="41"/>
      <c r="AN952" s="41"/>
      <c r="AO952" s="41"/>
      <c r="AP952" s="41"/>
      <c r="AQ952" s="41"/>
      <c r="AR952" s="41"/>
      <c r="AS952" s="41"/>
      <c r="AT952" s="41"/>
      <c r="AU952" s="41"/>
      <c r="AV952" s="41"/>
      <c r="AW952" s="41"/>
      <c r="AX952" s="41"/>
      <c r="AY952" s="41"/>
      <c r="AZ952" s="41"/>
      <c r="BA952" s="41"/>
      <c r="BB952" s="41"/>
      <c r="BC952" s="41"/>
      <c r="BD952" s="41"/>
      <c r="BE952" s="41"/>
      <c r="BF952" s="41"/>
      <c r="BG952" s="41"/>
      <c r="BH952" s="41"/>
      <c r="BI952" s="41"/>
      <c r="BJ952" s="41"/>
      <c r="BK952" s="43"/>
    </row>
    <row r="953" spans="1:63" s="44" customFormat="1" x14ac:dyDescent="0.2">
      <c r="A953" s="52"/>
      <c r="B953" s="41"/>
      <c r="C953" s="41"/>
      <c r="D953" s="41"/>
      <c r="E953" s="41"/>
      <c r="F953" s="41"/>
      <c r="G953" s="41"/>
      <c r="H953" s="42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  <c r="AD953" s="41"/>
      <c r="AE953" s="41"/>
      <c r="AF953" s="41"/>
      <c r="AG953" s="41"/>
      <c r="AH953" s="41"/>
      <c r="AI953" s="41"/>
      <c r="AJ953" s="41"/>
      <c r="AK953" s="41"/>
      <c r="AL953" s="41"/>
      <c r="AM953" s="41"/>
      <c r="AN953" s="41"/>
      <c r="AO953" s="41"/>
      <c r="AP953" s="41"/>
      <c r="AQ953" s="41"/>
      <c r="AR953" s="41"/>
      <c r="AS953" s="41"/>
      <c r="AT953" s="41"/>
      <c r="AU953" s="41"/>
      <c r="AV953" s="41"/>
      <c r="AW953" s="41"/>
      <c r="AX953" s="41"/>
      <c r="AY953" s="41"/>
      <c r="AZ953" s="41"/>
      <c r="BA953" s="41"/>
      <c r="BB953" s="41"/>
      <c r="BC953" s="41"/>
      <c r="BD953" s="41"/>
      <c r="BE953" s="41"/>
      <c r="BF953" s="41"/>
      <c r="BG953" s="41"/>
      <c r="BH953" s="41"/>
      <c r="BI953" s="41"/>
      <c r="BJ953" s="41"/>
      <c r="BK953" s="43"/>
    </row>
    <row r="954" spans="1:63" s="44" customFormat="1" x14ac:dyDescent="0.2">
      <c r="A954" s="52"/>
      <c r="B954" s="41"/>
      <c r="C954" s="41"/>
      <c r="D954" s="41"/>
      <c r="E954" s="41"/>
      <c r="F954" s="41"/>
      <c r="G954" s="41"/>
      <c r="H954" s="42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  <c r="AD954" s="41"/>
      <c r="AE954" s="41"/>
      <c r="AF954" s="41"/>
      <c r="AG954" s="41"/>
      <c r="AH954" s="41"/>
      <c r="AI954" s="41"/>
      <c r="AJ954" s="41"/>
      <c r="AK954" s="41"/>
      <c r="AL954" s="41"/>
      <c r="AM954" s="41"/>
      <c r="AN954" s="41"/>
      <c r="AO954" s="41"/>
      <c r="AP954" s="41"/>
      <c r="AQ954" s="41"/>
      <c r="AR954" s="41"/>
      <c r="AS954" s="41"/>
      <c r="AT954" s="41"/>
      <c r="AU954" s="41"/>
      <c r="AV954" s="41"/>
      <c r="AW954" s="41"/>
      <c r="AX954" s="41"/>
      <c r="AY954" s="41"/>
      <c r="AZ954" s="41"/>
      <c r="BA954" s="41"/>
      <c r="BB954" s="41"/>
      <c r="BC954" s="41"/>
      <c r="BD954" s="41"/>
      <c r="BE954" s="41"/>
      <c r="BF954" s="41"/>
      <c r="BG954" s="41"/>
      <c r="BH954" s="41"/>
      <c r="BI954" s="41"/>
      <c r="BJ954" s="41"/>
      <c r="BK954" s="43"/>
    </row>
    <row r="955" spans="1:63" s="44" customFormat="1" x14ac:dyDescent="0.2">
      <c r="A955" s="52"/>
      <c r="B955" s="41"/>
      <c r="C955" s="41"/>
      <c r="D955" s="41"/>
      <c r="E955" s="41"/>
      <c r="F955" s="41"/>
      <c r="G955" s="41"/>
      <c r="H955" s="42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  <c r="AD955" s="41"/>
      <c r="AE955" s="41"/>
      <c r="AF955" s="41"/>
      <c r="AG955" s="41"/>
      <c r="AH955" s="41"/>
      <c r="AI955" s="41"/>
      <c r="AJ955" s="41"/>
      <c r="AK955" s="41"/>
      <c r="AL955" s="41"/>
      <c r="AM955" s="41"/>
      <c r="AN955" s="41"/>
      <c r="AO955" s="41"/>
      <c r="AP955" s="41"/>
      <c r="AQ955" s="41"/>
      <c r="AR955" s="41"/>
      <c r="AS955" s="41"/>
      <c r="AT955" s="41"/>
      <c r="AU955" s="41"/>
      <c r="AV955" s="41"/>
      <c r="AW955" s="41"/>
      <c r="AX955" s="41"/>
      <c r="AY955" s="41"/>
      <c r="AZ955" s="41"/>
      <c r="BA955" s="41"/>
      <c r="BB955" s="41"/>
      <c r="BC955" s="41"/>
      <c r="BD955" s="41"/>
      <c r="BE955" s="41"/>
      <c r="BF955" s="41"/>
      <c r="BG955" s="41"/>
      <c r="BH955" s="41"/>
      <c r="BI955" s="41"/>
      <c r="BJ955" s="41"/>
      <c r="BK955" s="43"/>
    </row>
    <row r="956" spans="1:63" s="44" customFormat="1" x14ac:dyDescent="0.2">
      <c r="A956" s="52"/>
      <c r="B956" s="41"/>
      <c r="C956" s="41"/>
      <c r="D956" s="41"/>
      <c r="E956" s="41"/>
      <c r="F956" s="41"/>
      <c r="G956" s="41"/>
      <c r="H956" s="42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  <c r="AD956" s="41"/>
      <c r="AE956" s="41"/>
      <c r="AF956" s="41"/>
      <c r="AG956" s="41"/>
      <c r="AH956" s="41"/>
      <c r="AI956" s="41"/>
      <c r="AJ956" s="41"/>
      <c r="AK956" s="41"/>
      <c r="AL956" s="41"/>
      <c r="AM956" s="41"/>
      <c r="AN956" s="41"/>
      <c r="AO956" s="41"/>
      <c r="AP956" s="41"/>
      <c r="AQ956" s="41"/>
      <c r="AR956" s="41"/>
      <c r="AS956" s="41"/>
      <c r="AT956" s="41"/>
      <c r="AU956" s="41"/>
      <c r="AV956" s="41"/>
      <c r="AW956" s="41"/>
      <c r="AX956" s="41"/>
      <c r="AY956" s="41"/>
      <c r="AZ956" s="41"/>
      <c r="BA956" s="41"/>
      <c r="BB956" s="41"/>
      <c r="BC956" s="41"/>
      <c r="BD956" s="41"/>
      <c r="BE956" s="41"/>
      <c r="BF956" s="41"/>
      <c r="BG956" s="41"/>
      <c r="BH956" s="41"/>
      <c r="BI956" s="41"/>
      <c r="BJ956" s="41"/>
      <c r="BK956" s="43"/>
    </row>
    <row r="957" spans="1:63" s="44" customFormat="1" x14ac:dyDescent="0.2">
      <c r="A957" s="52"/>
      <c r="B957" s="41"/>
      <c r="C957" s="41"/>
      <c r="D957" s="41"/>
      <c r="E957" s="41"/>
      <c r="F957" s="41"/>
      <c r="G957" s="41"/>
      <c r="H957" s="42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  <c r="AC957" s="41"/>
      <c r="AD957" s="41"/>
      <c r="AE957" s="41"/>
      <c r="AF957" s="41"/>
      <c r="AG957" s="41"/>
      <c r="AH957" s="41"/>
      <c r="AI957" s="41"/>
      <c r="AJ957" s="41"/>
      <c r="AK957" s="41"/>
      <c r="AL957" s="41"/>
      <c r="AM957" s="41"/>
      <c r="AN957" s="41"/>
      <c r="AO957" s="41"/>
      <c r="AP957" s="41"/>
      <c r="AQ957" s="41"/>
      <c r="AR957" s="41"/>
      <c r="AS957" s="41"/>
      <c r="AT957" s="41"/>
      <c r="AU957" s="41"/>
      <c r="AV957" s="41"/>
      <c r="AW957" s="41"/>
      <c r="AX957" s="41"/>
      <c r="AY957" s="41"/>
      <c r="AZ957" s="41"/>
      <c r="BA957" s="41"/>
      <c r="BB957" s="41"/>
      <c r="BC957" s="41"/>
      <c r="BD957" s="41"/>
      <c r="BE957" s="41"/>
      <c r="BF957" s="41"/>
      <c r="BG957" s="41"/>
      <c r="BH957" s="41"/>
      <c r="BI957" s="41"/>
      <c r="BJ957" s="41"/>
      <c r="BK957" s="43"/>
    </row>
    <row r="958" spans="1:63" s="44" customFormat="1" x14ac:dyDescent="0.2">
      <c r="A958" s="52"/>
      <c r="B958" s="41"/>
      <c r="C958" s="41"/>
      <c r="D958" s="41"/>
      <c r="E958" s="41"/>
      <c r="F958" s="41"/>
      <c r="G958" s="41"/>
      <c r="H958" s="42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  <c r="AD958" s="41"/>
      <c r="AE958" s="41"/>
      <c r="AF958" s="41"/>
      <c r="AG958" s="41"/>
      <c r="AH958" s="41"/>
      <c r="AI958" s="41"/>
      <c r="AJ958" s="41"/>
      <c r="AK958" s="41"/>
      <c r="AL958" s="41"/>
      <c r="AM958" s="41"/>
      <c r="AN958" s="41"/>
      <c r="AO958" s="41"/>
      <c r="AP958" s="41"/>
      <c r="AQ958" s="41"/>
      <c r="AR958" s="41"/>
      <c r="AS958" s="41"/>
      <c r="AT958" s="41"/>
      <c r="AU958" s="41"/>
      <c r="AV958" s="41"/>
      <c r="AW958" s="41"/>
      <c r="AX958" s="41"/>
      <c r="AY958" s="41"/>
      <c r="AZ958" s="41"/>
      <c r="BA958" s="41"/>
      <c r="BB958" s="41"/>
      <c r="BC958" s="41"/>
      <c r="BD958" s="41"/>
      <c r="BE958" s="41"/>
      <c r="BF958" s="41"/>
      <c r="BG958" s="41"/>
      <c r="BH958" s="41"/>
      <c r="BI958" s="41"/>
      <c r="BJ958" s="41"/>
      <c r="BK958" s="43"/>
    </row>
    <row r="959" spans="1:63" s="44" customFormat="1" x14ac:dyDescent="0.2">
      <c r="A959" s="52"/>
      <c r="B959" s="41"/>
      <c r="C959" s="41"/>
      <c r="D959" s="41"/>
      <c r="E959" s="41"/>
      <c r="F959" s="41"/>
      <c r="G959" s="41"/>
      <c r="H959" s="42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  <c r="AB959" s="41"/>
      <c r="AC959" s="41"/>
      <c r="AD959" s="41"/>
      <c r="AE959" s="41"/>
      <c r="AF959" s="41"/>
      <c r="AG959" s="41"/>
      <c r="AH959" s="41"/>
      <c r="AI959" s="41"/>
      <c r="AJ959" s="41"/>
      <c r="AK959" s="41"/>
      <c r="AL959" s="41"/>
      <c r="AM959" s="41"/>
      <c r="AN959" s="41"/>
      <c r="AO959" s="41"/>
      <c r="AP959" s="41"/>
      <c r="AQ959" s="41"/>
      <c r="AR959" s="41"/>
      <c r="AS959" s="41"/>
      <c r="AT959" s="41"/>
      <c r="AU959" s="41"/>
      <c r="AV959" s="41"/>
      <c r="AW959" s="41"/>
      <c r="AX959" s="41"/>
      <c r="AY959" s="41"/>
      <c r="AZ959" s="41"/>
      <c r="BA959" s="41"/>
      <c r="BB959" s="41"/>
      <c r="BC959" s="41"/>
      <c r="BD959" s="41"/>
      <c r="BE959" s="41"/>
      <c r="BF959" s="41"/>
      <c r="BG959" s="41"/>
      <c r="BH959" s="41"/>
      <c r="BI959" s="41"/>
      <c r="BJ959" s="41"/>
      <c r="BK959" s="43"/>
    </row>
    <row r="960" spans="1:63" s="44" customFormat="1" x14ac:dyDescent="0.2">
      <c r="A960" s="52"/>
      <c r="B960" s="41"/>
      <c r="C960" s="41"/>
      <c r="D960" s="41"/>
      <c r="E960" s="41"/>
      <c r="F960" s="41"/>
      <c r="G960" s="41"/>
      <c r="H960" s="42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  <c r="AB960" s="41"/>
      <c r="AC960" s="41"/>
      <c r="AD960" s="41"/>
      <c r="AE960" s="41"/>
      <c r="AF960" s="41"/>
      <c r="AG960" s="41"/>
      <c r="AH960" s="41"/>
      <c r="AI960" s="41"/>
      <c r="AJ960" s="41"/>
      <c r="AK960" s="41"/>
      <c r="AL960" s="41"/>
      <c r="AM960" s="41"/>
      <c r="AN960" s="41"/>
      <c r="AO960" s="41"/>
      <c r="AP960" s="41"/>
      <c r="AQ960" s="41"/>
      <c r="AR960" s="41"/>
      <c r="AS960" s="41"/>
      <c r="AT960" s="41"/>
      <c r="AU960" s="41"/>
      <c r="AV960" s="41"/>
      <c r="AW960" s="41"/>
      <c r="AX960" s="41"/>
      <c r="AY960" s="41"/>
      <c r="AZ960" s="41"/>
      <c r="BA960" s="41"/>
      <c r="BB960" s="41"/>
      <c r="BC960" s="41"/>
      <c r="BD960" s="41"/>
      <c r="BE960" s="41"/>
      <c r="BF960" s="41"/>
      <c r="BG960" s="41"/>
      <c r="BH960" s="41"/>
      <c r="BI960" s="41"/>
      <c r="BJ960" s="41"/>
      <c r="BK960" s="43"/>
    </row>
    <row r="961" spans="1:63" s="44" customFormat="1" x14ac:dyDescent="0.2">
      <c r="A961" s="52"/>
      <c r="B961" s="41"/>
      <c r="C961" s="41"/>
      <c r="D961" s="41"/>
      <c r="E961" s="41"/>
      <c r="F961" s="41"/>
      <c r="G961" s="41"/>
      <c r="H961" s="42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  <c r="AB961" s="41"/>
      <c r="AC961" s="41"/>
      <c r="AD961" s="41"/>
      <c r="AE961" s="41"/>
      <c r="AF961" s="41"/>
      <c r="AG961" s="41"/>
      <c r="AH961" s="41"/>
      <c r="AI961" s="41"/>
      <c r="AJ961" s="41"/>
      <c r="AK961" s="41"/>
      <c r="AL961" s="41"/>
      <c r="AM961" s="41"/>
      <c r="AN961" s="41"/>
      <c r="AO961" s="41"/>
      <c r="AP961" s="41"/>
      <c r="AQ961" s="41"/>
      <c r="AR961" s="41"/>
      <c r="AS961" s="41"/>
      <c r="AT961" s="41"/>
      <c r="AU961" s="41"/>
      <c r="AV961" s="41"/>
      <c r="AW961" s="41"/>
      <c r="AX961" s="41"/>
      <c r="AY961" s="41"/>
      <c r="AZ961" s="41"/>
      <c r="BA961" s="41"/>
      <c r="BB961" s="41"/>
      <c r="BC961" s="41"/>
      <c r="BD961" s="41"/>
      <c r="BE961" s="41"/>
      <c r="BF961" s="41"/>
      <c r="BG961" s="41"/>
      <c r="BH961" s="41"/>
      <c r="BI961" s="41"/>
      <c r="BJ961" s="41"/>
      <c r="BK961" s="43"/>
    </row>
    <row r="962" spans="1:63" s="44" customFormat="1" x14ac:dyDescent="0.2">
      <c r="A962" s="52"/>
      <c r="B962" s="41"/>
      <c r="C962" s="41"/>
      <c r="D962" s="41"/>
      <c r="E962" s="41"/>
      <c r="F962" s="41"/>
      <c r="G962" s="41"/>
      <c r="H962" s="42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  <c r="AB962" s="41"/>
      <c r="AC962" s="41"/>
      <c r="AD962" s="41"/>
      <c r="AE962" s="41"/>
      <c r="AF962" s="41"/>
      <c r="AG962" s="41"/>
      <c r="AH962" s="41"/>
      <c r="AI962" s="41"/>
      <c r="AJ962" s="41"/>
      <c r="AK962" s="41"/>
      <c r="AL962" s="41"/>
      <c r="AM962" s="41"/>
      <c r="AN962" s="41"/>
      <c r="AO962" s="41"/>
      <c r="AP962" s="41"/>
      <c r="AQ962" s="41"/>
      <c r="AR962" s="41"/>
      <c r="AS962" s="41"/>
      <c r="AT962" s="41"/>
      <c r="AU962" s="41"/>
      <c r="AV962" s="41"/>
      <c r="AW962" s="41"/>
      <c r="AX962" s="41"/>
      <c r="AY962" s="41"/>
      <c r="AZ962" s="41"/>
      <c r="BA962" s="41"/>
      <c r="BB962" s="41"/>
      <c r="BC962" s="41"/>
      <c r="BD962" s="41"/>
      <c r="BE962" s="41"/>
      <c r="BF962" s="41"/>
      <c r="BG962" s="41"/>
      <c r="BH962" s="41"/>
      <c r="BI962" s="41"/>
      <c r="BJ962" s="41"/>
      <c r="BK962" s="43"/>
    </row>
    <row r="963" spans="1:63" s="44" customFormat="1" x14ac:dyDescent="0.2">
      <c r="A963" s="52"/>
      <c r="B963" s="41"/>
      <c r="C963" s="41"/>
      <c r="D963" s="41"/>
      <c r="E963" s="41"/>
      <c r="F963" s="41"/>
      <c r="G963" s="41"/>
      <c r="H963" s="42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  <c r="AC963" s="41"/>
      <c r="AD963" s="41"/>
      <c r="AE963" s="41"/>
      <c r="AF963" s="41"/>
      <c r="AG963" s="41"/>
      <c r="AH963" s="41"/>
      <c r="AI963" s="41"/>
      <c r="AJ963" s="41"/>
      <c r="AK963" s="41"/>
      <c r="AL963" s="41"/>
      <c r="AM963" s="41"/>
      <c r="AN963" s="41"/>
      <c r="AO963" s="41"/>
      <c r="AP963" s="41"/>
      <c r="AQ963" s="41"/>
      <c r="AR963" s="41"/>
      <c r="AS963" s="41"/>
      <c r="AT963" s="41"/>
      <c r="AU963" s="41"/>
      <c r="AV963" s="41"/>
      <c r="AW963" s="41"/>
      <c r="AX963" s="41"/>
      <c r="AY963" s="41"/>
      <c r="AZ963" s="41"/>
      <c r="BA963" s="41"/>
      <c r="BB963" s="41"/>
      <c r="BC963" s="41"/>
      <c r="BD963" s="41"/>
      <c r="BE963" s="41"/>
      <c r="BF963" s="41"/>
      <c r="BG963" s="41"/>
      <c r="BH963" s="41"/>
      <c r="BI963" s="41"/>
      <c r="BJ963" s="41"/>
      <c r="BK963" s="43"/>
    </row>
    <row r="964" spans="1:63" s="44" customFormat="1" x14ac:dyDescent="0.2">
      <c r="A964" s="52"/>
      <c r="B964" s="41"/>
      <c r="C964" s="41"/>
      <c r="D964" s="41"/>
      <c r="E964" s="41"/>
      <c r="F964" s="41"/>
      <c r="G964" s="41"/>
      <c r="H964" s="42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  <c r="AB964" s="41"/>
      <c r="AC964" s="41"/>
      <c r="AD964" s="41"/>
      <c r="AE964" s="41"/>
      <c r="AF964" s="41"/>
      <c r="AG964" s="41"/>
      <c r="AH964" s="41"/>
      <c r="AI964" s="41"/>
      <c r="AJ964" s="41"/>
      <c r="AK964" s="41"/>
      <c r="AL964" s="41"/>
      <c r="AM964" s="41"/>
      <c r="AN964" s="41"/>
      <c r="AO964" s="41"/>
      <c r="AP964" s="41"/>
      <c r="AQ964" s="41"/>
      <c r="AR964" s="41"/>
      <c r="AS964" s="41"/>
      <c r="AT964" s="41"/>
      <c r="AU964" s="41"/>
      <c r="AV964" s="41"/>
      <c r="AW964" s="41"/>
      <c r="AX964" s="41"/>
      <c r="AY964" s="41"/>
      <c r="AZ964" s="41"/>
      <c r="BA964" s="41"/>
      <c r="BB964" s="41"/>
      <c r="BC964" s="41"/>
      <c r="BD964" s="41"/>
      <c r="BE964" s="41"/>
      <c r="BF964" s="41"/>
      <c r="BG964" s="41"/>
      <c r="BH964" s="41"/>
      <c r="BI964" s="41"/>
      <c r="BJ964" s="41"/>
      <c r="BK964" s="43"/>
    </row>
    <row r="965" spans="1:63" s="44" customFormat="1" x14ac:dyDescent="0.2">
      <c r="A965" s="52"/>
      <c r="B965" s="41"/>
      <c r="C965" s="41"/>
      <c r="D965" s="41"/>
      <c r="E965" s="41"/>
      <c r="F965" s="41"/>
      <c r="G965" s="41"/>
      <c r="H965" s="42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  <c r="AB965" s="41"/>
      <c r="AC965" s="41"/>
      <c r="AD965" s="41"/>
      <c r="AE965" s="41"/>
      <c r="AF965" s="41"/>
      <c r="AG965" s="41"/>
      <c r="AH965" s="41"/>
      <c r="AI965" s="41"/>
      <c r="AJ965" s="41"/>
      <c r="AK965" s="41"/>
      <c r="AL965" s="41"/>
      <c r="AM965" s="41"/>
      <c r="AN965" s="41"/>
      <c r="AO965" s="41"/>
      <c r="AP965" s="41"/>
      <c r="AQ965" s="41"/>
      <c r="AR965" s="41"/>
      <c r="AS965" s="41"/>
      <c r="AT965" s="41"/>
      <c r="AU965" s="41"/>
      <c r="AV965" s="41"/>
      <c r="AW965" s="41"/>
      <c r="AX965" s="41"/>
      <c r="AY965" s="41"/>
      <c r="AZ965" s="41"/>
      <c r="BA965" s="41"/>
      <c r="BB965" s="41"/>
      <c r="BC965" s="41"/>
      <c r="BD965" s="41"/>
      <c r="BE965" s="41"/>
      <c r="BF965" s="41"/>
      <c r="BG965" s="41"/>
      <c r="BH965" s="41"/>
      <c r="BI965" s="41"/>
      <c r="BJ965" s="41"/>
      <c r="BK965" s="43"/>
    </row>
    <row r="966" spans="1:63" s="44" customFormat="1" x14ac:dyDescent="0.2">
      <c r="A966" s="52"/>
      <c r="B966" s="41"/>
      <c r="C966" s="41"/>
      <c r="D966" s="41"/>
      <c r="E966" s="41"/>
      <c r="F966" s="41"/>
      <c r="G966" s="41"/>
      <c r="H966" s="42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  <c r="AB966" s="41"/>
      <c r="AC966" s="41"/>
      <c r="AD966" s="41"/>
      <c r="AE966" s="41"/>
      <c r="AF966" s="41"/>
      <c r="AG966" s="41"/>
      <c r="AH966" s="41"/>
      <c r="AI966" s="41"/>
      <c r="AJ966" s="41"/>
      <c r="AK966" s="41"/>
      <c r="AL966" s="41"/>
      <c r="AM966" s="41"/>
      <c r="AN966" s="41"/>
      <c r="AO966" s="41"/>
      <c r="AP966" s="41"/>
      <c r="AQ966" s="41"/>
      <c r="AR966" s="41"/>
      <c r="AS966" s="41"/>
      <c r="AT966" s="41"/>
      <c r="AU966" s="41"/>
      <c r="AV966" s="41"/>
      <c r="AW966" s="41"/>
      <c r="AX966" s="41"/>
      <c r="AY966" s="41"/>
      <c r="AZ966" s="41"/>
      <c r="BA966" s="41"/>
      <c r="BB966" s="41"/>
      <c r="BC966" s="41"/>
      <c r="BD966" s="41"/>
      <c r="BE966" s="41"/>
      <c r="BF966" s="41"/>
      <c r="BG966" s="41"/>
      <c r="BH966" s="41"/>
      <c r="BI966" s="41"/>
      <c r="BJ966" s="41"/>
      <c r="BK966" s="43"/>
    </row>
    <row r="967" spans="1:63" s="44" customFormat="1" x14ac:dyDescent="0.2">
      <c r="A967" s="52"/>
      <c r="B967" s="41"/>
      <c r="C967" s="41"/>
      <c r="D967" s="41"/>
      <c r="E967" s="41"/>
      <c r="F967" s="41"/>
      <c r="G967" s="41"/>
      <c r="H967" s="42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  <c r="AB967" s="41"/>
      <c r="AC967" s="41"/>
      <c r="AD967" s="41"/>
      <c r="AE967" s="41"/>
      <c r="AF967" s="41"/>
      <c r="AG967" s="41"/>
      <c r="AH967" s="41"/>
      <c r="AI967" s="41"/>
      <c r="AJ967" s="41"/>
      <c r="AK967" s="41"/>
      <c r="AL967" s="41"/>
      <c r="AM967" s="41"/>
      <c r="AN967" s="41"/>
      <c r="AO967" s="41"/>
      <c r="AP967" s="41"/>
      <c r="AQ967" s="41"/>
      <c r="AR967" s="41"/>
      <c r="AS967" s="41"/>
      <c r="AT967" s="41"/>
      <c r="AU967" s="41"/>
      <c r="AV967" s="41"/>
      <c r="AW967" s="41"/>
      <c r="AX967" s="41"/>
      <c r="AY967" s="41"/>
      <c r="AZ967" s="41"/>
      <c r="BA967" s="41"/>
      <c r="BB967" s="41"/>
      <c r="BC967" s="41"/>
      <c r="BD967" s="41"/>
      <c r="BE967" s="41"/>
      <c r="BF967" s="41"/>
      <c r="BG967" s="41"/>
      <c r="BH967" s="41"/>
      <c r="BI967" s="41"/>
      <c r="BJ967" s="41"/>
      <c r="BK967" s="43"/>
    </row>
    <row r="968" spans="1:63" s="44" customFormat="1" x14ac:dyDescent="0.2">
      <c r="A968" s="52"/>
      <c r="B968" s="41"/>
      <c r="C968" s="41"/>
      <c r="D968" s="41"/>
      <c r="E968" s="41"/>
      <c r="F968" s="41"/>
      <c r="G968" s="41"/>
      <c r="H968" s="42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  <c r="AB968" s="41"/>
      <c r="AC968" s="41"/>
      <c r="AD968" s="41"/>
      <c r="AE968" s="41"/>
      <c r="AF968" s="41"/>
      <c r="AG968" s="41"/>
      <c r="AH968" s="41"/>
      <c r="AI968" s="41"/>
      <c r="AJ968" s="41"/>
      <c r="AK968" s="41"/>
      <c r="AL968" s="41"/>
      <c r="AM968" s="41"/>
      <c r="AN968" s="41"/>
      <c r="AO968" s="41"/>
      <c r="AP968" s="41"/>
      <c r="AQ968" s="41"/>
      <c r="AR968" s="41"/>
      <c r="AS968" s="41"/>
      <c r="AT968" s="41"/>
      <c r="AU968" s="41"/>
      <c r="AV968" s="41"/>
      <c r="AW968" s="41"/>
      <c r="AX968" s="41"/>
      <c r="AY968" s="41"/>
      <c r="AZ968" s="41"/>
      <c r="BA968" s="41"/>
      <c r="BB968" s="41"/>
      <c r="BC968" s="41"/>
      <c r="BD968" s="41"/>
      <c r="BE968" s="41"/>
      <c r="BF968" s="41"/>
      <c r="BG968" s="41"/>
      <c r="BH968" s="41"/>
      <c r="BI968" s="41"/>
      <c r="BJ968" s="41"/>
      <c r="BK968" s="43"/>
    </row>
    <row r="969" spans="1:63" s="44" customFormat="1" x14ac:dyDescent="0.2">
      <c r="A969" s="52"/>
      <c r="B969" s="41"/>
      <c r="C969" s="41"/>
      <c r="D969" s="41"/>
      <c r="E969" s="41"/>
      <c r="F969" s="41"/>
      <c r="G969" s="41"/>
      <c r="H969" s="42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  <c r="AB969" s="41"/>
      <c r="AC969" s="41"/>
      <c r="AD969" s="41"/>
      <c r="AE969" s="41"/>
      <c r="AF969" s="41"/>
      <c r="AG969" s="41"/>
      <c r="AH969" s="41"/>
      <c r="AI969" s="41"/>
      <c r="AJ969" s="41"/>
      <c r="AK969" s="41"/>
      <c r="AL969" s="41"/>
      <c r="AM969" s="41"/>
      <c r="AN969" s="41"/>
      <c r="AO969" s="41"/>
      <c r="AP969" s="41"/>
      <c r="AQ969" s="41"/>
      <c r="AR969" s="41"/>
      <c r="AS969" s="41"/>
      <c r="AT969" s="41"/>
      <c r="AU969" s="41"/>
      <c r="AV969" s="41"/>
      <c r="AW969" s="41"/>
      <c r="AX969" s="41"/>
      <c r="AY969" s="41"/>
      <c r="AZ969" s="41"/>
      <c r="BA969" s="41"/>
      <c r="BB969" s="41"/>
      <c r="BC969" s="41"/>
      <c r="BD969" s="41"/>
      <c r="BE969" s="41"/>
      <c r="BF969" s="41"/>
      <c r="BG969" s="41"/>
      <c r="BH969" s="41"/>
      <c r="BI969" s="41"/>
      <c r="BJ969" s="41"/>
      <c r="BK969" s="43"/>
    </row>
    <row r="970" spans="1:63" s="44" customFormat="1" x14ac:dyDescent="0.2">
      <c r="A970" s="52"/>
      <c r="B970" s="41"/>
      <c r="C970" s="41"/>
      <c r="D970" s="41"/>
      <c r="E970" s="41"/>
      <c r="F970" s="41"/>
      <c r="G970" s="41"/>
      <c r="H970" s="42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  <c r="AB970" s="41"/>
      <c r="AC970" s="41"/>
      <c r="AD970" s="41"/>
      <c r="AE970" s="41"/>
      <c r="AF970" s="41"/>
      <c r="AG970" s="41"/>
      <c r="AH970" s="41"/>
      <c r="AI970" s="41"/>
      <c r="AJ970" s="41"/>
      <c r="AK970" s="41"/>
      <c r="AL970" s="41"/>
      <c r="AM970" s="41"/>
      <c r="AN970" s="41"/>
      <c r="AO970" s="41"/>
      <c r="AP970" s="41"/>
      <c r="AQ970" s="41"/>
      <c r="AR970" s="41"/>
      <c r="AS970" s="41"/>
      <c r="AT970" s="41"/>
      <c r="AU970" s="41"/>
      <c r="AV970" s="41"/>
      <c r="AW970" s="41"/>
      <c r="AX970" s="41"/>
      <c r="AY970" s="41"/>
      <c r="AZ970" s="41"/>
      <c r="BA970" s="41"/>
      <c r="BB970" s="41"/>
      <c r="BC970" s="41"/>
      <c r="BD970" s="41"/>
      <c r="BE970" s="41"/>
      <c r="BF970" s="41"/>
      <c r="BG970" s="41"/>
      <c r="BH970" s="41"/>
      <c r="BI970" s="41"/>
      <c r="BJ970" s="41"/>
      <c r="BK970" s="43"/>
    </row>
    <row r="971" spans="1:63" s="44" customFormat="1" x14ac:dyDescent="0.2">
      <c r="A971" s="52"/>
      <c r="B971" s="41"/>
      <c r="C971" s="41"/>
      <c r="D971" s="41"/>
      <c r="E971" s="41"/>
      <c r="F971" s="41"/>
      <c r="G971" s="41"/>
      <c r="H971" s="42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  <c r="AB971" s="41"/>
      <c r="AC971" s="41"/>
      <c r="AD971" s="41"/>
      <c r="AE971" s="41"/>
      <c r="AF971" s="41"/>
      <c r="AG971" s="41"/>
      <c r="AH971" s="41"/>
      <c r="AI971" s="41"/>
      <c r="AJ971" s="41"/>
      <c r="AK971" s="41"/>
      <c r="AL971" s="41"/>
      <c r="AM971" s="41"/>
      <c r="AN971" s="41"/>
      <c r="AO971" s="41"/>
      <c r="AP971" s="41"/>
      <c r="AQ971" s="41"/>
      <c r="AR971" s="41"/>
      <c r="AS971" s="41"/>
      <c r="AT971" s="41"/>
      <c r="AU971" s="41"/>
      <c r="AV971" s="41"/>
      <c r="AW971" s="41"/>
      <c r="AX971" s="41"/>
      <c r="AY971" s="41"/>
      <c r="AZ971" s="41"/>
      <c r="BA971" s="41"/>
      <c r="BB971" s="41"/>
      <c r="BC971" s="41"/>
      <c r="BD971" s="41"/>
      <c r="BE971" s="41"/>
      <c r="BF971" s="41"/>
      <c r="BG971" s="41"/>
      <c r="BH971" s="41"/>
      <c r="BI971" s="41"/>
      <c r="BJ971" s="41"/>
      <c r="BK971" s="43"/>
    </row>
    <row r="972" spans="1:63" s="44" customFormat="1" x14ac:dyDescent="0.2">
      <c r="A972" s="52"/>
      <c r="B972" s="41"/>
      <c r="C972" s="41"/>
      <c r="D972" s="41"/>
      <c r="E972" s="41"/>
      <c r="F972" s="41"/>
      <c r="G972" s="41"/>
      <c r="H972" s="42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  <c r="AB972" s="41"/>
      <c r="AC972" s="41"/>
      <c r="AD972" s="41"/>
      <c r="AE972" s="41"/>
      <c r="AF972" s="41"/>
      <c r="AG972" s="41"/>
      <c r="AH972" s="41"/>
      <c r="AI972" s="41"/>
      <c r="AJ972" s="41"/>
      <c r="AK972" s="41"/>
      <c r="AL972" s="41"/>
      <c r="AM972" s="41"/>
      <c r="AN972" s="41"/>
      <c r="AO972" s="41"/>
      <c r="AP972" s="41"/>
      <c r="AQ972" s="41"/>
      <c r="AR972" s="41"/>
      <c r="AS972" s="41"/>
      <c r="AT972" s="41"/>
      <c r="AU972" s="41"/>
      <c r="AV972" s="41"/>
      <c r="AW972" s="41"/>
      <c r="AX972" s="41"/>
      <c r="AY972" s="41"/>
      <c r="AZ972" s="41"/>
      <c r="BA972" s="41"/>
      <c r="BB972" s="41"/>
      <c r="BC972" s="41"/>
      <c r="BD972" s="41"/>
      <c r="BE972" s="41"/>
      <c r="BF972" s="41"/>
      <c r="BG972" s="41"/>
      <c r="BH972" s="41"/>
      <c r="BI972" s="41"/>
      <c r="BJ972" s="41"/>
      <c r="BK972" s="43"/>
    </row>
    <row r="973" spans="1:63" s="44" customFormat="1" x14ac:dyDescent="0.2">
      <c r="A973" s="52"/>
      <c r="B973" s="41"/>
      <c r="C973" s="41"/>
      <c r="D973" s="41"/>
      <c r="E973" s="41"/>
      <c r="F973" s="41"/>
      <c r="G973" s="41"/>
      <c r="H973" s="42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  <c r="AB973" s="41"/>
      <c r="AC973" s="41"/>
      <c r="AD973" s="41"/>
      <c r="AE973" s="41"/>
      <c r="AF973" s="41"/>
      <c r="AG973" s="41"/>
      <c r="AH973" s="41"/>
      <c r="AI973" s="41"/>
      <c r="AJ973" s="41"/>
      <c r="AK973" s="41"/>
      <c r="AL973" s="41"/>
      <c r="AM973" s="41"/>
      <c r="AN973" s="41"/>
      <c r="AO973" s="41"/>
      <c r="AP973" s="41"/>
      <c r="AQ973" s="41"/>
      <c r="AR973" s="41"/>
      <c r="AS973" s="41"/>
      <c r="AT973" s="41"/>
      <c r="AU973" s="41"/>
      <c r="AV973" s="41"/>
      <c r="AW973" s="41"/>
      <c r="AX973" s="41"/>
      <c r="AY973" s="41"/>
      <c r="AZ973" s="41"/>
      <c r="BA973" s="41"/>
      <c r="BB973" s="41"/>
      <c r="BC973" s="41"/>
      <c r="BD973" s="41"/>
      <c r="BE973" s="41"/>
      <c r="BF973" s="41"/>
      <c r="BG973" s="41"/>
      <c r="BH973" s="41"/>
      <c r="BI973" s="41"/>
      <c r="BJ973" s="41"/>
      <c r="BK973" s="43"/>
    </row>
    <row r="974" spans="1:63" s="44" customFormat="1" x14ac:dyDescent="0.2">
      <c r="A974" s="52"/>
      <c r="B974" s="41"/>
      <c r="C974" s="41"/>
      <c r="D974" s="41"/>
      <c r="E974" s="41"/>
      <c r="F974" s="41"/>
      <c r="G974" s="41"/>
      <c r="H974" s="42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  <c r="AB974" s="41"/>
      <c r="AC974" s="41"/>
      <c r="AD974" s="41"/>
      <c r="AE974" s="41"/>
      <c r="AF974" s="41"/>
      <c r="AG974" s="41"/>
      <c r="AH974" s="41"/>
      <c r="AI974" s="41"/>
      <c r="AJ974" s="41"/>
      <c r="AK974" s="41"/>
      <c r="AL974" s="41"/>
      <c r="AM974" s="41"/>
      <c r="AN974" s="41"/>
      <c r="AO974" s="41"/>
      <c r="AP974" s="41"/>
      <c r="AQ974" s="41"/>
      <c r="AR974" s="41"/>
      <c r="AS974" s="41"/>
      <c r="AT974" s="41"/>
      <c r="AU974" s="41"/>
      <c r="AV974" s="41"/>
      <c r="AW974" s="41"/>
      <c r="AX974" s="41"/>
      <c r="AY974" s="41"/>
      <c r="AZ974" s="41"/>
      <c r="BA974" s="41"/>
      <c r="BB974" s="41"/>
      <c r="BC974" s="41"/>
      <c r="BD974" s="41"/>
      <c r="BE974" s="41"/>
      <c r="BF974" s="41"/>
      <c r="BG974" s="41"/>
      <c r="BH974" s="41"/>
      <c r="BI974" s="41"/>
      <c r="BJ974" s="41"/>
      <c r="BK974" s="43"/>
    </row>
    <row r="975" spans="1:63" s="44" customFormat="1" x14ac:dyDescent="0.2">
      <c r="A975" s="52"/>
      <c r="B975" s="41"/>
      <c r="C975" s="41"/>
      <c r="D975" s="41"/>
      <c r="E975" s="41"/>
      <c r="F975" s="41"/>
      <c r="G975" s="41"/>
      <c r="H975" s="42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  <c r="AB975" s="41"/>
      <c r="AC975" s="41"/>
      <c r="AD975" s="41"/>
      <c r="AE975" s="41"/>
      <c r="AF975" s="41"/>
      <c r="AG975" s="41"/>
      <c r="AH975" s="41"/>
      <c r="AI975" s="41"/>
      <c r="AJ975" s="41"/>
      <c r="AK975" s="41"/>
      <c r="AL975" s="41"/>
      <c r="AM975" s="41"/>
      <c r="AN975" s="41"/>
      <c r="AO975" s="41"/>
      <c r="AP975" s="41"/>
      <c r="AQ975" s="41"/>
      <c r="AR975" s="41"/>
      <c r="AS975" s="41"/>
      <c r="AT975" s="41"/>
      <c r="AU975" s="41"/>
      <c r="AV975" s="41"/>
      <c r="AW975" s="41"/>
      <c r="AX975" s="41"/>
      <c r="AY975" s="41"/>
      <c r="AZ975" s="41"/>
      <c r="BA975" s="41"/>
      <c r="BB975" s="41"/>
      <c r="BC975" s="41"/>
      <c r="BD975" s="41"/>
      <c r="BE975" s="41"/>
      <c r="BF975" s="41"/>
      <c r="BG975" s="41"/>
      <c r="BH975" s="41"/>
      <c r="BI975" s="41"/>
      <c r="BJ975" s="41"/>
      <c r="BK975" s="43"/>
    </row>
    <row r="976" spans="1:63" s="44" customFormat="1" x14ac:dyDescent="0.2">
      <c r="A976" s="52"/>
      <c r="B976" s="41"/>
      <c r="C976" s="41"/>
      <c r="D976" s="41"/>
      <c r="E976" s="41"/>
      <c r="F976" s="41"/>
      <c r="G976" s="41"/>
      <c r="H976" s="42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  <c r="AB976" s="41"/>
      <c r="AC976" s="41"/>
      <c r="AD976" s="41"/>
      <c r="AE976" s="41"/>
      <c r="AF976" s="41"/>
      <c r="AG976" s="41"/>
      <c r="AH976" s="41"/>
      <c r="AI976" s="41"/>
      <c r="AJ976" s="41"/>
      <c r="AK976" s="41"/>
      <c r="AL976" s="41"/>
      <c r="AM976" s="41"/>
      <c r="AN976" s="41"/>
      <c r="AO976" s="41"/>
      <c r="AP976" s="41"/>
      <c r="AQ976" s="41"/>
      <c r="AR976" s="41"/>
      <c r="AS976" s="41"/>
      <c r="AT976" s="41"/>
      <c r="AU976" s="41"/>
      <c r="AV976" s="41"/>
      <c r="AW976" s="41"/>
      <c r="AX976" s="41"/>
      <c r="AY976" s="41"/>
      <c r="AZ976" s="41"/>
      <c r="BA976" s="41"/>
      <c r="BB976" s="41"/>
      <c r="BC976" s="41"/>
      <c r="BD976" s="41"/>
      <c r="BE976" s="41"/>
      <c r="BF976" s="41"/>
      <c r="BG976" s="41"/>
      <c r="BH976" s="41"/>
      <c r="BI976" s="41"/>
      <c r="BJ976" s="41"/>
      <c r="BK976" s="43"/>
    </row>
    <row r="977" spans="1:63" s="44" customFormat="1" x14ac:dyDescent="0.2">
      <c r="A977" s="52"/>
      <c r="B977" s="41"/>
      <c r="C977" s="41"/>
      <c r="D977" s="41"/>
      <c r="E977" s="41"/>
      <c r="F977" s="41"/>
      <c r="G977" s="41"/>
      <c r="H977" s="42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  <c r="AB977" s="41"/>
      <c r="AC977" s="41"/>
      <c r="AD977" s="41"/>
      <c r="AE977" s="41"/>
      <c r="AF977" s="41"/>
      <c r="AG977" s="41"/>
      <c r="AH977" s="41"/>
      <c r="AI977" s="41"/>
      <c r="AJ977" s="41"/>
      <c r="AK977" s="41"/>
      <c r="AL977" s="41"/>
      <c r="AM977" s="41"/>
      <c r="AN977" s="41"/>
      <c r="AO977" s="41"/>
      <c r="AP977" s="41"/>
      <c r="AQ977" s="41"/>
      <c r="AR977" s="41"/>
      <c r="AS977" s="41"/>
      <c r="AT977" s="41"/>
      <c r="AU977" s="41"/>
      <c r="AV977" s="41"/>
      <c r="AW977" s="41"/>
      <c r="AX977" s="41"/>
      <c r="AY977" s="41"/>
      <c r="AZ977" s="41"/>
      <c r="BA977" s="41"/>
      <c r="BB977" s="41"/>
      <c r="BC977" s="41"/>
      <c r="BD977" s="41"/>
      <c r="BE977" s="41"/>
      <c r="BF977" s="41"/>
      <c r="BG977" s="41"/>
      <c r="BH977" s="41"/>
      <c r="BI977" s="41"/>
      <c r="BJ977" s="41"/>
      <c r="BK977" s="43"/>
    </row>
    <row r="978" spans="1:63" s="44" customFormat="1" x14ac:dyDescent="0.2">
      <c r="A978" s="52"/>
      <c r="B978" s="41"/>
      <c r="C978" s="41"/>
      <c r="D978" s="41"/>
      <c r="E978" s="41"/>
      <c r="F978" s="41"/>
      <c r="G978" s="41"/>
      <c r="H978" s="42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  <c r="AB978" s="41"/>
      <c r="AC978" s="41"/>
      <c r="AD978" s="41"/>
      <c r="AE978" s="41"/>
      <c r="AF978" s="41"/>
      <c r="AG978" s="41"/>
      <c r="AH978" s="41"/>
      <c r="AI978" s="41"/>
      <c r="AJ978" s="41"/>
      <c r="AK978" s="41"/>
      <c r="AL978" s="41"/>
      <c r="AM978" s="41"/>
      <c r="AN978" s="41"/>
      <c r="AO978" s="41"/>
      <c r="AP978" s="41"/>
      <c r="AQ978" s="41"/>
      <c r="AR978" s="41"/>
      <c r="AS978" s="41"/>
      <c r="AT978" s="41"/>
      <c r="AU978" s="41"/>
      <c r="AV978" s="41"/>
      <c r="AW978" s="41"/>
      <c r="AX978" s="41"/>
      <c r="AY978" s="41"/>
      <c r="AZ978" s="41"/>
      <c r="BA978" s="41"/>
      <c r="BB978" s="41"/>
      <c r="BC978" s="41"/>
      <c r="BD978" s="41"/>
      <c r="BE978" s="41"/>
      <c r="BF978" s="41"/>
      <c r="BG978" s="41"/>
      <c r="BH978" s="41"/>
      <c r="BI978" s="41"/>
      <c r="BJ978" s="41"/>
      <c r="BK978" s="43"/>
    </row>
    <row r="979" spans="1:63" s="44" customFormat="1" x14ac:dyDescent="0.2">
      <c r="A979" s="52"/>
      <c r="B979" s="41"/>
      <c r="C979" s="41"/>
      <c r="D979" s="41"/>
      <c r="E979" s="41"/>
      <c r="F979" s="41"/>
      <c r="G979" s="41"/>
      <c r="H979" s="42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  <c r="AB979" s="41"/>
      <c r="AC979" s="41"/>
      <c r="AD979" s="41"/>
      <c r="AE979" s="41"/>
      <c r="AF979" s="41"/>
      <c r="AG979" s="41"/>
      <c r="AH979" s="41"/>
      <c r="AI979" s="41"/>
      <c r="AJ979" s="41"/>
      <c r="AK979" s="41"/>
      <c r="AL979" s="41"/>
      <c r="AM979" s="41"/>
      <c r="AN979" s="41"/>
      <c r="AO979" s="41"/>
      <c r="AP979" s="41"/>
      <c r="AQ979" s="41"/>
      <c r="AR979" s="41"/>
      <c r="AS979" s="41"/>
      <c r="AT979" s="41"/>
      <c r="AU979" s="41"/>
      <c r="AV979" s="41"/>
      <c r="AW979" s="41"/>
      <c r="AX979" s="41"/>
      <c r="AY979" s="41"/>
      <c r="AZ979" s="41"/>
      <c r="BA979" s="41"/>
      <c r="BB979" s="41"/>
      <c r="BC979" s="41"/>
      <c r="BD979" s="41"/>
      <c r="BE979" s="41"/>
      <c r="BF979" s="41"/>
      <c r="BG979" s="41"/>
      <c r="BH979" s="41"/>
      <c r="BI979" s="41"/>
      <c r="BJ979" s="41"/>
      <c r="BK979" s="43"/>
    </row>
    <row r="980" spans="1:63" s="44" customFormat="1" x14ac:dyDescent="0.2">
      <c r="A980" s="52"/>
      <c r="B980" s="41"/>
      <c r="C980" s="41"/>
      <c r="D980" s="41"/>
      <c r="E980" s="41"/>
      <c r="F980" s="41"/>
      <c r="G980" s="41"/>
      <c r="H980" s="42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  <c r="AB980" s="41"/>
      <c r="AC980" s="41"/>
      <c r="AD980" s="41"/>
      <c r="AE980" s="41"/>
      <c r="AF980" s="41"/>
      <c r="AG980" s="41"/>
      <c r="AH980" s="41"/>
      <c r="AI980" s="41"/>
      <c r="AJ980" s="41"/>
      <c r="AK980" s="41"/>
      <c r="AL980" s="41"/>
      <c r="AM980" s="41"/>
      <c r="AN980" s="41"/>
      <c r="AO980" s="41"/>
      <c r="AP980" s="41"/>
      <c r="AQ980" s="41"/>
      <c r="AR980" s="41"/>
      <c r="AS980" s="41"/>
      <c r="AT980" s="41"/>
      <c r="AU980" s="41"/>
      <c r="AV980" s="41"/>
      <c r="AW980" s="41"/>
      <c r="AX980" s="41"/>
      <c r="AY980" s="41"/>
      <c r="AZ980" s="41"/>
      <c r="BA980" s="41"/>
      <c r="BB980" s="41"/>
      <c r="BC980" s="41"/>
      <c r="BD980" s="41"/>
      <c r="BE980" s="41"/>
      <c r="BF980" s="41"/>
      <c r="BG980" s="41"/>
      <c r="BH980" s="41"/>
      <c r="BI980" s="41"/>
      <c r="BJ980" s="41"/>
      <c r="BK980" s="43"/>
    </row>
    <row r="981" spans="1:63" s="44" customFormat="1" x14ac:dyDescent="0.2">
      <c r="A981" s="52"/>
      <c r="B981" s="41"/>
      <c r="C981" s="41"/>
      <c r="D981" s="41"/>
      <c r="E981" s="41"/>
      <c r="F981" s="41"/>
      <c r="G981" s="41"/>
      <c r="H981" s="42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  <c r="AB981" s="41"/>
      <c r="AC981" s="41"/>
      <c r="AD981" s="41"/>
      <c r="AE981" s="41"/>
      <c r="AF981" s="41"/>
      <c r="AG981" s="41"/>
      <c r="AH981" s="41"/>
      <c r="AI981" s="41"/>
      <c r="AJ981" s="41"/>
      <c r="AK981" s="41"/>
      <c r="AL981" s="41"/>
      <c r="AM981" s="41"/>
      <c r="AN981" s="41"/>
      <c r="AO981" s="41"/>
      <c r="AP981" s="41"/>
      <c r="AQ981" s="41"/>
      <c r="AR981" s="41"/>
      <c r="AS981" s="41"/>
      <c r="AT981" s="41"/>
      <c r="AU981" s="41"/>
      <c r="AV981" s="41"/>
      <c r="AW981" s="41"/>
      <c r="AX981" s="41"/>
      <c r="AY981" s="41"/>
      <c r="AZ981" s="41"/>
      <c r="BA981" s="41"/>
      <c r="BB981" s="41"/>
      <c r="BC981" s="41"/>
      <c r="BD981" s="41"/>
      <c r="BE981" s="41"/>
      <c r="BF981" s="41"/>
      <c r="BG981" s="41"/>
      <c r="BH981" s="41"/>
      <c r="BI981" s="41"/>
      <c r="BJ981" s="41"/>
      <c r="BK981" s="43"/>
    </row>
    <row r="982" spans="1:63" s="44" customFormat="1" x14ac:dyDescent="0.2">
      <c r="A982" s="52"/>
      <c r="B982" s="41"/>
      <c r="C982" s="41"/>
      <c r="D982" s="41"/>
      <c r="E982" s="41"/>
      <c r="F982" s="41"/>
      <c r="G982" s="41"/>
      <c r="H982" s="42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  <c r="AB982" s="41"/>
      <c r="AC982" s="41"/>
      <c r="AD982" s="41"/>
      <c r="AE982" s="41"/>
      <c r="AF982" s="41"/>
      <c r="AG982" s="41"/>
      <c r="AH982" s="41"/>
      <c r="AI982" s="41"/>
      <c r="AJ982" s="41"/>
      <c r="AK982" s="41"/>
      <c r="AL982" s="41"/>
      <c r="AM982" s="41"/>
      <c r="AN982" s="41"/>
      <c r="AO982" s="41"/>
      <c r="AP982" s="41"/>
      <c r="AQ982" s="41"/>
      <c r="AR982" s="41"/>
      <c r="AS982" s="41"/>
      <c r="AT982" s="41"/>
      <c r="AU982" s="41"/>
      <c r="AV982" s="41"/>
      <c r="AW982" s="41"/>
      <c r="AX982" s="41"/>
      <c r="AY982" s="41"/>
      <c r="AZ982" s="41"/>
      <c r="BA982" s="41"/>
      <c r="BB982" s="41"/>
      <c r="BC982" s="41"/>
      <c r="BD982" s="41"/>
      <c r="BE982" s="41"/>
      <c r="BF982" s="41"/>
      <c r="BG982" s="41"/>
      <c r="BH982" s="41"/>
      <c r="BI982" s="41"/>
      <c r="BJ982" s="41"/>
      <c r="BK982" s="43"/>
    </row>
    <row r="983" spans="1:63" s="44" customFormat="1" x14ac:dyDescent="0.2">
      <c r="A983" s="52"/>
      <c r="B983" s="41"/>
      <c r="C983" s="41"/>
      <c r="D983" s="41"/>
      <c r="E983" s="41"/>
      <c r="F983" s="41"/>
      <c r="G983" s="41"/>
      <c r="H983" s="42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  <c r="AB983" s="41"/>
      <c r="AC983" s="41"/>
      <c r="AD983" s="41"/>
      <c r="AE983" s="41"/>
      <c r="AF983" s="41"/>
      <c r="AG983" s="41"/>
      <c r="AH983" s="41"/>
      <c r="AI983" s="41"/>
      <c r="AJ983" s="41"/>
      <c r="AK983" s="41"/>
      <c r="AL983" s="41"/>
      <c r="AM983" s="41"/>
      <c r="AN983" s="41"/>
      <c r="AO983" s="41"/>
      <c r="AP983" s="41"/>
      <c r="AQ983" s="41"/>
      <c r="AR983" s="41"/>
      <c r="AS983" s="41"/>
      <c r="AT983" s="41"/>
      <c r="AU983" s="41"/>
      <c r="AV983" s="41"/>
      <c r="AW983" s="41"/>
      <c r="AX983" s="41"/>
      <c r="AY983" s="41"/>
      <c r="AZ983" s="41"/>
      <c r="BA983" s="41"/>
      <c r="BB983" s="41"/>
      <c r="BC983" s="41"/>
      <c r="BD983" s="41"/>
      <c r="BE983" s="41"/>
      <c r="BF983" s="41"/>
      <c r="BG983" s="41"/>
      <c r="BH983" s="41"/>
      <c r="BI983" s="41"/>
      <c r="BJ983" s="41"/>
      <c r="BK983" s="43"/>
    </row>
    <row r="984" spans="1:63" s="44" customFormat="1" x14ac:dyDescent="0.2">
      <c r="A984" s="52"/>
      <c r="B984" s="41"/>
      <c r="C984" s="41"/>
      <c r="D984" s="41"/>
      <c r="E984" s="41"/>
      <c r="F984" s="41"/>
      <c r="G984" s="41"/>
      <c r="H984" s="42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  <c r="AB984" s="41"/>
      <c r="AC984" s="41"/>
      <c r="AD984" s="41"/>
      <c r="AE984" s="41"/>
      <c r="AF984" s="41"/>
      <c r="AG984" s="41"/>
      <c r="AH984" s="41"/>
      <c r="AI984" s="41"/>
      <c r="AJ984" s="41"/>
      <c r="AK984" s="41"/>
      <c r="AL984" s="41"/>
      <c r="AM984" s="41"/>
      <c r="AN984" s="41"/>
      <c r="AO984" s="41"/>
      <c r="AP984" s="41"/>
      <c r="AQ984" s="41"/>
      <c r="AR984" s="41"/>
      <c r="AS984" s="41"/>
      <c r="AT984" s="41"/>
      <c r="AU984" s="41"/>
      <c r="AV984" s="41"/>
      <c r="AW984" s="41"/>
      <c r="AX984" s="41"/>
      <c r="AY984" s="41"/>
      <c r="AZ984" s="41"/>
      <c r="BA984" s="41"/>
      <c r="BB984" s="41"/>
      <c r="BC984" s="41"/>
      <c r="BD984" s="41"/>
      <c r="BE984" s="41"/>
      <c r="BF984" s="41"/>
      <c r="BG984" s="41"/>
      <c r="BH984" s="41"/>
      <c r="BI984" s="41"/>
      <c r="BJ984" s="41"/>
      <c r="BK984" s="43"/>
    </row>
    <row r="985" spans="1:63" s="44" customFormat="1" x14ac:dyDescent="0.2">
      <c r="A985" s="52"/>
      <c r="B985" s="41"/>
      <c r="C985" s="41"/>
      <c r="D985" s="41"/>
      <c r="E985" s="41"/>
      <c r="F985" s="41"/>
      <c r="G985" s="41"/>
      <c r="H985" s="42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  <c r="AB985" s="41"/>
      <c r="AC985" s="41"/>
      <c r="AD985" s="41"/>
      <c r="AE985" s="41"/>
      <c r="AF985" s="41"/>
      <c r="AG985" s="41"/>
      <c r="AH985" s="41"/>
      <c r="AI985" s="41"/>
      <c r="AJ985" s="41"/>
      <c r="AK985" s="41"/>
      <c r="AL985" s="41"/>
      <c r="AM985" s="41"/>
      <c r="AN985" s="41"/>
      <c r="AO985" s="41"/>
      <c r="AP985" s="41"/>
      <c r="AQ985" s="41"/>
      <c r="AR985" s="41"/>
      <c r="AS985" s="41"/>
      <c r="AT985" s="41"/>
      <c r="AU985" s="41"/>
      <c r="AV985" s="41"/>
      <c r="AW985" s="41"/>
      <c r="AX985" s="41"/>
      <c r="AY985" s="41"/>
      <c r="AZ985" s="41"/>
      <c r="BA985" s="41"/>
      <c r="BB985" s="41"/>
      <c r="BC985" s="41"/>
      <c r="BD985" s="41"/>
      <c r="BE985" s="41"/>
      <c r="BF985" s="41"/>
      <c r="BG985" s="41"/>
      <c r="BH985" s="41"/>
      <c r="BI985" s="41"/>
      <c r="BJ985" s="41"/>
      <c r="BK985" s="43"/>
    </row>
    <row r="986" spans="1:63" s="44" customFormat="1" x14ac:dyDescent="0.2">
      <c r="A986" s="52"/>
      <c r="B986" s="41"/>
      <c r="C986" s="41"/>
      <c r="D986" s="41"/>
      <c r="E986" s="41"/>
      <c r="F986" s="41"/>
      <c r="G986" s="41"/>
      <c r="H986" s="42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  <c r="AB986" s="41"/>
      <c r="AC986" s="41"/>
      <c r="AD986" s="41"/>
      <c r="AE986" s="41"/>
      <c r="AF986" s="41"/>
      <c r="AG986" s="41"/>
      <c r="AH986" s="41"/>
      <c r="AI986" s="41"/>
      <c r="AJ986" s="41"/>
      <c r="AK986" s="41"/>
      <c r="AL986" s="41"/>
      <c r="AM986" s="41"/>
      <c r="AN986" s="41"/>
      <c r="AO986" s="41"/>
      <c r="AP986" s="41"/>
      <c r="AQ986" s="41"/>
      <c r="AR986" s="41"/>
      <c r="AS986" s="41"/>
      <c r="AT986" s="41"/>
      <c r="AU986" s="41"/>
      <c r="AV986" s="41"/>
      <c r="AW986" s="41"/>
      <c r="AX986" s="41"/>
      <c r="AY986" s="41"/>
      <c r="AZ986" s="41"/>
      <c r="BA986" s="41"/>
      <c r="BB986" s="41"/>
      <c r="BC986" s="41"/>
      <c r="BD986" s="41"/>
      <c r="BE986" s="41"/>
      <c r="BF986" s="41"/>
      <c r="BG986" s="41"/>
      <c r="BH986" s="41"/>
      <c r="BI986" s="41"/>
      <c r="BJ986" s="41"/>
      <c r="BK986" s="43"/>
    </row>
    <row r="987" spans="1:63" s="44" customFormat="1" x14ac:dyDescent="0.2">
      <c r="A987" s="52"/>
      <c r="B987" s="41"/>
      <c r="C987" s="41"/>
      <c r="D987" s="41"/>
      <c r="E987" s="41"/>
      <c r="F987" s="41"/>
      <c r="G987" s="41"/>
      <c r="H987" s="42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  <c r="AB987" s="41"/>
      <c r="AC987" s="41"/>
      <c r="AD987" s="41"/>
      <c r="AE987" s="41"/>
      <c r="AF987" s="41"/>
      <c r="AG987" s="41"/>
      <c r="AH987" s="41"/>
      <c r="AI987" s="41"/>
      <c r="AJ987" s="41"/>
      <c r="AK987" s="41"/>
      <c r="AL987" s="41"/>
      <c r="AM987" s="41"/>
      <c r="AN987" s="41"/>
      <c r="AO987" s="41"/>
      <c r="AP987" s="41"/>
      <c r="AQ987" s="41"/>
      <c r="AR987" s="41"/>
      <c r="AS987" s="41"/>
      <c r="AT987" s="41"/>
      <c r="AU987" s="41"/>
      <c r="AV987" s="41"/>
      <c r="AW987" s="41"/>
      <c r="AX987" s="41"/>
      <c r="AY987" s="41"/>
      <c r="AZ987" s="41"/>
      <c r="BA987" s="41"/>
      <c r="BB987" s="41"/>
      <c r="BC987" s="41"/>
      <c r="BD987" s="41"/>
      <c r="BE987" s="41"/>
      <c r="BF987" s="41"/>
      <c r="BG987" s="41"/>
      <c r="BH987" s="41"/>
      <c r="BI987" s="41"/>
      <c r="BJ987" s="41"/>
      <c r="BK987" s="43"/>
    </row>
    <row r="988" spans="1:63" s="44" customFormat="1" x14ac:dyDescent="0.2">
      <c r="A988" s="52"/>
      <c r="B988" s="41"/>
      <c r="C988" s="41"/>
      <c r="D988" s="41"/>
      <c r="E988" s="41"/>
      <c r="F988" s="41"/>
      <c r="G988" s="41"/>
      <c r="H988" s="42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  <c r="AB988" s="41"/>
      <c r="AC988" s="41"/>
      <c r="AD988" s="41"/>
      <c r="AE988" s="41"/>
      <c r="AF988" s="41"/>
      <c r="AG988" s="41"/>
      <c r="AH988" s="41"/>
      <c r="AI988" s="41"/>
      <c r="AJ988" s="41"/>
      <c r="AK988" s="41"/>
      <c r="AL988" s="41"/>
      <c r="AM988" s="41"/>
      <c r="AN988" s="41"/>
      <c r="AO988" s="41"/>
      <c r="AP988" s="41"/>
      <c r="AQ988" s="41"/>
      <c r="AR988" s="41"/>
      <c r="AS988" s="41"/>
      <c r="AT988" s="41"/>
      <c r="AU988" s="41"/>
      <c r="AV988" s="41"/>
      <c r="AW988" s="41"/>
      <c r="AX988" s="41"/>
      <c r="AY988" s="41"/>
      <c r="AZ988" s="41"/>
      <c r="BA988" s="41"/>
      <c r="BB988" s="41"/>
      <c r="BC988" s="41"/>
      <c r="BD988" s="41"/>
      <c r="BE988" s="41"/>
      <c r="BF988" s="41"/>
      <c r="BG988" s="41"/>
      <c r="BH988" s="41"/>
      <c r="BI988" s="41"/>
      <c r="BJ988" s="41"/>
      <c r="BK988" s="43"/>
    </row>
    <row r="989" spans="1:63" s="44" customFormat="1" x14ac:dyDescent="0.2">
      <c r="A989" s="52"/>
      <c r="B989" s="41"/>
      <c r="C989" s="41"/>
      <c r="D989" s="41"/>
      <c r="E989" s="41"/>
      <c r="F989" s="41"/>
      <c r="G989" s="41"/>
      <c r="H989" s="42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  <c r="AB989" s="41"/>
      <c r="AC989" s="41"/>
      <c r="AD989" s="41"/>
      <c r="AE989" s="41"/>
      <c r="AF989" s="41"/>
      <c r="AG989" s="41"/>
      <c r="AH989" s="41"/>
      <c r="AI989" s="41"/>
      <c r="AJ989" s="41"/>
      <c r="AK989" s="41"/>
      <c r="AL989" s="41"/>
      <c r="AM989" s="41"/>
      <c r="AN989" s="41"/>
      <c r="AO989" s="41"/>
      <c r="AP989" s="41"/>
      <c r="AQ989" s="41"/>
      <c r="AR989" s="41"/>
      <c r="AS989" s="41"/>
      <c r="AT989" s="41"/>
      <c r="AU989" s="41"/>
      <c r="AV989" s="41"/>
      <c r="AW989" s="41"/>
      <c r="AX989" s="41"/>
      <c r="AY989" s="41"/>
      <c r="AZ989" s="41"/>
      <c r="BA989" s="41"/>
      <c r="BB989" s="41"/>
      <c r="BC989" s="41"/>
      <c r="BD989" s="41"/>
      <c r="BE989" s="41"/>
      <c r="BF989" s="41"/>
      <c r="BG989" s="41"/>
      <c r="BH989" s="41"/>
      <c r="BI989" s="41"/>
      <c r="BJ989" s="41"/>
      <c r="BK989" s="43"/>
    </row>
    <row r="990" spans="1:63" s="44" customFormat="1" x14ac:dyDescent="0.2">
      <c r="A990" s="52"/>
      <c r="B990" s="41"/>
      <c r="C990" s="41"/>
      <c r="D990" s="41"/>
      <c r="E990" s="41"/>
      <c r="F990" s="41"/>
      <c r="G990" s="41"/>
      <c r="H990" s="42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  <c r="AB990" s="41"/>
      <c r="AC990" s="41"/>
      <c r="AD990" s="41"/>
      <c r="AE990" s="41"/>
      <c r="AF990" s="41"/>
      <c r="AG990" s="41"/>
      <c r="AH990" s="41"/>
      <c r="AI990" s="41"/>
      <c r="AJ990" s="41"/>
      <c r="AK990" s="41"/>
      <c r="AL990" s="41"/>
      <c r="AM990" s="41"/>
      <c r="AN990" s="41"/>
      <c r="AO990" s="41"/>
      <c r="AP990" s="41"/>
      <c r="AQ990" s="41"/>
      <c r="AR990" s="41"/>
      <c r="AS990" s="41"/>
      <c r="AT990" s="41"/>
      <c r="AU990" s="41"/>
      <c r="AV990" s="41"/>
      <c r="AW990" s="41"/>
      <c r="AX990" s="41"/>
      <c r="AY990" s="41"/>
      <c r="AZ990" s="41"/>
      <c r="BA990" s="41"/>
      <c r="BB990" s="41"/>
      <c r="BC990" s="41"/>
      <c r="BD990" s="41"/>
      <c r="BE990" s="41"/>
      <c r="BF990" s="41"/>
      <c r="BG990" s="41"/>
      <c r="BH990" s="41"/>
      <c r="BI990" s="41"/>
      <c r="BJ990" s="41"/>
      <c r="BK990" s="43"/>
    </row>
    <row r="991" spans="1:63" s="44" customFormat="1" x14ac:dyDescent="0.2">
      <c r="A991" s="52"/>
      <c r="B991" s="41"/>
      <c r="C991" s="41"/>
      <c r="D991" s="41"/>
      <c r="E991" s="41"/>
      <c r="F991" s="41"/>
      <c r="G991" s="41"/>
      <c r="H991" s="42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  <c r="AB991" s="41"/>
      <c r="AC991" s="41"/>
      <c r="AD991" s="41"/>
      <c r="AE991" s="41"/>
      <c r="AF991" s="41"/>
      <c r="AG991" s="41"/>
      <c r="AH991" s="41"/>
      <c r="AI991" s="41"/>
      <c r="AJ991" s="41"/>
      <c r="AK991" s="41"/>
      <c r="AL991" s="41"/>
      <c r="AM991" s="41"/>
      <c r="AN991" s="41"/>
      <c r="AO991" s="41"/>
      <c r="AP991" s="41"/>
      <c r="AQ991" s="41"/>
      <c r="AR991" s="41"/>
      <c r="AS991" s="41"/>
      <c r="AT991" s="41"/>
      <c r="AU991" s="41"/>
      <c r="AV991" s="41"/>
      <c r="AW991" s="41"/>
      <c r="AX991" s="41"/>
      <c r="AY991" s="41"/>
      <c r="AZ991" s="41"/>
      <c r="BA991" s="41"/>
      <c r="BB991" s="41"/>
      <c r="BC991" s="41"/>
      <c r="BD991" s="41"/>
      <c r="BE991" s="41"/>
      <c r="BF991" s="41"/>
      <c r="BG991" s="41"/>
      <c r="BH991" s="41"/>
      <c r="BI991" s="41"/>
      <c r="BJ991" s="41"/>
      <c r="BK991" s="43"/>
    </row>
    <row r="992" spans="1:63" s="44" customFormat="1" x14ac:dyDescent="0.2">
      <c r="A992" s="52"/>
      <c r="B992" s="41"/>
      <c r="C992" s="41"/>
      <c r="D992" s="41"/>
      <c r="E992" s="41"/>
      <c r="F992" s="41"/>
      <c r="G992" s="41"/>
      <c r="H992" s="42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  <c r="AB992" s="41"/>
      <c r="AC992" s="41"/>
      <c r="AD992" s="41"/>
      <c r="AE992" s="41"/>
      <c r="AF992" s="41"/>
      <c r="AG992" s="41"/>
      <c r="AH992" s="41"/>
      <c r="AI992" s="41"/>
      <c r="AJ992" s="41"/>
      <c r="AK992" s="41"/>
      <c r="AL992" s="41"/>
      <c r="AM992" s="41"/>
      <c r="AN992" s="41"/>
      <c r="AO992" s="41"/>
      <c r="AP992" s="41"/>
      <c r="AQ992" s="41"/>
      <c r="AR992" s="41"/>
      <c r="AS992" s="41"/>
      <c r="AT992" s="41"/>
      <c r="AU992" s="41"/>
      <c r="AV992" s="41"/>
      <c r="AW992" s="41"/>
      <c r="AX992" s="41"/>
      <c r="AY992" s="41"/>
      <c r="AZ992" s="41"/>
      <c r="BA992" s="41"/>
      <c r="BB992" s="41"/>
      <c r="BC992" s="41"/>
      <c r="BD992" s="41"/>
      <c r="BE992" s="41"/>
      <c r="BF992" s="41"/>
      <c r="BG992" s="41"/>
      <c r="BH992" s="41"/>
      <c r="BI992" s="41"/>
      <c r="BJ992" s="41"/>
      <c r="BK992" s="43"/>
    </row>
    <row r="993" spans="1:63" s="44" customFormat="1" x14ac:dyDescent="0.2">
      <c r="A993" s="52"/>
      <c r="B993" s="41"/>
      <c r="C993" s="41"/>
      <c r="D993" s="41"/>
      <c r="E993" s="41"/>
      <c r="F993" s="41"/>
      <c r="G993" s="41"/>
      <c r="H993" s="42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/>
      <c r="AB993" s="41"/>
      <c r="AC993" s="41"/>
      <c r="AD993" s="41"/>
      <c r="AE993" s="41"/>
      <c r="AF993" s="41"/>
      <c r="AG993" s="41"/>
      <c r="AH993" s="41"/>
      <c r="AI993" s="41"/>
      <c r="AJ993" s="41"/>
      <c r="AK993" s="41"/>
      <c r="AL993" s="41"/>
      <c r="AM993" s="41"/>
      <c r="AN993" s="41"/>
      <c r="AO993" s="41"/>
      <c r="AP993" s="41"/>
      <c r="AQ993" s="41"/>
      <c r="AR993" s="41"/>
      <c r="AS993" s="41"/>
      <c r="AT993" s="41"/>
      <c r="AU993" s="41"/>
      <c r="AV993" s="41"/>
      <c r="AW993" s="41"/>
      <c r="AX993" s="41"/>
      <c r="AY993" s="41"/>
      <c r="AZ993" s="41"/>
      <c r="BA993" s="41"/>
      <c r="BB993" s="41"/>
      <c r="BC993" s="41"/>
      <c r="BD993" s="41"/>
      <c r="BE993" s="41"/>
      <c r="BF993" s="41"/>
      <c r="BG993" s="41"/>
      <c r="BH993" s="41"/>
      <c r="BI993" s="41"/>
      <c r="BJ993" s="41"/>
      <c r="BK993" s="43"/>
    </row>
    <row r="994" spans="1:63" s="44" customFormat="1" x14ac:dyDescent="0.2">
      <c r="A994" s="52"/>
      <c r="B994" s="41"/>
      <c r="C994" s="41"/>
      <c r="D994" s="41"/>
      <c r="E994" s="41"/>
      <c r="F994" s="41"/>
      <c r="G994" s="41"/>
      <c r="H994" s="42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/>
      <c r="AB994" s="41"/>
      <c r="AC994" s="41"/>
      <c r="AD994" s="41"/>
      <c r="AE994" s="41"/>
      <c r="AF994" s="41"/>
      <c r="AG994" s="41"/>
      <c r="AH994" s="41"/>
      <c r="AI994" s="41"/>
      <c r="AJ994" s="41"/>
      <c r="AK994" s="41"/>
      <c r="AL994" s="41"/>
      <c r="AM994" s="41"/>
      <c r="AN994" s="41"/>
      <c r="AO994" s="41"/>
      <c r="AP994" s="41"/>
      <c r="AQ994" s="41"/>
      <c r="AR994" s="41"/>
      <c r="AS994" s="41"/>
      <c r="AT994" s="41"/>
      <c r="AU994" s="41"/>
      <c r="AV994" s="41"/>
      <c r="AW994" s="41"/>
      <c r="AX994" s="41"/>
      <c r="AY994" s="41"/>
      <c r="AZ994" s="41"/>
      <c r="BA994" s="41"/>
      <c r="BB994" s="41"/>
      <c r="BC994" s="41"/>
      <c r="BD994" s="41"/>
      <c r="BE994" s="41"/>
      <c r="BF994" s="41"/>
      <c r="BG994" s="41"/>
      <c r="BH994" s="41"/>
      <c r="BI994" s="41"/>
      <c r="BJ994" s="41"/>
      <c r="BK994" s="43"/>
    </row>
    <row r="995" spans="1:63" s="44" customFormat="1" x14ac:dyDescent="0.2">
      <c r="A995" s="52"/>
      <c r="B995" s="41"/>
      <c r="C995" s="41"/>
      <c r="D995" s="41"/>
      <c r="E995" s="41"/>
      <c r="F995" s="41"/>
      <c r="G995" s="41"/>
      <c r="H995" s="42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/>
      <c r="AB995" s="41"/>
      <c r="AC995" s="41"/>
      <c r="AD995" s="41"/>
      <c r="AE995" s="41"/>
      <c r="AF995" s="41"/>
      <c r="AG995" s="41"/>
      <c r="AH995" s="41"/>
      <c r="AI995" s="41"/>
      <c r="AJ995" s="41"/>
      <c r="AK995" s="41"/>
      <c r="AL995" s="41"/>
      <c r="AM995" s="41"/>
      <c r="AN995" s="41"/>
      <c r="AO995" s="41"/>
      <c r="AP995" s="41"/>
      <c r="AQ995" s="41"/>
      <c r="AR995" s="41"/>
      <c r="AS995" s="41"/>
      <c r="AT995" s="41"/>
      <c r="AU995" s="41"/>
      <c r="AV995" s="41"/>
      <c r="AW995" s="41"/>
      <c r="AX995" s="41"/>
      <c r="AY995" s="41"/>
      <c r="AZ995" s="41"/>
      <c r="BA995" s="41"/>
      <c r="BB995" s="41"/>
      <c r="BC995" s="41"/>
      <c r="BD995" s="41"/>
      <c r="BE995" s="41"/>
      <c r="BF995" s="41"/>
      <c r="BG995" s="41"/>
      <c r="BH995" s="41"/>
      <c r="BI995" s="41"/>
      <c r="BJ995" s="41"/>
      <c r="BK995" s="43"/>
    </row>
    <row r="996" spans="1:63" s="44" customFormat="1" x14ac:dyDescent="0.2">
      <c r="A996" s="52"/>
      <c r="B996" s="41"/>
      <c r="C996" s="41"/>
      <c r="D996" s="41"/>
      <c r="E996" s="41"/>
      <c r="F996" s="41"/>
      <c r="G996" s="41"/>
      <c r="H996" s="42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/>
      <c r="AB996" s="41"/>
      <c r="AC996" s="41"/>
      <c r="AD996" s="41"/>
      <c r="AE996" s="41"/>
      <c r="AF996" s="41"/>
      <c r="AG996" s="41"/>
      <c r="AH996" s="41"/>
      <c r="AI996" s="41"/>
      <c r="AJ996" s="41"/>
      <c r="AK996" s="41"/>
      <c r="AL996" s="41"/>
      <c r="AM996" s="41"/>
      <c r="AN996" s="41"/>
      <c r="AO996" s="41"/>
      <c r="AP996" s="41"/>
      <c r="AQ996" s="41"/>
      <c r="AR996" s="41"/>
      <c r="AS996" s="41"/>
      <c r="AT996" s="41"/>
      <c r="AU996" s="41"/>
      <c r="AV996" s="41"/>
      <c r="AW996" s="41"/>
      <c r="AX996" s="41"/>
      <c r="AY996" s="41"/>
      <c r="AZ996" s="41"/>
      <c r="BA996" s="41"/>
      <c r="BB996" s="41"/>
      <c r="BC996" s="41"/>
      <c r="BD996" s="41"/>
      <c r="BE996" s="41"/>
      <c r="BF996" s="41"/>
      <c r="BG996" s="41"/>
      <c r="BH996" s="41"/>
      <c r="BI996" s="41"/>
      <c r="BJ996" s="41"/>
      <c r="BK996" s="43"/>
    </row>
    <row r="997" spans="1:63" s="44" customFormat="1" x14ac:dyDescent="0.2">
      <c r="A997" s="52"/>
      <c r="B997" s="41"/>
      <c r="C997" s="41"/>
      <c r="D997" s="41"/>
      <c r="E997" s="41"/>
      <c r="F997" s="41"/>
      <c r="G997" s="41"/>
      <c r="H997" s="42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  <c r="AA997" s="41"/>
      <c r="AB997" s="41"/>
      <c r="AC997" s="41"/>
      <c r="AD997" s="41"/>
      <c r="AE997" s="41"/>
      <c r="AF997" s="41"/>
      <c r="AG997" s="41"/>
      <c r="AH997" s="41"/>
      <c r="AI997" s="41"/>
      <c r="AJ997" s="41"/>
      <c r="AK997" s="41"/>
      <c r="AL997" s="41"/>
      <c r="AM997" s="41"/>
      <c r="AN997" s="41"/>
      <c r="AO997" s="41"/>
      <c r="AP997" s="41"/>
      <c r="AQ997" s="41"/>
      <c r="AR997" s="41"/>
      <c r="AS997" s="41"/>
      <c r="AT997" s="41"/>
      <c r="AU997" s="41"/>
      <c r="AV997" s="41"/>
      <c r="AW997" s="41"/>
      <c r="AX997" s="41"/>
      <c r="AY997" s="41"/>
      <c r="AZ997" s="41"/>
      <c r="BA997" s="41"/>
      <c r="BB997" s="41"/>
      <c r="BC997" s="41"/>
      <c r="BD997" s="41"/>
      <c r="BE997" s="41"/>
      <c r="BF997" s="41"/>
      <c r="BG997" s="41"/>
      <c r="BH997" s="41"/>
      <c r="BI997" s="41"/>
      <c r="BJ997" s="41"/>
      <c r="BK997" s="43"/>
    </row>
    <row r="998" spans="1:63" s="44" customFormat="1" x14ac:dyDescent="0.2">
      <c r="A998" s="52"/>
      <c r="B998" s="41"/>
      <c r="C998" s="41"/>
      <c r="D998" s="41"/>
      <c r="E998" s="41"/>
      <c r="F998" s="41"/>
      <c r="G998" s="41"/>
      <c r="H998" s="42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  <c r="AA998" s="41"/>
      <c r="AB998" s="41"/>
      <c r="AC998" s="41"/>
      <c r="AD998" s="41"/>
      <c r="AE998" s="41"/>
      <c r="AF998" s="41"/>
      <c r="AG998" s="41"/>
      <c r="AH998" s="41"/>
      <c r="AI998" s="41"/>
      <c r="AJ998" s="41"/>
      <c r="AK998" s="41"/>
      <c r="AL998" s="41"/>
      <c r="AM998" s="41"/>
      <c r="AN998" s="41"/>
      <c r="AO998" s="41"/>
      <c r="AP998" s="41"/>
      <c r="AQ998" s="41"/>
      <c r="AR998" s="41"/>
      <c r="AS998" s="41"/>
      <c r="AT998" s="41"/>
      <c r="AU998" s="41"/>
      <c r="AV998" s="41"/>
      <c r="AW998" s="41"/>
      <c r="AX998" s="41"/>
      <c r="AY998" s="41"/>
      <c r="AZ998" s="41"/>
      <c r="BA998" s="41"/>
      <c r="BB998" s="41"/>
      <c r="BC998" s="41"/>
      <c r="BD998" s="41"/>
      <c r="BE998" s="41"/>
      <c r="BF998" s="41"/>
      <c r="BG998" s="41"/>
      <c r="BH998" s="41"/>
      <c r="BI998" s="41"/>
      <c r="BJ998" s="41"/>
      <c r="BK998" s="43"/>
    </row>
    <row r="999" spans="1:63" s="44" customFormat="1" x14ac:dyDescent="0.2">
      <c r="A999" s="52"/>
      <c r="B999" s="41"/>
      <c r="C999" s="41"/>
      <c r="D999" s="41"/>
      <c r="E999" s="41"/>
      <c r="F999" s="41"/>
      <c r="G999" s="41"/>
      <c r="H999" s="42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  <c r="AA999" s="41"/>
      <c r="AB999" s="41"/>
      <c r="AC999" s="41"/>
      <c r="AD999" s="41"/>
      <c r="AE999" s="41"/>
      <c r="AF999" s="41"/>
      <c r="AG999" s="41"/>
      <c r="AH999" s="41"/>
      <c r="AI999" s="41"/>
      <c r="AJ999" s="41"/>
      <c r="AK999" s="41"/>
      <c r="AL999" s="41"/>
      <c r="AM999" s="41"/>
      <c r="AN999" s="41"/>
      <c r="AO999" s="41"/>
      <c r="AP999" s="41"/>
      <c r="AQ999" s="41"/>
      <c r="AR999" s="41"/>
      <c r="AS999" s="41"/>
      <c r="AT999" s="41"/>
      <c r="AU999" s="41"/>
      <c r="AV999" s="41"/>
      <c r="AW999" s="41"/>
      <c r="AX999" s="41"/>
      <c r="AY999" s="41"/>
      <c r="AZ999" s="41"/>
      <c r="BA999" s="41"/>
      <c r="BB999" s="41"/>
      <c r="BC999" s="41"/>
      <c r="BD999" s="41"/>
      <c r="BE999" s="41"/>
      <c r="BF999" s="41"/>
      <c r="BG999" s="41"/>
      <c r="BH999" s="41"/>
      <c r="BI999" s="41"/>
      <c r="BJ999" s="41"/>
      <c r="BK999" s="43"/>
    </row>
    <row r="1000" spans="1:63" s="44" customFormat="1" x14ac:dyDescent="0.2">
      <c r="A1000" s="52"/>
      <c r="B1000" s="41"/>
      <c r="C1000" s="41"/>
      <c r="D1000" s="41"/>
      <c r="E1000" s="41"/>
      <c r="F1000" s="41"/>
      <c r="G1000" s="41"/>
      <c r="H1000" s="42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  <c r="AA1000" s="41"/>
      <c r="AB1000" s="41"/>
      <c r="AC1000" s="41"/>
      <c r="AD1000" s="41"/>
      <c r="AE1000" s="41"/>
      <c r="AF1000" s="41"/>
      <c r="AG1000" s="41"/>
      <c r="AH1000" s="41"/>
      <c r="AI1000" s="41"/>
      <c r="AJ1000" s="41"/>
      <c r="AK1000" s="41"/>
      <c r="AL1000" s="41"/>
      <c r="AM1000" s="41"/>
      <c r="AN1000" s="41"/>
      <c r="AO1000" s="41"/>
      <c r="AP1000" s="41"/>
      <c r="AQ1000" s="41"/>
      <c r="AR1000" s="41"/>
      <c r="AS1000" s="41"/>
      <c r="AT1000" s="41"/>
      <c r="AU1000" s="41"/>
      <c r="AV1000" s="41"/>
      <c r="AW1000" s="41"/>
      <c r="AX1000" s="41"/>
      <c r="AY1000" s="41"/>
      <c r="AZ1000" s="41"/>
      <c r="BA1000" s="41"/>
      <c r="BB1000" s="41"/>
      <c r="BC1000" s="41"/>
      <c r="BD1000" s="41"/>
      <c r="BE1000" s="41"/>
      <c r="BF1000" s="41"/>
      <c r="BG1000" s="41"/>
      <c r="BH1000" s="41"/>
      <c r="BI1000" s="41"/>
      <c r="BJ1000" s="41"/>
      <c r="BK1000" s="43"/>
    </row>
    <row r="1001" spans="1:63" s="44" customFormat="1" x14ac:dyDescent="0.2">
      <c r="A1001" s="52"/>
      <c r="B1001" s="41"/>
      <c r="C1001" s="41"/>
      <c r="D1001" s="41"/>
      <c r="E1001" s="41"/>
      <c r="F1001" s="41"/>
      <c r="G1001" s="41"/>
      <c r="H1001" s="42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  <c r="Z1001" s="41"/>
      <c r="AA1001" s="41"/>
      <c r="AB1001" s="41"/>
      <c r="AC1001" s="41"/>
      <c r="AD1001" s="41"/>
      <c r="AE1001" s="41"/>
      <c r="AF1001" s="41"/>
      <c r="AG1001" s="41"/>
      <c r="AH1001" s="41"/>
      <c r="AI1001" s="41"/>
      <c r="AJ1001" s="41"/>
      <c r="AK1001" s="41"/>
      <c r="AL1001" s="41"/>
      <c r="AM1001" s="41"/>
      <c r="AN1001" s="41"/>
      <c r="AO1001" s="41"/>
      <c r="AP1001" s="41"/>
      <c r="AQ1001" s="41"/>
      <c r="AR1001" s="41"/>
      <c r="AS1001" s="41"/>
      <c r="AT1001" s="41"/>
      <c r="AU1001" s="41"/>
      <c r="AV1001" s="41"/>
      <c r="AW1001" s="41"/>
      <c r="AX1001" s="41"/>
      <c r="AY1001" s="41"/>
      <c r="AZ1001" s="41"/>
      <c r="BA1001" s="41"/>
      <c r="BB1001" s="41"/>
      <c r="BC1001" s="41"/>
      <c r="BD1001" s="41"/>
      <c r="BE1001" s="41"/>
      <c r="BF1001" s="41"/>
      <c r="BG1001" s="41"/>
      <c r="BH1001" s="41"/>
      <c r="BI1001" s="41"/>
      <c r="BJ1001" s="41"/>
      <c r="BK1001" s="43"/>
    </row>
    <row r="1002" spans="1:63" s="44" customFormat="1" x14ac:dyDescent="0.2">
      <c r="A1002" s="52"/>
      <c r="B1002" s="41"/>
      <c r="C1002" s="41"/>
      <c r="D1002" s="41"/>
      <c r="E1002" s="41"/>
      <c r="F1002" s="41"/>
      <c r="G1002" s="41"/>
      <c r="H1002" s="42"/>
      <c r="I1002" s="41"/>
      <c r="J1002" s="41"/>
      <c r="K1002" s="41"/>
      <c r="L1002" s="41"/>
      <c r="M1002" s="41"/>
      <c r="N1002" s="41"/>
      <c r="O1002" s="41"/>
      <c r="P1002" s="41"/>
      <c r="Q1002" s="41"/>
      <c r="R1002" s="41"/>
      <c r="S1002" s="41"/>
      <c r="T1002" s="41"/>
      <c r="U1002" s="41"/>
      <c r="V1002" s="41"/>
      <c r="W1002" s="41"/>
      <c r="X1002" s="41"/>
      <c r="Y1002" s="41"/>
      <c r="Z1002" s="41"/>
      <c r="AA1002" s="41"/>
      <c r="AB1002" s="41"/>
      <c r="AC1002" s="41"/>
      <c r="AD1002" s="41"/>
      <c r="AE1002" s="41"/>
      <c r="AF1002" s="41"/>
      <c r="AG1002" s="41"/>
      <c r="AH1002" s="41"/>
      <c r="AI1002" s="41"/>
      <c r="AJ1002" s="41"/>
      <c r="AK1002" s="41"/>
      <c r="AL1002" s="41"/>
      <c r="AM1002" s="41"/>
      <c r="AN1002" s="41"/>
      <c r="AO1002" s="41"/>
      <c r="AP1002" s="41"/>
      <c r="AQ1002" s="41"/>
      <c r="AR1002" s="41"/>
      <c r="AS1002" s="41"/>
      <c r="AT1002" s="41"/>
      <c r="AU1002" s="41"/>
      <c r="AV1002" s="41"/>
      <c r="AW1002" s="41"/>
      <c r="AX1002" s="41"/>
      <c r="AY1002" s="41"/>
      <c r="AZ1002" s="41"/>
      <c r="BA1002" s="41"/>
      <c r="BB1002" s="41"/>
      <c r="BC1002" s="41"/>
      <c r="BD1002" s="41"/>
      <c r="BE1002" s="41"/>
      <c r="BF1002" s="41"/>
      <c r="BG1002" s="41"/>
      <c r="BH1002" s="41"/>
      <c r="BI1002" s="41"/>
      <c r="BJ1002" s="41"/>
      <c r="BK1002" s="43"/>
    </row>
    <row r="1003" spans="1:63" s="44" customFormat="1" x14ac:dyDescent="0.2">
      <c r="A1003" s="52"/>
      <c r="B1003" s="41"/>
      <c r="C1003" s="41"/>
      <c r="D1003" s="41"/>
      <c r="E1003" s="41"/>
      <c r="F1003" s="41"/>
      <c r="G1003" s="41"/>
      <c r="H1003" s="42"/>
      <c r="I1003" s="41"/>
      <c r="J1003" s="41"/>
      <c r="K1003" s="41"/>
      <c r="L1003" s="41"/>
      <c r="M1003" s="41"/>
      <c r="N1003" s="41"/>
      <c r="O1003" s="41"/>
      <c r="P1003" s="41"/>
      <c r="Q1003" s="41"/>
      <c r="R1003" s="41"/>
      <c r="S1003" s="41"/>
      <c r="T1003" s="41"/>
      <c r="U1003" s="41"/>
      <c r="V1003" s="41"/>
      <c r="W1003" s="41"/>
      <c r="X1003" s="41"/>
      <c r="Y1003" s="41"/>
      <c r="Z1003" s="41"/>
      <c r="AA1003" s="41"/>
      <c r="AB1003" s="41"/>
      <c r="AC1003" s="41"/>
      <c r="AD1003" s="41"/>
      <c r="AE1003" s="41"/>
      <c r="AF1003" s="41"/>
      <c r="AG1003" s="41"/>
      <c r="AH1003" s="41"/>
      <c r="AI1003" s="41"/>
      <c r="AJ1003" s="41"/>
      <c r="AK1003" s="41"/>
      <c r="AL1003" s="41"/>
      <c r="AM1003" s="41"/>
      <c r="AN1003" s="41"/>
      <c r="AO1003" s="41"/>
      <c r="AP1003" s="41"/>
      <c r="AQ1003" s="41"/>
      <c r="AR1003" s="41"/>
      <c r="AS1003" s="41"/>
      <c r="AT1003" s="41"/>
      <c r="AU1003" s="41"/>
      <c r="AV1003" s="41"/>
      <c r="AW1003" s="41"/>
      <c r="AX1003" s="41"/>
      <c r="AY1003" s="41"/>
      <c r="AZ1003" s="41"/>
      <c r="BA1003" s="41"/>
      <c r="BB1003" s="41"/>
      <c r="BC1003" s="41"/>
      <c r="BD1003" s="41"/>
      <c r="BE1003" s="41"/>
      <c r="BF1003" s="41"/>
      <c r="BG1003" s="41"/>
      <c r="BH1003" s="41"/>
      <c r="BI1003" s="41"/>
      <c r="BJ1003" s="41"/>
      <c r="BK1003" s="43"/>
    </row>
    <row r="1004" spans="1:63" s="44" customFormat="1" x14ac:dyDescent="0.2">
      <c r="A1004" s="52"/>
      <c r="B1004" s="41"/>
      <c r="C1004" s="41"/>
      <c r="D1004" s="41"/>
      <c r="E1004" s="41"/>
      <c r="F1004" s="41"/>
      <c r="G1004" s="41"/>
      <c r="H1004" s="42"/>
      <c r="I1004" s="41"/>
      <c r="J1004" s="41"/>
      <c r="K1004" s="41"/>
      <c r="L1004" s="41"/>
      <c r="M1004" s="41"/>
      <c r="N1004" s="41"/>
      <c r="O1004" s="41"/>
      <c r="P1004" s="41"/>
      <c r="Q1004" s="41"/>
      <c r="R1004" s="41"/>
      <c r="S1004" s="41"/>
      <c r="T1004" s="41"/>
      <c r="U1004" s="41"/>
      <c r="V1004" s="41"/>
      <c r="W1004" s="41"/>
      <c r="X1004" s="41"/>
      <c r="Y1004" s="41"/>
      <c r="Z1004" s="41"/>
      <c r="AA1004" s="41"/>
      <c r="AB1004" s="41"/>
      <c r="AC1004" s="41"/>
      <c r="AD1004" s="41"/>
      <c r="AE1004" s="41"/>
      <c r="AF1004" s="41"/>
      <c r="AG1004" s="41"/>
      <c r="AH1004" s="41"/>
      <c r="AI1004" s="41"/>
      <c r="AJ1004" s="41"/>
      <c r="AK1004" s="41"/>
      <c r="AL1004" s="41"/>
      <c r="AM1004" s="41"/>
      <c r="AN1004" s="41"/>
      <c r="AO1004" s="41"/>
      <c r="AP1004" s="41"/>
      <c r="AQ1004" s="41"/>
      <c r="AR1004" s="41"/>
      <c r="AS1004" s="41"/>
      <c r="AT1004" s="41"/>
      <c r="AU1004" s="41"/>
      <c r="AV1004" s="41"/>
      <c r="AW1004" s="41"/>
      <c r="AX1004" s="41"/>
      <c r="AY1004" s="41"/>
      <c r="AZ1004" s="41"/>
      <c r="BA1004" s="41"/>
      <c r="BB1004" s="41"/>
      <c r="BC1004" s="41"/>
      <c r="BD1004" s="41"/>
      <c r="BE1004" s="41"/>
      <c r="BF1004" s="41"/>
      <c r="BG1004" s="41"/>
      <c r="BH1004" s="41"/>
      <c r="BI1004" s="41"/>
      <c r="BJ1004" s="41"/>
      <c r="BK1004" s="43"/>
    </row>
    <row r="1005" spans="1:63" s="44" customFormat="1" x14ac:dyDescent="0.2">
      <c r="A1005" s="52"/>
      <c r="B1005" s="41"/>
      <c r="C1005" s="41"/>
      <c r="D1005" s="41"/>
      <c r="E1005" s="41"/>
      <c r="F1005" s="41"/>
      <c r="G1005" s="41"/>
      <c r="H1005" s="42"/>
      <c r="I1005" s="41"/>
      <c r="J1005" s="41"/>
      <c r="K1005" s="41"/>
      <c r="L1005" s="41"/>
      <c r="M1005" s="41"/>
      <c r="N1005" s="41"/>
      <c r="O1005" s="41"/>
      <c r="P1005" s="41"/>
      <c r="Q1005" s="41"/>
      <c r="R1005" s="41"/>
      <c r="S1005" s="41"/>
      <c r="T1005" s="41"/>
      <c r="U1005" s="41"/>
      <c r="V1005" s="41"/>
      <c r="W1005" s="41"/>
      <c r="X1005" s="41"/>
      <c r="Y1005" s="41"/>
      <c r="Z1005" s="41"/>
      <c r="AA1005" s="41"/>
      <c r="AB1005" s="41"/>
      <c r="AC1005" s="41"/>
      <c r="AD1005" s="41"/>
      <c r="AE1005" s="41"/>
      <c r="AF1005" s="41"/>
      <c r="AG1005" s="41"/>
      <c r="AH1005" s="41"/>
      <c r="AI1005" s="41"/>
      <c r="AJ1005" s="41"/>
      <c r="AK1005" s="41"/>
      <c r="AL1005" s="41"/>
      <c r="AM1005" s="41"/>
      <c r="AN1005" s="41"/>
      <c r="AO1005" s="41"/>
      <c r="AP1005" s="41"/>
      <c r="AQ1005" s="41"/>
      <c r="AR1005" s="41"/>
      <c r="AS1005" s="41"/>
      <c r="AT1005" s="41"/>
      <c r="AU1005" s="41"/>
      <c r="AV1005" s="41"/>
      <c r="AW1005" s="41"/>
      <c r="AX1005" s="41"/>
      <c r="AY1005" s="41"/>
      <c r="AZ1005" s="41"/>
      <c r="BA1005" s="41"/>
      <c r="BB1005" s="41"/>
      <c r="BC1005" s="41"/>
      <c r="BD1005" s="41"/>
      <c r="BE1005" s="41"/>
      <c r="BF1005" s="41"/>
      <c r="BG1005" s="41"/>
      <c r="BH1005" s="41"/>
      <c r="BI1005" s="41"/>
      <c r="BJ1005" s="41"/>
      <c r="BK1005" s="43"/>
    </row>
    <row r="1006" spans="1:63" s="44" customFormat="1" x14ac:dyDescent="0.2">
      <c r="A1006" s="52"/>
      <c r="B1006" s="41"/>
      <c r="C1006" s="41"/>
      <c r="D1006" s="41"/>
      <c r="E1006" s="41"/>
      <c r="F1006" s="41"/>
      <c r="G1006" s="41"/>
      <c r="H1006" s="42"/>
      <c r="I1006" s="41"/>
      <c r="J1006" s="41"/>
      <c r="K1006" s="41"/>
      <c r="L1006" s="41"/>
      <c r="M1006" s="41"/>
      <c r="N1006" s="41"/>
      <c r="O1006" s="41"/>
      <c r="P1006" s="41"/>
      <c r="Q1006" s="41"/>
      <c r="R1006" s="41"/>
      <c r="S1006" s="41"/>
      <c r="T1006" s="41"/>
      <c r="U1006" s="41"/>
      <c r="V1006" s="41"/>
      <c r="W1006" s="41"/>
      <c r="X1006" s="41"/>
      <c r="Y1006" s="41"/>
      <c r="Z1006" s="41"/>
      <c r="AA1006" s="41"/>
      <c r="AB1006" s="41"/>
      <c r="AC1006" s="41"/>
      <c r="AD1006" s="41"/>
      <c r="AE1006" s="41"/>
      <c r="AF1006" s="41"/>
      <c r="AG1006" s="41"/>
      <c r="AH1006" s="41"/>
      <c r="AI1006" s="41"/>
      <c r="AJ1006" s="41"/>
      <c r="AK1006" s="41"/>
      <c r="AL1006" s="41"/>
      <c r="AM1006" s="41"/>
      <c r="AN1006" s="41"/>
      <c r="AO1006" s="41"/>
      <c r="AP1006" s="41"/>
      <c r="AQ1006" s="41"/>
      <c r="AR1006" s="41"/>
      <c r="AS1006" s="41"/>
      <c r="AT1006" s="41"/>
      <c r="AU1006" s="41"/>
      <c r="AV1006" s="41"/>
      <c r="AW1006" s="41"/>
      <c r="AX1006" s="41"/>
      <c r="AY1006" s="41"/>
      <c r="AZ1006" s="41"/>
      <c r="BA1006" s="41"/>
      <c r="BB1006" s="41"/>
      <c r="BC1006" s="41"/>
      <c r="BD1006" s="41"/>
      <c r="BE1006" s="41"/>
      <c r="BF1006" s="41"/>
      <c r="BG1006" s="41"/>
      <c r="BH1006" s="41"/>
      <c r="BI1006" s="41"/>
      <c r="BJ1006" s="41"/>
      <c r="BK1006" s="43"/>
    </row>
    <row r="1007" spans="1:63" s="44" customFormat="1" x14ac:dyDescent="0.2">
      <c r="A1007" s="52"/>
      <c r="B1007" s="41"/>
      <c r="C1007" s="41"/>
      <c r="D1007" s="41"/>
      <c r="E1007" s="41"/>
      <c r="F1007" s="41"/>
      <c r="G1007" s="41"/>
      <c r="H1007" s="42"/>
      <c r="I1007" s="41"/>
      <c r="J1007" s="41"/>
      <c r="K1007" s="41"/>
      <c r="L1007" s="41"/>
      <c r="M1007" s="41"/>
      <c r="N1007" s="41"/>
      <c r="O1007" s="41"/>
      <c r="P1007" s="41"/>
      <c r="Q1007" s="41"/>
      <c r="R1007" s="41"/>
      <c r="S1007" s="41"/>
      <c r="T1007" s="41"/>
      <c r="U1007" s="41"/>
      <c r="V1007" s="41"/>
      <c r="W1007" s="41"/>
      <c r="X1007" s="41"/>
      <c r="Y1007" s="41"/>
      <c r="Z1007" s="41"/>
      <c r="AA1007" s="41"/>
      <c r="AB1007" s="41"/>
      <c r="AC1007" s="41"/>
      <c r="AD1007" s="41"/>
      <c r="AE1007" s="41"/>
      <c r="AF1007" s="41"/>
      <c r="AG1007" s="41"/>
      <c r="AH1007" s="41"/>
      <c r="AI1007" s="41"/>
      <c r="AJ1007" s="41"/>
      <c r="AK1007" s="41"/>
      <c r="AL1007" s="41"/>
      <c r="AM1007" s="41"/>
      <c r="AN1007" s="41"/>
      <c r="AO1007" s="41"/>
      <c r="AP1007" s="41"/>
      <c r="AQ1007" s="41"/>
      <c r="AR1007" s="41"/>
      <c r="AS1007" s="41"/>
      <c r="AT1007" s="41"/>
      <c r="AU1007" s="41"/>
      <c r="AV1007" s="41"/>
      <c r="AW1007" s="41"/>
      <c r="AX1007" s="41"/>
      <c r="AY1007" s="41"/>
      <c r="AZ1007" s="41"/>
      <c r="BA1007" s="41"/>
      <c r="BB1007" s="41"/>
      <c r="BC1007" s="41"/>
      <c r="BD1007" s="41"/>
      <c r="BE1007" s="41"/>
      <c r="BF1007" s="41"/>
      <c r="BG1007" s="41"/>
      <c r="BH1007" s="41"/>
      <c r="BI1007" s="41"/>
      <c r="BJ1007" s="41"/>
      <c r="BK1007" s="43"/>
    </row>
    <row r="1008" spans="1:63" s="44" customFormat="1" x14ac:dyDescent="0.2">
      <c r="A1008" s="52"/>
      <c r="B1008" s="41"/>
      <c r="C1008" s="41"/>
      <c r="D1008" s="41"/>
      <c r="E1008" s="41"/>
      <c r="F1008" s="41"/>
      <c r="G1008" s="41"/>
      <c r="H1008" s="42"/>
      <c r="I1008" s="41"/>
      <c r="J1008" s="41"/>
      <c r="K1008" s="41"/>
      <c r="L1008" s="41"/>
      <c r="M1008" s="41"/>
      <c r="N1008" s="41"/>
      <c r="O1008" s="41"/>
      <c r="P1008" s="41"/>
      <c r="Q1008" s="41"/>
      <c r="R1008" s="41"/>
      <c r="S1008" s="41"/>
      <c r="T1008" s="41"/>
      <c r="U1008" s="41"/>
      <c r="V1008" s="41"/>
      <c r="W1008" s="41"/>
      <c r="X1008" s="41"/>
      <c r="Y1008" s="41"/>
      <c r="Z1008" s="41"/>
      <c r="AA1008" s="41"/>
      <c r="AB1008" s="41"/>
      <c r="AC1008" s="41"/>
      <c r="AD1008" s="41"/>
      <c r="AE1008" s="41"/>
      <c r="AF1008" s="41"/>
      <c r="AG1008" s="41"/>
      <c r="AH1008" s="41"/>
      <c r="AI1008" s="41"/>
      <c r="AJ1008" s="41"/>
      <c r="AK1008" s="41"/>
      <c r="AL1008" s="41"/>
      <c r="AM1008" s="41"/>
      <c r="AN1008" s="41"/>
      <c r="AO1008" s="41"/>
      <c r="AP1008" s="41"/>
      <c r="AQ1008" s="41"/>
      <c r="AR1008" s="41"/>
      <c r="AS1008" s="41"/>
      <c r="AT1008" s="41"/>
      <c r="AU1008" s="41"/>
      <c r="AV1008" s="41"/>
      <c r="AW1008" s="41"/>
      <c r="AX1008" s="41"/>
      <c r="AY1008" s="41"/>
      <c r="AZ1008" s="41"/>
      <c r="BA1008" s="41"/>
      <c r="BB1008" s="41"/>
      <c r="BC1008" s="41"/>
      <c r="BD1008" s="41"/>
      <c r="BE1008" s="41"/>
      <c r="BF1008" s="41"/>
      <c r="BG1008" s="41"/>
      <c r="BH1008" s="41"/>
      <c r="BI1008" s="41"/>
      <c r="BJ1008" s="41"/>
      <c r="BK1008" s="43"/>
    </row>
    <row r="1009" spans="1:63" s="44" customFormat="1" x14ac:dyDescent="0.2">
      <c r="A1009" s="52"/>
      <c r="B1009" s="41"/>
      <c r="C1009" s="41"/>
      <c r="D1009" s="41"/>
      <c r="E1009" s="41"/>
      <c r="F1009" s="41"/>
      <c r="G1009" s="41"/>
      <c r="H1009" s="42"/>
      <c r="I1009" s="41"/>
      <c r="J1009" s="41"/>
      <c r="K1009" s="41"/>
      <c r="L1009" s="41"/>
      <c r="M1009" s="41"/>
      <c r="N1009" s="41"/>
      <c r="O1009" s="41"/>
      <c r="P1009" s="41"/>
      <c r="Q1009" s="41"/>
      <c r="R1009" s="41"/>
      <c r="S1009" s="41"/>
      <c r="T1009" s="41"/>
      <c r="U1009" s="41"/>
      <c r="V1009" s="41"/>
      <c r="W1009" s="41"/>
      <c r="X1009" s="41"/>
      <c r="Y1009" s="41"/>
      <c r="Z1009" s="41"/>
      <c r="AA1009" s="41"/>
      <c r="AB1009" s="41"/>
      <c r="AC1009" s="41"/>
      <c r="AD1009" s="41"/>
      <c r="AE1009" s="41"/>
      <c r="AF1009" s="41"/>
      <c r="AG1009" s="41"/>
      <c r="AH1009" s="41"/>
      <c r="AI1009" s="41"/>
      <c r="AJ1009" s="41"/>
      <c r="AK1009" s="41"/>
      <c r="AL1009" s="41"/>
      <c r="AM1009" s="41"/>
      <c r="AN1009" s="41"/>
      <c r="AO1009" s="41"/>
      <c r="AP1009" s="41"/>
      <c r="AQ1009" s="41"/>
      <c r="AR1009" s="41"/>
      <c r="AS1009" s="41"/>
      <c r="AT1009" s="41"/>
      <c r="AU1009" s="41"/>
      <c r="AV1009" s="41"/>
      <c r="AW1009" s="41"/>
      <c r="AX1009" s="41"/>
      <c r="AY1009" s="41"/>
      <c r="AZ1009" s="41"/>
      <c r="BA1009" s="41"/>
      <c r="BB1009" s="41"/>
      <c r="BC1009" s="41"/>
      <c r="BD1009" s="41"/>
      <c r="BE1009" s="41"/>
      <c r="BF1009" s="41"/>
      <c r="BG1009" s="41"/>
      <c r="BH1009" s="41"/>
      <c r="BI1009" s="41"/>
      <c r="BJ1009" s="41"/>
      <c r="BK1009" s="43"/>
    </row>
    <row r="1010" spans="1:63" s="44" customFormat="1" x14ac:dyDescent="0.2">
      <c r="A1010" s="52"/>
      <c r="B1010" s="41"/>
      <c r="C1010" s="41"/>
      <c r="D1010" s="41"/>
      <c r="E1010" s="41"/>
      <c r="F1010" s="41"/>
      <c r="G1010" s="41"/>
      <c r="H1010" s="42"/>
      <c r="I1010" s="41"/>
      <c r="J1010" s="41"/>
      <c r="K1010" s="41"/>
      <c r="L1010" s="41"/>
      <c r="M1010" s="41"/>
      <c r="N1010" s="41"/>
      <c r="O1010" s="41"/>
      <c r="P1010" s="41"/>
      <c r="Q1010" s="41"/>
      <c r="R1010" s="41"/>
      <c r="S1010" s="41"/>
      <c r="T1010" s="41"/>
      <c r="U1010" s="41"/>
      <c r="V1010" s="41"/>
      <c r="W1010" s="41"/>
      <c r="X1010" s="41"/>
      <c r="Y1010" s="41"/>
      <c r="Z1010" s="41"/>
      <c r="AA1010" s="41"/>
      <c r="AB1010" s="41"/>
      <c r="AC1010" s="41"/>
      <c r="AD1010" s="41"/>
      <c r="AE1010" s="41"/>
      <c r="AF1010" s="41"/>
      <c r="AG1010" s="41"/>
      <c r="AH1010" s="41"/>
      <c r="AI1010" s="41"/>
      <c r="AJ1010" s="41"/>
      <c r="AK1010" s="41"/>
      <c r="AL1010" s="41"/>
      <c r="AM1010" s="41"/>
      <c r="AN1010" s="41"/>
      <c r="AO1010" s="41"/>
      <c r="AP1010" s="41"/>
      <c r="AQ1010" s="41"/>
      <c r="AR1010" s="41"/>
      <c r="AS1010" s="41"/>
      <c r="AT1010" s="41"/>
      <c r="AU1010" s="41"/>
      <c r="AV1010" s="41"/>
      <c r="AW1010" s="41"/>
      <c r="AX1010" s="41"/>
      <c r="AY1010" s="41"/>
      <c r="AZ1010" s="41"/>
      <c r="BA1010" s="41"/>
      <c r="BB1010" s="41"/>
      <c r="BC1010" s="41"/>
      <c r="BD1010" s="41"/>
      <c r="BE1010" s="41"/>
      <c r="BF1010" s="41"/>
      <c r="BG1010" s="41"/>
      <c r="BH1010" s="41"/>
      <c r="BI1010" s="41"/>
      <c r="BJ1010" s="41"/>
      <c r="BK1010" s="43"/>
    </row>
    <row r="1011" spans="1:63" s="44" customFormat="1" x14ac:dyDescent="0.2">
      <c r="A1011" s="52"/>
      <c r="B1011" s="41"/>
      <c r="C1011" s="41"/>
      <c r="D1011" s="41"/>
      <c r="E1011" s="41"/>
      <c r="F1011" s="41"/>
      <c r="G1011" s="41"/>
      <c r="H1011" s="42"/>
      <c r="I1011" s="41"/>
      <c r="J1011" s="41"/>
      <c r="K1011" s="41"/>
      <c r="L1011" s="41"/>
      <c r="M1011" s="41"/>
      <c r="N1011" s="41"/>
      <c r="O1011" s="41"/>
      <c r="P1011" s="41"/>
      <c r="Q1011" s="41"/>
      <c r="R1011" s="41"/>
      <c r="S1011" s="41"/>
      <c r="T1011" s="41"/>
      <c r="U1011" s="41"/>
      <c r="V1011" s="41"/>
      <c r="W1011" s="41"/>
      <c r="X1011" s="41"/>
      <c r="Y1011" s="41"/>
      <c r="Z1011" s="41"/>
      <c r="AA1011" s="41"/>
      <c r="AB1011" s="41"/>
      <c r="AC1011" s="41"/>
      <c r="AD1011" s="41"/>
      <c r="AE1011" s="41"/>
      <c r="AF1011" s="41"/>
      <c r="AG1011" s="41"/>
      <c r="AH1011" s="41"/>
      <c r="AI1011" s="41"/>
      <c r="AJ1011" s="41"/>
      <c r="AK1011" s="41"/>
      <c r="AL1011" s="41"/>
      <c r="AM1011" s="41"/>
      <c r="AN1011" s="41"/>
      <c r="AO1011" s="41"/>
      <c r="AP1011" s="41"/>
      <c r="AQ1011" s="41"/>
      <c r="AR1011" s="41"/>
      <c r="AS1011" s="41"/>
      <c r="AT1011" s="41"/>
      <c r="AU1011" s="41"/>
      <c r="AV1011" s="41"/>
      <c r="AW1011" s="41"/>
      <c r="AX1011" s="41"/>
      <c r="AY1011" s="41"/>
      <c r="AZ1011" s="41"/>
      <c r="BA1011" s="41"/>
      <c r="BB1011" s="41"/>
      <c r="BC1011" s="41"/>
      <c r="BD1011" s="41"/>
      <c r="BE1011" s="41"/>
      <c r="BF1011" s="41"/>
      <c r="BG1011" s="41"/>
      <c r="BH1011" s="41"/>
      <c r="BI1011" s="41"/>
      <c r="BJ1011" s="41"/>
      <c r="BK1011" s="43"/>
    </row>
    <row r="1012" spans="1:63" s="44" customFormat="1" x14ac:dyDescent="0.2">
      <c r="A1012" s="52"/>
      <c r="B1012" s="41"/>
      <c r="C1012" s="41"/>
      <c r="D1012" s="41"/>
      <c r="E1012" s="41"/>
      <c r="F1012" s="41"/>
      <c r="G1012" s="41"/>
      <c r="H1012" s="42"/>
      <c r="I1012" s="41"/>
      <c r="J1012" s="41"/>
      <c r="K1012" s="41"/>
      <c r="L1012" s="41"/>
      <c r="M1012" s="41"/>
      <c r="N1012" s="41"/>
      <c r="O1012" s="41"/>
      <c r="P1012" s="41"/>
      <c r="Q1012" s="41"/>
      <c r="R1012" s="41"/>
      <c r="S1012" s="41"/>
      <c r="T1012" s="41"/>
      <c r="U1012" s="41"/>
      <c r="V1012" s="41"/>
      <c r="W1012" s="41"/>
      <c r="X1012" s="41"/>
      <c r="Y1012" s="41"/>
      <c r="Z1012" s="41"/>
      <c r="AA1012" s="41"/>
      <c r="AB1012" s="41"/>
      <c r="AC1012" s="41"/>
      <c r="AD1012" s="41"/>
      <c r="AE1012" s="41"/>
      <c r="AF1012" s="41"/>
      <c r="AG1012" s="41"/>
      <c r="AH1012" s="41"/>
      <c r="AI1012" s="41"/>
      <c r="AJ1012" s="41"/>
      <c r="AK1012" s="41"/>
      <c r="AL1012" s="41"/>
      <c r="AM1012" s="41"/>
      <c r="AN1012" s="41"/>
      <c r="AO1012" s="41"/>
      <c r="AP1012" s="41"/>
      <c r="AQ1012" s="41"/>
      <c r="AR1012" s="41"/>
      <c r="AS1012" s="41"/>
      <c r="AT1012" s="41"/>
      <c r="AU1012" s="41"/>
      <c r="AV1012" s="41"/>
      <c r="AW1012" s="41"/>
      <c r="AX1012" s="41"/>
      <c r="AY1012" s="41"/>
      <c r="AZ1012" s="41"/>
      <c r="BA1012" s="41"/>
      <c r="BB1012" s="41"/>
      <c r="BC1012" s="41"/>
      <c r="BD1012" s="41"/>
      <c r="BE1012" s="41"/>
      <c r="BF1012" s="41"/>
      <c r="BG1012" s="41"/>
      <c r="BH1012" s="41"/>
      <c r="BI1012" s="41"/>
      <c r="BJ1012" s="41"/>
      <c r="BK1012" s="43"/>
    </row>
    <row r="1013" spans="1:63" s="44" customFormat="1" x14ac:dyDescent="0.2">
      <c r="A1013" s="52"/>
      <c r="B1013" s="41"/>
      <c r="C1013" s="41"/>
      <c r="D1013" s="41"/>
      <c r="E1013" s="41"/>
      <c r="F1013" s="41"/>
      <c r="G1013" s="41"/>
      <c r="H1013" s="42"/>
      <c r="I1013" s="41"/>
      <c r="J1013" s="41"/>
      <c r="K1013" s="41"/>
      <c r="L1013" s="41"/>
      <c r="M1013" s="41"/>
      <c r="N1013" s="41"/>
      <c r="O1013" s="41"/>
      <c r="P1013" s="41"/>
      <c r="Q1013" s="41"/>
      <c r="R1013" s="41"/>
      <c r="S1013" s="41"/>
      <c r="T1013" s="41"/>
      <c r="U1013" s="41"/>
      <c r="V1013" s="41"/>
      <c r="W1013" s="41"/>
      <c r="X1013" s="41"/>
      <c r="Y1013" s="41"/>
      <c r="Z1013" s="41"/>
      <c r="AA1013" s="41"/>
      <c r="AB1013" s="41"/>
      <c r="AC1013" s="41"/>
      <c r="AD1013" s="41"/>
      <c r="AE1013" s="41"/>
      <c r="AF1013" s="41"/>
      <c r="AG1013" s="41"/>
      <c r="AH1013" s="41"/>
      <c r="AI1013" s="41"/>
      <c r="AJ1013" s="41"/>
      <c r="AK1013" s="41"/>
      <c r="AL1013" s="41"/>
      <c r="AM1013" s="41"/>
      <c r="AN1013" s="41"/>
      <c r="AO1013" s="41"/>
      <c r="AP1013" s="41"/>
      <c r="AQ1013" s="41"/>
      <c r="AR1013" s="41"/>
      <c r="AS1013" s="41"/>
      <c r="AT1013" s="41"/>
      <c r="AU1013" s="41"/>
      <c r="AV1013" s="41"/>
      <c r="AW1013" s="41"/>
      <c r="AX1013" s="41"/>
      <c r="AY1013" s="41"/>
      <c r="AZ1013" s="41"/>
      <c r="BA1013" s="41"/>
      <c r="BB1013" s="41"/>
      <c r="BC1013" s="41"/>
      <c r="BD1013" s="41"/>
      <c r="BE1013" s="41"/>
      <c r="BF1013" s="41"/>
      <c r="BG1013" s="41"/>
      <c r="BH1013" s="41"/>
      <c r="BI1013" s="41"/>
      <c r="BJ1013" s="41"/>
      <c r="BK1013" s="43"/>
    </row>
    <row r="1014" spans="1:63" s="44" customFormat="1" x14ac:dyDescent="0.2">
      <c r="A1014" s="52"/>
      <c r="B1014" s="41"/>
      <c r="C1014" s="41"/>
      <c r="D1014" s="41"/>
      <c r="E1014" s="41"/>
      <c r="F1014" s="41"/>
      <c r="G1014" s="41"/>
      <c r="H1014" s="42"/>
      <c r="I1014" s="41"/>
      <c r="J1014" s="41"/>
      <c r="K1014" s="41"/>
      <c r="L1014" s="41"/>
      <c r="M1014" s="41"/>
      <c r="N1014" s="41"/>
      <c r="O1014" s="41"/>
      <c r="P1014" s="41"/>
      <c r="Q1014" s="41"/>
      <c r="R1014" s="41"/>
      <c r="S1014" s="41"/>
      <c r="T1014" s="41"/>
      <c r="U1014" s="41"/>
      <c r="V1014" s="41"/>
      <c r="W1014" s="41"/>
      <c r="X1014" s="41"/>
      <c r="Y1014" s="41"/>
      <c r="Z1014" s="41"/>
      <c r="AA1014" s="41"/>
      <c r="AB1014" s="41"/>
      <c r="AC1014" s="41"/>
      <c r="AD1014" s="41"/>
      <c r="AE1014" s="41"/>
      <c r="AF1014" s="41"/>
      <c r="AG1014" s="41"/>
      <c r="AH1014" s="41"/>
      <c r="AI1014" s="41"/>
      <c r="AJ1014" s="41"/>
      <c r="AK1014" s="41"/>
      <c r="AL1014" s="41"/>
      <c r="AM1014" s="41"/>
      <c r="AN1014" s="41"/>
      <c r="AO1014" s="41"/>
      <c r="AP1014" s="41"/>
      <c r="AQ1014" s="41"/>
      <c r="AR1014" s="41"/>
      <c r="AS1014" s="41"/>
      <c r="AT1014" s="41"/>
      <c r="AU1014" s="41"/>
      <c r="AV1014" s="41"/>
      <c r="AW1014" s="41"/>
      <c r="AX1014" s="41"/>
      <c r="AY1014" s="41"/>
      <c r="AZ1014" s="41"/>
      <c r="BA1014" s="41"/>
      <c r="BB1014" s="41"/>
      <c r="BC1014" s="41"/>
      <c r="BD1014" s="41"/>
      <c r="BE1014" s="41"/>
      <c r="BF1014" s="41"/>
      <c r="BG1014" s="41"/>
      <c r="BH1014" s="41"/>
      <c r="BI1014" s="41"/>
      <c r="BJ1014" s="41"/>
      <c r="BK1014" s="43"/>
    </row>
    <row r="1015" spans="1:63" s="44" customFormat="1" x14ac:dyDescent="0.2">
      <c r="A1015" s="52"/>
      <c r="B1015" s="41"/>
      <c r="C1015" s="41"/>
      <c r="D1015" s="41"/>
      <c r="E1015" s="41"/>
      <c r="F1015" s="41"/>
      <c r="G1015" s="41"/>
      <c r="H1015" s="42"/>
      <c r="I1015" s="41"/>
      <c r="J1015" s="41"/>
      <c r="K1015" s="41"/>
      <c r="L1015" s="41"/>
      <c r="M1015" s="41"/>
      <c r="N1015" s="41"/>
      <c r="O1015" s="41"/>
      <c r="P1015" s="41"/>
      <c r="Q1015" s="41"/>
      <c r="R1015" s="41"/>
      <c r="S1015" s="41"/>
      <c r="T1015" s="41"/>
      <c r="U1015" s="41"/>
      <c r="V1015" s="41"/>
      <c r="W1015" s="41"/>
      <c r="X1015" s="41"/>
      <c r="Y1015" s="41"/>
      <c r="Z1015" s="41"/>
      <c r="AA1015" s="41"/>
      <c r="AB1015" s="41"/>
      <c r="AC1015" s="41"/>
      <c r="AD1015" s="41"/>
      <c r="AE1015" s="41"/>
      <c r="AF1015" s="41"/>
      <c r="AG1015" s="41"/>
      <c r="AH1015" s="41"/>
      <c r="AI1015" s="41"/>
      <c r="AJ1015" s="41"/>
      <c r="AK1015" s="41"/>
      <c r="AL1015" s="41"/>
      <c r="AM1015" s="41"/>
      <c r="AN1015" s="41"/>
      <c r="AO1015" s="41"/>
      <c r="AP1015" s="41"/>
      <c r="AQ1015" s="41"/>
      <c r="AR1015" s="41"/>
      <c r="AS1015" s="41"/>
      <c r="AT1015" s="41"/>
      <c r="AU1015" s="41"/>
      <c r="AV1015" s="41"/>
      <c r="AW1015" s="41"/>
      <c r="AX1015" s="41"/>
      <c r="AY1015" s="41"/>
      <c r="AZ1015" s="41"/>
      <c r="BA1015" s="41"/>
      <c r="BB1015" s="41"/>
      <c r="BC1015" s="41"/>
      <c r="BD1015" s="41"/>
      <c r="BE1015" s="41"/>
      <c r="BF1015" s="41"/>
      <c r="BG1015" s="41"/>
      <c r="BH1015" s="41"/>
      <c r="BI1015" s="41"/>
      <c r="BJ1015" s="41"/>
      <c r="BK1015" s="43"/>
    </row>
    <row r="1016" spans="1:63" s="44" customFormat="1" x14ac:dyDescent="0.2">
      <c r="A1016" s="52"/>
      <c r="B1016" s="41"/>
      <c r="C1016" s="41"/>
      <c r="D1016" s="41"/>
      <c r="E1016" s="41"/>
      <c r="F1016" s="41"/>
      <c r="G1016" s="41"/>
      <c r="H1016" s="42"/>
      <c r="I1016" s="41"/>
      <c r="J1016" s="41"/>
      <c r="K1016" s="41"/>
      <c r="L1016" s="41"/>
      <c r="M1016" s="41"/>
      <c r="N1016" s="41"/>
      <c r="O1016" s="41"/>
      <c r="P1016" s="41"/>
      <c r="Q1016" s="41"/>
      <c r="R1016" s="41"/>
      <c r="S1016" s="41"/>
      <c r="T1016" s="41"/>
      <c r="U1016" s="41"/>
      <c r="V1016" s="41"/>
      <c r="W1016" s="41"/>
      <c r="X1016" s="41"/>
      <c r="Y1016" s="41"/>
      <c r="Z1016" s="41"/>
      <c r="AA1016" s="41"/>
      <c r="AB1016" s="41"/>
      <c r="AC1016" s="41"/>
      <c r="AD1016" s="41"/>
      <c r="AE1016" s="41"/>
      <c r="AF1016" s="41"/>
      <c r="AG1016" s="41"/>
      <c r="AH1016" s="41"/>
      <c r="AI1016" s="41"/>
      <c r="AJ1016" s="41"/>
      <c r="AK1016" s="41"/>
      <c r="AL1016" s="41"/>
      <c r="AM1016" s="41"/>
      <c r="AN1016" s="41"/>
      <c r="AO1016" s="41"/>
      <c r="AP1016" s="41"/>
      <c r="AQ1016" s="41"/>
      <c r="AR1016" s="41"/>
      <c r="AS1016" s="41"/>
      <c r="AT1016" s="41"/>
      <c r="AU1016" s="41"/>
      <c r="AV1016" s="41"/>
      <c r="AW1016" s="41"/>
      <c r="AX1016" s="41"/>
      <c r="AY1016" s="41"/>
      <c r="AZ1016" s="41"/>
      <c r="BA1016" s="41"/>
      <c r="BB1016" s="41"/>
      <c r="BC1016" s="41"/>
      <c r="BD1016" s="41"/>
      <c r="BE1016" s="41"/>
      <c r="BF1016" s="41"/>
      <c r="BG1016" s="41"/>
      <c r="BH1016" s="41"/>
      <c r="BI1016" s="41"/>
      <c r="BJ1016" s="41"/>
      <c r="BK1016" s="43"/>
    </row>
    <row r="1017" spans="1:63" s="44" customFormat="1" x14ac:dyDescent="0.2">
      <c r="A1017" s="52"/>
      <c r="B1017" s="41"/>
      <c r="C1017" s="41"/>
      <c r="D1017" s="41"/>
      <c r="E1017" s="41"/>
      <c r="F1017" s="41"/>
      <c r="G1017" s="41"/>
      <c r="H1017" s="42"/>
      <c r="I1017" s="41"/>
      <c r="J1017" s="41"/>
      <c r="K1017" s="41"/>
      <c r="L1017" s="41"/>
      <c r="M1017" s="41"/>
      <c r="N1017" s="41"/>
      <c r="O1017" s="41"/>
      <c r="P1017" s="41"/>
      <c r="Q1017" s="41"/>
      <c r="R1017" s="41"/>
      <c r="S1017" s="41"/>
      <c r="T1017" s="41"/>
      <c r="U1017" s="41"/>
      <c r="V1017" s="41"/>
      <c r="W1017" s="41"/>
      <c r="X1017" s="41"/>
      <c r="Y1017" s="41"/>
      <c r="Z1017" s="41"/>
      <c r="AA1017" s="41"/>
      <c r="AB1017" s="41"/>
      <c r="AC1017" s="41"/>
      <c r="AD1017" s="41"/>
      <c r="AE1017" s="41"/>
      <c r="AF1017" s="41"/>
      <c r="AG1017" s="41"/>
      <c r="AH1017" s="41"/>
      <c r="AI1017" s="41"/>
      <c r="AJ1017" s="41"/>
      <c r="AK1017" s="41"/>
      <c r="AL1017" s="41"/>
      <c r="AM1017" s="41"/>
      <c r="AN1017" s="41"/>
      <c r="AO1017" s="41"/>
      <c r="AP1017" s="41"/>
      <c r="AQ1017" s="41"/>
      <c r="AR1017" s="41"/>
      <c r="AS1017" s="41"/>
      <c r="AT1017" s="41"/>
      <c r="AU1017" s="41"/>
      <c r="AV1017" s="41"/>
      <c r="AW1017" s="41"/>
      <c r="AX1017" s="41"/>
      <c r="AY1017" s="41"/>
      <c r="AZ1017" s="41"/>
      <c r="BA1017" s="41"/>
      <c r="BB1017" s="41"/>
      <c r="BC1017" s="41"/>
      <c r="BD1017" s="41"/>
      <c r="BE1017" s="41"/>
      <c r="BF1017" s="41"/>
      <c r="BG1017" s="41"/>
      <c r="BH1017" s="41"/>
      <c r="BI1017" s="41"/>
      <c r="BJ1017" s="41"/>
      <c r="BK1017" s="43"/>
    </row>
    <row r="1018" spans="1:63" s="44" customFormat="1" x14ac:dyDescent="0.2">
      <c r="A1018" s="52"/>
      <c r="B1018" s="41"/>
      <c r="C1018" s="41"/>
      <c r="D1018" s="41"/>
      <c r="E1018" s="41"/>
      <c r="F1018" s="41"/>
      <c r="G1018" s="41"/>
      <c r="H1018" s="42"/>
      <c r="I1018" s="41"/>
      <c r="J1018" s="41"/>
      <c r="K1018" s="41"/>
      <c r="L1018" s="41"/>
      <c r="M1018" s="41"/>
      <c r="N1018" s="41"/>
      <c r="O1018" s="41"/>
      <c r="P1018" s="41"/>
      <c r="Q1018" s="41"/>
      <c r="R1018" s="41"/>
      <c r="S1018" s="41"/>
      <c r="T1018" s="41"/>
      <c r="U1018" s="41"/>
      <c r="V1018" s="41"/>
      <c r="W1018" s="41"/>
      <c r="X1018" s="41"/>
      <c r="Y1018" s="41"/>
      <c r="Z1018" s="41"/>
      <c r="AA1018" s="41"/>
      <c r="AB1018" s="41"/>
      <c r="AC1018" s="41"/>
      <c r="AD1018" s="41"/>
      <c r="AE1018" s="41"/>
      <c r="AF1018" s="41"/>
      <c r="AG1018" s="41"/>
      <c r="AH1018" s="41"/>
      <c r="AI1018" s="41"/>
      <c r="AJ1018" s="41"/>
      <c r="AK1018" s="41"/>
      <c r="AL1018" s="41"/>
      <c r="AM1018" s="41"/>
      <c r="AN1018" s="41"/>
      <c r="AO1018" s="41"/>
      <c r="AP1018" s="41"/>
      <c r="AQ1018" s="41"/>
      <c r="AR1018" s="41"/>
      <c r="AS1018" s="41"/>
      <c r="AT1018" s="41"/>
      <c r="AU1018" s="41"/>
      <c r="AV1018" s="41"/>
      <c r="AW1018" s="41"/>
      <c r="AX1018" s="41"/>
      <c r="AY1018" s="41"/>
      <c r="AZ1018" s="41"/>
      <c r="BA1018" s="41"/>
      <c r="BB1018" s="41"/>
      <c r="BC1018" s="41"/>
      <c r="BD1018" s="41"/>
      <c r="BE1018" s="41"/>
      <c r="BF1018" s="41"/>
      <c r="BG1018" s="41"/>
      <c r="BH1018" s="41"/>
      <c r="BI1018" s="41"/>
      <c r="BJ1018" s="41"/>
      <c r="BK1018" s="43"/>
    </row>
    <row r="1019" spans="1:63" s="44" customFormat="1" x14ac:dyDescent="0.2">
      <c r="A1019" s="52"/>
      <c r="B1019" s="41"/>
      <c r="C1019" s="41"/>
      <c r="D1019" s="41"/>
      <c r="E1019" s="41"/>
      <c r="F1019" s="41"/>
      <c r="G1019" s="41"/>
      <c r="H1019" s="42"/>
      <c r="I1019" s="41"/>
      <c r="J1019" s="41"/>
      <c r="K1019" s="41"/>
      <c r="L1019" s="41"/>
      <c r="M1019" s="41"/>
      <c r="N1019" s="41"/>
      <c r="O1019" s="41"/>
      <c r="P1019" s="41"/>
      <c r="Q1019" s="41"/>
      <c r="R1019" s="41"/>
      <c r="S1019" s="41"/>
      <c r="T1019" s="41"/>
      <c r="U1019" s="41"/>
      <c r="V1019" s="41"/>
      <c r="W1019" s="41"/>
      <c r="X1019" s="41"/>
      <c r="Y1019" s="41"/>
      <c r="Z1019" s="41"/>
      <c r="AA1019" s="41"/>
      <c r="AB1019" s="41"/>
      <c r="AC1019" s="41"/>
      <c r="AD1019" s="41"/>
      <c r="AE1019" s="41"/>
      <c r="AF1019" s="41"/>
      <c r="AG1019" s="41"/>
      <c r="AH1019" s="41"/>
      <c r="AI1019" s="41"/>
      <c r="AJ1019" s="41"/>
      <c r="AK1019" s="41"/>
      <c r="AL1019" s="41"/>
      <c r="AM1019" s="41"/>
      <c r="AN1019" s="41"/>
      <c r="AO1019" s="41"/>
      <c r="AP1019" s="41"/>
      <c r="AQ1019" s="41"/>
      <c r="AR1019" s="41"/>
      <c r="AS1019" s="41"/>
      <c r="AT1019" s="41"/>
      <c r="AU1019" s="41"/>
      <c r="AV1019" s="41"/>
      <c r="AW1019" s="41"/>
      <c r="AX1019" s="41"/>
      <c r="AY1019" s="41"/>
      <c r="AZ1019" s="41"/>
      <c r="BA1019" s="41"/>
      <c r="BB1019" s="41"/>
      <c r="BC1019" s="41"/>
      <c r="BD1019" s="41"/>
      <c r="BE1019" s="41"/>
      <c r="BF1019" s="41"/>
      <c r="BG1019" s="41"/>
      <c r="BH1019" s="41"/>
      <c r="BI1019" s="41"/>
      <c r="BJ1019" s="41"/>
      <c r="BK1019" s="43"/>
    </row>
    <row r="1020" spans="1:63" s="44" customFormat="1" x14ac:dyDescent="0.2">
      <c r="A1020" s="52"/>
      <c r="B1020" s="41"/>
      <c r="C1020" s="41"/>
      <c r="D1020" s="41"/>
      <c r="E1020" s="41"/>
      <c r="F1020" s="41"/>
      <c r="G1020" s="41"/>
      <c r="H1020" s="42"/>
      <c r="I1020" s="41"/>
      <c r="J1020" s="41"/>
      <c r="K1020" s="41"/>
      <c r="L1020" s="41"/>
      <c r="M1020" s="41"/>
      <c r="N1020" s="41"/>
      <c r="O1020" s="41"/>
      <c r="P1020" s="41"/>
      <c r="Q1020" s="41"/>
      <c r="R1020" s="41"/>
      <c r="S1020" s="41"/>
      <c r="T1020" s="41"/>
      <c r="U1020" s="41"/>
      <c r="V1020" s="41"/>
      <c r="W1020" s="41"/>
      <c r="X1020" s="41"/>
      <c r="Y1020" s="41"/>
      <c r="Z1020" s="41"/>
      <c r="AA1020" s="41"/>
      <c r="AB1020" s="41"/>
      <c r="AC1020" s="41"/>
      <c r="AD1020" s="41"/>
      <c r="AE1020" s="41"/>
      <c r="AF1020" s="41"/>
      <c r="AG1020" s="41"/>
      <c r="AH1020" s="41"/>
      <c r="AI1020" s="41"/>
      <c r="AJ1020" s="41"/>
      <c r="AK1020" s="41"/>
      <c r="AL1020" s="41"/>
      <c r="AM1020" s="41"/>
      <c r="AN1020" s="41"/>
      <c r="AO1020" s="41"/>
      <c r="AP1020" s="41"/>
      <c r="AQ1020" s="41"/>
      <c r="AR1020" s="41"/>
      <c r="AS1020" s="41"/>
      <c r="AT1020" s="41"/>
      <c r="AU1020" s="41"/>
      <c r="AV1020" s="41"/>
      <c r="AW1020" s="41"/>
      <c r="AX1020" s="41"/>
      <c r="AY1020" s="41"/>
      <c r="AZ1020" s="41"/>
      <c r="BA1020" s="41"/>
      <c r="BB1020" s="41"/>
      <c r="BC1020" s="41"/>
      <c r="BD1020" s="41"/>
      <c r="BE1020" s="41"/>
      <c r="BF1020" s="41"/>
      <c r="BG1020" s="41"/>
      <c r="BH1020" s="41"/>
      <c r="BI1020" s="41"/>
      <c r="BJ1020" s="41"/>
      <c r="BK1020" s="43"/>
    </row>
    <row r="1021" spans="1:63" s="44" customFormat="1" x14ac:dyDescent="0.2">
      <c r="A1021" s="52"/>
      <c r="B1021" s="41"/>
      <c r="C1021" s="41"/>
      <c r="D1021" s="41"/>
      <c r="E1021" s="41"/>
      <c r="F1021" s="41"/>
      <c r="G1021" s="41"/>
      <c r="H1021" s="42"/>
      <c r="I1021" s="41"/>
      <c r="J1021" s="41"/>
      <c r="K1021" s="41"/>
      <c r="L1021" s="41"/>
      <c r="M1021" s="41"/>
      <c r="N1021" s="41"/>
      <c r="O1021" s="41"/>
      <c r="P1021" s="41"/>
      <c r="Q1021" s="41"/>
      <c r="R1021" s="41"/>
      <c r="S1021" s="41"/>
      <c r="T1021" s="41"/>
      <c r="U1021" s="41"/>
      <c r="V1021" s="41"/>
      <c r="W1021" s="41"/>
      <c r="X1021" s="41"/>
      <c r="Y1021" s="41"/>
      <c r="Z1021" s="41"/>
      <c r="AA1021" s="41"/>
      <c r="AB1021" s="41"/>
      <c r="AC1021" s="41"/>
      <c r="AD1021" s="41"/>
      <c r="AE1021" s="41"/>
      <c r="AF1021" s="41"/>
      <c r="AG1021" s="41"/>
      <c r="AH1021" s="41"/>
      <c r="AI1021" s="41"/>
      <c r="AJ1021" s="41"/>
      <c r="AK1021" s="41"/>
      <c r="AL1021" s="41"/>
      <c r="AM1021" s="41"/>
      <c r="AN1021" s="41"/>
      <c r="AO1021" s="41"/>
      <c r="AP1021" s="41"/>
      <c r="AQ1021" s="41"/>
      <c r="AR1021" s="41"/>
      <c r="AS1021" s="41"/>
      <c r="AT1021" s="41"/>
      <c r="AU1021" s="41"/>
      <c r="AV1021" s="41"/>
      <c r="AW1021" s="41"/>
      <c r="AX1021" s="41"/>
      <c r="AY1021" s="41"/>
      <c r="AZ1021" s="41"/>
      <c r="BA1021" s="41"/>
      <c r="BB1021" s="41"/>
      <c r="BC1021" s="41"/>
      <c r="BD1021" s="41"/>
      <c r="BE1021" s="41"/>
      <c r="BF1021" s="41"/>
      <c r="BG1021" s="41"/>
      <c r="BH1021" s="41"/>
      <c r="BI1021" s="41"/>
      <c r="BJ1021" s="41"/>
      <c r="BK1021" s="43"/>
    </row>
    <row r="1022" spans="1:63" s="44" customFormat="1" x14ac:dyDescent="0.2">
      <c r="A1022" s="52"/>
      <c r="B1022" s="41"/>
      <c r="C1022" s="41"/>
      <c r="D1022" s="41"/>
      <c r="E1022" s="41"/>
      <c r="F1022" s="41"/>
      <c r="G1022" s="41"/>
      <c r="H1022" s="42"/>
      <c r="I1022" s="41"/>
      <c r="J1022" s="41"/>
      <c r="K1022" s="41"/>
      <c r="L1022" s="41"/>
      <c r="M1022" s="41"/>
      <c r="N1022" s="41"/>
      <c r="O1022" s="41"/>
      <c r="P1022" s="41"/>
      <c r="Q1022" s="41"/>
      <c r="R1022" s="41"/>
      <c r="S1022" s="41"/>
      <c r="T1022" s="41"/>
      <c r="U1022" s="41"/>
      <c r="V1022" s="41"/>
      <c r="W1022" s="41"/>
      <c r="X1022" s="41"/>
      <c r="Y1022" s="41"/>
      <c r="Z1022" s="41"/>
      <c r="AA1022" s="41"/>
      <c r="AB1022" s="41"/>
      <c r="AC1022" s="41"/>
      <c r="AD1022" s="41"/>
      <c r="AE1022" s="41"/>
      <c r="AF1022" s="41"/>
      <c r="AG1022" s="41"/>
      <c r="AH1022" s="41"/>
      <c r="AI1022" s="41"/>
      <c r="AJ1022" s="41"/>
      <c r="AK1022" s="41"/>
      <c r="AL1022" s="41"/>
      <c r="AM1022" s="41"/>
      <c r="AN1022" s="41"/>
      <c r="AO1022" s="41"/>
      <c r="AP1022" s="41"/>
      <c r="AQ1022" s="41"/>
      <c r="AR1022" s="41"/>
      <c r="AS1022" s="41"/>
      <c r="AT1022" s="41"/>
      <c r="AU1022" s="41"/>
      <c r="AV1022" s="41"/>
      <c r="AW1022" s="41"/>
      <c r="AX1022" s="41"/>
      <c r="AY1022" s="41"/>
      <c r="AZ1022" s="41"/>
      <c r="BA1022" s="41"/>
      <c r="BB1022" s="41"/>
      <c r="BC1022" s="41"/>
      <c r="BD1022" s="41"/>
      <c r="BE1022" s="41"/>
      <c r="BF1022" s="41"/>
      <c r="BG1022" s="41"/>
      <c r="BH1022" s="41"/>
      <c r="BI1022" s="41"/>
      <c r="BJ1022" s="41"/>
      <c r="BK1022" s="43"/>
    </row>
    <row r="1023" spans="1:63" s="44" customFormat="1" x14ac:dyDescent="0.2">
      <c r="A1023" s="52"/>
      <c r="B1023" s="41"/>
      <c r="C1023" s="41"/>
      <c r="D1023" s="41"/>
      <c r="E1023" s="41"/>
      <c r="F1023" s="41"/>
      <c r="G1023" s="41"/>
      <c r="H1023" s="42"/>
      <c r="I1023" s="41"/>
      <c r="J1023" s="41"/>
      <c r="K1023" s="41"/>
      <c r="L1023" s="41"/>
      <c r="M1023" s="41"/>
      <c r="N1023" s="41"/>
      <c r="O1023" s="41"/>
      <c r="P1023" s="41"/>
      <c r="Q1023" s="41"/>
      <c r="R1023" s="41"/>
      <c r="S1023" s="41"/>
      <c r="T1023" s="41"/>
      <c r="U1023" s="41"/>
      <c r="V1023" s="41"/>
      <c r="W1023" s="41"/>
      <c r="X1023" s="41"/>
      <c r="Y1023" s="41"/>
      <c r="Z1023" s="41"/>
      <c r="AA1023" s="41"/>
      <c r="AB1023" s="41"/>
      <c r="AC1023" s="41"/>
      <c r="AD1023" s="41"/>
      <c r="AE1023" s="41"/>
      <c r="AF1023" s="41"/>
      <c r="AG1023" s="41"/>
      <c r="AH1023" s="41"/>
      <c r="AI1023" s="41"/>
      <c r="AJ1023" s="41"/>
      <c r="AK1023" s="41"/>
      <c r="AL1023" s="41"/>
      <c r="AM1023" s="41"/>
      <c r="AN1023" s="41"/>
      <c r="AO1023" s="41"/>
      <c r="AP1023" s="41"/>
      <c r="AQ1023" s="41"/>
      <c r="AR1023" s="41"/>
      <c r="AS1023" s="41"/>
      <c r="AT1023" s="41"/>
      <c r="AU1023" s="41"/>
      <c r="AV1023" s="41"/>
      <c r="AW1023" s="41"/>
      <c r="AX1023" s="41"/>
      <c r="AY1023" s="41"/>
      <c r="AZ1023" s="41"/>
      <c r="BA1023" s="41"/>
      <c r="BB1023" s="41"/>
      <c r="BC1023" s="41"/>
      <c r="BD1023" s="41"/>
      <c r="BE1023" s="41"/>
      <c r="BF1023" s="41"/>
      <c r="BG1023" s="41"/>
      <c r="BH1023" s="41"/>
      <c r="BI1023" s="41"/>
      <c r="BJ1023" s="41"/>
      <c r="BK1023" s="43"/>
    </row>
    <row r="1024" spans="1:63" s="44" customFormat="1" x14ac:dyDescent="0.2">
      <c r="A1024" s="52"/>
      <c r="B1024" s="41"/>
      <c r="C1024" s="41"/>
      <c r="D1024" s="41"/>
      <c r="E1024" s="41"/>
      <c r="F1024" s="41"/>
      <c r="G1024" s="41"/>
      <c r="H1024" s="42"/>
      <c r="I1024" s="41"/>
      <c r="J1024" s="41"/>
      <c r="K1024" s="41"/>
      <c r="L1024" s="41"/>
      <c r="M1024" s="41"/>
      <c r="N1024" s="41"/>
      <c r="O1024" s="41"/>
      <c r="P1024" s="41"/>
      <c r="Q1024" s="41"/>
      <c r="R1024" s="41"/>
      <c r="S1024" s="41"/>
      <c r="T1024" s="41"/>
      <c r="U1024" s="41"/>
      <c r="V1024" s="41"/>
      <c r="W1024" s="41"/>
      <c r="X1024" s="41"/>
      <c r="Y1024" s="41"/>
      <c r="Z1024" s="41"/>
      <c r="AA1024" s="41"/>
      <c r="AB1024" s="41"/>
      <c r="AC1024" s="41"/>
      <c r="AD1024" s="41"/>
      <c r="AE1024" s="41"/>
      <c r="AF1024" s="41"/>
      <c r="AG1024" s="41"/>
      <c r="AH1024" s="41"/>
      <c r="AI1024" s="41"/>
      <c r="AJ1024" s="41"/>
      <c r="AK1024" s="41"/>
      <c r="AL1024" s="41"/>
      <c r="AM1024" s="41"/>
      <c r="AN1024" s="41"/>
      <c r="AO1024" s="41"/>
      <c r="AP1024" s="41"/>
      <c r="AQ1024" s="41"/>
      <c r="AR1024" s="41"/>
      <c r="AS1024" s="41"/>
      <c r="AT1024" s="41"/>
      <c r="AU1024" s="41"/>
      <c r="AV1024" s="41"/>
      <c r="AW1024" s="41"/>
      <c r="AX1024" s="41"/>
      <c r="AY1024" s="41"/>
      <c r="AZ1024" s="41"/>
      <c r="BA1024" s="41"/>
      <c r="BB1024" s="41"/>
      <c r="BC1024" s="41"/>
      <c r="BD1024" s="41"/>
      <c r="BE1024" s="41"/>
      <c r="BF1024" s="41"/>
      <c r="BG1024" s="41"/>
      <c r="BH1024" s="41"/>
      <c r="BI1024" s="41"/>
      <c r="BJ1024" s="41"/>
      <c r="BK1024" s="43"/>
    </row>
    <row r="1025" spans="1:63" s="44" customFormat="1" x14ac:dyDescent="0.2">
      <c r="A1025" s="52"/>
      <c r="B1025" s="41"/>
      <c r="C1025" s="41"/>
      <c r="D1025" s="41"/>
      <c r="E1025" s="41"/>
      <c r="F1025" s="41"/>
      <c r="G1025" s="41"/>
      <c r="H1025" s="42"/>
      <c r="I1025" s="41"/>
      <c r="J1025" s="41"/>
      <c r="K1025" s="41"/>
      <c r="L1025" s="41"/>
      <c r="M1025" s="41"/>
      <c r="N1025" s="41"/>
      <c r="O1025" s="41"/>
      <c r="P1025" s="41"/>
      <c r="Q1025" s="41"/>
      <c r="R1025" s="41"/>
      <c r="S1025" s="41"/>
      <c r="T1025" s="41"/>
      <c r="U1025" s="41"/>
      <c r="V1025" s="41"/>
      <c r="W1025" s="41"/>
      <c r="X1025" s="41"/>
      <c r="Y1025" s="41"/>
      <c r="Z1025" s="41"/>
      <c r="AA1025" s="41"/>
      <c r="AB1025" s="41"/>
      <c r="AC1025" s="41"/>
      <c r="AD1025" s="41"/>
      <c r="AE1025" s="41"/>
      <c r="AF1025" s="41"/>
      <c r="AG1025" s="41"/>
      <c r="AH1025" s="41"/>
      <c r="AI1025" s="41"/>
      <c r="AJ1025" s="41"/>
      <c r="AK1025" s="41"/>
      <c r="AL1025" s="41"/>
      <c r="AM1025" s="41"/>
      <c r="AN1025" s="41"/>
      <c r="AO1025" s="41"/>
      <c r="AP1025" s="41"/>
      <c r="AQ1025" s="41"/>
      <c r="AR1025" s="41"/>
      <c r="AS1025" s="41"/>
      <c r="AT1025" s="41"/>
      <c r="AU1025" s="41"/>
      <c r="AV1025" s="41"/>
      <c r="AW1025" s="41"/>
      <c r="AX1025" s="41"/>
      <c r="AY1025" s="41"/>
      <c r="AZ1025" s="41"/>
      <c r="BA1025" s="41"/>
      <c r="BB1025" s="41"/>
      <c r="BC1025" s="41"/>
      <c r="BD1025" s="41"/>
      <c r="BE1025" s="41"/>
      <c r="BF1025" s="41"/>
      <c r="BG1025" s="41"/>
      <c r="BH1025" s="41"/>
      <c r="BI1025" s="41"/>
      <c r="BJ1025" s="41"/>
      <c r="BK1025" s="43"/>
    </row>
    <row r="1026" spans="1:63" s="44" customFormat="1" x14ac:dyDescent="0.2">
      <c r="A1026" s="52"/>
      <c r="B1026" s="41"/>
      <c r="C1026" s="41"/>
      <c r="D1026" s="41"/>
      <c r="E1026" s="41"/>
      <c r="F1026" s="41"/>
      <c r="G1026" s="41"/>
      <c r="H1026" s="42"/>
      <c r="I1026" s="41"/>
      <c r="J1026" s="41"/>
      <c r="K1026" s="41"/>
      <c r="L1026" s="41"/>
      <c r="M1026" s="41"/>
      <c r="N1026" s="41"/>
      <c r="O1026" s="41"/>
      <c r="P1026" s="41"/>
      <c r="Q1026" s="41"/>
      <c r="R1026" s="41"/>
      <c r="S1026" s="41"/>
      <c r="T1026" s="41"/>
      <c r="U1026" s="41"/>
      <c r="V1026" s="41"/>
      <c r="W1026" s="41"/>
      <c r="X1026" s="41"/>
      <c r="Y1026" s="41"/>
      <c r="Z1026" s="41"/>
      <c r="AA1026" s="41"/>
      <c r="AB1026" s="41"/>
      <c r="AC1026" s="41"/>
      <c r="AD1026" s="41"/>
      <c r="AE1026" s="41"/>
      <c r="AF1026" s="41"/>
      <c r="AG1026" s="41"/>
      <c r="AH1026" s="41"/>
      <c r="AI1026" s="41"/>
      <c r="AJ1026" s="41"/>
      <c r="AK1026" s="41"/>
      <c r="AL1026" s="41"/>
      <c r="AM1026" s="41"/>
      <c r="AN1026" s="41"/>
      <c r="AO1026" s="41"/>
      <c r="AP1026" s="41"/>
      <c r="AQ1026" s="41"/>
      <c r="AR1026" s="41"/>
      <c r="AS1026" s="41"/>
      <c r="AT1026" s="41"/>
      <c r="AU1026" s="41"/>
      <c r="AV1026" s="41"/>
      <c r="AW1026" s="41"/>
      <c r="AX1026" s="41"/>
      <c r="AY1026" s="41"/>
      <c r="AZ1026" s="41"/>
      <c r="BA1026" s="41"/>
      <c r="BB1026" s="41"/>
      <c r="BC1026" s="41"/>
      <c r="BD1026" s="41"/>
      <c r="BE1026" s="41"/>
      <c r="BF1026" s="41"/>
      <c r="BG1026" s="41"/>
      <c r="BH1026" s="41"/>
      <c r="BI1026" s="41"/>
      <c r="BJ1026" s="41"/>
      <c r="BK1026" s="43"/>
    </row>
    <row r="1027" spans="1:63" s="44" customFormat="1" x14ac:dyDescent="0.2">
      <c r="A1027" s="52"/>
      <c r="B1027" s="41"/>
      <c r="C1027" s="41"/>
      <c r="D1027" s="41"/>
      <c r="E1027" s="41"/>
      <c r="F1027" s="41"/>
      <c r="G1027" s="41"/>
      <c r="H1027" s="42"/>
      <c r="I1027" s="41"/>
      <c r="J1027" s="41"/>
      <c r="K1027" s="41"/>
      <c r="L1027" s="41"/>
      <c r="M1027" s="41"/>
      <c r="N1027" s="41"/>
      <c r="O1027" s="41"/>
      <c r="P1027" s="41"/>
      <c r="Q1027" s="41"/>
      <c r="R1027" s="41"/>
      <c r="S1027" s="41"/>
      <c r="T1027" s="41"/>
      <c r="U1027" s="41"/>
      <c r="V1027" s="41"/>
      <c r="W1027" s="41"/>
      <c r="X1027" s="41"/>
      <c r="Y1027" s="41"/>
      <c r="Z1027" s="41"/>
      <c r="AA1027" s="41"/>
      <c r="AB1027" s="41"/>
      <c r="AC1027" s="41"/>
      <c r="AD1027" s="41"/>
      <c r="AE1027" s="41"/>
      <c r="AF1027" s="41"/>
      <c r="AG1027" s="41"/>
      <c r="AH1027" s="41"/>
      <c r="AI1027" s="41"/>
      <c r="AJ1027" s="41"/>
      <c r="AK1027" s="41"/>
      <c r="AL1027" s="41"/>
      <c r="AM1027" s="41"/>
      <c r="AN1027" s="41"/>
      <c r="AO1027" s="41"/>
      <c r="AP1027" s="41"/>
      <c r="AQ1027" s="41"/>
      <c r="AR1027" s="41"/>
      <c r="AS1027" s="41"/>
      <c r="AT1027" s="41"/>
      <c r="AU1027" s="41"/>
      <c r="AV1027" s="41"/>
      <c r="AW1027" s="41"/>
      <c r="AX1027" s="41"/>
      <c r="AY1027" s="41"/>
      <c r="AZ1027" s="41"/>
      <c r="BA1027" s="41"/>
      <c r="BB1027" s="41"/>
      <c r="BC1027" s="41"/>
      <c r="BD1027" s="41"/>
      <c r="BE1027" s="41"/>
      <c r="BF1027" s="41"/>
      <c r="BG1027" s="41"/>
      <c r="BH1027" s="41"/>
      <c r="BI1027" s="41"/>
      <c r="BJ1027" s="41"/>
      <c r="BK1027" s="43"/>
    </row>
    <row r="1028" spans="1:63" s="44" customFormat="1" x14ac:dyDescent="0.2">
      <c r="A1028" s="52"/>
      <c r="B1028" s="41"/>
      <c r="C1028" s="41"/>
      <c r="D1028" s="41"/>
      <c r="E1028" s="41"/>
      <c r="F1028" s="41"/>
      <c r="G1028" s="41"/>
      <c r="H1028" s="42"/>
      <c r="I1028" s="41"/>
      <c r="J1028" s="41"/>
      <c r="K1028" s="41"/>
      <c r="L1028" s="41"/>
      <c r="M1028" s="41"/>
      <c r="N1028" s="41"/>
      <c r="O1028" s="41"/>
      <c r="P1028" s="41"/>
      <c r="Q1028" s="41"/>
      <c r="R1028" s="41"/>
      <c r="S1028" s="41"/>
      <c r="T1028" s="41"/>
      <c r="U1028" s="41"/>
      <c r="V1028" s="41"/>
      <c r="W1028" s="41"/>
      <c r="X1028" s="41"/>
      <c r="Y1028" s="41"/>
      <c r="Z1028" s="41"/>
      <c r="AA1028" s="41"/>
      <c r="AB1028" s="41"/>
      <c r="AC1028" s="41"/>
      <c r="AD1028" s="41"/>
      <c r="AE1028" s="41"/>
      <c r="AF1028" s="41"/>
      <c r="AG1028" s="41"/>
      <c r="AH1028" s="41"/>
      <c r="AI1028" s="41"/>
      <c r="AJ1028" s="41"/>
      <c r="AK1028" s="41"/>
      <c r="AL1028" s="41"/>
      <c r="AM1028" s="41"/>
      <c r="AN1028" s="41"/>
      <c r="AO1028" s="41"/>
      <c r="AP1028" s="41"/>
      <c r="AQ1028" s="41"/>
      <c r="AR1028" s="41"/>
      <c r="AS1028" s="41"/>
      <c r="AT1028" s="41"/>
      <c r="AU1028" s="41"/>
      <c r="AV1028" s="41"/>
      <c r="AW1028" s="41"/>
      <c r="AX1028" s="41"/>
      <c r="AY1028" s="41"/>
      <c r="AZ1028" s="41"/>
      <c r="BA1028" s="41"/>
      <c r="BB1028" s="41"/>
      <c r="BC1028" s="41"/>
      <c r="BD1028" s="41"/>
      <c r="BE1028" s="41"/>
      <c r="BF1028" s="41"/>
      <c r="BG1028" s="41"/>
      <c r="BH1028" s="41"/>
      <c r="BI1028" s="41"/>
      <c r="BJ1028" s="41"/>
      <c r="BK1028" s="43"/>
    </row>
    <row r="1029" spans="1:63" s="44" customFormat="1" x14ac:dyDescent="0.2">
      <c r="A1029" s="52"/>
      <c r="B1029" s="41"/>
      <c r="C1029" s="41"/>
      <c r="D1029" s="41"/>
      <c r="E1029" s="41"/>
      <c r="F1029" s="41"/>
      <c r="G1029" s="41"/>
      <c r="H1029" s="42"/>
      <c r="I1029" s="41"/>
      <c r="J1029" s="41"/>
      <c r="K1029" s="41"/>
      <c r="L1029" s="41"/>
      <c r="M1029" s="41"/>
      <c r="N1029" s="41"/>
      <c r="O1029" s="41"/>
      <c r="P1029" s="41"/>
      <c r="Q1029" s="41"/>
      <c r="R1029" s="41"/>
      <c r="S1029" s="41"/>
      <c r="T1029" s="41"/>
      <c r="U1029" s="41"/>
      <c r="V1029" s="41"/>
      <c r="W1029" s="41"/>
      <c r="X1029" s="41"/>
      <c r="Y1029" s="41"/>
      <c r="Z1029" s="41"/>
      <c r="AA1029" s="41"/>
      <c r="AB1029" s="41"/>
      <c r="AC1029" s="41"/>
      <c r="AD1029" s="41"/>
      <c r="AE1029" s="41"/>
      <c r="AF1029" s="41"/>
      <c r="AG1029" s="41"/>
      <c r="AH1029" s="41"/>
      <c r="AI1029" s="41"/>
      <c r="AJ1029" s="41"/>
      <c r="AK1029" s="41"/>
      <c r="AL1029" s="41"/>
      <c r="AM1029" s="41"/>
      <c r="AN1029" s="41"/>
      <c r="AO1029" s="41"/>
      <c r="AP1029" s="41"/>
      <c r="AQ1029" s="41"/>
      <c r="AR1029" s="41"/>
      <c r="AS1029" s="41"/>
      <c r="AT1029" s="41"/>
      <c r="AU1029" s="41"/>
      <c r="AV1029" s="41"/>
      <c r="AW1029" s="41"/>
      <c r="AX1029" s="41"/>
      <c r="AY1029" s="41"/>
      <c r="AZ1029" s="41"/>
      <c r="BA1029" s="41"/>
      <c r="BB1029" s="41"/>
      <c r="BC1029" s="41"/>
      <c r="BD1029" s="41"/>
      <c r="BE1029" s="41"/>
      <c r="BF1029" s="41"/>
      <c r="BG1029" s="41"/>
      <c r="BH1029" s="41"/>
      <c r="BI1029" s="41"/>
      <c r="BJ1029" s="41"/>
      <c r="BK1029" s="43"/>
    </row>
    <row r="1030" spans="1:63" s="44" customFormat="1" x14ac:dyDescent="0.2">
      <c r="A1030" s="52"/>
      <c r="B1030" s="41"/>
      <c r="C1030" s="41"/>
      <c r="D1030" s="41"/>
      <c r="E1030" s="41"/>
      <c r="F1030" s="41"/>
      <c r="G1030" s="41"/>
      <c r="H1030" s="42"/>
      <c r="I1030" s="41"/>
      <c r="J1030" s="41"/>
      <c r="K1030" s="41"/>
      <c r="L1030" s="41"/>
      <c r="M1030" s="41"/>
      <c r="N1030" s="41"/>
      <c r="O1030" s="41"/>
      <c r="P1030" s="41"/>
      <c r="Q1030" s="41"/>
      <c r="R1030" s="41"/>
      <c r="S1030" s="41"/>
      <c r="T1030" s="41"/>
      <c r="U1030" s="41"/>
      <c r="V1030" s="41"/>
      <c r="W1030" s="41"/>
      <c r="X1030" s="41"/>
      <c r="Y1030" s="41"/>
      <c r="Z1030" s="41"/>
      <c r="AA1030" s="41"/>
      <c r="AB1030" s="41"/>
      <c r="AC1030" s="41"/>
      <c r="AD1030" s="41"/>
      <c r="AE1030" s="41"/>
      <c r="AF1030" s="41"/>
      <c r="AG1030" s="41"/>
      <c r="AH1030" s="41"/>
      <c r="AI1030" s="41"/>
      <c r="AJ1030" s="41"/>
      <c r="AK1030" s="41"/>
      <c r="AL1030" s="41"/>
      <c r="AM1030" s="41"/>
      <c r="AN1030" s="41"/>
      <c r="AO1030" s="41"/>
      <c r="AP1030" s="41"/>
      <c r="AQ1030" s="41"/>
      <c r="AR1030" s="41"/>
      <c r="AS1030" s="41"/>
      <c r="AT1030" s="41"/>
      <c r="AU1030" s="41"/>
      <c r="AV1030" s="41"/>
      <c r="AW1030" s="41"/>
      <c r="AX1030" s="41"/>
      <c r="AY1030" s="41"/>
      <c r="AZ1030" s="41"/>
      <c r="BA1030" s="41"/>
      <c r="BB1030" s="41"/>
      <c r="BC1030" s="41"/>
      <c r="BD1030" s="41"/>
      <c r="BE1030" s="41"/>
      <c r="BF1030" s="41"/>
      <c r="BG1030" s="41"/>
      <c r="BH1030" s="41"/>
      <c r="BI1030" s="41"/>
      <c r="BJ1030" s="41"/>
      <c r="BK1030" s="43"/>
    </row>
    <row r="1031" spans="1:63" s="44" customFormat="1" x14ac:dyDescent="0.2">
      <c r="A1031" s="52"/>
      <c r="B1031" s="41"/>
      <c r="C1031" s="41"/>
      <c r="D1031" s="41"/>
      <c r="E1031" s="41"/>
      <c r="F1031" s="41"/>
      <c r="G1031" s="41"/>
      <c r="H1031" s="42"/>
      <c r="I1031" s="41"/>
      <c r="J1031" s="41"/>
      <c r="K1031" s="41"/>
      <c r="L1031" s="41"/>
      <c r="M1031" s="41"/>
      <c r="N1031" s="41"/>
      <c r="O1031" s="41"/>
      <c r="P1031" s="41"/>
      <c r="Q1031" s="41"/>
      <c r="R1031" s="41"/>
      <c r="S1031" s="41"/>
      <c r="T1031" s="41"/>
      <c r="U1031" s="41"/>
      <c r="V1031" s="41"/>
      <c r="W1031" s="41"/>
      <c r="X1031" s="41"/>
      <c r="Y1031" s="41"/>
      <c r="Z1031" s="41"/>
      <c r="AA1031" s="41"/>
      <c r="AB1031" s="41"/>
      <c r="AC1031" s="41"/>
      <c r="AD1031" s="41"/>
      <c r="AE1031" s="41"/>
      <c r="AF1031" s="41"/>
      <c r="AG1031" s="41"/>
      <c r="AH1031" s="41"/>
      <c r="AI1031" s="41"/>
      <c r="AJ1031" s="41"/>
      <c r="AK1031" s="41"/>
      <c r="AL1031" s="41"/>
      <c r="AM1031" s="41"/>
      <c r="AN1031" s="41"/>
      <c r="AO1031" s="41"/>
      <c r="AP1031" s="41"/>
      <c r="AQ1031" s="41"/>
      <c r="AR1031" s="41"/>
      <c r="AS1031" s="41"/>
      <c r="AT1031" s="41"/>
      <c r="AU1031" s="41"/>
      <c r="AV1031" s="41"/>
      <c r="AW1031" s="41"/>
      <c r="AX1031" s="41"/>
      <c r="AY1031" s="41"/>
      <c r="AZ1031" s="41"/>
      <c r="BA1031" s="41"/>
      <c r="BB1031" s="41"/>
      <c r="BC1031" s="41"/>
      <c r="BD1031" s="41"/>
      <c r="BE1031" s="41"/>
      <c r="BF1031" s="41"/>
      <c r="BG1031" s="41"/>
      <c r="BH1031" s="41"/>
      <c r="BI1031" s="41"/>
      <c r="BJ1031" s="41"/>
      <c r="BK1031" s="43"/>
    </row>
    <row r="1032" spans="1:63" s="44" customFormat="1" x14ac:dyDescent="0.2">
      <c r="A1032" s="52"/>
      <c r="B1032" s="41"/>
      <c r="C1032" s="41"/>
      <c r="D1032" s="41"/>
      <c r="E1032" s="41"/>
      <c r="F1032" s="41"/>
      <c r="G1032" s="41"/>
      <c r="H1032" s="42"/>
      <c r="I1032" s="41"/>
      <c r="J1032" s="41"/>
      <c r="K1032" s="41"/>
      <c r="L1032" s="41"/>
      <c r="M1032" s="41"/>
      <c r="N1032" s="41"/>
      <c r="O1032" s="41"/>
      <c r="P1032" s="41"/>
      <c r="Q1032" s="41"/>
      <c r="R1032" s="41"/>
      <c r="S1032" s="41"/>
      <c r="T1032" s="41"/>
      <c r="U1032" s="41"/>
      <c r="V1032" s="41"/>
      <c r="W1032" s="41"/>
      <c r="X1032" s="41"/>
      <c r="Y1032" s="41"/>
      <c r="Z1032" s="41"/>
      <c r="AA1032" s="41"/>
      <c r="AB1032" s="41"/>
      <c r="AC1032" s="41"/>
      <c r="AD1032" s="41"/>
      <c r="AE1032" s="41"/>
      <c r="AF1032" s="41"/>
      <c r="AG1032" s="41"/>
      <c r="AH1032" s="41"/>
      <c r="AI1032" s="41"/>
      <c r="AJ1032" s="41"/>
      <c r="AK1032" s="41"/>
      <c r="AL1032" s="41"/>
      <c r="AM1032" s="41"/>
      <c r="AN1032" s="41"/>
      <c r="AO1032" s="41"/>
      <c r="AP1032" s="41"/>
      <c r="AQ1032" s="41"/>
      <c r="AR1032" s="41"/>
      <c r="AS1032" s="41"/>
      <c r="AT1032" s="41"/>
      <c r="AU1032" s="41"/>
      <c r="AV1032" s="41"/>
      <c r="AW1032" s="41"/>
      <c r="AX1032" s="41"/>
      <c r="AY1032" s="41"/>
      <c r="AZ1032" s="41"/>
      <c r="BA1032" s="41"/>
      <c r="BB1032" s="41"/>
      <c r="BC1032" s="41"/>
      <c r="BD1032" s="41"/>
      <c r="BE1032" s="41"/>
      <c r="BF1032" s="41"/>
      <c r="BG1032" s="41"/>
      <c r="BH1032" s="41"/>
      <c r="BI1032" s="41"/>
      <c r="BJ1032" s="41"/>
      <c r="BK1032" s="43"/>
    </row>
    <row r="1033" spans="1:63" s="44" customFormat="1" x14ac:dyDescent="0.2">
      <c r="A1033" s="52"/>
      <c r="B1033" s="41"/>
      <c r="C1033" s="41"/>
      <c r="D1033" s="41"/>
      <c r="E1033" s="41"/>
      <c r="F1033" s="41"/>
      <c r="G1033" s="41"/>
      <c r="H1033" s="42"/>
      <c r="I1033" s="41"/>
      <c r="J1033" s="41"/>
      <c r="K1033" s="41"/>
      <c r="L1033" s="41"/>
      <c r="M1033" s="41"/>
      <c r="N1033" s="41"/>
      <c r="O1033" s="41"/>
      <c r="P1033" s="41"/>
      <c r="Q1033" s="41"/>
      <c r="R1033" s="41"/>
      <c r="S1033" s="41"/>
      <c r="T1033" s="41"/>
      <c r="U1033" s="41"/>
      <c r="V1033" s="41"/>
      <c r="W1033" s="41"/>
      <c r="X1033" s="41"/>
      <c r="Y1033" s="41"/>
      <c r="Z1033" s="41"/>
      <c r="AA1033" s="41"/>
      <c r="AB1033" s="41"/>
      <c r="AC1033" s="41"/>
      <c r="AD1033" s="41"/>
      <c r="AE1033" s="41"/>
      <c r="AF1033" s="41"/>
      <c r="AG1033" s="41"/>
      <c r="AH1033" s="41"/>
      <c r="AI1033" s="41"/>
      <c r="AJ1033" s="41"/>
      <c r="AK1033" s="41"/>
      <c r="AL1033" s="41"/>
      <c r="AM1033" s="41"/>
      <c r="AN1033" s="41"/>
      <c r="AO1033" s="41"/>
      <c r="AP1033" s="41"/>
      <c r="AQ1033" s="41"/>
      <c r="AR1033" s="41"/>
      <c r="AS1033" s="41"/>
      <c r="AT1033" s="41"/>
      <c r="AU1033" s="41"/>
      <c r="AV1033" s="41"/>
      <c r="AW1033" s="41"/>
      <c r="AX1033" s="41"/>
      <c r="AY1033" s="41"/>
      <c r="AZ1033" s="41"/>
      <c r="BA1033" s="41"/>
      <c r="BB1033" s="41"/>
      <c r="BC1033" s="41"/>
      <c r="BD1033" s="41"/>
      <c r="BE1033" s="41"/>
      <c r="BF1033" s="41"/>
      <c r="BG1033" s="41"/>
      <c r="BH1033" s="41"/>
      <c r="BI1033" s="41"/>
      <c r="BJ1033" s="41"/>
      <c r="BK1033" s="43"/>
    </row>
    <row r="1034" spans="1:63" s="44" customFormat="1" x14ac:dyDescent="0.2">
      <c r="A1034" s="52"/>
      <c r="B1034" s="41"/>
      <c r="C1034" s="41"/>
      <c r="D1034" s="41"/>
      <c r="E1034" s="41"/>
      <c r="F1034" s="41"/>
      <c r="G1034" s="41"/>
      <c r="H1034" s="42"/>
      <c r="I1034" s="41"/>
      <c r="J1034" s="41"/>
      <c r="K1034" s="41"/>
      <c r="L1034" s="41"/>
      <c r="M1034" s="41"/>
      <c r="N1034" s="41"/>
      <c r="O1034" s="41"/>
      <c r="P1034" s="41"/>
      <c r="Q1034" s="41"/>
      <c r="R1034" s="41"/>
      <c r="S1034" s="41"/>
      <c r="T1034" s="41"/>
      <c r="U1034" s="41"/>
      <c r="V1034" s="41"/>
      <c r="W1034" s="41"/>
      <c r="X1034" s="41"/>
      <c r="Y1034" s="41"/>
      <c r="Z1034" s="41"/>
      <c r="AA1034" s="41"/>
      <c r="AB1034" s="41"/>
      <c r="AC1034" s="41"/>
      <c r="AD1034" s="41"/>
      <c r="AE1034" s="41"/>
      <c r="AF1034" s="41"/>
      <c r="AG1034" s="41"/>
      <c r="AH1034" s="41"/>
      <c r="AI1034" s="41"/>
      <c r="AJ1034" s="41"/>
      <c r="AK1034" s="41"/>
      <c r="AL1034" s="41"/>
      <c r="AM1034" s="41"/>
      <c r="AN1034" s="41"/>
      <c r="AO1034" s="41"/>
      <c r="AP1034" s="41"/>
      <c r="AQ1034" s="41"/>
      <c r="AR1034" s="41"/>
      <c r="AS1034" s="41"/>
      <c r="AT1034" s="41"/>
      <c r="AU1034" s="41"/>
      <c r="AV1034" s="41"/>
      <c r="AW1034" s="41"/>
      <c r="AX1034" s="41"/>
      <c r="AY1034" s="41"/>
      <c r="AZ1034" s="41"/>
      <c r="BA1034" s="41"/>
      <c r="BB1034" s="41"/>
      <c r="BC1034" s="41"/>
      <c r="BD1034" s="41"/>
      <c r="BE1034" s="41"/>
      <c r="BF1034" s="41"/>
      <c r="BG1034" s="41"/>
      <c r="BH1034" s="41"/>
      <c r="BI1034" s="41"/>
      <c r="BJ1034" s="41"/>
      <c r="BK1034" s="43"/>
    </row>
    <row r="1035" spans="1:63" s="44" customFormat="1" x14ac:dyDescent="0.2">
      <c r="A1035" s="52"/>
      <c r="B1035" s="41"/>
      <c r="C1035" s="41"/>
      <c r="D1035" s="41"/>
      <c r="E1035" s="41"/>
      <c r="F1035" s="41"/>
      <c r="G1035" s="41"/>
      <c r="H1035" s="42"/>
      <c r="I1035" s="41"/>
      <c r="J1035" s="41"/>
      <c r="K1035" s="41"/>
      <c r="L1035" s="41"/>
      <c r="M1035" s="41"/>
      <c r="N1035" s="41"/>
      <c r="O1035" s="41"/>
      <c r="P1035" s="41"/>
      <c r="Q1035" s="41"/>
      <c r="R1035" s="41"/>
      <c r="S1035" s="41"/>
      <c r="T1035" s="41"/>
      <c r="U1035" s="41"/>
      <c r="V1035" s="41"/>
      <c r="W1035" s="41"/>
      <c r="X1035" s="41"/>
      <c r="Y1035" s="41"/>
      <c r="Z1035" s="41"/>
      <c r="AA1035" s="41"/>
      <c r="AB1035" s="41"/>
      <c r="AC1035" s="41"/>
      <c r="AD1035" s="41"/>
      <c r="AE1035" s="41"/>
      <c r="AF1035" s="41"/>
      <c r="AG1035" s="41"/>
      <c r="AH1035" s="41"/>
      <c r="AI1035" s="41"/>
      <c r="AJ1035" s="41"/>
      <c r="AK1035" s="41"/>
      <c r="AL1035" s="41"/>
      <c r="AM1035" s="41"/>
      <c r="AN1035" s="41"/>
      <c r="AO1035" s="41"/>
      <c r="AP1035" s="41"/>
      <c r="AQ1035" s="41"/>
      <c r="AR1035" s="41"/>
      <c r="AS1035" s="41"/>
      <c r="AT1035" s="41"/>
      <c r="AU1035" s="41"/>
      <c r="AV1035" s="41"/>
      <c r="AW1035" s="41"/>
      <c r="AX1035" s="41"/>
      <c r="AY1035" s="41"/>
      <c r="AZ1035" s="41"/>
      <c r="BA1035" s="41"/>
      <c r="BB1035" s="41"/>
      <c r="BC1035" s="41"/>
      <c r="BD1035" s="41"/>
      <c r="BE1035" s="41"/>
      <c r="BF1035" s="41"/>
      <c r="BG1035" s="41"/>
      <c r="BH1035" s="41"/>
      <c r="BI1035" s="41"/>
      <c r="BJ1035" s="41"/>
      <c r="BK1035" s="43"/>
    </row>
    <row r="1036" spans="1:63" s="44" customFormat="1" x14ac:dyDescent="0.2">
      <c r="A1036" s="52"/>
      <c r="B1036" s="41"/>
      <c r="C1036" s="41"/>
      <c r="D1036" s="41"/>
      <c r="E1036" s="41"/>
      <c r="F1036" s="41"/>
      <c r="G1036" s="41"/>
      <c r="H1036" s="42"/>
      <c r="I1036" s="41"/>
      <c r="J1036" s="41"/>
      <c r="K1036" s="41"/>
      <c r="L1036" s="41"/>
      <c r="M1036" s="41"/>
      <c r="N1036" s="41"/>
      <c r="O1036" s="41"/>
      <c r="P1036" s="41"/>
      <c r="Q1036" s="41"/>
      <c r="R1036" s="41"/>
      <c r="S1036" s="41"/>
      <c r="T1036" s="41"/>
      <c r="U1036" s="41"/>
      <c r="V1036" s="41"/>
      <c r="W1036" s="41"/>
      <c r="X1036" s="41"/>
      <c r="Y1036" s="41"/>
      <c r="Z1036" s="41"/>
      <c r="AA1036" s="41"/>
      <c r="AB1036" s="41"/>
      <c r="AC1036" s="41"/>
      <c r="AD1036" s="41"/>
      <c r="AE1036" s="41"/>
      <c r="AF1036" s="41"/>
      <c r="AG1036" s="41"/>
      <c r="AH1036" s="41"/>
      <c r="AI1036" s="41"/>
      <c r="AJ1036" s="41"/>
      <c r="AK1036" s="41"/>
      <c r="AL1036" s="41"/>
      <c r="AM1036" s="41"/>
      <c r="AN1036" s="41"/>
      <c r="AO1036" s="41"/>
      <c r="AP1036" s="41"/>
      <c r="AQ1036" s="41"/>
      <c r="AR1036" s="41"/>
      <c r="AS1036" s="41"/>
      <c r="AT1036" s="41"/>
      <c r="AU1036" s="41"/>
      <c r="AV1036" s="41"/>
      <c r="AW1036" s="41"/>
      <c r="AX1036" s="41"/>
      <c r="AY1036" s="41"/>
      <c r="AZ1036" s="41"/>
      <c r="BA1036" s="41"/>
      <c r="BB1036" s="41"/>
      <c r="BC1036" s="41"/>
      <c r="BD1036" s="41"/>
      <c r="BE1036" s="41"/>
      <c r="BF1036" s="41"/>
      <c r="BG1036" s="41"/>
      <c r="BH1036" s="41"/>
      <c r="BI1036" s="41"/>
      <c r="BJ1036" s="41"/>
      <c r="BK1036" s="43"/>
    </row>
    <row r="1037" spans="1:63" s="44" customFormat="1" x14ac:dyDescent="0.2">
      <c r="A1037" s="52"/>
      <c r="B1037" s="41"/>
      <c r="C1037" s="41"/>
      <c r="D1037" s="41"/>
      <c r="E1037" s="41"/>
      <c r="F1037" s="41"/>
      <c r="G1037" s="41"/>
      <c r="H1037" s="42"/>
      <c r="I1037" s="41"/>
      <c r="J1037" s="41"/>
      <c r="K1037" s="41"/>
      <c r="L1037" s="41"/>
      <c r="M1037" s="41"/>
      <c r="N1037" s="41"/>
      <c r="O1037" s="41"/>
      <c r="P1037" s="41"/>
      <c r="Q1037" s="41"/>
      <c r="R1037" s="41"/>
      <c r="S1037" s="41"/>
      <c r="T1037" s="41"/>
      <c r="U1037" s="41"/>
      <c r="V1037" s="41"/>
      <c r="W1037" s="41"/>
      <c r="X1037" s="41"/>
      <c r="Y1037" s="41"/>
      <c r="Z1037" s="41"/>
      <c r="AA1037" s="41"/>
      <c r="AB1037" s="41"/>
      <c r="AC1037" s="41"/>
      <c r="AD1037" s="41"/>
      <c r="AE1037" s="41"/>
      <c r="AF1037" s="41"/>
      <c r="AG1037" s="41"/>
      <c r="AH1037" s="41"/>
      <c r="AI1037" s="41"/>
      <c r="AJ1037" s="41"/>
      <c r="AK1037" s="41"/>
      <c r="AL1037" s="41"/>
      <c r="AM1037" s="41"/>
      <c r="AN1037" s="41"/>
      <c r="AO1037" s="41"/>
      <c r="AP1037" s="41"/>
      <c r="AQ1037" s="41"/>
      <c r="AR1037" s="41"/>
      <c r="AS1037" s="41"/>
      <c r="AT1037" s="41"/>
      <c r="AU1037" s="41"/>
      <c r="AV1037" s="41"/>
      <c r="AW1037" s="41"/>
      <c r="AX1037" s="41"/>
      <c r="AY1037" s="41"/>
      <c r="AZ1037" s="41"/>
      <c r="BA1037" s="41"/>
      <c r="BB1037" s="41"/>
      <c r="BC1037" s="41"/>
      <c r="BD1037" s="41"/>
      <c r="BE1037" s="41"/>
      <c r="BF1037" s="41"/>
      <c r="BG1037" s="41"/>
      <c r="BH1037" s="41"/>
      <c r="BI1037" s="41"/>
      <c r="BJ1037" s="41"/>
      <c r="BK1037" s="43"/>
    </row>
    <row r="1038" spans="1:63" s="44" customFormat="1" x14ac:dyDescent="0.2">
      <c r="A1038" s="52"/>
      <c r="B1038" s="41"/>
      <c r="C1038" s="41"/>
      <c r="D1038" s="41"/>
      <c r="E1038" s="41"/>
      <c r="F1038" s="41"/>
      <c r="G1038" s="41"/>
      <c r="H1038" s="42"/>
      <c r="I1038" s="41"/>
      <c r="J1038" s="41"/>
      <c r="K1038" s="41"/>
      <c r="L1038" s="41"/>
      <c r="M1038" s="41"/>
      <c r="N1038" s="41"/>
      <c r="O1038" s="41"/>
      <c r="P1038" s="41"/>
      <c r="Q1038" s="41"/>
      <c r="R1038" s="41"/>
      <c r="S1038" s="41"/>
      <c r="T1038" s="41"/>
      <c r="U1038" s="41"/>
      <c r="V1038" s="41"/>
      <c r="W1038" s="41"/>
      <c r="X1038" s="41"/>
      <c r="Y1038" s="41"/>
      <c r="Z1038" s="41"/>
      <c r="AA1038" s="41"/>
      <c r="AB1038" s="41"/>
      <c r="AC1038" s="41"/>
      <c r="AD1038" s="41"/>
      <c r="AE1038" s="41"/>
      <c r="AF1038" s="41"/>
      <c r="AG1038" s="41"/>
      <c r="AH1038" s="41"/>
      <c r="AI1038" s="41"/>
      <c r="AJ1038" s="41"/>
      <c r="AK1038" s="41"/>
      <c r="AL1038" s="41"/>
      <c r="AM1038" s="41"/>
      <c r="AN1038" s="41"/>
      <c r="AO1038" s="41"/>
      <c r="AP1038" s="41"/>
      <c r="AQ1038" s="41"/>
      <c r="AR1038" s="41"/>
      <c r="AS1038" s="41"/>
      <c r="AT1038" s="41"/>
      <c r="AU1038" s="41"/>
      <c r="AV1038" s="41"/>
      <c r="AW1038" s="41"/>
      <c r="AX1038" s="41"/>
      <c r="AY1038" s="41"/>
      <c r="AZ1038" s="41"/>
      <c r="BA1038" s="41"/>
      <c r="BB1038" s="41"/>
      <c r="BC1038" s="41"/>
      <c r="BD1038" s="41"/>
      <c r="BE1038" s="41"/>
      <c r="BF1038" s="41"/>
      <c r="BG1038" s="41"/>
      <c r="BH1038" s="41"/>
      <c r="BI1038" s="41"/>
      <c r="BJ1038" s="41"/>
      <c r="BK1038" s="43"/>
    </row>
    <row r="1039" spans="1:63" s="44" customFormat="1" x14ac:dyDescent="0.2">
      <c r="A1039" s="52"/>
      <c r="B1039" s="41"/>
      <c r="C1039" s="41"/>
      <c r="D1039" s="41"/>
      <c r="E1039" s="41"/>
      <c r="F1039" s="41"/>
      <c r="G1039" s="41"/>
      <c r="H1039" s="42"/>
      <c r="I1039" s="41"/>
      <c r="J1039" s="41"/>
      <c r="K1039" s="41"/>
      <c r="L1039" s="41"/>
      <c r="M1039" s="41"/>
      <c r="N1039" s="41"/>
      <c r="O1039" s="41"/>
      <c r="P1039" s="41"/>
      <c r="Q1039" s="41"/>
      <c r="R1039" s="41"/>
      <c r="S1039" s="41"/>
      <c r="T1039" s="41"/>
      <c r="U1039" s="41"/>
      <c r="V1039" s="41"/>
      <c r="W1039" s="41"/>
      <c r="X1039" s="41"/>
      <c r="Y1039" s="41"/>
      <c r="Z1039" s="41"/>
      <c r="AA1039" s="41"/>
      <c r="AB1039" s="41"/>
      <c r="AC1039" s="41"/>
      <c r="AD1039" s="41"/>
      <c r="AE1039" s="41"/>
      <c r="AF1039" s="41"/>
      <c r="AG1039" s="41"/>
      <c r="AH1039" s="41"/>
      <c r="AI1039" s="41"/>
      <c r="AJ1039" s="41"/>
      <c r="AK1039" s="41"/>
      <c r="AL1039" s="41"/>
      <c r="AM1039" s="41"/>
      <c r="AN1039" s="41"/>
      <c r="AO1039" s="41"/>
      <c r="AP1039" s="41"/>
      <c r="AQ1039" s="41"/>
      <c r="AR1039" s="41"/>
      <c r="AS1039" s="41"/>
      <c r="AT1039" s="41"/>
      <c r="AU1039" s="41"/>
      <c r="AV1039" s="41"/>
      <c r="AW1039" s="41"/>
      <c r="AX1039" s="41"/>
      <c r="AY1039" s="41"/>
      <c r="AZ1039" s="41"/>
      <c r="BA1039" s="41"/>
      <c r="BB1039" s="41"/>
      <c r="BC1039" s="41"/>
      <c r="BD1039" s="41"/>
      <c r="BE1039" s="41"/>
      <c r="BF1039" s="41"/>
      <c r="BG1039" s="41"/>
      <c r="BH1039" s="41"/>
      <c r="BI1039" s="41"/>
      <c r="BJ1039" s="41"/>
      <c r="BK1039" s="43"/>
    </row>
    <row r="1040" spans="1:63" s="44" customFormat="1" x14ac:dyDescent="0.2">
      <c r="A1040" s="52"/>
      <c r="B1040" s="41"/>
      <c r="C1040" s="41"/>
      <c r="D1040" s="41"/>
      <c r="E1040" s="41"/>
      <c r="F1040" s="41"/>
      <c r="G1040" s="41"/>
      <c r="H1040" s="42"/>
      <c r="I1040" s="41"/>
      <c r="J1040" s="41"/>
      <c r="K1040" s="41"/>
      <c r="L1040" s="41"/>
      <c r="M1040" s="41"/>
      <c r="N1040" s="41"/>
      <c r="O1040" s="41"/>
      <c r="P1040" s="41"/>
      <c r="Q1040" s="41"/>
      <c r="R1040" s="41"/>
      <c r="S1040" s="41"/>
      <c r="T1040" s="41"/>
      <c r="U1040" s="41"/>
      <c r="V1040" s="41"/>
      <c r="W1040" s="41"/>
      <c r="X1040" s="41"/>
      <c r="Y1040" s="41"/>
      <c r="Z1040" s="41"/>
      <c r="AA1040" s="41"/>
      <c r="AB1040" s="41"/>
      <c r="AC1040" s="41"/>
      <c r="AD1040" s="41"/>
      <c r="AE1040" s="41"/>
      <c r="AF1040" s="41"/>
      <c r="AG1040" s="41"/>
      <c r="AH1040" s="41"/>
      <c r="AI1040" s="41"/>
      <c r="AJ1040" s="41"/>
      <c r="AK1040" s="41"/>
      <c r="AL1040" s="41"/>
      <c r="AM1040" s="41"/>
      <c r="AN1040" s="41"/>
      <c r="AO1040" s="41"/>
      <c r="AP1040" s="41"/>
      <c r="AQ1040" s="41"/>
      <c r="AR1040" s="41"/>
      <c r="AS1040" s="41"/>
      <c r="AT1040" s="41"/>
      <c r="AU1040" s="41"/>
      <c r="AV1040" s="41"/>
      <c r="AW1040" s="41"/>
      <c r="AX1040" s="41"/>
      <c r="AY1040" s="41"/>
      <c r="AZ1040" s="41"/>
      <c r="BA1040" s="41"/>
      <c r="BB1040" s="41"/>
      <c r="BC1040" s="41"/>
      <c r="BD1040" s="41"/>
      <c r="BE1040" s="41"/>
      <c r="BF1040" s="41"/>
      <c r="BG1040" s="41"/>
      <c r="BH1040" s="41"/>
      <c r="BI1040" s="41"/>
      <c r="BJ1040" s="41"/>
      <c r="BK1040" s="43"/>
    </row>
    <row r="1041" spans="1:63" s="44" customFormat="1" x14ac:dyDescent="0.2">
      <c r="A1041" s="52"/>
      <c r="B1041" s="41"/>
      <c r="C1041" s="41"/>
      <c r="D1041" s="41"/>
      <c r="E1041" s="41"/>
      <c r="F1041" s="41"/>
      <c r="G1041" s="41"/>
      <c r="H1041" s="42"/>
      <c r="I1041" s="41"/>
      <c r="J1041" s="41"/>
      <c r="K1041" s="41"/>
      <c r="L1041" s="41"/>
      <c r="M1041" s="41"/>
      <c r="N1041" s="41"/>
      <c r="O1041" s="41"/>
      <c r="P1041" s="41"/>
      <c r="Q1041" s="41"/>
      <c r="R1041" s="41"/>
      <c r="S1041" s="41"/>
      <c r="T1041" s="41"/>
      <c r="U1041" s="41"/>
      <c r="V1041" s="41"/>
      <c r="W1041" s="41"/>
      <c r="X1041" s="41"/>
      <c r="Y1041" s="41"/>
      <c r="Z1041" s="41"/>
      <c r="AA1041" s="41"/>
      <c r="AB1041" s="41"/>
      <c r="AC1041" s="41"/>
      <c r="AD1041" s="41"/>
      <c r="AE1041" s="41"/>
      <c r="AF1041" s="41"/>
      <c r="AG1041" s="41"/>
      <c r="AH1041" s="41"/>
      <c r="AI1041" s="41"/>
      <c r="AJ1041" s="41"/>
      <c r="AK1041" s="41"/>
      <c r="AL1041" s="41"/>
      <c r="AM1041" s="41"/>
      <c r="AN1041" s="41"/>
      <c r="AO1041" s="41"/>
      <c r="AP1041" s="41"/>
      <c r="AQ1041" s="41"/>
      <c r="AR1041" s="41"/>
      <c r="AS1041" s="41"/>
      <c r="AT1041" s="41"/>
      <c r="AU1041" s="41"/>
      <c r="AV1041" s="41"/>
      <c r="AW1041" s="41"/>
      <c r="AX1041" s="41"/>
      <c r="AY1041" s="41"/>
      <c r="AZ1041" s="41"/>
      <c r="BA1041" s="41"/>
      <c r="BB1041" s="41"/>
      <c r="BC1041" s="41"/>
      <c r="BD1041" s="41"/>
      <c r="BE1041" s="41"/>
      <c r="BF1041" s="41"/>
      <c r="BG1041" s="41"/>
      <c r="BH1041" s="41"/>
      <c r="BI1041" s="41"/>
      <c r="BJ1041" s="41"/>
      <c r="BK1041" s="43"/>
    </row>
    <row r="1042" spans="1:63" s="44" customFormat="1" x14ac:dyDescent="0.2">
      <c r="A1042" s="52"/>
      <c r="B1042" s="41"/>
      <c r="C1042" s="41"/>
      <c r="D1042" s="41"/>
      <c r="E1042" s="41"/>
      <c r="F1042" s="41"/>
      <c r="G1042" s="41"/>
      <c r="H1042" s="42"/>
      <c r="I1042" s="41"/>
      <c r="J1042" s="41"/>
      <c r="K1042" s="41"/>
      <c r="L1042" s="41"/>
      <c r="M1042" s="41"/>
      <c r="N1042" s="41"/>
      <c r="O1042" s="41"/>
      <c r="P1042" s="41"/>
      <c r="Q1042" s="41"/>
      <c r="R1042" s="41"/>
      <c r="S1042" s="41"/>
      <c r="T1042" s="41"/>
      <c r="U1042" s="41"/>
      <c r="V1042" s="41"/>
      <c r="W1042" s="41"/>
      <c r="X1042" s="41"/>
      <c r="Y1042" s="41"/>
      <c r="Z1042" s="41"/>
      <c r="AA1042" s="41"/>
      <c r="AB1042" s="41"/>
      <c r="AC1042" s="41"/>
      <c r="AD1042" s="41"/>
      <c r="AE1042" s="41"/>
      <c r="AF1042" s="41"/>
      <c r="AG1042" s="41"/>
      <c r="AH1042" s="41"/>
      <c r="AI1042" s="41"/>
      <c r="AJ1042" s="41"/>
      <c r="AK1042" s="41"/>
      <c r="AL1042" s="41"/>
      <c r="AM1042" s="41"/>
      <c r="AN1042" s="41"/>
      <c r="AO1042" s="41"/>
      <c r="AP1042" s="41"/>
      <c r="AQ1042" s="41"/>
      <c r="AR1042" s="41"/>
      <c r="AS1042" s="41"/>
      <c r="AT1042" s="41"/>
      <c r="AU1042" s="41"/>
      <c r="AV1042" s="41"/>
      <c r="AW1042" s="41"/>
      <c r="AX1042" s="41"/>
      <c r="AY1042" s="41"/>
      <c r="AZ1042" s="41"/>
      <c r="BA1042" s="41"/>
      <c r="BB1042" s="41"/>
      <c r="BC1042" s="41"/>
      <c r="BD1042" s="41"/>
      <c r="BE1042" s="41"/>
      <c r="BF1042" s="41"/>
      <c r="BG1042" s="41"/>
      <c r="BH1042" s="41"/>
      <c r="BI1042" s="41"/>
      <c r="BJ1042" s="41"/>
      <c r="BK1042" s="43"/>
    </row>
    <row r="1043" spans="1:63" s="44" customFormat="1" x14ac:dyDescent="0.2">
      <c r="A1043" s="52"/>
      <c r="B1043" s="41"/>
      <c r="C1043" s="41"/>
      <c r="D1043" s="41"/>
      <c r="E1043" s="41"/>
      <c r="F1043" s="41"/>
      <c r="G1043" s="41"/>
      <c r="H1043" s="42"/>
      <c r="I1043" s="41"/>
      <c r="J1043" s="41"/>
      <c r="K1043" s="41"/>
      <c r="L1043" s="41"/>
      <c r="M1043" s="41"/>
      <c r="N1043" s="41"/>
      <c r="O1043" s="41"/>
      <c r="P1043" s="41"/>
      <c r="Q1043" s="41"/>
      <c r="R1043" s="41"/>
      <c r="S1043" s="41"/>
      <c r="T1043" s="41"/>
      <c r="U1043" s="41"/>
      <c r="V1043" s="41"/>
      <c r="W1043" s="41"/>
      <c r="X1043" s="41"/>
      <c r="Y1043" s="41"/>
      <c r="Z1043" s="41"/>
      <c r="AA1043" s="41"/>
      <c r="AB1043" s="41"/>
      <c r="AC1043" s="41"/>
      <c r="AD1043" s="41"/>
      <c r="AE1043" s="41"/>
      <c r="AF1043" s="41"/>
      <c r="AG1043" s="41"/>
      <c r="AH1043" s="41"/>
      <c r="AI1043" s="41"/>
      <c r="AJ1043" s="41"/>
      <c r="AK1043" s="41"/>
      <c r="AL1043" s="41"/>
      <c r="AM1043" s="41"/>
      <c r="AN1043" s="41"/>
      <c r="AO1043" s="41"/>
      <c r="AP1043" s="41"/>
      <c r="AQ1043" s="41"/>
      <c r="AR1043" s="41"/>
      <c r="AS1043" s="41"/>
      <c r="AT1043" s="41"/>
      <c r="AU1043" s="41"/>
      <c r="AV1043" s="41"/>
      <c r="AW1043" s="41"/>
      <c r="AX1043" s="41"/>
      <c r="AY1043" s="41"/>
      <c r="AZ1043" s="41"/>
      <c r="BA1043" s="41"/>
      <c r="BB1043" s="41"/>
      <c r="BC1043" s="41"/>
      <c r="BD1043" s="41"/>
      <c r="BE1043" s="41"/>
      <c r="BF1043" s="41"/>
      <c r="BG1043" s="41"/>
      <c r="BH1043" s="41"/>
      <c r="BI1043" s="41"/>
      <c r="BJ1043" s="41"/>
      <c r="BK1043" s="43"/>
    </row>
    <row r="1044" spans="1:63" s="44" customFormat="1" x14ac:dyDescent="0.2">
      <c r="A1044" s="52"/>
      <c r="B1044" s="41"/>
      <c r="C1044" s="41"/>
      <c r="D1044" s="41"/>
      <c r="E1044" s="41"/>
      <c r="F1044" s="41"/>
      <c r="G1044" s="41"/>
      <c r="H1044" s="42"/>
      <c r="I1044" s="41"/>
      <c r="J1044" s="41"/>
      <c r="K1044" s="41"/>
      <c r="L1044" s="41"/>
      <c r="M1044" s="41"/>
      <c r="N1044" s="41"/>
      <c r="O1044" s="41"/>
      <c r="P1044" s="41"/>
      <c r="Q1044" s="41"/>
      <c r="R1044" s="41"/>
      <c r="S1044" s="41"/>
      <c r="T1044" s="41"/>
      <c r="U1044" s="41"/>
      <c r="V1044" s="41"/>
      <c r="W1044" s="41"/>
      <c r="X1044" s="41"/>
      <c r="Y1044" s="41"/>
      <c r="Z1044" s="41"/>
      <c r="AA1044" s="41"/>
      <c r="AB1044" s="41"/>
      <c r="AC1044" s="41"/>
      <c r="AD1044" s="41"/>
      <c r="AE1044" s="41"/>
      <c r="AF1044" s="41"/>
      <c r="AG1044" s="41"/>
      <c r="AH1044" s="41"/>
      <c r="AI1044" s="41"/>
      <c r="AJ1044" s="41"/>
      <c r="AK1044" s="41"/>
      <c r="AL1044" s="41"/>
      <c r="AM1044" s="41"/>
      <c r="AN1044" s="41"/>
      <c r="AO1044" s="41"/>
      <c r="AP1044" s="41"/>
      <c r="AQ1044" s="41"/>
      <c r="AR1044" s="41"/>
      <c r="AS1044" s="41"/>
      <c r="AT1044" s="41"/>
      <c r="AU1044" s="41"/>
      <c r="AV1044" s="41"/>
      <c r="AW1044" s="41"/>
      <c r="AX1044" s="41"/>
      <c r="AY1044" s="41"/>
      <c r="AZ1044" s="41"/>
      <c r="BA1044" s="41"/>
      <c r="BB1044" s="41"/>
      <c r="BC1044" s="41"/>
      <c r="BD1044" s="41"/>
      <c r="BE1044" s="41"/>
      <c r="BF1044" s="41"/>
      <c r="BG1044" s="41"/>
      <c r="BH1044" s="41"/>
      <c r="BI1044" s="41"/>
      <c r="BJ1044" s="41"/>
      <c r="BK1044" s="43"/>
    </row>
    <row r="1045" spans="1:63" s="44" customFormat="1" x14ac:dyDescent="0.2">
      <c r="A1045" s="52"/>
      <c r="B1045" s="41"/>
      <c r="C1045" s="41"/>
      <c r="D1045" s="41"/>
      <c r="E1045" s="41"/>
      <c r="F1045" s="41"/>
      <c r="G1045" s="41"/>
      <c r="H1045" s="42"/>
      <c r="I1045" s="41"/>
      <c r="J1045" s="41"/>
      <c r="K1045" s="41"/>
      <c r="L1045" s="41"/>
      <c r="M1045" s="41"/>
      <c r="N1045" s="41"/>
      <c r="O1045" s="41"/>
      <c r="P1045" s="41"/>
      <c r="Q1045" s="41"/>
      <c r="R1045" s="41"/>
      <c r="S1045" s="41"/>
      <c r="T1045" s="41"/>
      <c r="U1045" s="41"/>
      <c r="V1045" s="41"/>
      <c r="W1045" s="41"/>
      <c r="X1045" s="41"/>
      <c r="Y1045" s="41"/>
      <c r="Z1045" s="41"/>
      <c r="AA1045" s="41"/>
      <c r="AB1045" s="41"/>
      <c r="AC1045" s="41"/>
      <c r="AD1045" s="41"/>
      <c r="AE1045" s="41"/>
      <c r="AF1045" s="41"/>
      <c r="AG1045" s="41"/>
      <c r="AH1045" s="41"/>
      <c r="AI1045" s="41"/>
      <c r="AJ1045" s="41"/>
      <c r="AK1045" s="41"/>
      <c r="AL1045" s="41"/>
      <c r="AM1045" s="41"/>
      <c r="AN1045" s="41"/>
      <c r="AO1045" s="41"/>
      <c r="AP1045" s="41"/>
      <c r="AQ1045" s="41"/>
      <c r="AR1045" s="41"/>
      <c r="AS1045" s="41"/>
      <c r="AT1045" s="41"/>
      <c r="AU1045" s="41"/>
      <c r="AV1045" s="41"/>
      <c r="AW1045" s="41"/>
      <c r="AX1045" s="41"/>
      <c r="AY1045" s="41"/>
      <c r="AZ1045" s="41"/>
      <c r="BA1045" s="41"/>
      <c r="BB1045" s="41"/>
      <c r="BC1045" s="41"/>
      <c r="BD1045" s="41"/>
      <c r="BE1045" s="41"/>
      <c r="BF1045" s="41"/>
      <c r="BG1045" s="41"/>
      <c r="BH1045" s="41"/>
      <c r="BI1045" s="41"/>
      <c r="BJ1045" s="41"/>
      <c r="BK1045" s="43"/>
    </row>
    <row r="1046" spans="1:63" s="44" customFormat="1" x14ac:dyDescent="0.2">
      <c r="A1046" s="52"/>
      <c r="B1046" s="41"/>
      <c r="C1046" s="41"/>
      <c r="D1046" s="41"/>
      <c r="E1046" s="41"/>
      <c r="F1046" s="41"/>
      <c r="G1046" s="41"/>
      <c r="H1046" s="42"/>
      <c r="I1046" s="41"/>
      <c r="J1046" s="41"/>
      <c r="K1046" s="41"/>
      <c r="L1046" s="41"/>
      <c r="M1046" s="41"/>
      <c r="N1046" s="41"/>
      <c r="O1046" s="41"/>
      <c r="P1046" s="41"/>
      <c r="Q1046" s="41"/>
      <c r="R1046" s="41"/>
      <c r="S1046" s="41"/>
      <c r="T1046" s="41"/>
      <c r="U1046" s="41"/>
      <c r="V1046" s="41"/>
      <c r="W1046" s="41"/>
      <c r="X1046" s="41"/>
      <c r="Y1046" s="41"/>
      <c r="Z1046" s="41"/>
      <c r="AA1046" s="41"/>
      <c r="AB1046" s="41"/>
      <c r="AC1046" s="41"/>
      <c r="AD1046" s="41"/>
      <c r="AE1046" s="41"/>
      <c r="AF1046" s="41"/>
      <c r="AG1046" s="41"/>
      <c r="AH1046" s="41"/>
      <c r="AI1046" s="41"/>
      <c r="AJ1046" s="41"/>
      <c r="AK1046" s="41"/>
      <c r="AL1046" s="41"/>
      <c r="AM1046" s="41"/>
      <c r="AN1046" s="41"/>
      <c r="AO1046" s="41"/>
      <c r="AP1046" s="41"/>
      <c r="AQ1046" s="41"/>
      <c r="AR1046" s="41"/>
      <c r="AS1046" s="41"/>
      <c r="AT1046" s="41"/>
      <c r="AU1046" s="41"/>
      <c r="AV1046" s="41"/>
      <c r="AW1046" s="41"/>
      <c r="AX1046" s="41"/>
      <c r="AY1046" s="41"/>
      <c r="AZ1046" s="41"/>
      <c r="BA1046" s="41"/>
      <c r="BB1046" s="41"/>
      <c r="BC1046" s="41"/>
      <c r="BD1046" s="41"/>
      <c r="BE1046" s="41"/>
      <c r="BF1046" s="41"/>
      <c r="BG1046" s="41"/>
      <c r="BH1046" s="41"/>
      <c r="BI1046" s="41"/>
      <c r="BJ1046" s="41"/>
      <c r="BK1046" s="43"/>
    </row>
    <row r="1047" spans="1:63" s="44" customFormat="1" x14ac:dyDescent="0.2">
      <c r="A1047" s="52"/>
      <c r="B1047" s="41"/>
      <c r="C1047" s="41"/>
      <c r="D1047" s="41"/>
      <c r="E1047" s="41"/>
      <c r="F1047" s="41"/>
      <c r="G1047" s="41"/>
      <c r="H1047" s="42"/>
      <c r="I1047" s="41"/>
      <c r="J1047" s="41"/>
      <c r="K1047" s="41"/>
      <c r="L1047" s="41"/>
      <c r="M1047" s="41"/>
      <c r="N1047" s="41"/>
      <c r="O1047" s="41"/>
      <c r="P1047" s="41"/>
      <c r="Q1047" s="41"/>
      <c r="R1047" s="41"/>
      <c r="S1047" s="41"/>
      <c r="T1047" s="41"/>
      <c r="U1047" s="41"/>
      <c r="V1047" s="41"/>
      <c r="W1047" s="41"/>
      <c r="X1047" s="41"/>
      <c r="Y1047" s="41"/>
      <c r="Z1047" s="41"/>
      <c r="AA1047" s="41"/>
      <c r="AB1047" s="41"/>
      <c r="AC1047" s="41"/>
      <c r="AD1047" s="41"/>
      <c r="AE1047" s="41"/>
      <c r="AF1047" s="41"/>
      <c r="AG1047" s="41"/>
      <c r="AH1047" s="41"/>
      <c r="AI1047" s="41"/>
      <c r="AJ1047" s="41"/>
      <c r="AK1047" s="41"/>
      <c r="AL1047" s="41"/>
      <c r="AM1047" s="41"/>
      <c r="AN1047" s="41"/>
      <c r="AO1047" s="41"/>
      <c r="AP1047" s="41"/>
      <c r="AQ1047" s="41"/>
      <c r="AR1047" s="41"/>
      <c r="AS1047" s="41"/>
      <c r="AT1047" s="41"/>
      <c r="AU1047" s="41"/>
      <c r="AV1047" s="41"/>
      <c r="AW1047" s="41"/>
      <c r="AX1047" s="41"/>
      <c r="AY1047" s="41"/>
      <c r="AZ1047" s="41"/>
      <c r="BA1047" s="41"/>
      <c r="BB1047" s="41"/>
      <c r="BC1047" s="41"/>
      <c r="BD1047" s="41"/>
      <c r="BE1047" s="41"/>
      <c r="BF1047" s="41"/>
      <c r="BG1047" s="41"/>
      <c r="BH1047" s="41"/>
      <c r="BI1047" s="41"/>
      <c r="BJ1047" s="41"/>
      <c r="BK1047" s="43"/>
    </row>
    <row r="1048" spans="1:63" s="44" customFormat="1" x14ac:dyDescent="0.2">
      <c r="A1048" s="52"/>
      <c r="B1048" s="41"/>
      <c r="C1048" s="41"/>
      <c r="D1048" s="41"/>
      <c r="E1048" s="41"/>
      <c r="F1048" s="41"/>
      <c r="G1048" s="41"/>
      <c r="H1048" s="42"/>
      <c r="I1048" s="41"/>
      <c r="J1048" s="41"/>
      <c r="K1048" s="41"/>
      <c r="L1048" s="41"/>
      <c r="M1048" s="41"/>
      <c r="N1048" s="41"/>
      <c r="O1048" s="41"/>
      <c r="P1048" s="41"/>
      <c r="Q1048" s="41"/>
      <c r="R1048" s="41"/>
      <c r="S1048" s="41"/>
      <c r="T1048" s="41"/>
      <c r="U1048" s="41"/>
      <c r="V1048" s="41"/>
      <c r="W1048" s="41"/>
      <c r="X1048" s="41"/>
      <c r="Y1048" s="41"/>
      <c r="Z1048" s="41"/>
      <c r="AA1048" s="41"/>
      <c r="AB1048" s="41"/>
      <c r="AC1048" s="41"/>
      <c r="AD1048" s="41"/>
      <c r="AE1048" s="41"/>
      <c r="AF1048" s="41"/>
      <c r="AG1048" s="41"/>
      <c r="AH1048" s="41"/>
      <c r="AI1048" s="41"/>
      <c r="AJ1048" s="41"/>
      <c r="AK1048" s="41"/>
      <c r="AL1048" s="41"/>
      <c r="AM1048" s="41"/>
      <c r="AN1048" s="41"/>
      <c r="AO1048" s="41"/>
      <c r="AP1048" s="41"/>
      <c r="AQ1048" s="41"/>
      <c r="AR1048" s="41"/>
      <c r="AS1048" s="41"/>
      <c r="AT1048" s="41"/>
      <c r="AU1048" s="41"/>
      <c r="AV1048" s="41"/>
      <c r="AW1048" s="41"/>
      <c r="AX1048" s="41"/>
      <c r="AY1048" s="41"/>
      <c r="AZ1048" s="41"/>
      <c r="BA1048" s="41"/>
      <c r="BB1048" s="41"/>
      <c r="BC1048" s="41"/>
      <c r="BD1048" s="41"/>
      <c r="BE1048" s="41"/>
      <c r="BF1048" s="41"/>
      <c r="BG1048" s="41"/>
      <c r="BH1048" s="41"/>
      <c r="BI1048" s="41"/>
      <c r="BJ1048" s="41"/>
      <c r="BK1048" s="43"/>
    </row>
    <row r="1049" spans="1:63" s="44" customFormat="1" x14ac:dyDescent="0.2">
      <c r="A1049" s="52"/>
      <c r="B1049" s="41"/>
      <c r="C1049" s="41"/>
      <c r="D1049" s="41"/>
      <c r="E1049" s="41"/>
      <c r="F1049" s="41"/>
      <c r="G1049" s="41"/>
      <c r="H1049" s="42"/>
      <c r="I1049" s="41"/>
      <c r="J1049" s="41"/>
      <c r="K1049" s="41"/>
      <c r="L1049" s="41"/>
      <c r="M1049" s="41"/>
      <c r="N1049" s="41"/>
      <c r="O1049" s="41"/>
      <c r="P1049" s="41"/>
      <c r="Q1049" s="41"/>
      <c r="R1049" s="41"/>
      <c r="S1049" s="41"/>
      <c r="T1049" s="41"/>
      <c r="U1049" s="41"/>
      <c r="V1049" s="41"/>
      <c r="W1049" s="41"/>
      <c r="X1049" s="41"/>
      <c r="Y1049" s="41"/>
      <c r="Z1049" s="41"/>
      <c r="AA1049" s="41"/>
      <c r="AB1049" s="41"/>
      <c r="AC1049" s="41"/>
      <c r="AD1049" s="41"/>
      <c r="AE1049" s="41"/>
      <c r="AF1049" s="41"/>
      <c r="AG1049" s="41"/>
      <c r="AH1049" s="41"/>
      <c r="AI1049" s="41"/>
      <c r="AJ1049" s="41"/>
      <c r="AK1049" s="41"/>
      <c r="AL1049" s="41"/>
      <c r="AM1049" s="41"/>
      <c r="AN1049" s="41"/>
      <c r="AO1049" s="41"/>
      <c r="AP1049" s="41"/>
      <c r="AQ1049" s="41"/>
      <c r="AR1049" s="41"/>
      <c r="AS1049" s="41"/>
      <c r="AT1049" s="41"/>
      <c r="AU1049" s="41"/>
      <c r="AV1049" s="41"/>
      <c r="AW1049" s="41"/>
      <c r="AX1049" s="41"/>
      <c r="AY1049" s="41"/>
      <c r="AZ1049" s="41"/>
      <c r="BA1049" s="41"/>
      <c r="BB1049" s="41"/>
      <c r="BC1049" s="41"/>
      <c r="BD1049" s="41"/>
      <c r="BE1049" s="41"/>
      <c r="BF1049" s="41"/>
      <c r="BG1049" s="41"/>
      <c r="BH1049" s="41"/>
      <c r="BI1049" s="41"/>
      <c r="BJ1049" s="41"/>
      <c r="BK1049" s="43"/>
    </row>
    <row r="1050" spans="1:63" s="44" customFormat="1" x14ac:dyDescent="0.2">
      <c r="A1050" s="52"/>
      <c r="B1050" s="41"/>
      <c r="C1050" s="41"/>
      <c r="D1050" s="41"/>
      <c r="E1050" s="41"/>
      <c r="F1050" s="41"/>
      <c r="G1050" s="41"/>
      <c r="H1050" s="42"/>
      <c r="I1050" s="41"/>
      <c r="J1050" s="41"/>
      <c r="K1050" s="41"/>
      <c r="L1050" s="41"/>
      <c r="M1050" s="41"/>
      <c r="N1050" s="41"/>
      <c r="O1050" s="41"/>
      <c r="P1050" s="41"/>
      <c r="Q1050" s="41"/>
      <c r="R1050" s="41"/>
      <c r="S1050" s="41"/>
      <c r="T1050" s="41"/>
      <c r="U1050" s="41"/>
      <c r="V1050" s="41"/>
      <c r="W1050" s="41"/>
      <c r="X1050" s="41"/>
      <c r="Y1050" s="41"/>
      <c r="Z1050" s="41"/>
      <c r="AA1050" s="41"/>
      <c r="AB1050" s="41"/>
      <c r="AC1050" s="41"/>
      <c r="AD1050" s="41"/>
      <c r="AE1050" s="41"/>
      <c r="AF1050" s="41"/>
      <c r="AG1050" s="41"/>
      <c r="AH1050" s="41"/>
      <c r="AI1050" s="41"/>
      <c r="AJ1050" s="41"/>
      <c r="AK1050" s="41"/>
      <c r="AL1050" s="41"/>
      <c r="AM1050" s="41"/>
      <c r="AN1050" s="41"/>
      <c r="AO1050" s="41"/>
      <c r="AP1050" s="41"/>
      <c r="AQ1050" s="41"/>
      <c r="AR1050" s="41"/>
      <c r="AS1050" s="41"/>
      <c r="AT1050" s="41"/>
      <c r="AU1050" s="41"/>
      <c r="AV1050" s="41"/>
      <c r="AW1050" s="41"/>
      <c r="AX1050" s="41"/>
      <c r="AY1050" s="41"/>
      <c r="AZ1050" s="41"/>
      <c r="BA1050" s="41"/>
      <c r="BB1050" s="41"/>
      <c r="BC1050" s="41"/>
      <c r="BD1050" s="41"/>
      <c r="BE1050" s="41"/>
      <c r="BF1050" s="41"/>
      <c r="BG1050" s="41"/>
      <c r="BH1050" s="41"/>
      <c r="BI1050" s="41"/>
      <c r="BJ1050" s="41"/>
      <c r="BK1050" s="43"/>
    </row>
    <row r="1051" spans="1:63" s="44" customFormat="1" x14ac:dyDescent="0.2">
      <c r="A1051" s="52"/>
      <c r="B1051" s="41"/>
      <c r="C1051" s="41"/>
      <c r="D1051" s="41"/>
      <c r="E1051" s="41"/>
      <c r="F1051" s="41"/>
      <c r="G1051" s="41"/>
      <c r="H1051" s="42"/>
      <c r="I1051" s="41"/>
      <c r="J1051" s="41"/>
      <c r="K1051" s="41"/>
      <c r="L1051" s="41"/>
      <c r="M1051" s="41"/>
      <c r="N1051" s="41"/>
      <c r="O1051" s="41"/>
      <c r="P1051" s="41"/>
      <c r="Q1051" s="41"/>
      <c r="R1051" s="41"/>
      <c r="S1051" s="41"/>
      <c r="T1051" s="41"/>
      <c r="U1051" s="41"/>
      <c r="V1051" s="41"/>
      <c r="W1051" s="41"/>
      <c r="X1051" s="41"/>
      <c r="Y1051" s="41"/>
      <c r="Z1051" s="41"/>
      <c r="AA1051" s="41"/>
      <c r="AB1051" s="41"/>
      <c r="AC1051" s="41"/>
      <c r="AD1051" s="41"/>
      <c r="AE1051" s="41"/>
      <c r="AF1051" s="41"/>
      <c r="AG1051" s="41"/>
      <c r="AH1051" s="41"/>
      <c r="AI1051" s="41"/>
      <c r="AJ1051" s="41"/>
      <c r="AK1051" s="41"/>
      <c r="AL1051" s="41"/>
      <c r="AM1051" s="41"/>
      <c r="AN1051" s="41"/>
      <c r="AO1051" s="41"/>
      <c r="AP1051" s="41"/>
      <c r="AQ1051" s="41"/>
      <c r="AR1051" s="41"/>
      <c r="AS1051" s="41"/>
      <c r="AT1051" s="41"/>
      <c r="AU1051" s="41"/>
      <c r="AV1051" s="41"/>
      <c r="AW1051" s="41"/>
      <c r="AX1051" s="41"/>
      <c r="AY1051" s="41"/>
      <c r="AZ1051" s="41"/>
      <c r="BA1051" s="41"/>
      <c r="BB1051" s="41"/>
      <c r="BC1051" s="41"/>
      <c r="BD1051" s="41"/>
      <c r="BE1051" s="41"/>
      <c r="BF1051" s="41"/>
      <c r="BG1051" s="41"/>
      <c r="BH1051" s="41"/>
      <c r="BI1051" s="41"/>
      <c r="BJ1051" s="41"/>
      <c r="BK1051" s="43"/>
    </row>
    <row r="1052" spans="1:63" s="44" customFormat="1" x14ac:dyDescent="0.2">
      <c r="A1052" s="52"/>
      <c r="B1052" s="41"/>
      <c r="C1052" s="41"/>
      <c r="D1052" s="41"/>
      <c r="E1052" s="41"/>
      <c r="F1052" s="41"/>
      <c r="G1052" s="41"/>
      <c r="H1052" s="42"/>
      <c r="I1052" s="41"/>
      <c r="J1052" s="41"/>
      <c r="K1052" s="41"/>
      <c r="L1052" s="41"/>
      <c r="M1052" s="41"/>
      <c r="N1052" s="41"/>
      <c r="O1052" s="41"/>
      <c r="P1052" s="41"/>
      <c r="Q1052" s="41"/>
      <c r="R1052" s="41"/>
      <c r="S1052" s="41"/>
      <c r="T1052" s="41"/>
      <c r="U1052" s="41"/>
      <c r="V1052" s="41"/>
      <c r="W1052" s="41"/>
      <c r="X1052" s="41"/>
      <c r="Y1052" s="41"/>
      <c r="Z1052" s="41"/>
      <c r="AA1052" s="41"/>
      <c r="AB1052" s="41"/>
      <c r="AC1052" s="41"/>
      <c r="AD1052" s="41"/>
      <c r="AE1052" s="41"/>
      <c r="AF1052" s="41"/>
      <c r="AG1052" s="41"/>
      <c r="AH1052" s="41"/>
      <c r="AI1052" s="41"/>
      <c r="AJ1052" s="41"/>
      <c r="AK1052" s="41"/>
      <c r="AL1052" s="41"/>
      <c r="AM1052" s="41"/>
      <c r="AN1052" s="41"/>
      <c r="AO1052" s="41"/>
      <c r="AP1052" s="41"/>
      <c r="AQ1052" s="41"/>
      <c r="AR1052" s="41"/>
      <c r="AS1052" s="41"/>
      <c r="AT1052" s="41"/>
      <c r="AU1052" s="41"/>
      <c r="AV1052" s="41"/>
      <c r="AW1052" s="41"/>
      <c r="AX1052" s="41"/>
      <c r="AY1052" s="41"/>
      <c r="AZ1052" s="41"/>
      <c r="BA1052" s="41"/>
      <c r="BB1052" s="41"/>
      <c r="BC1052" s="41"/>
      <c r="BD1052" s="41"/>
      <c r="BE1052" s="41"/>
      <c r="BF1052" s="41"/>
      <c r="BG1052" s="41"/>
      <c r="BH1052" s="41"/>
      <c r="BI1052" s="41"/>
      <c r="BJ1052" s="41"/>
      <c r="BK1052" s="43"/>
    </row>
    <row r="1053" spans="1:63" s="44" customFormat="1" x14ac:dyDescent="0.2">
      <c r="A1053" s="52"/>
      <c r="B1053" s="41"/>
      <c r="C1053" s="41"/>
      <c r="D1053" s="41"/>
      <c r="E1053" s="41"/>
      <c r="F1053" s="41"/>
      <c r="G1053" s="41"/>
      <c r="H1053" s="42"/>
      <c r="I1053" s="41"/>
      <c r="J1053" s="41"/>
      <c r="K1053" s="41"/>
      <c r="L1053" s="41"/>
      <c r="M1053" s="41"/>
      <c r="N1053" s="41"/>
      <c r="O1053" s="41"/>
      <c r="P1053" s="41"/>
      <c r="Q1053" s="41"/>
      <c r="R1053" s="41"/>
      <c r="S1053" s="41"/>
      <c r="T1053" s="41"/>
      <c r="U1053" s="41"/>
      <c r="V1053" s="41"/>
      <c r="W1053" s="41"/>
      <c r="X1053" s="41"/>
      <c r="Y1053" s="41"/>
      <c r="Z1053" s="41"/>
      <c r="AA1053" s="41"/>
      <c r="AB1053" s="41"/>
      <c r="AC1053" s="41"/>
      <c r="AD1053" s="41"/>
      <c r="AE1053" s="41"/>
      <c r="AF1053" s="41"/>
      <c r="AG1053" s="41"/>
      <c r="AH1053" s="41"/>
      <c r="AI1053" s="41"/>
      <c r="AJ1053" s="41"/>
      <c r="AK1053" s="41"/>
      <c r="AL1053" s="41"/>
      <c r="AM1053" s="41"/>
      <c r="AN1053" s="41"/>
      <c r="AO1053" s="41"/>
      <c r="AP1053" s="41"/>
      <c r="AQ1053" s="41"/>
      <c r="AR1053" s="41"/>
      <c r="AS1053" s="41"/>
      <c r="AT1053" s="41"/>
      <c r="AU1053" s="41"/>
      <c r="AV1053" s="41"/>
      <c r="AW1053" s="41"/>
      <c r="AX1053" s="41"/>
      <c r="AY1053" s="41"/>
      <c r="AZ1053" s="41"/>
      <c r="BA1053" s="41"/>
      <c r="BB1053" s="41"/>
      <c r="BC1053" s="41"/>
      <c r="BD1053" s="41"/>
      <c r="BE1053" s="41"/>
      <c r="BF1053" s="41"/>
      <c r="BG1053" s="41"/>
      <c r="BH1053" s="41"/>
      <c r="BI1053" s="41"/>
      <c r="BJ1053" s="41"/>
      <c r="BK1053" s="43"/>
    </row>
    <row r="1054" spans="1:63" s="44" customFormat="1" x14ac:dyDescent="0.2">
      <c r="A1054" s="52"/>
      <c r="B1054" s="41"/>
      <c r="C1054" s="41"/>
      <c r="D1054" s="41"/>
      <c r="E1054" s="41"/>
      <c r="F1054" s="41"/>
      <c r="G1054" s="41"/>
      <c r="H1054" s="42"/>
      <c r="I1054" s="41"/>
      <c r="J1054" s="41"/>
      <c r="K1054" s="41"/>
      <c r="L1054" s="41"/>
      <c r="M1054" s="41"/>
      <c r="N1054" s="41"/>
      <c r="O1054" s="41"/>
      <c r="P1054" s="41"/>
      <c r="Q1054" s="41"/>
      <c r="R1054" s="41"/>
      <c r="S1054" s="41"/>
      <c r="T1054" s="41"/>
      <c r="U1054" s="41"/>
      <c r="V1054" s="41"/>
      <c r="W1054" s="41"/>
      <c r="X1054" s="41"/>
      <c r="Y1054" s="41"/>
      <c r="Z1054" s="41"/>
      <c r="AA1054" s="41"/>
      <c r="AB1054" s="41"/>
      <c r="AC1054" s="41"/>
      <c r="AD1054" s="41"/>
      <c r="AE1054" s="41"/>
      <c r="AF1054" s="41"/>
      <c r="AG1054" s="41"/>
      <c r="AH1054" s="41"/>
      <c r="AI1054" s="41"/>
      <c r="AJ1054" s="41"/>
      <c r="AK1054" s="41"/>
      <c r="AL1054" s="41"/>
      <c r="AM1054" s="41"/>
      <c r="AN1054" s="41"/>
      <c r="AO1054" s="41"/>
      <c r="AP1054" s="41"/>
      <c r="AQ1054" s="41"/>
      <c r="AR1054" s="41"/>
      <c r="AS1054" s="41"/>
      <c r="AT1054" s="41"/>
      <c r="AU1054" s="41"/>
      <c r="AV1054" s="41"/>
      <c r="AW1054" s="41"/>
      <c r="AX1054" s="41"/>
      <c r="AY1054" s="41"/>
      <c r="AZ1054" s="41"/>
      <c r="BA1054" s="41"/>
      <c r="BB1054" s="41"/>
      <c r="BC1054" s="41"/>
      <c r="BD1054" s="41"/>
      <c r="BE1054" s="41"/>
      <c r="BF1054" s="41"/>
      <c r="BG1054" s="41"/>
      <c r="BH1054" s="41"/>
      <c r="BI1054" s="41"/>
      <c r="BJ1054" s="41"/>
      <c r="BK1054" s="43"/>
    </row>
    <row r="1055" spans="1:63" s="44" customFormat="1" x14ac:dyDescent="0.2">
      <c r="A1055" s="52"/>
      <c r="B1055" s="41"/>
      <c r="C1055" s="41"/>
      <c r="D1055" s="41"/>
      <c r="E1055" s="41"/>
      <c r="F1055" s="41"/>
      <c r="G1055" s="41"/>
      <c r="H1055" s="42"/>
      <c r="I1055" s="41"/>
      <c r="J1055" s="41"/>
      <c r="K1055" s="41"/>
      <c r="L1055" s="41"/>
      <c r="M1055" s="41"/>
      <c r="N1055" s="41"/>
      <c r="O1055" s="41"/>
      <c r="P1055" s="41"/>
      <c r="Q1055" s="41"/>
      <c r="R1055" s="41"/>
      <c r="S1055" s="41"/>
      <c r="T1055" s="41"/>
      <c r="U1055" s="41"/>
      <c r="V1055" s="41"/>
      <c r="W1055" s="41"/>
      <c r="X1055" s="41"/>
      <c r="Y1055" s="41"/>
      <c r="Z1055" s="41"/>
      <c r="AA1055" s="41"/>
      <c r="AB1055" s="41"/>
      <c r="AC1055" s="41"/>
      <c r="AD1055" s="41"/>
      <c r="AE1055" s="41"/>
      <c r="AF1055" s="41"/>
      <c r="AG1055" s="41"/>
      <c r="AH1055" s="41"/>
      <c r="AI1055" s="41"/>
      <c r="AJ1055" s="41"/>
      <c r="AK1055" s="41"/>
      <c r="AL1055" s="41"/>
      <c r="AM1055" s="41"/>
      <c r="AN1055" s="41"/>
      <c r="AO1055" s="41"/>
      <c r="AP1055" s="41"/>
      <c r="AQ1055" s="41"/>
      <c r="AR1055" s="41"/>
      <c r="AS1055" s="41"/>
      <c r="AT1055" s="41"/>
      <c r="AU1055" s="41"/>
      <c r="AV1055" s="41"/>
      <c r="AW1055" s="41"/>
      <c r="AX1055" s="41"/>
      <c r="AY1055" s="41"/>
      <c r="AZ1055" s="41"/>
      <c r="BA1055" s="41"/>
      <c r="BB1055" s="41"/>
      <c r="BC1055" s="41"/>
      <c r="BD1055" s="41"/>
      <c r="BE1055" s="41"/>
      <c r="BF1055" s="41"/>
      <c r="BG1055" s="41"/>
      <c r="BH1055" s="41"/>
      <c r="BI1055" s="41"/>
      <c r="BJ1055" s="41"/>
      <c r="BK1055" s="43"/>
    </row>
    <row r="1056" spans="1:63" s="44" customFormat="1" x14ac:dyDescent="0.2">
      <c r="A1056" s="52"/>
      <c r="B1056" s="41"/>
      <c r="C1056" s="41"/>
      <c r="D1056" s="41"/>
      <c r="E1056" s="41"/>
      <c r="F1056" s="41"/>
      <c r="G1056" s="41"/>
      <c r="H1056" s="42"/>
      <c r="I1056" s="41"/>
      <c r="J1056" s="41"/>
      <c r="K1056" s="41"/>
      <c r="L1056" s="41"/>
      <c r="M1056" s="41"/>
      <c r="N1056" s="41"/>
      <c r="O1056" s="41"/>
      <c r="P1056" s="41"/>
      <c r="Q1056" s="41"/>
      <c r="R1056" s="41"/>
      <c r="S1056" s="41"/>
      <c r="T1056" s="41"/>
      <c r="U1056" s="41"/>
      <c r="V1056" s="41"/>
      <c r="W1056" s="41"/>
      <c r="X1056" s="41"/>
      <c r="Y1056" s="41"/>
      <c r="Z1056" s="41"/>
      <c r="AA1056" s="41"/>
      <c r="AB1056" s="41"/>
      <c r="AC1056" s="41"/>
      <c r="AD1056" s="41"/>
      <c r="AE1056" s="41"/>
      <c r="AF1056" s="41"/>
      <c r="AG1056" s="41"/>
      <c r="AH1056" s="41"/>
      <c r="AI1056" s="41"/>
      <c r="AJ1056" s="41"/>
      <c r="AK1056" s="41"/>
      <c r="AL1056" s="41"/>
      <c r="AM1056" s="41"/>
      <c r="AN1056" s="41"/>
      <c r="AO1056" s="41"/>
      <c r="AP1056" s="41"/>
      <c r="AQ1056" s="41"/>
      <c r="AR1056" s="41"/>
      <c r="AS1056" s="41"/>
      <c r="AT1056" s="41"/>
      <c r="AU1056" s="41"/>
      <c r="AV1056" s="41"/>
      <c r="AW1056" s="41"/>
      <c r="AX1056" s="41"/>
      <c r="AY1056" s="41"/>
      <c r="AZ1056" s="41"/>
      <c r="BA1056" s="41"/>
      <c r="BB1056" s="41"/>
      <c r="BC1056" s="41"/>
      <c r="BD1056" s="41"/>
      <c r="BE1056" s="41"/>
      <c r="BF1056" s="41"/>
      <c r="BG1056" s="41"/>
      <c r="BH1056" s="41"/>
      <c r="BI1056" s="41"/>
      <c r="BJ1056" s="41"/>
      <c r="BK1056" s="43"/>
    </row>
    <row r="1057" spans="1:63" s="44" customFormat="1" x14ac:dyDescent="0.2">
      <c r="A1057" s="52"/>
      <c r="B1057" s="41"/>
      <c r="C1057" s="41"/>
      <c r="D1057" s="41"/>
      <c r="E1057" s="41"/>
      <c r="F1057" s="41"/>
      <c r="G1057" s="41"/>
      <c r="H1057" s="42"/>
      <c r="I1057" s="41"/>
      <c r="J1057" s="41"/>
      <c r="K1057" s="41"/>
      <c r="L1057" s="41"/>
      <c r="M1057" s="41"/>
      <c r="N1057" s="41"/>
      <c r="O1057" s="41"/>
      <c r="P1057" s="41"/>
      <c r="Q1057" s="41"/>
      <c r="R1057" s="41"/>
      <c r="S1057" s="41"/>
      <c r="T1057" s="41"/>
      <c r="U1057" s="41"/>
      <c r="V1057" s="41"/>
      <c r="W1057" s="41"/>
      <c r="X1057" s="41"/>
      <c r="Y1057" s="41"/>
      <c r="Z1057" s="41"/>
      <c r="AA1057" s="41"/>
      <c r="AB1057" s="41"/>
      <c r="AC1057" s="41"/>
      <c r="AD1057" s="41"/>
      <c r="AE1057" s="41"/>
      <c r="AF1057" s="41"/>
      <c r="AG1057" s="41"/>
      <c r="AH1057" s="41"/>
      <c r="AI1057" s="41"/>
      <c r="AJ1057" s="41"/>
      <c r="AK1057" s="41"/>
      <c r="AL1057" s="41"/>
      <c r="AM1057" s="41"/>
      <c r="AN1057" s="41"/>
      <c r="AO1057" s="41"/>
      <c r="AP1057" s="41"/>
      <c r="AQ1057" s="41"/>
      <c r="AR1057" s="41"/>
      <c r="AS1057" s="41"/>
      <c r="AT1057" s="41"/>
      <c r="AU1057" s="41"/>
      <c r="AV1057" s="41"/>
      <c r="AW1057" s="41"/>
      <c r="AX1057" s="41"/>
      <c r="AY1057" s="41"/>
      <c r="AZ1057" s="41"/>
      <c r="BA1057" s="41"/>
      <c r="BB1057" s="41"/>
      <c r="BC1057" s="41"/>
      <c r="BD1057" s="41"/>
      <c r="BE1057" s="41"/>
      <c r="BF1057" s="41"/>
      <c r="BG1057" s="41"/>
      <c r="BH1057" s="41"/>
      <c r="BI1057" s="41"/>
      <c r="BJ1057" s="41"/>
      <c r="BK1057" s="43"/>
    </row>
    <row r="1058" spans="1:63" s="44" customFormat="1" x14ac:dyDescent="0.2">
      <c r="A1058" s="52"/>
      <c r="B1058" s="41"/>
      <c r="C1058" s="41"/>
      <c r="D1058" s="41"/>
      <c r="E1058" s="41"/>
      <c r="F1058" s="41"/>
      <c r="G1058" s="41"/>
      <c r="H1058" s="42"/>
      <c r="I1058" s="41"/>
      <c r="J1058" s="41"/>
      <c r="K1058" s="41"/>
      <c r="L1058" s="41"/>
      <c r="M1058" s="41"/>
      <c r="N1058" s="41"/>
      <c r="O1058" s="41"/>
      <c r="P1058" s="41"/>
      <c r="Q1058" s="41"/>
      <c r="R1058" s="41"/>
      <c r="S1058" s="41"/>
      <c r="T1058" s="41"/>
      <c r="U1058" s="41"/>
      <c r="V1058" s="41"/>
      <c r="W1058" s="41"/>
      <c r="X1058" s="41"/>
      <c r="Y1058" s="41"/>
      <c r="Z1058" s="41"/>
      <c r="AA1058" s="41"/>
      <c r="AB1058" s="41"/>
      <c r="AC1058" s="41"/>
      <c r="AD1058" s="41"/>
      <c r="AE1058" s="41"/>
      <c r="AF1058" s="41"/>
      <c r="AG1058" s="41"/>
      <c r="AH1058" s="41"/>
      <c r="AI1058" s="41"/>
      <c r="AJ1058" s="41"/>
      <c r="AK1058" s="41"/>
      <c r="AL1058" s="41"/>
      <c r="AM1058" s="41"/>
      <c r="AN1058" s="41"/>
      <c r="AO1058" s="41"/>
      <c r="AP1058" s="41"/>
      <c r="AQ1058" s="41"/>
      <c r="AR1058" s="41"/>
      <c r="AS1058" s="41"/>
      <c r="AT1058" s="41"/>
      <c r="AU1058" s="41"/>
      <c r="AV1058" s="41"/>
      <c r="AW1058" s="41"/>
      <c r="AX1058" s="41"/>
      <c r="AY1058" s="41"/>
      <c r="AZ1058" s="41"/>
      <c r="BA1058" s="41"/>
      <c r="BB1058" s="41"/>
      <c r="BC1058" s="41"/>
      <c r="BD1058" s="41"/>
      <c r="BE1058" s="41"/>
      <c r="BF1058" s="41"/>
      <c r="BG1058" s="41"/>
      <c r="BH1058" s="41"/>
      <c r="BI1058" s="41"/>
      <c r="BJ1058" s="41"/>
      <c r="BK1058" s="43"/>
    </row>
    <row r="1059" spans="1:63" s="44" customFormat="1" x14ac:dyDescent="0.2">
      <c r="A1059" s="52"/>
      <c r="B1059" s="41"/>
      <c r="C1059" s="41"/>
      <c r="D1059" s="41"/>
      <c r="E1059" s="41"/>
      <c r="F1059" s="41"/>
      <c r="G1059" s="41"/>
      <c r="H1059" s="42"/>
      <c r="I1059" s="41"/>
      <c r="J1059" s="41"/>
      <c r="K1059" s="41"/>
      <c r="L1059" s="41"/>
      <c r="M1059" s="41"/>
      <c r="N1059" s="41"/>
      <c r="O1059" s="41"/>
      <c r="P1059" s="41"/>
      <c r="Q1059" s="41"/>
      <c r="R1059" s="41"/>
      <c r="S1059" s="41"/>
      <c r="T1059" s="41"/>
      <c r="U1059" s="41"/>
      <c r="V1059" s="41"/>
      <c r="W1059" s="41"/>
      <c r="X1059" s="41"/>
      <c r="Y1059" s="41"/>
      <c r="Z1059" s="41"/>
      <c r="AA1059" s="41"/>
      <c r="AB1059" s="41"/>
      <c r="AC1059" s="41"/>
      <c r="AD1059" s="41"/>
      <c r="AE1059" s="41"/>
      <c r="AF1059" s="41"/>
      <c r="AG1059" s="41"/>
      <c r="AH1059" s="41"/>
      <c r="AI1059" s="41"/>
      <c r="AJ1059" s="41"/>
      <c r="AK1059" s="41"/>
      <c r="AL1059" s="41"/>
      <c r="AM1059" s="41"/>
      <c r="AN1059" s="41"/>
      <c r="AO1059" s="41"/>
      <c r="AP1059" s="41"/>
      <c r="AQ1059" s="41"/>
      <c r="AR1059" s="41"/>
      <c r="AS1059" s="41"/>
      <c r="AT1059" s="41"/>
      <c r="AU1059" s="41"/>
      <c r="AV1059" s="41"/>
      <c r="AW1059" s="41"/>
      <c r="AX1059" s="41"/>
      <c r="AY1059" s="41"/>
      <c r="AZ1059" s="41"/>
      <c r="BA1059" s="41"/>
      <c r="BB1059" s="41"/>
      <c r="BC1059" s="41"/>
      <c r="BD1059" s="41"/>
      <c r="BE1059" s="41"/>
      <c r="BF1059" s="41"/>
      <c r="BG1059" s="41"/>
      <c r="BH1059" s="41"/>
      <c r="BI1059" s="41"/>
      <c r="BJ1059" s="41"/>
      <c r="BK1059" s="43"/>
    </row>
    <row r="1060" spans="1:63" s="44" customFormat="1" x14ac:dyDescent="0.2">
      <c r="A1060" s="52"/>
      <c r="B1060" s="41"/>
      <c r="C1060" s="41"/>
      <c r="D1060" s="41"/>
      <c r="E1060" s="41"/>
      <c r="F1060" s="41"/>
      <c r="G1060" s="41"/>
      <c r="H1060" s="42"/>
      <c r="I1060" s="41"/>
      <c r="J1060" s="41"/>
      <c r="K1060" s="41"/>
      <c r="L1060" s="41"/>
      <c r="M1060" s="41"/>
      <c r="N1060" s="41"/>
      <c r="O1060" s="41"/>
      <c r="P1060" s="41"/>
      <c r="Q1060" s="41"/>
      <c r="R1060" s="41"/>
      <c r="S1060" s="41"/>
      <c r="T1060" s="41"/>
      <c r="U1060" s="41"/>
      <c r="V1060" s="41"/>
      <c r="W1060" s="41"/>
      <c r="X1060" s="41"/>
      <c r="Y1060" s="41"/>
      <c r="Z1060" s="41"/>
      <c r="AA1060" s="41"/>
      <c r="AB1060" s="41"/>
      <c r="AC1060" s="41"/>
      <c r="AD1060" s="41"/>
      <c r="AE1060" s="41"/>
      <c r="AF1060" s="41"/>
      <c r="AG1060" s="41"/>
      <c r="AH1060" s="41"/>
      <c r="AI1060" s="41"/>
      <c r="AJ1060" s="41"/>
      <c r="AK1060" s="41"/>
      <c r="AL1060" s="41"/>
      <c r="AM1060" s="41"/>
      <c r="AN1060" s="41"/>
      <c r="AO1060" s="41"/>
      <c r="AP1060" s="41"/>
      <c r="AQ1060" s="41"/>
      <c r="AR1060" s="41"/>
      <c r="AS1060" s="41"/>
      <c r="AT1060" s="41"/>
      <c r="AU1060" s="41"/>
      <c r="AV1060" s="41"/>
      <c r="AW1060" s="41"/>
      <c r="AX1060" s="41"/>
      <c r="AY1060" s="41"/>
      <c r="AZ1060" s="41"/>
      <c r="BA1060" s="41"/>
      <c r="BB1060" s="41"/>
      <c r="BC1060" s="41"/>
      <c r="BD1060" s="41"/>
      <c r="BE1060" s="41"/>
      <c r="BF1060" s="41"/>
      <c r="BG1060" s="41"/>
      <c r="BH1060" s="41"/>
      <c r="BI1060" s="41"/>
      <c r="BJ1060" s="41"/>
      <c r="BK1060" s="43"/>
    </row>
    <row r="1061" spans="1:63" s="44" customFormat="1" x14ac:dyDescent="0.2">
      <c r="A1061" s="52"/>
      <c r="B1061" s="41"/>
      <c r="C1061" s="41"/>
      <c r="D1061" s="41"/>
      <c r="E1061" s="41"/>
      <c r="F1061" s="41"/>
      <c r="G1061" s="41"/>
      <c r="H1061" s="42"/>
      <c r="I1061" s="41"/>
      <c r="J1061" s="41"/>
      <c r="K1061" s="41"/>
      <c r="L1061" s="41"/>
      <c r="M1061" s="41"/>
      <c r="N1061" s="41"/>
      <c r="O1061" s="41"/>
      <c r="P1061" s="41"/>
      <c r="Q1061" s="41"/>
      <c r="R1061" s="41"/>
      <c r="S1061" s="41"/>
      <c r="T1061" s="41"/>
      <c r="U1061" s="41"/>
      <c r="V1061" s="41"/>
      <c r="W1061" s="41"/>
      <c r="X1061" s="41"/>
      <c r="Y1061" s="41"/>
      <c r="Z1061" s="41"/>
      <c r="AA1061" s="41"/>
      <c r="AB1061" s="41"/>
      <c r="AC1061" s="41"/>
      <c r="AD1061" s="41"/>
      <c r="AE1061" s="41"/>
      <c r="AF1061" s="41"/>
      <c r="AG1061" s="41"/>
      <c r="AH1061" s="41"/>
      <c r="AI1061" s="41"/>
      <c r="AJ1061" s="41"/>
      <c r="AK1061" s="41"/>
      <c r="AL1061" s="41"/>
      <c r="AM1061" s="41"/>
      <c r="AN1061" s="41"/>
      <c r="AO1061" s="41"/>
      <c r="AP1061" s="41"/>
      <c r="AQ1061" s="41"/>
      <c r="AR1061" s="41"/>
      <c r="AS1061" s="41"/>
      <c r="AT1061" s="41"/>
      <c r="AU1061" s="41"/>
      <c r="AV1061" s="41"/>
      <c r="AW1061" s="41"/>
      <c r="AX1061" s="41"/>
      <c r="AY1061" s="41"/>
      <c r="AZ1061" s="41"/>
      <c r="BA1061" s="41"/>
      <c r="BB1061" s="41"/>
      <c r="BC1061" s="41"/>
      <c r="BD1061" s="41"/>
      <c r="BE1061" s="41"/>
      <c r="BF1061" s="41"/>
      <c r="BG1061" s="41"/>
      <c r="BH1061" s="41"/>
      <c r="BI1061" s="41"/>
      <c r="BJ1061" s="41"/>
      <c r="BK1061" s="43"/>
    </row>
    <row r="1062" spans="1:63" s="44" customFormat="1" x14ac:dyDescent="0.2">
      <c r="A1062" s="52"/>
      <c r="B1062" s="41"/>
      <c r="C1062" s="41"/>
      <c r="D1062" s="41"/>
      <c r="E1062" s="41"/>
      <c r="F1062" s="41"/>
      <c r="G1062" s="41"/>
      <c r="H1062" s="42"/>
      <c r="I1062" s="41"/>
      <c r="J1062" s="41"/>
      <c r="K1062" s="41"/>
      <c r="L1062" s="41"/>
      <c r="M1062" s="41"/>
      <c r="N1062" s="41"/>
      <c r="O1062" s="41"/>
      <c r="P1062" s="41"/>
      <c r="Q1062" s="41"/>
      <c r="R1062" s="41"/>
      <c r="S1062" s="41"/>
      <c r="T1062" s="41"/>
      <c r="U1062" s="41"/>
      <c r="V1062" s="41"/>
      <c r="W1062" s="41"/>
      <c r="X1062" s="41"/>
      <c r="Y1062" s="41"/>
      <c r="Z1062" s="41"/>
      <c r="AA1062" s="41"/>
      <c r="AB1062" s="41"/>
      <c r="AC1062" s="41"/>
      <c r="AD1062" s="41"/>
      <c r="AE1062" s="41"/>
      <c r="AF1062" s="41"/>
      <c r="AG1062" s="41"/>
      <c r="AH1062" s="41"/>
      <c r="AI1062" s="41"/>
      <c r="AJ1062" s="41"/>
      <c r="AK1062" s="41"/>
      <c r="AL1062" s="41"/>
      <c r="AM1062" s="41"/>
      <c r="AN1062" s="41"/>
      <c r="AO1062" s="41"/>
      <c r="AP1062" s="41"/>
      <c r="AQ1062" s="41"/>
      <c r="AR1062" s="41"/>
      <c r="AS1062" s="41"/>
      <c r="AT1062" s="41"/>
      <c r="AU1062" s="41"/>
      <c r="AV1062" s="41"/>
      <c r="AW1062" s="41"/>
      <c r="AX1062" s="41"/>
      <c r="AY1062" s="41"/>
      <c r="AZ1062" s="41"/>
      <c r="BA1062" s="41"/>
      <c r="BB1062" s="41"/>
      <c r="BC1062" s="41"/>
      <c r="BD1062" s="41"/>
      <c r="BE1062" s="41"/>
      <c r="BF1062" s="41"/>
      <c r="BG1062" s="41"/>
      <c r="BH1062" s="41"/>
      <c r="BI1062" s="41"/>
      <c r="BJ1062" s="41"/>
      <c r="BK1062" s="43"/>
    </row>
    <row r="1063" spans="1:63" s="44" customFormat="1" x14ac:dyDescent="0.2">
      <c r="A1063" s="52"/>
      <c r="B1063" s="41"/>
      <c r="C1063" s="41"/>
      <c r="D1063" s="41"/>
      <c r="E1063" s="41"/>
      <c r="F1063" s="41"/>
      <c r="G1063" s="41"/>
      <c r="H1063" s="42"/>
      <c r="I1063" s="41"/>
      <c r="J1063" s="41"/>
      <c r="K1063" s="41"/>
      <c r="L1063" s="41"/>
      <c r="M1063" s="41"/>
      <c r="N1063" s="41"/>
      <c r="O1063" s="41"/>
      <c r="P1063" s="41"/>
      <c r="Q1063" s="41"/>
      <c r="R1063" s="41"/>
      <c r="S1063" s="41"/>
      <c r="T1063" s="41"/>
      <c r="U1063" s="41"/>
      <c r="V1063" s="41"/>
      <c r="W1063" s="41"/>
      <c r="X1063" s="41"/>
      <c r="Y1063" s="41"/>
      <c r="Z1063" s="41"/>
      <c r="AA1063" s="41"/>
      <c r="AB1063" s="41"/>
      <c r="AC1063" s="41"/>
      <c r="AD1063" s="41"/>
      <c r="AE1063" s="41"/>
      <c r="AF1063" s="41"/>
      <c r="AG1063" s="41"/>
      <c r="AH1063" s="41"/>
      <c r="AI1063" s="41"/>
      <c r="AJ1063" s="41"/>
      <c r="AK1063" s="41"/>
      <c r="AL1063" s="41"/>
      <c r="AM1063" s="41"/>
      <c r="AN1063" s="41"/>
      <c r="AO1063" s="41"/>
      <c r="AP1063" s="41"/>
      <c r="AQ1063" s="41"/>
      <c r="AR1063" s="41"/>
      <c r="AS1063" s="41"/>
      <c r="AT1063" s="41"/>
      <c r="AU1063" s="41"/>
      <c r="AV1063" s="41"/>
      <c r="AW1063" s="41"/>
      <c r="AX1063" s="41"/>
      <c r="AY1063" s="41"/>
      <c r="AZ1063" s="41"/>
      <c r="BA1063" s="41"/>
      <c r="BB1063" s="41"/>
      <c r="BC1063" s="41"/>
      <c r="BD1063" s="41"/>
      <c r="BE1063" s="41"/>
      <c r="BF1063" s="41"/>
      <c r="BG1063" s="41"/>
      <c r="BH1063" s="41"/>
      <c r="BI1063" s="41"/>
      <c r="BJ1063" s="41"/>
      <c r="BK1063" s="43"/>
    </row>
    <row r="1064" spans="1:63" s="44" customFormat="1" x14ac:dyDescent="0.2">
      <c r="A1064" s="52"/>
      <c r="B1064" s="41"/>
      <c r="C1064" s="41"/>
      <c r="D1064" s="41"/>
      <c r="E1064" s="41"/>
      <c r="F1064" s="41"/>
      <c r="G1064" s="41"/>
      <c r="H1064" s="42"/>
      <c r="I1064" s="41"/>
      <c r="J1064" s="41"/>
      <c r="K1064" s="41"/>
      <c r="L1064" s="41"/>
      <c r="M1064" s="41"/>
      <c r="N1064" s="41"/>
      <c r="O1064" s="41"/>
      <c r="P1064" s="41"/>
      <c r="Q1064" s="41"/>
      <c r="R1064" s="41"/>
      <c r="S1064" s="41"/>
      <c r="T1064" s="41"/>
      <c r="U1064" s="41"/>
      <c r="V1064" s="41"/>
      <c r="W1064" s="41"/>
      <c r="X1064" s="41"/>
      <c r="Y1064" s="41"/>
      <c r="Z1064" s="41"/>
      <c r="AA1064" s="41"/>
      <c r="AB1064" s="41"/>
      <c r="AC1064" s="41"/>
      <c r="AD1064" s="41"/>
      <c r="AE1064" s="41"/>
      <c r="AF1064" s="41"/>
      <c r="AG1064" s="41"/>
      <c r="AH1064" s="41"/>
      <c r="AI1064" s="41"/>
      <c r="AJ1064" s="41"/>
      <c r="AK1064" s="41"/>
      <c r="AL1064" s="41"/>
      <c r="AM1064" s="41"/>
      <c r="AN1064" s="41"/>
      <c r="AO1064" s="41"/>
      <c r="AP1064" s="41"/>
      <c r="AQ1064" s="41"/>
      <c r="AR1064" s="41"/>
      <c r="AS1064" s="41"/>
      <c r="AT1064" s="41"/>
      <c r="AU1064" s="41"/>
      <c r="AV1064" s="41"/>
      <c r="AW1064" s="41"/>
      <c r="AX1064" s="41"/>
      <c r="AY1064" s="41"/>
      <c r="AZ1064" s="41"/>
      <c r="BA1064" s="41"/>
      <c r="BB1064" s="41"/>
      <c r="BC1064" s="41"/>
      <c r="BD1064" s="41"/>
      <c r="BE1064" s="41"/>
      <c r="BF1064" s="41"/>
      <c r="BG1064" s="41"/>
      <c r="BH1064" s="41"/>
      <c r="BI1064" s="41"/>
      <c r="BJ1064" s="41"/>
      <c r="BK1064" s="43"/>
    </row>
    <row r="1065" spans="1:63" s="44" customFormat="1" x14ac:dyDescent="0.2">
      <c r="A1065" s="52"/>
      <c r="B1065" s="41"/>
      <c r="C1065" s="41"/>
      <c r="D1065" s="41"/>
      <c r="E1065" s="41"/>
      <c r="F1065" s="41"/>
      <c r="G1065" s="41"/>
      <c r="H1065" s="42"/>
      <c r="I1065" s="41"/>
      <c r="J1065" s="41"/>
      <c r="K1065" s="41"/>
      <c r="L1065" s="41"/>
      <c r="M1065" s="41"/>
      <c r="N1065" s="41"/>
      <c r="O1065" s="41"/>
      <c r="P1065" s="41"/>
      <c r="Q1065" s="41"/>
      <c r="R1065" s="41"/>
      <c r="S1065" s="41"/>
      <c r="T1065" s="41"/>
      <c r="U1065" s="41"/>
      <c r="V1065" s="41"/>
      <c r="W1065" s="41"/>
      <c r="X1065" s="41"/>
      <c r="Y1065" s="41"/>
      <c r="Z1065" s="41"/>
      <c r="AA1065" s="41"/>
      <c r="AB1065" s="41"/>
      <c r="AC1065" s="41"/>
      <c r="AD1065" s="41"/>
      <c r="AE1065" s="41"/>
      <c r="AF1065" s="41"/>
      <c r="AG1065" s="41"/>
      <c r="AH1065" s="41"/>
      <c r="AI1065" s="41"/>
      <c r="AJ1065" s="41"/>
      <c r="AK1065" s="41"/>
      <c r="AL1065" s="41"/>
      <c r="AM1065" s="41"/>
      <c r="AN1065" s="41"/>
      <c r="AO1065" s="41"/>
      <c r="AP1065" s="41"/>
      <c r="AQ1065" s="41"/>
      <c r="AR1065" s="41"/>
      <c r="AS1065" s="41"/>
      <c r="AT1065" s="41"/>
      <c r="AU1065" s="41"/>
      <c r="AV1065" s="41"/>
      <c r="AW1065" s="41"/>
      <c r="AX1065" s="41"/>
      <c r="AY1065" s="41"/>
      <c r="AZ1065" s="41"/>
      <c r="BA1065" s="41"/>
      <c r="BB1065" s="41"/>
      <c r="BC1065" s="41"/>
      <c r="BD1065" s="41"/>
      <c r="BE1065" s="41"/>
      <c r="BF1065" s="41"/>
      <c r="BG1065" s="41"/>
      <c r="BH1065" s="41"/>
      <c r="BI1065" s="41"/>
      <c r="BJ1065" s="41"/>
      <c r="BK1065" s="43"/>
    </row>
    <row r="1066" spans="1:63" s="44" customFormat="1" x14ac:dyDescent="0.2">
      <c r="A1066" s="52"/>
      <c r="B1066" s="41"/>
      <c r="C1066" s="41"/>
      <c r="D1066" s="41"/>
      <c r="E1066" s="41"/>
      <c r="F1066" s="41"/>
      <c r="G1066" s="41"/>
      <c r="H1066" s="42"/>
      <c r="I1066" s="41"/>
      <c r="J1066" s="41"/>
      <c r="K1066" s="41"/>
      <c r="L1066" s="41"/>
      <c r="M1066" s="41"/>
      <c r="N1066" s="41"/>
      <c r="O1066" s="41"/>
      <c r="P1066" s="41"/>
      <c r="Q1066" s="41"/>
      <c r="R1066" s="41"/>
      <c r="S1066" s="41"/>
      <c r="T1066" s="41"/>
      <c r="U1066" s="41"/>
      <c r="V1066" s="41"/>
      <c r="W1066" s="41"/>
      <c r="X1066" s="41"/>
      <c r="Y1066" s="41"/>
      <c r="Z1066" s="41"/>
      <c r="AA1066" s="41"/>
      <c r="AB1066" s="41"/>
      <c r="AC1066" s="41"/>
      <c r="AD1066" s="41"/>
      <c r="AE1066" s="41"/>
      <c r="AF1066" s="41"/>
      <c r="AG1066" s="41"/>
      <c r="AH1066" s="41"/>
      <c r="AI1066" s="41"/>
      <c r="AJ1066" s="41"/>
      <c r="AK1066" s="41"/>
      <c r="AL1066" s="41"/>
      <c r="AM1066" s="41"/>
      <c r="AN1066" s="41"/>
      <c r="AO1066" s="41"/>
      <c r="AP1066" s="41"/>
      <c r="AQ1066" s="41"/>
      <c r="AR1066" s="41"/>
      <c r="AS1066" s="41"/>
      <c r="AT1066" s="41"/>
      <c r="AU1066" s="41"/>
      <c r="AV1066" s="41"/>
      <c r="AW1066" s="41"/>
      <c r="AX1066" s="41"/>
      <c r="AY1066" s="41"/>
      <c r="AZ1066" s="41"/>
      <c r="BA1066" s="41"/>
      <c r="BB1066" s="41"/>
      <c r="BC1066" s="41"/>
      <c r="BD1066" s="41"/>
      <c r="BE1066" s="41"/>
      <c r="BF1066" s="41"/>
      <c r="BG1066" s="41"/>
      <c r="BH1066" s="41"/>
      <c r="BI1066" s="41"/>
      <c r="BJ1066" s="41"/>
      <c r="BK1066" s="43"/>
    </row>
    <row r="1067" spans="1:63" s="44" customFormat="1" x14ac:dyDescent="0.2">
      <c r="A1067" s="52"/>
      <c r="B1067" s="41"/>
      <c r="C1067" s="41"/>
      <c r="D1067" s="41"/>
      <c r="E1067" s="41"/>
      <c r="F1067" s="41"/>
      <c r="G1067" s="41"/>
      <c r="H1067" s="42"/>
      <c r="I1067" s="41"/>
      <c r="J1067" s="41"/>
      <c r="K1067" s="41"/>
      <c r="L1067" s="41"/>
      <c r="M1067" s="41"/>
      <c r="N1067" s="41"/>
      <c r="O1067" s="41"/>
      <c r="P1067" s="41"/>
      <c r="Q1067" s="41"/>
      <c r="R1067" s="41"/>
      <c r="S1067" s="41"/>
      <c r="T1067" s="41"/>
      <c r="U1067" s="41"/>
      <c r="V1067" s="41"/>
      <c r="W1067" s="41"/>
      <c r="X1067" s="41"/>
      <c r="Y1067" s="41"/>
      <c r="Z1067" s="41"/>
      <c r="AA1067" s="41"/>
      <c r="AB1067" s="41"/>
      <c r="AC1067" s="41"/>
      <c r="AD1067" s="41"/>
      <c r="AE1067" s="41"/>
      <c r="AF1067" s="41"/>
      <c r="AG1067" s="41"/>
      <c r="AH1067" s="41"/>
      <c r="AI1067" s="41"/>
      <c r="AJ1067" s="41"/>
      <c r="AK1067" s="41"/>
      <c r="AL1067" s="41"/>
      <c r="AM1067" s="41"/>
      <c r="AN1067" s="41"/>
      <c r="AO1067" s="41"/>
      <c r="AP1067" s="41"/>
      <c r="AQ1067" s="41"/>
      <c r="AR1067" s="41"/>
      <c r="AS1067" s="41"/>
      <c r="AT1067" s="41"/>
      <c r="AU1067" s="41"/>
      <c r="AV1067" s="41"/>
      <c r="AW1067" s="41"/>
      <c r="AX1067" s="41"/>
      <c r="AY1067" s="41"/>
      <c r="AZ1067" s="41"/>
      <c r="BA1067" s="41"/>
      <c r="BB1067" s="41"/>
      <c r="BC1067" s="41"/>
      <c r="BD1067" s="41"/>
      <c r="BE1067" s="41"/>
      <c r="BF1067" s="41"/>
      <c r="BG1067" s="41"/>
      <c r="BH1067" s="41"/>
      <c r="BI1067" s="41"/>
      <c r="BJ1067" s="41"/>
      <c r="BK1067" s="43"/>
    </row>
    <row r="1068" spans="1:63" s="44" customFormat="1" x14ac:dyDescent="0.2">
      <c r="A1068" s="52"/>
      <c r="B1068" s="41"/>
      <c r="C1068" s="41"/>
      <c r="D1068" s="41"/>
      <c r="E1068" s="41"/>
      <c r="F1068" s="41"/>
      <c r="G1068" s="41"/>
      <c r="H1068" s="42"/>
      <c r="I1068" s="41"/>
      <c r="J1068" s="41"/>
      <c r="K1068" s="41"/>
      <c r="L1068" s="41"/>
      <c r="M1068" s="41"/>
      <c r="N1068" s="41"/>
      <c r="O1068" s="41"/>
      <c r="P1068" s="41"/>
      <c r="Q1068" s="41"/>
      <c r="R1068" s="41"/>
      <c r="S1068" s="41"/>
      <c r="T1068" s="41"/>
      <c r="U1068" s="41"/>
      <c r="V1068" s="41"/>
      <c r="W1068" s="41"/>
      <c r="X1068" s="41"/>
      <c r="Y1068" s="41"/>
      <c r="Z1068" s="41"/>
      <c r="AA1068" s="41"/>
      <c r="AB1068" s="41"/>
      <c r="AC1068" s="41"/>
      <c r="AD1068" s="41"/>
      <c r="AE1068" s="41"/>
      <c r="AF1068" s="41"/>
      <c r="AG1068" s="41"/>
      <c r="AH1068" s="41"/>
      <c r="AI1068" s="41"/>
      <c r="AJ1068" s="41"/>
      <c r="AK1068" s="41"/>
      <c r="AL1068" s="41"/>
      <c r="AM1068" s="41"/>
      <c r="AN1068" s="41"/>
      <c r="AO1068" s="41"/>
      <c r="AP1068" s="41"/>
      <c r="AQ1068" s="41"/>
      <c r="AR1068" s="41"/>
      <c r="AS1068" s="41"/>
      <c r="AT1068" s="41"/>
      <c r="AU1068" s="41"/>
      <c r="AV1068" s="41"/>
      <c r="AW1068" s="41"/>
      <c r="AX1068" s="41"/>
      <c r="AY1068" s="41"/>
      <c r="AZ1068" s="41"/>
      <c r="BA1068" s="41"/>
      <c r="BB1068" s="41"/>
      <c r="BC1068" s="41"/>
      <c r="BD1068" s="41"/>
      <c r="BE1068" s="41"/>
      <c r="BF1068" s="41"/>
      <c r="BG1068" s="41"/>
      <c r="BH1068" s="41"/>
      <c r="BI1068" s="41"/>
      <c r="BJ1068" s="41"/>
      <c r="BK1068" s="43"/>
    </row>
    <row r="1069" spans="1:63" s="44" customFormat="1" x14ac:dyDescent="0.2">
      <c r="A1069" s="52"/>
      <c r="B1069" s="41"/>
      <c r="C1069" s="41"/>
      <c r="D1069" s="41"/>
      <c r="E1069" s="41"/>
      <c r="F1069" s="41"/>
      <c r="G1069" s="41"/>
      <c r="H1069" s="42"/>
      <c r="I1069" s="41"/>
      <c r="J1069" s="41"/>
      <c r="K1069" s="41"/>
      <c r="L1069" s="41"/>
      <c r="M1069" s="41"/>
      <c r="N1069" s="41"/>
      <c r="O1069" s="41"/>
      <c r="P1069" s="41"/>
      <c r="Q1069" s="41"/>
      <c r="R1069" s="41"/>
      <c r="S1069" s="41"/>
      <c r="T1069" s="41"/>
      <c r="U1069" s="41"/>
      <c r="V1069" s="41"/>
      <c r="W1069" s="41"/>
      <c r="X1069" s="41"/>
      <c r="Y1069" s="41"/>
      <c r="Z1069" s="41"/>
      <c r="AA1069" s="41"/>
      <c r="AB1069" s="41"/>
      <c r="AC1069" s="41"/>
      <c r="AD1069" s="41"/>
      <c r="AE1069" s="41"/>
      <c r="AF1069" s="41"/>
      <c r="AG1069" s="41"/>
      <c r="AH1069" s="41"/>
      <c r="AI1069" s="41"/>
      <c r="AJ1069" s="41"/>
      <c r="AK1069" s="41"/>
      <c r="AL1069" s="41"/>
      <c r="AM1069" s="41"/>
      <c r="AN1069" s="41"/>
      <c r="AO1069" s="41"/>
      <c r="AP1069" s="41"/>
      <c r="AQ1069" s="41"/>
      <c r="AR1069" s="41"/>
      <c r="AS1069" s="41"/>
      <c r="AT1069" s="41"/>
      <c r="AU1069" s="41"/>
      <c r="AV1069" s="41"/>
      <c r="AW1069" s="41"/>
      <c r="AX1069" s="41"/>
      <c r="AY1069" s="41"/>
      <c r="AZ1069" s="41"/>
      <c r="BA1069" s="41"/>
      <c r="BB1069" s="41"/>
      <c r="BC1069" s="41"/>
      <c r="BD1069" s="41"/>
      <c r="BE1069" s="41"/>
      <c r="BF1069" s="41"/>
      <c r="BG1069" s="41"/>
      <c r="BH1069" s="41"/>
      <c r="BI1069" s="41"/>
      <c r="BJ1069" s="41"/>
      <c r="BK1069" s="43"/>
    </row>
    <row r="1070" spans="1:63" s="44" customFormat="1" x14ac:dyDescent="0.2">
      <c r="A1070" s="52"/>
      <c r="B1070" s="41"/>
      <c r="C1070" s="41"/>
      <c r="D1070" s="41"/>
      <c r="E1070" s="41"/>
      <c r="F1070" s="41"/>
      <c r="G1070" s="41"/>
      <c r="H1070" s="42"/>
      <c r="I1070" s="41"/>
      <c r="J1070" s="41"/>
      <c r="K1070" s="41"/>
      <c r="L1070" s="41"/>
      <c r="M1070" s="41"/>
      <c r="N1070" s="41"/>
      <c r="O1070" s="41"/>
      <c r="P1070" s="41"/>
      <c r="Q1070" s="41"/>
      <c r="R1070" s="41"/>
      <c r="S1070" s="41"/>
      <c r="T1070" s="41"/>
      <c r="U1070" s="41"/>
      <c r="V1070" s="41"/>
      <c r="W1070" s="41"/>
      <c r="X1070" s="41"/>
      <c r="Y1070" s="41"/>
      <c r="Z1070" s="41"/>
      <c r="AA1070" s="41"/>
      <c r="AB1070" s="41"/>
      <c r="AC1070" s="41"/>
      <c r="AD1070" s="41"/>
      <c r="AE1070" s="41"/>
      <c r="AF1070" s="41"/>
      <c r="AG1070" s="41"/>
      <c r="AH1070" s="41"/>
      <c r="AI1070" s="41"/>
      <c r="AJ1070" s="41"/>
      <c r="AK1070" s="41"/>
      <c r="AL1070" s="41"/>
      <c r="AM1070" s="41"/>
      <c r="AN1070" s="41"/>
      <c r="AO1070" s="41"/>
      <c r="AP1070" s="41"/>
      <c r="AQ1070" s="41"/>
      <c r="AR1070" s="41"/>
      <c r="AS1070" s="41"/>
      <c r="AT1070" s="41"/>
      <c r="AU1070" s="41"/>
      <c r="AV1070" s="41"/>
      <c r="AW1070" s="41"/>
      <c r="AX1070" s="41"/>
      <c r="AY1070" s="41"/>
      <c r="AZ1070" s="41"/>
      <c r="BA1070" s="41"/>
      <c r="BB1070" s="41"/>
      <c r="BC1070" s="41"/>
      <c r="BD1070" s="41"/>
      <c r="BE1070" s="41"/>
      <c r="BF1070" s="41"/>
      <c r="BG1070" s="41"/>
      <c r="BH1070" s="41"/>
      <c r="BI1070" s="41"/>
      <c r="BJ1070" s="41"/>
      <c r="BK1070" s="43"/>
    </row>
    <row r="1071" spans="1:63" s="44" customFormat="1" x14ac:dyDescent="0.2">
      <c r="A1071" s="52"/>
      <c r="B1071" s="41"/>
      <c r="C1071" s="41"/>
      <c r="D1071" s="41"/>
      <c r="E1071" s="41"/>
      <c r="F1071" s="41"/>
      <c r="G1071" s="41"/>
      <c r="H1071" s="42"/>
      <c r="I1071" s="41"/>
      <c r="J1071" s="41"/>
      <c r="K1071" s="41"/>
      <c r="L1071" s="41"/>
      <c r="M1071" s="41"/>
      <c r="N1071" s="41"/>
      <c r="O1071" s="41"/>
      <c r="P1071" s="41"/>
      <c r="Q1071" s="41"/>
      <c r="R1071" s="41"/>
      <c r="S1071" s="41"/>
      <c r="T1071" s="41"/>
      <c r="U1071" s="41"/>
      <c r="V1071" s="41"/>
      <c r="W1071" s="41"/>
      <c r="X1071" s="41"/>
      <c r="Y1071" s="41"/>
      <c r="Z1071" s="41"/>
      <c r="AA1071" s="41"/>
      <c r="AB1071" s="41"/>
      <c r="AC1071" s="41"/>
      <c r="AD1071" s="41"/>
      <c r="AE1071" s="41"/>
      <c r="AF1071" s="41"/>
      <c r="AG1071" s="41"/>
      <c r="AH1071" s="41"/>
      <c r="AI1071" s="41"/>
      <c r="AJ1071" s="41"/>
      <c r="AK1071" s="41"/>
      <c r="AL1071" s="41"/>
      <c r="AM1071" s="41"/>
      <c r="AN1071" s="41"/>
      <c r="AO1071" s="41"/>
      <c r="AP1071" s="41"/>
      <c r="AQ1071" s="41"/>
      <c r="AR1071" s="41"/>
      <c r="AS1071" s="41"/>
      <c r="AT1071" s="41"/>
      <c r="AU1071" s="41"/>
      <c r="AV1071" s="41"/>
      <c r="AW1071" s="41"/>
      <c r="AX1071" s="41"/>
      <c r="AY1071" s="41"/>
      <c r="AZ1071" s="41"/>
      <c r="BA1071" s="41"/>
      <c r="BB1071" s="41"/>
      <c r="BC1071" s="41"/>
      <c r="BD1071" s="41"/>
      <c r="BE1071" s="41"/>
      <c r="BF1071" s="41"/>
      <c r="BG1071" s="41"/>
      <c r="BH1071" s="41"/>
      <c r="BI1071" s="41"/>
      <c r="BJ1071" s="41"/>
      <c r="BK1071" s="43"/>
    </row>
    <row r="1072" spans="1:63" s="44" customFormat="1" x14ac:dyDescent="0.2">
      <c r="A1072" s="52"/>
      <c r="B1072" s="41"/>
      <c r="C1072" s="41"/>
      <c r="D1072" s="41"/>
      <c r="E1072" s="41"/>
      <c r="F1072" s="41"/>
      <c r="G1072" s="41"/>
      <c r="H1072" s="42"/>
      <c r="I1072" s="41"/>
      <c r="J1072" s="41"/>
      <c r="K1072" s="41"/>
      <c r="L1072" s="41"/>
      <c r="M1072" s="41"/>
      <c r="N1072" s="41"/>
      <c r="O1072" s="41"/>
      <c r="P1072" s="41"/>
      <c r="Q1072" s="41"/>
      <c r="R1072" s="41"/>
      <c r="S1072" s="41"/>
      <c r="T1072" s="41"/>
      <c r="U1072" s="41"/>
      <c r="V1072" s="41"/>
      <c r="W1072" s="41"/>
      <c r="X1072" s="41"/>
      <c r="Y1072" s="41"/>
      <c r="Z1072" s="41"/>
      <c r="AA1072" s="41"/>
      <c r="AB1072" s="41"/>
      <c r="AC1072" s="41"/>
      <c r="AD1072" s="41"/>
      <c r="AE1072" s="41"/>
      <c r="AF1072" s="41"/>
      <c r="AG1072" s="41"/>
      <c r="AH1072" s="41"/>
      <c r="AI1072" s="41"/>
      <c r="AJ1072" s="41"/>
      <c r="AK1072" s="41"/>
      <c r="AL1072" s="41"/>
      <c r="AM1072" s="41"/>
      <c r="AN1072" s="41"/>
      <c r="AO1072" s="41"/>
      <c r="AP1072" s="41"/>
      <c r="AQ1072" s="41"/>
      <c r="AR1072" s="41"/>
      <c r="AS1072" s="41"/>
      <c r="AT1072" s="41"/>
      <c r="AU1072" s="41"/>
      <c r="AV1072" s="41"/>
      <c r="AW1072" s="41"/>
      <c r="AX1072" s="41"/>
      <c r="AY1072" s="41"/>
      <c r="AZ1072" s="41"/>
      <c r="BA1072" s="41"/>
      <c r="BB1072" s="41"/>
      <c r="BC1072" s="41"/>
      <c r="BD1072" s="41"/>
      <c r="BE1072" s="41"/>
      <c r="BF1072" s="41"/>
      <c r="BG1072" s="41"/>
      <c r="BH1072" s="41"/>
      <c r="BI1072" s="41"/>
      <c r="BJ1072" s="41"/>
      <c r="BK1072" s="43"/>
    </row>
    <row r="1073" spans="1:63" s="44" customFormat="1" x14ac:dyDescent="0.2">
      <c r="A1073" s="52"/>
      <c r="B1073" s="41"/>
      <c r="C1073" s="41"/>
      <c r="D1073" s="41"/>
      <c r="E1073" s="41"/>
      <c r="F1073" s="41"/>
      <c r="G1073" s="41"/>
      <c r="H1073" s="42"/>
      <c r="I1073" s="41"/>
      <c r="J1073" s="41"/>
      <c r="K1073" s="41"/>
      <c r="L1073" s="41"/>
      <c r="M1073" s="41"/>
      <c r="N1073" s="41"/>
      <c r="O1073" s="41"/>
      <c r="P1073" s="41"/>
      <c r="Q1073" s="41"/>
      <c r="R1073" s="41"/>
      <c r="S1073" s="41"/>
      <c r="T1073" s="41"/>
      <c r="U1073" s="41"/>
      <c r="V1073" s="41"/>
      <c r="W1073" s="41"/>
      <c r="X1073" s="41"/>
      <c r="Y1073" s="41"/>
      <c r="Z1073" s="41"/>
      <c r="AA1073" s="41"/>
      <c r="AB1073" s="41"/>
      <c r="AC1073" s="41"/>
      <c r="AD1073" s="41"/>
      <c r="AE1073" s="41"/>
      <c r="AF1073" s="41"/>
      <c r="AG1073" s="41"/>
      <c r="AH1073" s="41"/>
      <c r="AI1073" s="41"/>
      <c r="AJ1073" s="41"/>
      <c r="AK1073" s="41"/>
      <c r="AL1073" s="41"/>
      <c r="AM1073" s="41"/>
      <c r="AN1073" s="41"/>
      <c r="AO1073" s="41"/>
      <c r="AP1073" s="41"/>
      <c r="AQ1073" s="41"/>
      <c r="AR1073" s="41"/>
      <c r="AS1073" s="41"/>
      <c r="AT1073" s="41"/>
      <c r="AU1073" s="41"/>
      <c r="AV1073" s="41"/>
      <c r="AW1073" s="41"/>
      <c r="AX1073" s="41"/>
      <c r="AY1073" s="41"/>
      <c r="AZ1073" s="41"/>
      <c r="BA1073" s="41"/>
      <c r="BB1073" s="41"/>
      <c r="BC1073" s="41"/>
      <c r="BD1073" s="41"/>
      <c r="BE1073" s="41"/>
      <c r="BF1073" s="41"/>
      <c r="BG1073" s="41"/>
      <c r="BH1073" s="41"/>
      <c r="BI1073" s="41"/>
      <c r="BJ1073" s="41"/>
      <c r="BK1073" s="43"/>
    </row>
    <row r="1074" spans="1:63" s="44" customFormat="1" x14ac:dyDescent="0.2">
      <c r="A1074" s="52"/>
      <c r="B1074" s="41"/>
      <c r="C1074" s="41"/>
      <c r="D1074" s="41"/>
      <c r="E1074" s="41"/>
      <c r="F1074" s="41"/>
      <c r="G1074" s="41"/>
      <c r="H1074" s="42"/>
      <c r="I1074" s="41"/>
      <c r="J1074" s="41"/>
      <c r="K1074" s="41"/>
      <c r="L1074" s="41"/>
      <c r="M1074" s="41"/>
      <c r="N1074" s="41"/>
      <c r="O1074" s="41"/>
      <c r="P1074" s="41"/>
      <c r="Q1074" s="41"/>
      <c r="R1074" s="41"/>
      <c r="S1074" s="41"/>
      <c r="T1074" s="41"/>
      <c r="U1074" s="41"/>
      <c r="V1074" s="41"/>
      <c r="W1074" s="41"/>
      <c r="X1074" s="41"/>
      <c r="Y1074" s="41"/>
      <c r="Z1074" s="41"/>
      <c r="AA1074" s="41"/>
      <c r="AB1074" s="41"/>
      <c r="AC1074" s="41"/>
      <c r="AD1074" s="41"/>
      <c r="AE1074" s="41"/>
      <c r="AF1074" s="41"/>
      <c r="AG1074" s="41"/>
      <c r="AH1074" s="41"/>
      <c r="AI1074" s="41"/>
      <c r="AJ1074" s="41"/>
      <c r="AK1074" s="41"/>
      <c r="AL1074" s="41"/>
      <c r="AM1074" s="41"/>
      <c r="AN1074" s="41"/>
      <c r="AO1074" s="41"/>
      <c r="AP1074" s="41"/>
      <c r="AQ1074" s="41"/>
      <c r="AR1074" s="41"/>
      <c r="AS1074" s="41"/>
      <c r="AT1074" s="41"/>
      <c r="AU1074" s="41"/>
      <c r="AV1074" s="41"/>
      <c r="AW1074" s="41"/>
      <c r="AX1074" s="41"/>
      <c r="AY1074" s="41"/>
      <c r="AZ1074" s="41"/>
      <c r="BA1074" s="41"/>
      <c r="BB1074" s="41"/>
      <c r="BC1074" s="41"/>
      <c r="BD1074" s="41"/>
      <c r="BE1074" s="41"/>
      <c r="BF1074" s="41"/>
      <c r="BG1074" s="41"/>
      <c r="BH1074" s="41"/>
      <c r="BI1074" s="41"/>
      <c r="BJ1074" s="41"/>
      <c r="BK1074" s="43"/>
    </row>
    <row r="1075" spans="1:63" s="44" customFormat="1" x14ac:dyDescent="0.2">
      <c r="A1075" s="52"/>
      <c r="B1075" s="41"/>
      <c r="C1075" s="41"/>
      <c r="D1075" s="41"/>
      <c r="E1075" s="41"/>
      <c r="F1075" s="41"/>
      <c r="G1075" s="41"/>
      <c r="H1075" s="42"/>
      <c r="I1075" s="41"/>
      <c r="J1075" s="41"/>
      <c r="K1075" s="41"/>
      <c r="L1075" s="41"/>
      <c r="M1075" s="41"/>
      <c r="N1075" s="41"/>
      <c r="O1075" s="41"/>
      <c r="P1075" s="41"/>
      <c r="Q1075" s="41"/>
      <c r="R1075" s="41"/>
      <c r="S1075" s="41"/>
      <c r="T1075" s="41"/>
      <c r="U1075" s="41"/>
      <c r="V1075" s="41"/>
      <c r="W1075" s="41"/>
      <c r="X1075" s="41"/>
      <c r="Y1075" s="41"/>
      <c r="Z1075" s="41"/>
      <c r="AA1075" s="41"/>
      <c r="AB1075" s="41"/>
      <c r="AC1075" s="41"/>
      <c r="AD1075" s="41"/>
      <c r="AE1075" s="41"/>
      <c r="AF1075" s="41"/>
      <c r="AG1075" s="41"/>
      <c r="AH1075" s="41"/>
      <c r="AI1075" s="41"/>
      <c r="AJ1075" s="41"/>
      <c r="AK1075" s="41"/>
      <c r="AL1075" s="41"/>
      <c r="AM1075" s="41"/>
      <c r="AN1075" s="41"/>
      <c r="AO1075" s="41"/>
      <c r="AP1075" s="41"/>
      <c r="AQ1075" s="41"/>
      <c r="AR1075" s="41"/>
      <c r="AS1075" s="41"/>
      <c r="AT1075" s="41"/>
      <c r="AU1075" s="41"/>
      <c r="AV1075" s="41"/>
      <c r="AW1075" s="41"/>
      <c r="AX1075" s="41"/>
      <c r="AY1075" s="41"/>
      <c r="AZ1075" s="41"/>
      <c r="BA1075" s="41"/>
      <c r="BB1075" s="41"/>
      <c r="BC1075" s="41"/>
      <c r="BD1075" s="41"/>
      <c r="BE1075" s="41"/>
      <c r="BF1075" s="41"/>
      <c r="BG1075" s="41"/>
      <c r="BH1075" s="41"/>
      <c r="BI1075" s="41"/>
      <c r="BJ1075" s="41"/>
      <c r="BK1075" s="43"/>
    </row>
    <row r="1076" spans="1:63" s="44" customFormat="1" x14ac:dyDescent="0.2">
      <c r="A1076" s="52"/>
      <c r="B1076" s="41"/>
      <c r="C1076" s="41"/>
      <c r="D1076" s="41"/>
      <c r="E1076" s="41"/>
      <c r="F1076" s="41"/>
      <c r="G1076" s="41"/>
      <c r="H1076" s="42"/>
      <c r="I1076" s="41"/>
      <c r="J1076" s="41"/>
      <c r="K1076" s="41"/>
      <c r="L1076" s="41"/>
      <c r="M1076" s="41"/>
      <c r="N1076" s="41"/>
      <c r="O1076" s="41"/>
      <c r="P1076" s="41"/>
      <c r="Q1076" s="41"/>
      <c r="R1076" s="41"/>
      <c r="S1076" s="41"/>
      <c r="T1076" s="41"/>
      <c r="U1076" s="41"/>
      <c r="V1076" s="41"/>
      <c r="W1076" s="41"/>
      <c r="X1076" s="41"/>
      <c r="Y1076" s="41"/>
      <c r="Z1076" s="41"/>
      <c r="AA1076" s="41"/>
      <c r="AB1076" s="41"/>
      <c r="AC1076" s="41"/>
      <c r="AD1076" s="41"/>
      <c r="AE1076" s="41"/>
      <c r="AF1076" s="41"/>
      <c r="AG1076" s="41"/>
      <c r="AH1076" s="41"/>
      <c r="AI1076" s="41"/>
      <c r="AJ1076" s="41"/>
      <c r="AK1076" s="41"/>
      <c r="AL1076" s="41"/>
      <c r="AM1076" s="41"/>
      <c r="AN1076" s="41"/>
      <c r="AO1076" s="41"/>
      <c r="AP1076" s="41"/>
      <c r="AQ1076" s="41"/>
      <c r="AR1076" s="41"/>
      <c r="AS1076" s="41"/>
      <c r="AT1076" s="41"/>
      <c r="AU1076" s="41"/>
      <c r="AV1076" s="41"/>
      <c r="AW1076" s="41"/>
      <c r="AX1076" s="41"/>
      <c r="AY1076" s="41"/>
      <c r="AZ1076" s="41"/>
      <c r="BA1076" s="41"/>
      <c r="BB1076" s="41"/>
      <c r="BC1076" s="41"/>
      <c r="BD1076" s="41"/>
      <c r="BE1076" s="41"/>
      <c r="BF1076" s="41"/>
      <c r="BG1076" s="41"/>
      <c r="BH1076" s="41"/>
      <c r="BI1076" s="41"/>
      <c r="BJ1076" s="41"/>
      <c r="BK1076" s="43"/>
    </row>
    <row r="1077" spans="1:63" s="44" customFormat="1" x14ac:dyDescent="0.2">
      <c r="A1077" s="52"/>
      <c r="B1077" s="41"/>
      <c r="C1077" s="41"/>
      <c r="D1077" s="41"/>
      <c r="E1077" s="41"/>
      <c r="F1077" s="41"/>
      <c r="G1077" s="41"/>
      <c r="H1077" s="42"/>
      <c r="I1077" s="41"/>
      <c r="J1077" s="41"/>
      <c r="K1077" s="41"/>
      <c r="L1077" s="41"/>
      <c r="M1077" s="41"/>
      <c r="N1077" s="41"/>
      <c r="O1077" s="41"/>
      <c r="P1077" s="41"/>
      <c r="Q1077" s="41"/>
      <c r="R1077" s="41"/>
      <c r="S1077" s="41"/>
      <c r="T1077" s="41"/>
      <c r="U1077" s="41"/>
      <c r="V1077" s="41"/>
      <c r="W1077" s="41"/>
      <c r="X1077" s="41"/>
      <c r="Y1077" s="41"/>
      <c r="Z1077" s="41"/>
      <c r="AA1077" s="41"/>
      <c r="AB1077" s="41"/>
      <c r="AC1077" s="41"/>
      <c r="AD1077" s="41"/>
      <c r="AE1077" s="41"/>
      <c r="AF1077" s="41"/>
      <c r="AG1077" s="41"/>
      <c r="AH1077" s="41"/>
      <c r="AI1077" s="41"/>
      <c r="AJ1077" s="41"/>
      <c r="AK1077" s="41"/>
      <c r="AL1077" s="41"/>
      <c r="AM1077" s="41"/>
      <c r="AN1077" s="41"/>
      <c r="AO1077" s="41"/>
      <c r="AP1077" s="41"/>
      <c r="AQ1077" s="41"/>
      <c r="AR1077" s="41"/>
      <c r="AS1077" s="41"/>
      <c r="AT1077" s="41"/>
      <c r="AU1077" s="41"/>
      <c r="AV1077" s="41"/>
      <c r="AW1077" s="41"/>
      <c r="AX1077" s="41"/>
      <c r="AY1077" s="41"/>
      <c r="AZ1077" s="41"/>
      <c r="BA1077" s="41"/>
      <c r="BB1077" s="41"/>
      <c r="BC1077" s="41"/>
      <c r="BD1077" s="41"/>
      <c r="BE1077" s="41"/>
      <c r="BF1077" s="41"/>
      <c r="BG1077" s="41"/>
      <c r="BH1077" s="41"/>
      <c r="BI1077" s="41"/>
      <c r="BJ1077" s="41"/>
      <c r="BK1077" s="43"/>
    </row>
    <row r="1078" spans="1:63" s="44" customFormat="1" x14ac:dyDescent="0.2">
      <c r="A1078" s="52"/>
      <c r="B1078" s="41"/>
      <c r="C1078" s="41"/>
      <c r="D1078" s="41"/>
      <c r="E1078" s="41"/>
      <c r="F1078" s="41"/>
      <c r="G1078" s="41"/>
      <c r="H1078" s="42"/>
      <c r="I1078" s="41"/>
      <c r="J1078" s="41"/>
      <c r="K1078" s="41"/>
      <c r="L1078" s="41"/>
      <c r="M1078" s="41"/>
      <c r="N1078" s="41"/>
      <c r="O1078" s="41"/>
      <c r="P1078" s="41"/>
      <c r="Q1078" s="41"/>
      <c r="R1078" s="41"/>
      <c r="S1078" s="41"/>
      <c r="T1078" s="41"/>
      <c r="U1078" s="41"/>
      <c r="V1078" s="41"/>
      <c r="W1078" s="41"/>
      <c r="X1078" s="41"/>
      <c r="Y1078" s="41"/>
      <c r="Z1078" s="41"/>
      <c r="AA1078" s="41"/>
      <c r="AB1078" s="41"/>
      <c r="AC1078" s="41"/>
      <c r="AD1078" s="41"/>
      <c r="AE1078" s="41"/>
      <c r="AF1078" s="41"/>
      <c r="AG1078" s="41"/>
      <c r="AH1078" s="41"/>
      <c r="AI1078" s="41"/>
      <c r="AJ1078" s="41"/>
      <c r="AK1078" s="41"/>
      <c r="AL1078" s="41"/>
      <c r="AM1078" s="41"/>
      <c r="AN1078" s="41"/>
      <c r="AO1078" s="41"/>
      <c r="AP1078" s="41"/>
      <c r="AQ1078" s="41"/>
      <c r="AR1078" s="41"/>
      <c r="AS1078" s="41"/>
      <c r="AT1078" s="41"/>
      <c r="AU1078" s="41"/>
      <c r="AV1078" s="41"/>
      <c r="AW1078" s="41"/>
      <c r="AX1078" s="41"/>
      <c r="AY1078" s="41"/>
      <c r="AZ1078" s="41"/>
      <c r="BA1078" s="41"/>
      <c r="BB1078" s="41"/>
      <c r="BC1078" s="41"/>
      <c r="BD1078" s="41"/>
      <c r="BE1078" s="41"/>
      <c r="BF1078" s="41"/>
      <c r="BG1078" s="41"/>
      <c r="BH1078" s="41"/>
      <c r="BI1078" s="41"/>
      <c r="BJ1078" s="41"/>
      <c r="BK1078" s="43"/>
    </row>
    <row r="1079" spans="1:63" s="44" customFormat="1" x14ac:dyDescent="0.2">
      <c r="A1079" s="52"/>
      <c r="B1079" s="41"/>
      <c r="C1079" s="41"/>
      <c r="D1079" s="41"/>
      <c r="E1079" s="41"/>
      <c r="F1079" s="41"/>
      <c r="G1079" s="41"/>
      <c r="H1079" s="42"/>
      <c r="I1079" s="41"/>
      <c r="J1079" s="41"/>
      <c r="K1079" s="41"/>
      <c r="L1079" s="41"/>
      <c r="M1079" s="41"/>
      <c r="N1079" s="41"/>
      <c r="O1079" s="41"/>
      <c r="P1079" s="41"/>
      <c r="Q1079" s="41"/>
      <c r="R1079" s="41"/>
      <c r="S1079" s="41"/>
      <c r="T1079" s="41"/>
      <c r="U1079" s="41"/>
      <c r="V1079" s="41"/>
      <c r="W1079" s="41"/>
      <c r="X1079" s="41"/>
      <c r="Y1079" s="41"/>
      <c r="Z1079" s="41"/>
      <c r="AA1079" s="41"/>
      <c r="AB1079" s="41"/>
      <c r="AC1079" s="41"/>
      <c r="AD1079" s="41"/>
      <c r="AE1079" s="41"/>
      <c r="AF1079" s="41"/>
      <c r="AG1079" s="41"/>
      <c r="AH1079" s="41"/>
      <c r="AI1079" s="41"/>
      <c r="AJ1079" s="41"/>
      <c r="AK1079" s="41"/>
      <c r="AL1079" s="41"/>
      <c r="AM1079" s="41"/>
      <c r="AN1079" s="41"/>
      <c r="AO1079" s="41"/>
      <c r="AP1079" s="41"/>
      <c r="AQ1079" s="41"/>
      <c r="AR1079" s="41"/>
      <c r="AS1079" s="41"/>
      <c r="AT1079" s="41"/>
      <c r="AU1079" s="41"/>
      <c r="AV1079" s="41"/>
      <c r="AW1079" s="41"/>
      <c r="AX1079" s="41"/>
      <c r="AY1079" s="41"/>
      <c r="AZ1079" s="41"/>
      <c r="BA1079" s="41"/>
      <c r="BB1079" s="41"/>
      <c r="BC1079" s="41"/>
      <c r="BD1079" s="41"/>
      <c r="BE1079" s="41"/>
      <c r="BF1079" s="41"/>
      <c r="BG1079" s="41"/>
      <c r="BH1079" s="41"/>
      <c r="BI1079" s="41"/>
      <c r="BJ1079" s="41"/>
      <c r="BK1079" s="43"/>
    </row>
    <row r="1080" spans="1:63" s="44" customFormat="1" x14ac:dyDescent="0.2">
      <c r="A1080" s="52"/>
      <c r="B1080" s="41"/>
      <c r="C1080" s="41"/>
      <c r="D1080" s="41"/>
      <c r="E1080" s="41"/>
      <c r="F1080" s="41"/>
      <c r="G1080" s="41"/>
      <c r="H1080" s="42"/>
      <c r="I1080" s="41"/>
      <c r="J1080" s="41"/>
      <c r="K1080" s="41"/>
      <c r="L1080" s="41"/>
      <c r="M1080" s="41"/>
      <c r="N1080" s="41"/>
      <c r="O1080" s="41"/>
      <c r="P1080" s="41"/>
      <c r="Q1080" s="41"/>
      <c r="R1080" s="41"/>
      <c r="S1080" s="41"/>
      <c r="T1080" s="41"/>
      <c r="U1080" s="41"/>
      <c r="V1080" s="41"/>
      <c r="W1080" s="41"/>
      <c r="X1080" s="41"/>
      <c r="Y1080" s="41"/>
      <c r="Z1080" s="41"/>
      <c r="AA1080" s="41"/>
      <c r="AB1080" s="41"/>
      <c r="AC1080" s="41"/>
      <c r="AD1080" s="41"/>
      <c r="AE1080" s="41"/>
      <c r="AF1080" s="41"/>
      <c r="AG1080" s="41"/>
      <c r="AH1080" s="41"/>
      <c r="AI1080" s="41"/>
      <c r="AJ1080" s="41"/>
      <c r="AK1080" s="41"/>
      <c r="AL1080" s="41"/>
      <c r="AM1080" s="41"/>
      <c r="AN1080" s="41"/>
      <c r="AO1080" s="41"/>
      <c r="AP1080" s="41"/>
      <c r="AQ1080" s="41"/>
      <c r="AR1080" s="41"/>
      <c r="AS1080" s="41"/>
      <c r="AT1080" s="41"/>
      <c r="AU1080" s="41"/>
      <c r="AV1080" s="41"/>
      <c r="AW1080" s="41"/>
      <c r="AX1080" s="41"/>
      <c r="AY1080" s="41"/>
      <c r="AZ1080" s="41"/>
      <c r="BA1080" s="41"/>
      <c r="BB1080" s="41"/>
      <c r="BC1080" s="41"/>
      <c r="BD1080" s="41"/>
      <c r="BE1080" s="41"/>
      <c r="BF1080" s="41"/>
      <c r="BG1080" s="41"/>
      <c r="BH1080" s="41"/>
      <c r="BI1080" s="41"/>
      <c r="BJ1080" s="41"/>
      <c r="BK1080" s="43"/>
    </row>
    <row r="1081" spans="1:63" s="44" customFormat="1" x14ac:dyDescent="0.2">
      <c r="A1081" s="52"/>
      <c r="B1081" s="41"/>
      <c r="C1081" s="41"/>
      <c r="D1081" s="41"/>
      <c r="E1081" s="41"/>
      <c r="F1081" s="41"/>
      <c r="G1081" s="41"/>
      <c r="H1081" s="42"/>
      <c r="I1081" s="41"/>
      <c r="J1081" s="41"/>
      <c r="K1081" s="41"/>
      <c r="L1081" s="41"/>
      <c r="M1081" s="41"/>
      <c r="N1081" s="41"/>
      <c r="O1081" s="41"/>
      <c r="P1081" s="41"/>
      <c r="Q1081" s="41"/>
      <c r="R1081" s="41"/>
      <c r="S1081" s="41"/>
      <c r="T1081" s="41"/>
      <c r="U1081" s="41"/>
      <c r="V1081" s="41"/>
      <c r="W1081" s="41"/>
      <c r="X1081" s="41"/>
      <c r="Y1081" s="41"/>
      <c r="Z1081" s="41"/>
      <c r="AA1081" s="41"/>
      <c r="AB1081" s="41"/>
      <c r="AC1081" s="41"/>
      <c r="AD1081" s="41"/>
      <c r="AE1081" s="41"/>
      <c r="AF1081" s="41"/>
      <c r="AG1081" s="41"/>
      <c r="AH1081" s="41"/>
      <c r="AI1081" s="41"/>
      <c r="AJ1081" s="41"/>
      <c r="AK1081" s="41"/>
      <c r="AL1081" s="41"/>
      <c r="AM1081" s="41"/>
      <c r="AN1081" s="41"/>
      <c r="AO1081" s="41"/>
      <c r="AP1081" s="41"/>
      <c r="AQ1081" s="41"/>
      <c r="AR1081" s="41"/>
      <c r="AS1081" s="41"/>
      <c r="AT1081" s="41"/>
      <c r="AU1081" s="41"/>
      <c r="AV1081" s="41"/>
      <c r="AW1081" s="41"/>
      <c r="AX1081" s="41"/>
      <c r="AY1081" s="41"/>
      <c r="AZ1081" s="41"/>
      <c r="BA1081" s="41"/>
      <c r="BB1081" s="41"/>
      <c r="BC1081" s="41"/>
      <c r="BD1081" s="41"/>
      <c r="BE1081" s="41"/>
      <c r="BF1081" s="41"/>
      <c r="BG1081" s="41"/>
      <c r="BH1081" s="41"/>
      <c r="BI1081" s="41"/>
      <c r="BJ1081" s="41"/>
      <c r="BK1081" s="43"/>
    </row>
    <row r="1082" spans="1:63" s="44" customFormat="1" x14ac:dyDescent="0.2">
      <c r="A1082" s="52"/>
      <c r="B1082" s="41"/>
      <c r="C1082" s="41"/>
      <c r="D1082" s="41"/>
      <c r="E1082" s="41"/>
      <c r="F1082" s="41"/>
      <c r="G1082" s="41"/>
      <c r="H1082" s="42"/>
      <c r="I1082" s="41"/>
      <c r="J1082" s="41"/>
      <c r="K1082" s="41"/>
      <c r="L1082" s="41"/>
      <c r="M1082" s="41"/>
      <c r="N1082" s="41"/>
      <c r="O1082" s="41"/>
      <c r="P1082" s="41"/>
      <c r="Q1082" s="41"/>
      <c r="R1082" s="41"/>
      <c r="S1082" s="41"/>
      <c r="T1082" s="41"/>
      <c r="U1082" s="41"/>
      <c r="V1082" s="41"/>
      <c r="W1082" s="41"/>
      <c r="X1082" s="41"/>
      <c r="Y1082" s="41"/>
      <c r="Z1082" s="41"/>
      <c r="AA1082" s="41"/>
      <c r="AB1082" s="41"/>
      <c r="AC1082" s="41"/>
      <c r="AD1082" s="41"/>
      <c r="AE1082" s="41"/>
      <c r="AF1082" s="41"/>
      <c r="AG1082" s="41"/>
      <c r="AH1082" s="41"/>
      <c r="AI1082" s="41"/>
      <c r="AJ1082" s="41"/>
      <c r="AK1082" s="41"/>
      <c r="AL1082" s="41"/>
      <c r="AM1082" s="41"/>
      <c r="AN1082" s="41"/>
      <c r="AO1082" s="41"/>
      <c r="AP1082" s="41"/>
      <c r="AQ1082" s="41"/>
      <c r="AR1082" s="41"/>
      <c r="AS1082" s="41"/>
      <c r="AT1082" s="41"/>
      <c r="AU1082" s="41"/>
      <c r="AV1082" s="41"/>
      <c r="AW1082" s="41"/>
      <c r="AX1082" s="41"/>
      <c r="AY1082" s="41"/>
      <c r="AZ1082" s="41"/>
      <c r="BA1082" s="41"/>
      <c r="BB1082" s="41"/>
      <c r="BC1082" s="41"/>
      <c r="BD1082" s="41"/>
      <c r="BE1082" s="41"/>
      <c r="BF1082" s="41"/>
      <c r="BG1082" s="41"/>
      <c r="BH1082" s="41"/>
      <c r="BI1082" s="41"/>
      <c r="BJ1082" s="41"/>
      <c r="BK1082" s="43"/>
    </row>
    <row r="1083" spans="1:63" s="44" customFormat="1" x14ac:dyDescent="0.2">
      <c r="A1083" s="52"/>
      <c r="B1083" s="41"/>
      <c r="C1083" s="41"/>
      <c r="D1083" s="41"/>
      <c r="E1083" s="41"/>
      <c r="F1083" s="41"/>
      <c r="G1083" s="41"/>
      <c r="H1083" s="42"/>
      <c r="I1083" s="41"/>
      <c r="J1083" s="41"/>
      <c r="K1083" s="41"/>
      <c r="L1083" s="41"/>
      <c r="M1083" s="41"/>
      <c r="N1083" s="41"/>
      <c r="O1083" s="41"/>
      <c r="P1083" s="41"/>
      <c r="Q1083" s="41"/>
      <c r="R1083" s="41"/>
      <c r="S1083" s="41"/>
      <c r="T1083" s="41"/>
      <c r="U1083" s="41"/>
      <c r="V1083" s="41"/>
      <c r="W1083" s="41"/>
      <c r="X1083" s="41"/>
      <c r="Y1083" s="41"/>
      <c r="Z1083" s="41"/>
      <c r="AA1083" s="41"/>
      <c r="AB1083" s="41"/>
      <c r="AC1083" s="41"/>
      <c r="AD1083" s="41"/>
      <c r="AE1083" s="41"/>
      <c r="AF1083" s="41"/>
      <c r="AG1083" s="41"/>
      <c r="AH1083" s="41"/>
      <c r="AI1083" s="41"/>
      <c r="AJ1083" s="41"/>
      <c r="AK1083" s="41"/>
      <c r="AL1083" s="41"/>
      <c r="AM1083" s="41"/>
      <c r="AN1083" s="41"/>
      <c r="AO1083" s="41"/>
      <c r="AP1083" s="41"/>
      <c r="AQ1083" s="41"/>
      <c r="AR1083" s="41"/>
      <c r="AS1083" s="41"/>
      <c r="AT1083" s="41"/>
      <c r="AU1083" s="41"/>
      <c r="AV1083" s="41"/>
      <c r="AW1083" s="41"/>
      <c r="AX1083" s="41"/>
      <c r="AY1083" s="41"/>
      <c r="AZ1083" s="41"/>
      <c r="BA1083" s="41"/>
      <c r="BB1083" s="41"/>
      <c r="BC1083" s="41"/>
      <c r="BD1083" s="41"/>
      <c r="BE1083" s="41"/>
      <c r="BF1083" s="41"/>
      <c r="BG1083" s="41"/>
      <c r="BH1083" s="41"/>
      <c r="BI1083" s="41"/>
      <c r="BJ1083" s="41"/>
      <c r="BK1083" s="43"/>
    </row>
    <row r="1084" spans="1:63" s="44" customFormat="1" x14ac:dyDescent="0.2">
      <c r="A1084" s="52"/>
      <c r="B1084" s="41"/>
      <c r="C1084" s="41"/>
      <c r="D1084" s="41"/>
      <c r="E1084" s="41"/>
      <c r="F1084" s="41"/>
      <c r="G1084" s="41"/>
      <c r="H1084" s="42"/>
      <c r="I1084" s="41"/>
      <c r="J1084" s="41"/>
      <c r="K1084" s="41"/>
      <c r="L1084" s="41"/>
      <c r="M1084" s="41"/>
      <c r="N1084" s="41"/>
      <c r="O1084" s="41"/>
      <c r="P1084" s="41"/>
      <c r="Q1084" s="41"/>
      <c r="R1084" s="41"/>
      <c r="S1084" s="41"/>
      <c r="T1084" s="41"/>
      <c r="U1084" s="41"/>
      <c r="V1084" s="41"/>
      <c r="W1084" s="41"/>
      <c r="X1084" s="41"/>
      <c r="Y1084" s="41"/>
      <c r="Z1084" s="41"/>
      <c r="AA1084" s="41"/>
      <c r="AB1084" s="41"/>
      <c r="AC1084" s="41"/>
      <c r="AD1084" s="41"/>
      <c r="AE1084" s="41"/>
      <c r="AF1084" s="41"/>
      <c r="AG1084" s="41"/>
      <c r="AH1084" s="41"/>
      <c r="AI1084" s="41"/>
      <c r="AJ1084" s="41"/>
      <c r="AK1084" s="41"/>
      <c r="AL1084" s="41"/>
      <c r="AM1084" s="41"/>
      <c r="AN1084" s="41"/>
      <c r="AO1084" s="41"/>
      <c r="AP1084" s="41"/>
      <c r="AQ1084" s="41"/>
      <c r="AR1084" s="41"/>
      <c r="AS1084" s="41"/>
      <c r="AT1084" s="41"/>
      <c r="AU1084" s="41"/>
      <c r="AV1084" s="41"/>
      <c r="AW1084" s="41"/>
      <c r="AX1084" s="41"/>
      <c r="AY1084" s="41"/>
      <c r="AZ1084" s="41"/>
      <c r="BA1084" s="41"/>
      <c r="BB1084" s="41"/>
      <c r="BC1084" s="41"/>
      <c r="BD1084" s="41"/>
      <c r="BE1084" s="41"/>
      <c r="BF1084" s="41"/>
      <c r="BG1084" s="41"/>
      <c r="BH1084" s="41"/>
      <c r="BI1084" s="41"/>
      <c r="BJ1084" s="41"/>
      <c r="BK1084" s="43"/>
    </row>
    <row r="1085" spans="1:63" s="44" customFormat="1" x14ac:dyDescent="0.2">
      <c r="A1085" s="52"/>
      <c r="B1085" s="41"/>
      <c r="C1085" s="41"/>
      <c r="D1085" s="41"/>
      <c r="E1085" s="41"/>
      <c r="F1085" s="41"/>
      <c r="G1085" s="41"/>
      <c r="H1085" s="42"/>
      <c r="I1085" s="41"/>
      <c r="J1085" s="41"/>
      <c r="K1085" s="41"/>
      <c r="L1085" s="41"/>
      <c r="M1085" s="41"/>
      <c r="N1085" s="41"/>
      <c r="O1085" s="41"/>
      <c r="P1085" s="41"/>
      <c r="Q1085" s="41"/>
      <c r="R1085" s="41"/>
      <c r="S1085" s="41"/>
      <c r="T1085" s="41"/>
      <c r="U1085" s="41"/>
      <c r="V1085" s="41"/>
      <c r="W1085" s="41"/>
      <c r="X1085" s="41"/>
      <c r="Y1085" s="41"/>
      <c r="Z1085" s="41"/>
      <c r="AA1085" s="41"/>
      <c r="AB1085" s="41"/>
      <c r="AC1085" s="41"/>
      <c r="AD1085" s="41"/>
      <c r="AE1085" s="41"/>
      <c r="AF1085" s="41"/>
      <c r="AG1085" s="41"/>
      <c r="AH1085" s="41"/>
      <c r="AI1085" s="41"/>
      <c r="AJ1085" s="41"/>
      <c r="AK1085" s="41"/>
      <c r="AL1085" s="41"/>
      <c r="AM1085" s="41"/>
      <c r="AN1085" s="41"/>
      <c r="AO1085" s="41"/>
      <c r="AP1085" s="41"/>
      <c r="AQ1085" s="41"/>
      <c r="AR1085" s="41"/>
      <c r="AS1085" s="41"/>
      <c r="AT1085" s="41"/>
      <c r="AU1085" s="41"/>
      <c r="AV1085" s="41"/>
      <c r="AW1085" s="41"/>
      <c r="AX1085" s="41"/>
      <c r="AY1085" s="41"/>
      <c r="AZ1085" s="41"/>
      <c r="BA1085" s="41"/>
      <c r="BB1085" s="41"/>
      <c r="BC1085" s="41"/>
      <c r="BD1085" s="41"/>
      <c r="BE1085" s="41"/>
      <c r="BF1085" s="41"/>
      <c r="BG1085" s="41"/>
      <c r="BH1085" s="41"/>
      <c r="BI1085" s="41"/>
      <c r="BJ1085" s="41"/>
      <c r="BK1085" s="43"/>
    </row>
    <row r="1086" spans="1:63" s="44" customFormat="1" x14ac:dyDescent="0.2">
      <c r="A1086" s="52"/>
      <c r="B1086" s="41"/>
      <c r="C1086" s="41"/>
      <c r="D1086" s="41"/>
      <c r="E1086" s="41"/>
      <c r="F1086" s="41"/>
      <c r="G1086" s="41"/>
      <c r="H1086" s="42"/>
      <c r="I1086" s="41"/>
      <c r="J1086" s="41"/>
      <c r="K1086" s="41"/>
      <c r="L1086" s="41"/>
      <c r="M1086" s="41"/>
      <c r="N1086" s="41"/>
      <c r="O1086" s="41"/>
      <c r="P1086" s="41"/>
      <c r="Q1086" s="41"/>
      <c r="R1086" s="41"/>
      <c r="S1086" s="41"/>
      <c r="T1086" s="41"/>
      <c r="U1086" s="41"/>
      <c r="V1086" s="41"/>
      <c r="W1086" s="41"/>
      <c r="X1086" s="41"/>
      <c r="Y1086" s="41"/>
      <c r="Z1086" s="41"/>
      <c r="AA1086" s="41"/>
      <c r="AB1086" s="41"/>
      <c r="AC1086" s="41"/>
      <c r="AD1086" s="41"/>
      <c r="AE1086" s="41"/>
      <c r="AF1086" s="41"/>
      <c r="AG1086" s="41"/>
      <c r="AH1086" s="41"/>
      <c r="AI1086" s="41"/>
      <c r="AJ1086" s="41"/>
      <c r="AK1086" s="41"/>
      <c r="AL1086" s="41"/>
      <c r="AM1086" s="41"/>
      <c r="AN1086" s="41"/>
      <c r="AO1086" s="41"/>
      <c r="AP1086" s="41"/>
      <c r="AQ1086" s="41"/>
      <c r="AR1086" s="41"/>
      <c r="AS1086" s="41"/>
      <c r="AT1086" s="41"/>
      <c r="AU1086" s="41"/>
      <c r="AV1086" s="41"/>
      <c r="AW1086" s="41"/>
      <c r="AX1086" s="41"/>
      <c r="AY1086" s="41"/>
      <c r="AZ1086" s="41"/>
      <c r="BA1086" s="41"/>
      <c r="BB1086" s="41"/>
      <c r="BC1086" s="41"/>
      <c r="BD1086" s="41"/>
      <c r="BE1086" s="41"/>
      <c r="BF1086" s="41"/>
      <c r="BG1086" s="41"/>
      <c r="BH1086" s="41"/>
      <c r="BI1086" s="41"/>
      <c r="BJ1086" s="41"/>
      <c r="BK1086" s="43"/>
    </row>
    <row r="1087" spans="1:63" s="44" customFormat="1" x14ac:dyDescent="0.2">
      <c r="A1087" s="52"/>
      <c r="B1087" s="41"/>
      <c r="C1087" s="41"/>
      <c r="D1087" s="41"/>
      <c r="E1087" s="41"/>
      <c r="F1087" s="41"/>
      <c r="G1087" s="41"/>
      <c r="H1087" s="42"/>
      <c r="I1087" s="41"/>
      <c r="J1087" s="41"/>
      <c r="K1087" s="41"/>
      <c r="L1087" s="41"/>
      <c r="M1087" s="41"/>
      <c r="N1087" s="41"/>
      <c r="O1087" s="41"/>
      <c r="P1087" s="41"/>
      <c r="Q1087" s="41"/>
      <c r="R1087" s="41"/>
      <c r="S1087" s="41"/>
      <c r="T1087" s="41"/>
      <c r="U1087" s="41"/>
      <c r="V1087" s="41"/>
      <c r="W1087" s="41"/>
      <c r="X1087" s="41"/>
      <c r="Y1087" s="41"/>
      <c r="Z1087" s="41"/>
      <c r="AA1087" s="41"/>
      <c r="AB1087" s="41"/>
      <c r="AC1087" s="41"/>
      <c r="AD1087" s="41"/>
      <c r="AE1087" s="41"/>
      <c r="AF1087" s="41"/>
      <c r="AG1087" s="41"/>
      <c r="AH1087" s="41"/>
      <c r="AI1087" s="41"/>
      <c r="AJ1087" s="41"/>
      <c r="AK1087" s="41"/>
      <c r="AL1087" s="41"/>
      <c r="AM1087" s="41"/>
      <c r="AN1087" s="41"/>
      <c r="AO1087" s="41"/>
      <c r="AP1087" s="41"/>
      <c r="AQ1087" s="41"/>
      <c r="AR1087" s="41"/>
      <c r="AS1087" s="41"/>
      <c r="AT1087" s="41"/>
      <c r="AU1087" s="41"/>
      <c r="AV1087" s="41"/>
      <c r="AW1087" s="41"/>
      <c r="AX1087" s="41"/>
      <c r="AY1087" s="41"/>
      <c r="AZ1087" s="41"/>
      <c r="BA1087" s="41"/>
      <c r="BB1087" s="41"/>
      <c r="BC1087" s="41"/>
      <c r="BD1087" s="41"/>
      <c r="BE1087" s="41"/>
      <c r="BF1087" s="41"/>
      <c r="BG1087" s="41"/>
      <c r="BH1087" s="41"/>
      <c r="BI1087" s="41"/>
      <c r="BJ1087" s="41"/>
      <c r="BK1087" s="43"/>
    </row>
    <row r="1088" spans="1:63" s="44" customFormat="1" x14ac:dyDescent="0.2">
      <c r="A1088" s="52"/>
      <c r="B1088" s="41"/>
      <c r="C1088" s="41"/>
      <c r="D1088" s="41"/>
      <c r="E1088" s="41"/>
      <c r="F1088" s="41"/>
      <c r="G1088" s="41"/>
      <c r="H1088" s="42"/>
      <c r="I1088" s="41"/>
      <c r="J1088" s="41"/>
      <c r="K1088" s="41"/>
      <c r="L1088" s="41"/>
      <c r="M1088" s="41"/>
      <c r="N1088" s="41"/>
      <c r="O1088" s="41"/>
      <c r="P1088" s="41"/>
      <c r="Q1088" s="41"/>
      <c r="R1088" s="41"/>
      <c r="S1088" s="41"/>
      <c r="T1088" s="41"/>
      <c r="U1088" s="41"/>
      <c r="V1088" s="41"/>
      <c r="W1088" s="41"/>
      <c r="X1088" s="41"/>
      <c r="Y1088" s="41"/>
      <c r="Z1088" s="41"/>
      <c r="AA1088" s="41"/>
      <c r="AB1088" s="41"/>
      <c r="AC1088" s="41"/>
      <c r="AD1088" s="41"/>
      <c r="AE1088" s="41"/>
      <c r="AF1088" s="41"/>
      <c r="AG1088" s="41"/>
      <c r="AH1088" s="41"/>
      <c r="AI1088" s="41"/>
      <c r="AJ1088" s="41"/>
      <c r="AK1088" s="41"/>
      <c r="AL1088" s="41"/>
      <c r="AM1088" s="41"/>
      <c r="AN1088" s="41"/>
      <c r="AO1088" s="41"/>
      <c r="AP1088" s="41"/>
      <c r="AQ1088" s="41"/>
      <c r="AR1088" s="41"/>
      <c r="AS1088" s="41"/>
      <c r="AT1088" s="41"/>
      <c r="AU1088" s="41"/>
      <c r="AV1088" s="41"/>
      <c r="AW1088" s="41"/>
      <c r="AX1088" s="41"/>
      <c r="AY1088" s="41"/>
      <c r="AZ1088" s="41"/>
      <c r="BA1088" s="41"/>
      <c r="BB1088" s="41"/>
      <c r="BC1088" s="41"/>
      <c r="BD1088" s="41"/>
      <c r="BE1088" s="41"/>
      <c r="BF1088" s="41"/>
      <c r="BG1088" s="41"/>
      <c r="BH1088" s="41"/>
      <c r="BI1088" s="41"/>
      <c r="BJ1088" s="41"/>
      <c r="BK1088" s="43"/>
    </row>
    <row r="1089" spans="1:63" s="44" customFormat="1" x14ac:dyDescent="0.2">
      <c r="A1089" s="52"/>
      <c r="B1089" s="41"/>
      <c r="C1089" s="41"/>
      <c r="D1089" s="41"/>
      <c r="E1089" s="41"/>
      <c r="F1089" s="41"/>
      <c r="G1089" s="41"/>
      <c r="H1089" s="42"/>
      <c r="I1089" s="41"/>
      <c r="J1089" s="41"/>
      <c r="K1089" s="41"/>
      <c r="L1089" s="41"/>
      <c r="M1089" s="41"/>
      <c r="N1089" s="41"/>
      <c r="O1089" s="41"/>
      <c r="P1089" s="41"/>
      <c r="Q1089" s="41"/>
      <c r="R1089" s="41"/>
      <c r="S1089" s="41"/>
      <c r="T1089" s="41"/>
      <c r="U1089" s="41"/>
      <c r="V1089" s="41"/>
      <c r="W1089" s="41"/>
      <c r="X1089" s="41"/>
      <c r="Y1089" s="41"/>
      <c r="Z1089" s="41"/>
      <c r="AA1089" s="41"/>
      <c r="AB1089" s="41"/>
      <c r="AC1089" s="41"/>
      <c r="AD1089" s="41"/>
      <c r="AE1089" s="41"/>
      <c r="AF1089" s="41"/>
      <c r="AG1089" s="41"/>
      <c r="AH1089" s="41"/>
      <c r="AI1089" s="41"/>
      <c r="AJ1089" s="41"/>
      <c r="AK1089" s="41"/>
      <c r="AL1089" s="41"/>
      <c r="AM1089" s="41"/>
      <c r="AN1089" s="41"/>
      <c r="AO1089" s="41"/>
      <c r="AP1089" s="41"/>
      <c r="AQ1089" s="41"/>
      <c r="AR1089" s="41"/>
      <c r="AS1089" s="41"/>
      <c r="AT1089" s="41"/>
      <c r="AU1089" s="41"/>
      <c r="AV1089" s="41"/>
      <c r="AW1089" s="41"/>
      <c r="AX1089" s="41"/>
      <c r="AY1089" s="41"/>
      <c r="AZ1089" s="41"/>
      <c r="BA1089" s="41"/>
      <c r="BB1089" s="41"/>
      <c r="BC1089" s="41"/>
      <c r="BD1089" s="41"/>
      <c r="BE1089" s="41"/>
      <c r="BF1089" s="41"/>
      <c r="BG1089" s="41"/>
      <c r="BH1089" s="41"/>
      <c r="BI1089" s="41"/>
      <c r="BJ1089" s="41"/>
      <c r="BK1089" s="43"/>
    </row>
    <row r="1090" spans="1:63" s="44" customFormat="1" x14ac:dyDescent="0.2">
      <c r="A1090" s="52"/>
      <c r="B1090" s="41"/>
      <c r="C1090" s="41"/>
      <c r="D1090" s="41"/>
      <c r="E1090" s="41"/>
      <c r="F1090" s="41"/>
      <c r="G1090" s="41"/>
      <c r="H1090" s="42"/>
      <c r="I1090" s="41"/>
      <c r="J1090" s="41"/>
      <c r="K1090" s="41"/>
      <c r="L1090" s="41"/>
      <c r="M1090" s="41"/>
      <c r="N1090" s="41"/>
      <c r="O1090" s="41"/>
      <c r="P1090" s="41"/>
      <c r="Q1090" s="41"/>
      <c r="R1090" s="41"/>
      <c r="S1090" s="41"/>
      <c r="T1090" s="41"/>
      <c r="U1090" s="41"/>
      <c r="V1090" s="41"/>
      <c r="W1090" s="41"/>
      <c r="X1090" s="41"/>
      <c r="Y1090" s="41"/>
      <c r="Z1090" s="41"/>
      <c r="AA1090" s="41"/>
      <c r="AB1090" s="41"/>
      <c r="AC1090" s="41"/>
      <c r="AD1090" s="41"/>
      <c r="AE1090" s="41"/>
      <c r="AF1090" s="41"/>
      <c r="AG1090" s="41"/>
      <c r="AH1090" s="41"/>
      <c r="AI1090" s="41"/>
      <c r="AJ1090" s="41"/>
      <c r="AK1090" s="41"/>
      <c r="AL1090" s="41"/>
      <c r="AM1090" s="41"/>
      <c r="AN1090" s="41"/>
      <c r="AO1090" s="41"/>
      <c r="AP1090" s="41"/>
      <c r="AQ1090" s="41"/>
      <c r="AR1090" s="41"/>
      <c r="AS1090" s="41"/>
      <c r="AT1090" s="41"/>
      <c r="AU1090" s="41"/>
      <c r="AV1090" s="41"/>
      <c r="AW1090" s="41"/>
      <c r="AX1090" s="41"/>
      <c r="AY1090" s="41"/>
      <c r="AZ1090" s="41"/>
      <c r="BA1090" s="41"/>
      <c r="BB1090" s="41"/>
      <c r="BC1090" s="41"/>
      <c r="BD1090" s="41"/>
      <c r="BE1090" s="41"/>
      <c r="BF1090" s="41"/>
      <c r="BG1090" s="41"/>
      <c r="BH1090" s="41"/>
      <c r="BI1090" s="41"/>
      <c r="BJ1090" s="41"/>
      <c r="BK1090" s="43"/>
    </row>
    <row r="1091" spans="1:63" s="44" customFormat="1" x14ac:dyDescent="0.2">
      <c r="A1091" s="52"/>
      <c r="B1091" s="41"/>
      <c r="C1091" s="41"/>
      <c r="D1091" s="41"/>
      <c r="E1091" s="41"/>
      <c r="F1091" s="41"/>
      <c r="G1091" s="41"/>
      <c r="H1091" s="42"/>
      <c r="I1091" s="41"/>
      <c r="J1091" s="41"/>
      <c r="K1091" s="41"/>
      <c r="L1091" s="41"/>
      <c r="M1091" s="41"/>
      <c r="N1091" s="41"/>
      <c r="O1091" s="41"/>
      <c r="P1091" s="41"/>
      <c r="Q1091" s="41"/>
      <c r="R1091" s="41"/>
      <c r="S1091" s="41"/>
      <c r="T1091" s="41"/>
      <c r="U1091" s="41"/>
      <c r="V1091" s="41"/>
      <c r="W1091" s="41"/>
      <c r="X1091" s="41"/>
      <c r="Y1091" s="41"/>
      <c r="Z1091" s="41"/>
      <c r="AA1091" s="41"/>
      <c r="AB1091" s="41"/>
      <c r="AC1091" s="41"/>
      <c r="AD1091" s="41"/>
      <c r="AE1091" s="41"/>
      <c r="AF1091" s="41"/>
      <c r="AG1091" s="41"/>
      <c r="AH1091" s="41"/>
      <c r="AI1091" s="41"/>
      <c r="AJ1091" s="41"/>
      <c r="AK1091" s="41"/>
      <c r="AL1091" s="41"/>
      <c r="AM1091" s="41"/>
      <c r="AN1091" s="41"/>
      <c r="AO1091" s="41"/>
      <c r="AP1091" s="41"/>
      <c r="AQ1091" s="41"/>
      <c r="AR1091" s="41"/>
      <c r="AS1091" s="41"/>
      <c r="AT1091" s="41"/>
      <c r="AU1091" s="41"/>
      <c r="AV1091" s="41"/>
      <c r="AW1091" s="41"/>
      <c r="AX1091" s="41"/>
      <c r="AY1091" s="41"/>
      <c r="AZ1091" s="41"/>
      <c r="BA1091" s="41"/>
      <c r="BB1091" s="41"/>
      <c r="BC1091" s="41"/>
      <c r="BD1091" s="41"/>
      <c r="BE1091" s="41"/>
      <c r="BF1091" s="41"/>
      <c r="BG1091" s="41"/>
      <c r="BH1091" s="41"/>
      <c r="BI1091" s="41"/>
      <c r="BJ1091" s="41"/>
      <c r="BK1091" s="43"/>
    </row>
    <row r="1092" spans="1:63" s="44" customFormat="1" x14ac:dyDescent="0.2">
      <c r="A1092" s="52"/>
      <c r="B1092" s="41"/>
      <c r="C1092" s="41"/>
      <c r="D1092" s="41"/>
      <c r="E1092" s="41"/>
      <c r="F1092" s="41"/>
      <c r="G1092" s="41"/>
      <c r="H1092" s="42"/>
      <c r="I1092" s="41"/>
      <c r="J1092" s="41"/>
      <c r="K1092" s="41"/>
      <c r="L1092" s="41"/>
      <c r="M1092" s="41"/>
      <c r="N1092" s="41"/>
      <c r="O1092" s="41"/>
      <c r="P1092" s="41"/>
      <c r="Q1092" s="41"/>
      <c r="R1092" s="41"/>
      <c r="S1092" s="41"/>
      <c r="T1092" s="41"/>
      <c r="U1092" s="41"/>
      <c r="V1092" s="41"/>
      <c r="W1092" s="41"/>
      <c r="X1092" s="41"/>
      <c r="Y1092" s="41"/>
      <c r="Z1092" s="41"/>
      <c r="AA1092" s="41"/>
      <c r="AB1092" s="41"/>
      <c r="AC1092" s="41"/>
      <c r="AD1092" s="41"/>
      <c r="AE1092" s="41"/>
      <c r="AF1092" s="41"/>
      <c r="AG1092" s="41"/>
      <c r="AH1092" s="41"/>
      <c r="AI1092" s="41"/>
      <c r="AJ1092" s="41"/>
      <c r="AK1092" s="41"/>
      <c r="AL1092" s="41"/>
      <c r="AM1092" s="41"/>
      <c r="AN1092" s="41"/>
      <c r="AO1092" s="41"/>
      <c r="AP1092" s="41"/>
      <c r="AQ1092" s="41"/>
      <c r="AR1092" s="41"/>
      <c r="AS1092" s="41"/>
      <c r="AT1092" s="41"/>
      <c r="AU1092" s="41"/>
      <c r="AV1092" s="41"/>
      <c r="AW1092" s="41"/>
      <c r="AX1092" s="41"/>
      <c r="AY1092" s="41"/>
      <c r="AZ1092" s="41"/>
      <c r="BA1092" s="41"/>
      <c r="BB1092" s="41"/>
      <c r="BC1092" s="41"/>
      <c r="BD1092" s="41"/>
      <c r="BE1092" s="41"/>
      <c r="BF1092" s="41"/>
      <c r="BG1092" s="41"/>
      <c r="BH1092" s="41"/>
      <c r="BI1092" s="41"/>
      <c r="BJ1092" s="41"/>
      <c r="BK1092" s="43"/>
    </row>
    <row r="1093" spans="1:63" s="44" customFormat="1" x14ac:dyDescent="0.2">
      <c r="A1093" s="52"/>
      <c r="B1093" s="41"/>
      <c r="C1093" s="41"/>
      <c r="D1093" s="41"/>
      <c r="E1093" s="41"/>
      <c r="F1093" s="41"/>
      <c r="G1093" s="41"/>
      <c r="H1093" s="42"/>
      <c r="I1093" s="41"/>
      <c r="J1093" s="41"/>
      <c r="K1093" s="41"/>
      <c r="L1093" s="41"/>
      <c r="M1093" s="41"/>
      <c r="N1093" s="41"/>
      <c r="O1093" s="41"/>
      <c r="P1093" s="41"/>
      <c r="Q1093" s="41"/>
      <c r="R1093" s="41"/>
      <c r="S1093" s="41"/>
      <c r="T1093" s="41"/>
      <c r="U1093" s="41"/>
      <c r="V1093" s="41"/>
      <c r="W1093" s="41"/>
      <c r="X1093" s="41"/>
      <c r="Y1093" s="41"/>
      <c r="Z1093" s="41"/>
      <c r="AA1093" s="41"/>
      <c r="AB1093" s="41"/>
      <c r="AC1093" s="41"/>
      <c r="AD1093" s="41"/>
      <c r="AE1093" s="41"/>
      <c r="AF1093" s="41"/>
      <c r="AG1093" s="41"/>
      <c r="AH1093" s="41"/>
      <c r="AI1093" s="41"/>
      <c r="AJ1093" s="41"/>
      <c r="AK1093" s="41"/>
      <c r="AL1093" s="41"/>
      <c r="AM1093" s="41"/>
      <c r="AN1093" s="41"/>
      <c r="AO1093" s="41"/>
      <c r="AP1093" s="41"/>
      <c r="AQ1093" s="41"/>
      <c r="AR1093" s="41"/>
      <c r="AS1093" s="41"/>
      <c r="AT1093" s="41"/>
      <c r="AU1093" s="41"/>
      <c r="AV1093" s="41"/>
      <c r="AW1093" s="41"/>
      <c r="AX1093" s="41"/>
      <c r="AY1093" s="41"/>
      <c r="AZ1093" s="41"/>
      <c r="BA1093" s="41"/>
      <c r="BB1093" s="41"/>
      <c r="BC1093" s="41"/>
      <c r="BD1093" s="41"/>
      <c r="BE1093" s="41"/>
      <c r="BF1093" s="41"/>
      <c r="BG1093" s="41"/>
      <c r="BH1093" s="41"/>
      <c r="BI1093" s="41"/>
      <c r="BJ1093" s="41"/>
      <c r="BK1093" s="43"/>
    </row>
    <row r="1094" spans="1:63" s="44" customFormat="1" x14ac:dyDescent="0.2">
      <c r="A1094" s="52"/>
      <c r="B1094" s="41"/>
      <c r="C1094" s="41"/>
      <c r="D1094" s="41"/>
      <c r="E1094" s="41"/>
      <c r="F1094" s="41"/>
      <c r="G1094" s="41"/>
      <c r="H1094" s="42"/>
      <c r="I1094" s="41"/>
      <c r="J1094" s="41"/>
      <c r="K1094" s="41"/>
      <c r="L1094" s="41"/>
      <c r="M1094" s="41"/>
      <c r="N1094" s="41"/>
      <c r="O1094" s="41"/>
      <c r="P1094" s="41"/>
      <c r="Q1094" s="41"/>
      <c r="R1094" s="41"/>
      <c r="S1094" s="41"/>
      <c r="T1094" s="41"/>
      <c r="U1094" s="41"/>
      <c r="V1094" s="41"/>
      <c r="W1094" s="41"/>
      <c r="X1094" s="41"/>
      <c r="Y1094" s="41"/>
      <c r="Z1094" s="41"/>
      <c r="AA1094" s="41"/>
      <c r="AB1094" s="41"/>
      <c r="AC1094" s="41"/>
      <c r="AD1094" s="41"/>
      <c r="AE1094" s="41"/>
      <c r="AF1094" s="41"/>
      <c r="AG1094" s="41"/>
      <c r="AH1094" s="41"/>
      <c r="AI1094" s="41"/>
      <c r="AJ1094" s="41"/>
      <c r="AK1094" s="41"/>
      <c r="AL1094" s="41"/>
      <c r="AM1094" s="41"/>
      <c r="AN1094" s="41"/>
      <c r="AO1094" s="41"/>
      <c r="AP1094" s="41"/>
      <c r="AQ1094" s="41"/>
      <c r="AR1094" s="41"/>
      <c r="AS1094" s="41"/>
      <c r="AT1094" s="41"/>
      <c r="AU1094" s="41"/>
      <c r="AV1094" s="41"/>
      <c r="AW1094" s="41"/>
      <c r="AX1094" s="41"/>
      <c r="AY1094" s="41"/>
      <c r="AZ1094" s="41"/>
      <c r="BA1094" s="41"/>
      <c r="BB1094" s="41"/>
      <c r="BC1094" s="41"/>
      <c r="BD1094" s="41"/>
      <c r="BE1094" s="41"/>
      <c r="BF1094" s="41"/>
      <c r="BG1094" s="41"/>
      <c r="BH1094" s="41"/>
      <c r="BI1094" s="41"/>
      <c r="BJ1094" s="41"/>
      <c r="BK1094" s="43"/>
    </row>
    <row r="1095" spans="1:63" s="44" customFormat="1" x14ac:dyDescent="0.2">
      <c r="A1095" s="52"/>
      <c r="B1095" s="41"/>
      <c r="C1095" s="41"/>
      <c r="D1095" s="41"/>
      <c r="E1095" s="41"/>
      <c r="F1095" s="41"/>
      <c r="G1095" s="41"/>
      <c r="H1095" s="42"/>
      <c r="I1095" s="41"/>
      <c r="J1095" s="41"/>
      <c r="K1095" s="41"/>
      <c r="L1095" s="41"/>
      <c r="M1095" s="41"/>
      <c r="N1095" s="41"/>
      <c r="O1095" s="41"/>
      <c r="P1095" s="41"/>
      <c r="Q1095" s="41"/>
      <c r="R1095" s="41"/>
      <c r="S1095" s="41"/>
      <c r="T1095" s="41"/>
      <c r="U1095" s="41"/>
      <c r="V1095" s="41"/>
      <c r="W1095" s="41"/>
      <c r="X1095" s="41"/>
      <c r="Y1095" s="41"/>
      <c r="Z1095" s="41"/>
      <c r="AA1095" s="41"/>
      <c r="AB1095" s="41"/>
      <c r="AC1095" s="41"/>
      <c r="AD1095" s="41"/>
      <c r="AE1095" s="41"/>
      <c r="AF1095" s="41"/>
      <c r="AG1095" s="41"/>
      <c r="AH1095" s="41"/>
      <c r="AI1095" s="41"/>
      <c r="AJ1095" s="41"/>
      <c r="AK1095" s="41"/>
      <c r="AL1095" s="41"/>
      <c r="AM1095" s="41"/>
      <c r="AN1095" s="41"/>
      <c r="AO1095" s="41"/>
      <c r="AP1095" s="41"/>
      <c r="AQ1095" s="41"/>
      <c r="AR1095" s="41"/>
      <c r="AS1095" s="41"/>
      <c r="AT1095" s="41"/>
      <c r="AU1095" s="41"/>
      <c r="AV1095" s="41"/>
      <c r="AW1095" s="41"/>
      <c r="AX1095" s="41"/>
      <c r="AY1095" s="41"/>
      <c r="AZ1095" s="41"/>
      <c r="BA1095" s="41"/>
      <c r="BB1095" s="41"/>
      <c r="BC1095" s="41"/>
      <c r="BD1095" s="41"/>
      <c r="BE1095" s="41"/>
      <c r="BF1095" s="41"/>
      <c r="BG1095" s="41"/>
      <c r="BH1095" s="41"/>
      <c r="BI1095" s="41"/>
      <c r="BJ1095" s="41"/>
      <c r="BK1095" s="43"/>
    </row>
    <row r="1096" spans="1:63" s="44" customFormat="1" x14ac:dyDescent="0.2">
      <c r="A1096" s="52"/>
      <c r="B1096" s="41"/>
      <c r="C1096" s="41"/>
      <c r="D1096" s="41"/>
      <c r="E1096" s="41"/>
      <c r="F1096" s="41"/>
      <c r="G1096" s="41"/>
      <c r="H1096" s="42"/>
      <c r="I1096" s="41"/>
      <c r="J1096" s="41"/>
      <c r="K1096" s="41"/>
      <c r="L1096" s="41"/>
      <c r="M1096" s="41"/>
      <c r="N1096" s="41"/>
      <c r="O1096" s="41"/>
      <c r="P1096" s="41"/>
      <c r="Q1096" s="41"/>
      <c r="R1096" s="41"/>
      <c r="S1096" s="41"/>
      <c r="T1096" s="41"/>
      <c r="U1096" s="41"/>
      <c r="V1096" s="41"/>
      <c r="W1096" s="41"/>
      <c r="X1096" s="41"/>
      <c r="Y1096" s="41"/>
      <c r="Z1096" s="41"/>
      <c r="AA1096" s="41"/>
      <c r="AB1096" s="41"/>
      <c r="AC1096" s="41"/>
      <c r="AD1096" s="41"/>
      <c r="AE1096" s="41"/>
      <c r="AF1096" s="41"/>
      <c r="AG1096" s="41"/>
      <c r="AH1096" s="41"/>
      <c r="AI1096" s="41"/>
      <c r="AJ1096" s="41"/>
      <c r="AK1096" s="41"/>
      <c r="AL1096" s="41"/>
      <c r="AM1096" s="41"/>
      <c r="AN1096" s="41"/>
      <c r="AO1096" s="41"/>
      <c r="AP1096" s="41"/>
      <c r="AQ1096" s="41"/>
      <c r="AR1096" s="41"/>
      <c r="AS1096" s="41"/>
      <c r="AT1096" s="41"/>
      <c r="AU1096" s="41"/>
      <c r="AV1096" s="41"/>
      <c r="AW1096" s="41"/>
      <c r="AX1096" s="41"/>
      <c r="AY1096" s="41"/>
      <c r="AZ1096" s="41"/>
      <c r="BA1096" s="41"/>
      <c r="BB1096" s="41"/>
      <c r="BC1096" s="41"/>
      <c r="BD1096" s="41"/>
      <c r="BE1096" s="41"/>
      <c r="BF1096" s="41"/>
      <c r="BG1096" s="41"/>
      <c r="BH1096" s="41"/>
      <c r="BI1096" s="41"/>
      <c r="BJ1096" s="41"/>
      <c r="BK1096" s="43"/>
    </row>
    <row r="1097" spans="1:63" s="44" customFormat="1" x14ac:dyDescent="0.2">
      <c r="A1097" s="52"/>
      <c r="B1097" s="41"/>
      <c r="C1097" s="41"/>
      <c r="D1097" s="41"/>
      <c r="E1097" s="41"/>
      <c r="F1097" s="41"/>
      <c r="G1097" s="41"/>
      <c r="H1097" s="42"/>
      <c r="I1097" s="41"/>
      <c r="J1097" s="41"/>
      <c r="K1097" s="41"/>
      <c r="L1097" s="41"/>
      <c r="M1097" s="41"/>
      <c r="N1097" s="41"/>
      <c r="O1097" s="41"/>
      <c r="P1097" s="41"/>
      <c r="Q1097" s="41"/>
      <c r="R1097" s="41"/>
      <c r="S1097" s="41"/>
      <c r="T1097" s="41"/>
      <c r="U1097" s="41"/>
      <c r="V1097" s="41"/>
      <c r="W1097" s="41"/>
      <c r="X1097" s="41"/>
      <c r="Y1097" s="41"/>
      <c r="Z1097" s="41"/>
      <c r="AA1097" s="41"/>
      <c r="AB1097" s="41"/>
      <c r="AC1097" s="41"/>
      <c r="AD1097" s="41"/>
      <c r="AE1097" s="41"/>
      <c r="AF1097" s="41"/>
      <c r="AG1097" s="41"/>
      <c r="AH1097" s="41"/>
      <c r="AI1097" s="41"/>
      <c r="AJ1097" s="41"/>
      <c r="AK1097" s="41"/>
      <c r="AL1097" s="41"/>
      <c r="AM1097" s="41"/>
      <c r="AN1097" s="41"/>
      <c r="AO1097" s="41"/>
      <c r="AP1097" s="41"/>
      <c r="AQ1097" s="41"/>
      <c r="AR1097" s="41"/>
      <c r="AS1097" s="41"/>
      <c r="AT1097" s="41"/>
      <c r="AU1097" s="41"/>
      <c r="AV1097" s="41"/>
      <c r="AW1097" s="41"/>
      <c r="AX1097" s="41"/>
      <c r="AY1097" s="41"/>
      <c r="AZ1097" s="41"/>
      <c r="BA1097" s="41"/>
      <c r="BB1097" s="41"/>
      <c r="BC1097" s="41"/>
      <c r="BD1097" s="41"/>
      <c r="BE1097" s="41"/>
      <c r="BF1097" s="41"/>
      <c r="BG1097" s="41"/>
      <c r="BH1097" s="41"/>
      <c r="BI1097" s="41"/>
      <c r="BJ1097" s="41"/>
      <c r="BK1097" s="43"/>
    </row>
    <row r="1098" spans="1:63" s="44" customFormat="1" x14ac:dyDescent="0.2">
      <c r="A1098" s="52"/>
      <c r="B1098" s="41"/>
      <c r="C1098" s="41"/>
      <c r="D1098" s="41"/>
      <c r="E1098" s="41"/>
      <c r="F1098" s="41"/>
      <c r="G1098" s="41"/>
      <c r="H1098" s="42"/>
      <c r="I1098" s="41"/>
      <c r="J1098" s="41"/>
      <c r="K1098" s="41"/>
      <c r="L1098" s="41"/>
      <c r="M1098" s="41"/>
      <c r="N1098" s="41"/>
      <c r="O1098" s="41"/>
      <c r="P1098" s="41"/>
      <c r="Q1098" s="41"/>
      <c r="R1098" s="41"/>
      <c r="S1098" s="41"/>
      <c r="T1098" s="41"/>
      <c r="U1098" s="41"/>
      <c r="V1098" s="41"/>
      <c r="W1098" s="41"/>
      <c r="X1098" s="41"/>
      <c r="Y1098" s="41"/>
      <c r="Z1098" s="41"/>
      <c r="AA1098" s="41"/>
      <c r="AB1098" s="41"/>
      <c r="AC1098" s="41"/>
      <c r="AD1098" s="41"/>
      <c r="AE1098" s="41"/>
      <c r="AF1098" s="41"/>
      <c r="AG1098" s="41"/>
      <c r="AH1098" s="41"/>
      <c r="AI1098" s="41"/>
      <c r="AJ1098" s="41"/>
      <c r="AK1098" s="41"/>
      <c r="AL1098" s="41"/>
      <c r="AM1098" s="41"/>
      <c r="AN1098" s="41"/>
      <c r="AO1098" s="41"/>
      <c r="AP1098" s="41"/>
      <c r="AQ1098" s="41"/>
      <c r="AR1098" s="41"/>
      <c r="AS1098" s="41"/>
      <c r="AT1098" s="41"/>
      <c r="AU1098" s="41"/>
      <c r="AV1098" s="41"/>
      <c r="AW1098" s="41"/>
      <c r="AX1098" s="41"/>
      <c r="AY1098" s="41"/>
      <c r="AZ1098" s="41"/>
      <c r="BA1098" s="41"/>
      <c r="BB1098" s="41"/>
      <c r="BC1098" s="41"/>
      <c r="BD1098" s="41"/>
      <c r="BE1098" s="41"/>
      <c r="BF1098" s="41"/>
      <c r="BG1098" s="41"/>
      <c r="BH1098" s="41"/>
      <c r="BI1098" s="41"/>
      <c r="BJ1098" s="41"/>
      <c r="BK1098" s="43"/>
    </row>
    <row r="1099" spans="1:63" s="44" customFormat="1" x14ac:dyDescent="0.2">
      <c r="A1099" s="52"/>
      <c r="B1099" s="41"/>
      <c r="C1099" s="41"/>
      <c r="D1099" s="41"/>
      <c r="E1099" s="41"/>
      <c r="F1099" s="41"/>
      <c r="G1099" s="41"/>
      <c r="H1099" s="42"/>
      <c r="I1099" s="41"/>
      <c r="J1099" s="41"/>
      <c r="K1099" s="41"/>
      <c r="L1099" s="41"/>
      <c r="M1099" s="41"/>
      <c r="N1099" s="41"/>
      <c r="O1099" s="41"/>
      <c r="P1099" s="41"/>
      <c r="Q1099" s="41"/>
      <c r="R1099" s="41"/>
      <c r="S1099" s="41"/>
      <c r="T1099" s="41"/>
      <c r="U1099" s="41"/>
      <c r="V1099" s="41"/>
      <c r="W1099" s="41"/>
      <c r="X1099" s="41"/>
      <c r="Y1099" s="41"/>
      <c r="Z1099" s="41"/>
      <c r="AA1099" s="41"/>
      <c r="AB1099" s="41"/>
      <c r="AC1099" s="41"/>
      <c r="AD1099" s="41"/>
      <c r="AE1099" s="41"/>
      <c r="AF1099" s="41"/>
      <c r="AG1099" s="41"/>
      <c r="AH1099" s="41"/>
      <c r="AI1099" s="41"/>
      <c r="AJ1099" s="41"/>
      <c r="AK1099" s="41"/>
      <c r="AL1099" s="41"/>
      <c r="AM1099" s="41"/>
      <c r="AN1099" s="41"/>
      <c r="AO1099" s="41"/>
      <c r="AP1099" s="41"/>
      <c r="AQ1099" s="41"/>
      <c r="AR1099" s="41"/>
      <c r="AS1099" s="41"/>
      <c r="AT1099" s="41"/>
      <c r="AU1099" s="41"/>
      <c r="AV1099" s="41"/>
      <c r="AW1099" s="41"/>
      <c r="AX1099" s="41"/>
      <c r="AY1099" s="41"/>
      <c r="AZ1099" s="41"/>
      <c r="BA1099" s="41"/>
      <c r="BB1099" s="41"/>
      <c r="BC1099" s="41"/>
      <c r="BD1099" s="41"/>
      <c r="BE1099" s="41"/>
      <c r="BF1099" s="41"/>
      <c r="BG1099" s="41"/>
      <c r="BH1099" s="41"/>
      <c r="BI1099" s="41"/>
      <c r="BJ1099" s="41"/>
      <c r="BK1099" s="43"/>
    </row>
    <row r="1100" spans="1:63" s="44" customFormat="1" x14ac:dyDescent="0.2">
      <c r="A1100" s="52"/>
      <c r="B1100" s="41"/>
      <c r="C1100" s="41"/>
      <c r="D1100" s="41"/>
      <c r="E1100" s="41"/>
      <c r="F1100" s="41"/>
      <c r="G1100" s="41"/>
      <c r="H1100" s="42"/>
      <c r="I1100" s="41"/>
      <c r="J1100" s="41"/>
      <c r="K1100" s="41"/>
      <c r="L1100" s="41"/>
      <c r="M1100" s="41"/>
      <c r="N1100" s="41"/>
      <c r="O1100" s="41"/>
      <c r="P1100" s="41"/>
      <c r="Q1100" s="41"/>
      <c r="R1100" s="41"/>
      <c r="S1100" s="41"/>
      <c r="T1100" s="41"/>
      <c r="U1100" s="41"/>
      <c r="V1100" s="41"/>
      <c r="W1100" s="41"/>
      <c r="X1100" s="41"/>
      <c r="Y1100" s="41"/>
      <c r="Z1100" s="41"/>
      <c r="AA1100" s="41"/>
      <c r="AB1100" s="41"/>
      <c r="AC1100" s="41"/>
      <c r="AD1100" s="41"/>
      <c r="AE1100" s="41"/>
      <c r="AF1100" s="41"/>
      <c r="AG1100" s="41"/>
      <c r="AH1100" s="41"/>
      <c r="AI1100" s="41"/>
      <c r="AJ1100" s="41"/>
      <c r="AK1100" s="41"/>
      <c r="AL1100" s="41"/>
      <c r="AM1100" s="41"/>
      <c r="AN1100" s="41"/>
      <c r="AO1100" s="41"/>
      <c r="AP1100" s="41"/>
      <c r="AQ1100" s="41"/>
      <c r="AR1100" s="41"/>
      <c r="AS1100" s="41"/>
      <c r="AT1100" s="41"/>
      <c r="AU1100" s="41"/>
      <c r="AV1100" s="41"/>
      <c r="AW1100" s="41"/>
      <c r="AX1100" s="41"/>
      <c r="AY1100" s="41"/>
      <c r="AZ1100" s="41"/>
      <c r="BA1100" s="41"/>
      <c r="BB1100" s="41"/>
      <c r="BC1100" s="41"/>
      <c r="BD1100" s="41"/>
      <c r="BE1100" s="41"/>
      <c r="BF1100" s="41"/>
      <c r="BG1100" s="41"/>
      <c r="BH1100" s="41"/>
      <c r="BI1100" s="41"/>
      <c r="BJ1100" s="41"/>
      <c r="BK1100" s="43"/>
    </row>
    <row r="1101" spans="1:63" s="44" customFormat="1" x14ac:dyDescent="0.2">
      <c r="A1101" s="52"/>
      <c r="B1101" s="45"/>
      <c r="C1101" s="45"/>
      <c r="D1101" s="45"/>
      <c r="E1101" s="45"/>
      <c r="F1101" s="45"/>
      <c r="G1101" s="45"/>
      <c r="H1101" s="46"/>
      <c r="I1101" s="45"/>
      <c r="J1101" s="45"/>
      <c r="K1101" s="45"/>
      <c r="L1101" s="45"/>
      <c r="M1101" s="45"/>
      <c r="N1101" s="45"/>
      <c r="O1101" s="45"/>
      <c r="P1101" s="45"/>
      <c r="Q1101" s="45"/>
      <c r="R1101" s="45"/>
      <c r="S1101" s="45"/>
      <c r="T1101" s="45"/>
      <c r="U1101" s="45"/>
      <c r="V1101" s="45"/>
      <c r="W1101" s="45"/>
      <c r="X1101" s="45"/>
      <c r="Y1101" s="45"/>
      <c r="Z1101" s="45"/>
      <c r="AA1101" s="45"/>
      <c r="AB1101" s="45"/>
      <c r="AC1101" s="45"/>
      <c r="AD1101" s="45"/>
      <c r="AE1101" s="45"/>
      <c r="AF1101" s="45"/>
      <c r="AG1101" s="45"/>
      <c r="AH1101" s="45"/>
      <c r="AI1101" s="45"/>
      <c r="AJ1101" s="45"/>
      <c r="AK1101" s="45"/>
      <c r="AL1101" s="45"/>
      <c r="AM1101" s="45"/>
      <c r="AN1101" s="45"/>
      <c r="AO1101" s="45"/>
      <c r="AP1101" s="45"/>
      <c r="AQ1101" s="45"/>
      <c r="AR1101" s="45"/>
      <c r="AS1101" s="45"/>
      <c r="AT1101" s="45"/>
      <c r="AU1101" s="45"/>
      <c r="AV1101" s="45"/>
      <c r="AW1101" s="45"/>
      <c r="AX1101" s="45"/>
      <c r="AY1101" s="45"/>
      <c r="AZ1101" s="45"/>
      <c r="BA1101" s="45"/>
      <c r="BB1101" s="45"/>
      <c r="BC1101" s="45"/>
      <c r="BD1101" s="45"/>
      <c r="BE1101" s="45"/>
      <c r="BF1101" s="45"/>
      <c r="BG1101" s="45"/>
      <c r="BH1101" s="45"/>
      <c r="BI1101" s="45"/>
      <c r="BJ1101" s="45"/>
      <c r="BK1101" s="12"/>
    </row>
    <row r="1102" spans="1:63" s="44" customFormat="1" x14ac:dyDescent="0.2">
      <c r="A1102" s="52"/>
      <c r="B1102" s="45"/>
      <c r="C1102" s="45"/>
      <c r="D1102" s="45"/>
      <c r="E1102" s="45"/>
      <c r="F1102" s="45"/>
      <c r="G1102" s="45"/>
      <c r="H1102" s="46"/>
      <c r="I1102" s="45"/>
      <c r="J1102" s="45"/>
      <c r="K1102" s="45"/>
      <c r="L1102" s="45"/>
      <c r="M1102" s="45"/>
      <c r="N1102" s="45"/>
      <c r="O1102" s="45"/>
      <c r="P1102" s="45"/>
      <c r="Q1102" s="45"/>
      <c r="R1102" s="45"/>
      <c r="S1102" s="45"/>
      <c r="T1102" s="45"/>
      <c r="U1102" s="45"/>
      <c r="V1102" s="45"/>
      <c r="W1102" s="45"/>
      <c r="X1102" s="45"/>
      <c r="Y1102" s="45"/>
      <c r="Z1102" s="45"/>
      <c r="AA1102" s="45"/>
      <c r="AB1102" s="45"/>
      <c r="AC1102" s="45"/>
      <c r="AD1102" s="45"/>
      <c r="AE1102" s="45"/>
      <c r="AF1102" s="45"/>
      <c r="AG1102" s="45"/>
      <c r="AH1102" s="45"/>
      <c r="AI1102" s="45"/>
      <c r="AJ1102" s="45"/>
      <c r="AK1102" s="45"/>
      <c r="AL1102" s="45"/>
      <c r="AM1102" s="45"/>
      <c r="AN1102" s="45"/>
      <c r="AO1102" s="45"/>
      <c r="AP1102" s="45"/>
      <c r="AQ1102" s="45"/>
      <c r="AR1102" s="45"/>
      <c r="AS1102" s="45"/>
      <c r="AT1102" s="45"/>
      <c r="AU1102" s="45"/>
      <c r="AV1102" s="45"/>
      <c r="AW1102" s="45"/>
      <c r="AX1102" s="45"/>
      <c r="AY1102" s="45"/>
      <c r="AZ1102" s="45"/>
      <c r="BA1102" s="45"/>
      <c r="BB1102" s="45"/>
      <c r="BC1102" s="45"/>
      <c r="BD1102" s="45"/>
      <c r="BE1102" s="45"/>
      <c r="BF1102" s="45"/>
      <c r="BG1102" s="45"/>
      <c r="BH1102" s="45"/>
      <c r="BI1102" s="45"/>
      <c r="BJ1102" s="45"/>
      <c r="BK1102" s="12"/>
    </row>
    <row r="1103" spans="1:63" s="44" customFormat="1" x14ac:dyDescent="0.2">
      <c r="A1103" s="52"/>
      <c r="B1103" s="45"/>
      <c r="C1103" s="45"/>
      <c r="D1103" s="45"/>
      <c r="E1103" s="45"/>
      <c r="F1103" s="45"/>
      <c r="G1103" s="45"/>
      <c r="H1103" s="46"/>
      <c r="I1103" s="45"/>
      <c r="J1103" s="45"/>
      <c r="K1103" s="45"/>
      <c r="L1103" s="45"/>
      <c r="M1103" s="45"/>
      <c r="N1103" s="45"/>
      <c r="O1103" s="45"/>
      <c r="P1103" s="45"/>
      <c r="Q1103" s="45"/>
      <c r="R1103" s="45"/>
      <c r="S1103" s="45"/>
      <c r="T1103" s="45"/>
      <c r="U1103" s="45"/>
      <c r="V1103" s="45"/>
      <c r="W1103" s="45"/>
      <c r="X1103" s="45"/>
      <c r="Y1103" s="45"/>
      <c r="Z1103" s="45"/>
      <c r="AA1103" s="45"/>
      <c r="AB1103" s="45"/>
      <c r="AC1103" s="45"/>
      <c r="AD1103" s="45"/>
      <c r="AE1103" s="45"/>
      <c r="AF1103" s="45"/>
      <c r="AG1103" s="45"/>
      <c r="AH1103" s="45"/>
      <c r="AI1103" s="45"/>
      <c r="AJ1103" s="45"/>
      <c r="AK1103" s="45"/>
      <c r="AL1103" s="45"/>
      <c r="AM1103" s="45"/>
      <c r="AN1103" s="45"/>
      <c r="AO1103" s="45"/>
      <c r="AP1103" s="45"/>
      <c r="AQ1103" s="45"/>
      <c r="AR1103" s="45"/>
      <c r="AS1103" s="45"/>
      <c r="AT1103" s="45"/>
      <c r="AU1103" s="45"/>
      <c r="AV1103" s="45"/>
      <c r="AW1103" s="45"/>
      <c r="AX1103" s="45"/>
      <c r="AY1103" s="45"/>
      <c r="AZ1103" s="45"/>
      <c r="BA1103" s="45"/>
      <c r="BB1103" s="45"/>
      <c r="BC1103" s="45"/>
      <c r="BD1103" s="45"/>
      <c r="BE1103" s="45"/>
      <c r="BF1103" s="45"/>
      <c r="BG1103" s="45"/>
      <c r="BH1103" s="45"/>
      <c r="BI1103" s="45"/>
      <c r="BJ1103" s="45"/>
      <c r="BK1103" s="12"/>
    </row>
    <row r="1104" spans="1:63" s="44" customFormat="1" x14ac:dyDescent="0.2">
      <c r="A1104" s="52"/>
      <c r="B1104" s="45"/>
      <c r="C1104" s="45"/>
      <c r="D1104" s="45"/>
      <c r="E1104" s="45"/>
      <c r="F1104" s="45"/>
      <c r="G1104" s="45"/>
      <c r="H1104" s="46"/>
      <c r="I1104" s="45"/>
      <c r="J1104" s="45"/>
      <c r="K1104" s="45"/>
      <c r="L1104" s="45"/>
      <c r="M1104" s="45"/>
      <c r="N1104" s="45"/>
      <c r="O1104" s="45"/>
      <c r="P1104" s="45"/>
      <c r="Q1104" s="45"/>
      <c r="R1104" s="45"/>
      <c r="S1104" s="45"/>
      <c r="T1104" s="45"/>
      <c r="U1104" s="45"/>
      <c r="V1104" s="45"/>
      <c r="W1104" s="45"/>
      <c r="X1104" s="45"/>
      <c r="Y1104" s="45"/>
      <c r="Z1104" s="45"/>
      <c r="AA1104" s="45"/>
      <c r="AB1104" s="45"/>
      <c r="AC1104" s="45"/>
      <c r="AD1104" s="45"/>
      <c r="AE1104" s="45"/>
      <c r="AF1104" s="45"/>
      <c r="AG1104" s="45"/>
      <c r="AH1104" s="45"/>
      <c r="AI1104" s="45"/>
      <c r="AJ1104" s="45"/>
      <c r="AK1104" s="45"/>
      <c r="AL1104" s="45"/>
      <c r="AM1104" s="45"/>
      <c r="AN1104" s="45"/>
      <c r="AO1104" s="45"/>
      <c r="AP1104" s="45"/>
      <c r="AQ1104" s="45"/>
      <c r="AR1104" s="45"/>
      <c r="AS1104" s="45"/>
      <c r="AT1104" s="45"/>
      <c r="AU1104" s="45"/>
      <c r="AV1104" s="45"/>
      <c r="AW1104" s="45"/>
      <c r="AX1104" s="45"/>
      <c r="AY1104" s="45"/>
      <c r="AZ1104" s="45"/>
      <c r="BA1104" s="45"/>
      <c r="BB1104" s="45"/>
      <c r="BC1104" s="45"/>
      <c r="BD1104" s="45"/>
      <c r="BE1104" s="45"/>
      <c r="BF1104" s="45"/>
      <c r="BG1104" s="45"/>
      <c r="BH1104" s="45"/>
      <c r="BI1104" s="45"/>
      <c r="BJ1104" s="45"/>
      <c r="BK1104" s="12"/>
    </row>
    <row r="1105" spans="1:63" s="44" customFormat="1" x14ac:dyDescent="0.2">
      <c r="A1105" s="52"/>
      <c r="B1105" s="45"/>
      <c r="C1105" s="45"/>
      <c r="D1105" s="45"/>
      <c r="E1105" s="45"/>
      <c r="F1105" s="45"/>
      <c r="G1105" s="45"/>
      <c r="H1105" s="46"/>
      <c r="I1105" s="45"/>
      <c r="J1105" s="45"/>
      <c r="K1105" s="45"/>
      <c r="L1105" s="45"/>
      <c r="M1105" s="45"/>
      <c r="N1105" s="45"/>
      <c r="O1105" s="45"/>
      <c r="P1105" s="45"/>
      <c r="Q1105" s="45"/>
      <c r="R1105" s="45"/>
      <c r="S1105" s="45"/>
      <c r="T1105" s="45"/>
      <c r="U1105" s="45"/>
      <c r="V1105" s="45"/>
      <c r="W1105" s="45"/>
      <c r="X1105" s="45"/>
      <c r="Y1105" s="45"/>
      <c r="Z1105" s="45"/>
      <c r="AA1105" s="45"/>
      <c r="AB1105" s="45"/>
      <c r="AC1105" s="45"/>
      <c r="AD1105" s="45"/>
      <c r="AE1105" s="45"/>
      <c r="AF1105" s="45"/>
      <c r="AG1105" s="45"/>
      <c r="AH1105" s="45"/>
      <c r="AI1105" s="45"/>
      <c r="AJ1105" s="45"/>
      <c r="AK1105" s="45"/>
      <c r="AL1105" s="45"/>
      <c r="AM1105" s="45"/>
      <c r="AN1105" s="45"/>
      <c r="AO1105" s="45"/>
      <c r="AP1105" s="45"/>
      <c r="AQ1105" s="45"/>
      <c r="AR1105" s="45"/>
      <c r="AS1105" s="45"/>
      <c r="AT1105" s="45"/>
      <c r="AU1105" s="45"/>
      <c r="AV1105" s="45"/>
      <c r="AW1105" s="45"/>
      <c r="AX1105" s="45"/>
      <c r="AY1105" s="45"/>
      <c r="AZ1105" s="45"/>
      <c r="BA1105" s="45"/>
      <c r="BB1105" s="45"/>
      <c r="BC1105" s="45"/>
      <c r="BD1105" s="45"/>
      <c r="BE1105" s="45"/>
      <c r="BF1105" s="45"/>
      <c r="BG1105" s="45"/>
      <c r="BH1105" s="45"/>
      <c r="BI1105" s="45"/>
      <c r="BJ1105" s="45"/>
      <c r="BK1105" s="12"/>
    </row>
    <row r="1106" spans="1:63" s="44" customFormat="1" x14ac:dyDescent="0.2">
      <c r="A1106" s="52"/>
      <c r="B1106" s="45"/>
      <c r="C1106" s="45"/>
      <c r="D1106" s="45"/>
      <c r="E1106" s="45"/>
      <c r="F1106" s="45"/>
      <c r="G1106" s="45"/>
      <c r="H1106" s="46"/>
      <c r="I1106" s="45"/>
      <c r="J1106" s="45"/>
      <c r="K1106" s="45"/>
      <c r="L1106" s="45"/>
      <c r="M1106" s="45"/>
      <c r="N1106" s="45"/>
      <c r="O1106" s="45"/>
      <c r="P1106" s="45"/>
      <c r="Q1106" s="45"/>
      <c r="R1106" s="45"/>
      <c r="S1106" s="45"/>
      <c r="T1106" s="45"/>
      <c r="U1106" s="45"/>
      <c r="V1106" s="45"/>
      <c r="W1106" s="45"/>
      <c r="X1106" s="45"/>
      <c r="Y1106" s="45"/>
      <c r="Z1106" s="45"/>
      <c r="AA1106" s="45"/>
      <c r="AB1106" s="45"/>
      <c r="AC1106" s="45"/>
      <c r="AD1106" s="45"/>
      <c r="AE1106" s="45"/>
      <c r="AF1106" s="45"/>
      <c r="AG1106" s="45"/>
      <c r="AH1106" s="45"/>
      <c r="AI1106" s="45"/>
      <c r="AJ1106" s="45"/>
      <c r="AK1106" s="45"/>
      <c r="AL1106" s="45"/>
      <c r="AM1106" s="45"/>
      <c r="AN1106" s="45"/>
      <c r="AO1106" s="45"/>
      <c r="AP1106" s="45"/>
      <c r="AQ1106" s="45"/>
      <c r="AR1106" s="45"/>
      <c r="AS1106" s="45"/>
      <c r="AT1106" s="45"/>
      <c r="AU1106" s="45"/>
      <c r="AV1106" s="45"/>
      <c r="AW1106" s="45"/>
      <c r="AX1106" s="45"/>
      <c r="AY1106" s="45"/>
      <c r="AZ1106" s="45"/>
      <c r="BA1106" s="45"/>
      <c r="BB1106" s="45"/>
      <c r="BC1106" s="45"/>
      <c r="BD1106" s="45"/>
      <c r="BE1106" s="45"/>
      <c r="BF1106" s="45"/>
      <c r="BG1106" s="45"/>
      <c r="BH1106" s="45"/>
      <c r="BI1106" s="45"/>
      <c r="BJ1106" s="45"/>
      <c r="BK1106" s="12"/>
    </row>
    <row r="1107" spans="1:63" s="44" customFormat="1" x14ac:dyDescent="0.2">
      <c r="A1107" s="52"/>
      <c r="B1107" s="45"/>
      <c r="C1107" s="45"/>
      <c r="D1107" s="45"/>
      <c r="E1107" s="45"/>
      <c r="F1107" s="45"/>
      <c r="G1107" s="45"/>
      <c r="H1107" s="46"/>
      <c r="I1107" s="45"/>
      <c r="J1107" s="45"/>
      <c r="K1107" s="45"/>
      <c r="L1107" s="45"/>
      <c r="M1107" s="45"/>
      <c r="N1107" s="45"/>
      <c r="O1107" s="45"/>
      <c r="P1107" s="45"/>
      <c r="Q1107" s="45"/>
      <c r="R1107" s="45"/>
      <c r="S1107" s="45"/>
      <c r="T1107" s="45"/>
      <c r="U1107" s="45"/>
      <c r="V1107" s="45"/>
      <c r="W1107" s="45"/>
      <c r="X1107" s="45"/>
      <c r="Y1107" s="45"/>
      <c r="Z1107" s="45"/>
      <c r="AA1107" s="45"/>
      <c r="AB1107" s="45"/>
      <c r="AC1107" s="45"/>
      <c r="AD1107" s="45"/>
      <c r="AE1107" s="45"/>
      <c r="AF1107" s="45"/>
      <c r="AG1107" s="45"/>
      <c r="AH1107" s="45"/>
      <c r="AI1107" s="45"/>
      <c r="AJ1107" s="45"/>
      <c r="AK1107" s="45"/>
      <c r="AL1107" s="45"/>
      <c r="AM1107" s="45"/>
      <c r="AN1107" s="45"/>
      <c r="AO1107" s="45"/>
      <c r="AP1107" s="45"/>
      <c r="AQ1107" s="45"/>
      <c r="AR1107" s="45"/>
      <c r="AS1107" s="45"/>
      <c r="AT1107" s="45"/>
      <c r="AU1107" s="45"/>
      <c r="AV1107" s="45"/>
      <c r="AW1107" s="45"/>
      <c r="AX1107" s="45"/>
      <c r="AY1107" s="45"/>
      <c r="AZ1107" s="45"/>
      <c r="BA1107" s="45"/>
      <c r="BB1107" s="45"/>
      <c r="BC1107" s="45"/>
      <c r="BD1107" s="45"/>
      <c r="BE1107" s="45"/>
      <c r="BF1107" s="45"/>
      <c r="BG1107" s="45"/>
      <c r="BH1107" s="45"/>
      <c r="BI1107" s="45"/>
      <c r="BJ1107" s="45"/>
      <c r="BK1107" s="12"/>
    </row>
    <row r="1108" spans="1:63" s="44" customFormat="1" x14ac:dyDescent="0.2">
      <c r="A1108" s="52"/>
      <c r="B1108" s="45"/>
      <c r="C1108" s="45"/>
      <c r="D1108" s="45"/>
      <c r="E1108" s="45"/>
      <c r="F1108" s="45"/>
      <c r="G1108" s="45"/>
      <c r="H1108" s="46"/>
      <c r="I1108" s="45"/>
      <c r="J1108" s="45"/>
      <c r="K1108" s="45"/>
      <c r="L1108" s="45"/>
      <c r="M1108" s="45"/>
      <c r="N1108" s="45"/>
      <c r="O1108" s="45"/>
      <c r="P1108" s="45"/>
      <c r="Q1108" s="45"/>
      <c r="R1108" s="45"/>
      <c r="S1108" s="45"/>
      <c r="T1108" s="45"/>
      <c r="U1108" s="45"/>
      <c r="V1108" s="45"/>
      <c r="W1108" s="45"/>
      <c r="X1108" s="45"/>
      <c r="Y1108" s="45"/>
      <c r="Z1108" s="45"/>
      <c r="AA1108" s="45"/>
      <c r="AB1108" s="45"/>
      <c r="AC1108" s="45"/>
      <c r="AD1108" s="45"/>
      <c r="AE1108" s="45"/>
      <c r="AF1108" s="45"/>
      <c r="AG1108" s="45"/>
      <c r="AH1108" s="45"/>
      <c r="AI1108" s="45"/>
      <c r="AJ1108" s="45"/>
      <c r="AK1108" s="45"/>
      <c r="AL1108" s="45"/>
      <c r="AM1108" s="45"/>
      <c r="AN1108" s="45"/>
      <c r="AO1108" s="45"/>
      <c r="AP1108" s="45"/>
      <c r="AQ1108" s="45"/>
      <c r="AR1108" s="45"/>
      <c r="AS1108" s="45"/>
      <c r="AT1108" s="45"/>
      <c r="AU1108" s="45"/>
      <c r="AV1108" s="45"/>
      <c r="AW1108" s="45"/>
      <c r="AX1108" s="45"/>
      <c r="AY1108" s="45"/>
      <c r="AZ1108" s="45"/>
      <c r="BA1108" s="45"/>
      <c r="BB1108" s="45"/>
      <c r="BC1108" s="45"/>
      <c r="BD1108" s="45"/>
      <c r="BE1108" s="45"/>
      <c r="BF1108" s="45"/>
      <c r="BG1108" s="45"/>
      <c r="BH1108" s="45"/>
      <c r="BI1108" s="45"/>
      <c r="BJ1108" s="45"/>
      <c r="BK1108" s="12"/>
    </row>
    <row r="1109" spans="1:63" s="44" customFormat="1" x14ac:dyDescent="0.2">
      <c r="A1109" s="52"/>
      <c r="B1109" s="45"/>
      <c r="C1109" s="45"/>
      <c r="D1109" s="45"/>
      <c r="E1109" s="45"/>
      <c r="F1109" s="45"/>
      <c r="G1109" s="45"/>
      <c r="H1109" s="46"/>
      <c r="I1109" s="45"/>
      <c r="J1109" s="45"/>
      <c r="K1109" s="45"/>
      <c r="L1109" s="45"/>
      <c r="M1109" s="45"/>
      <c r="N1109" s="45"/>
      <c r="O1109" s="45"/>
      <c r="P1109" s="45"/>
      <c r="Q1109" s="45"/>
      <c r="R1109" s="45"/>
      <c r="S1109" s="45"/>
      <c r="T1109" s="45"/>
      <c r="U1109" s="45"/>
      <c r="V1109" s="45"/>
      <c r="W1109" s="45"/>
      <c r="X1109" s="45"/>
      <c r="Y1109" s="45"/>
      <c r="Z1109" s="45"/>
      <c r="AA1109" s="45"/>
      <c r="AB1109" s="45"/>
      <c r="AC1109" s="45"/>
      <c r="AD1109" s="45"/>
      <c r="AE1109" s="45"/>
      <c r="AF1109" s="45"/>
      <c r="AG1109" s="45"/>
      <c r="AH1109" s="45"/>
      <c r="AI1109" s="45"/>
      <c r="AJ1109" s="45"/>
      <c r="AK1109" s="45"/>
      <c r="AL1109" s="45"/>
      <c r="AM1109" s="45"/>
      <c r="AN1109" s="45"/>
      <c r="AO1109" s="45"/>
      <c r="AP1109" s="45"/>
      <c r="AQ1109" s="45"/>
      <c r="AR1109" s="45"/>
      <c r="AS1109" s="45"/>
      <c r="AT1109" s="45"/>
      <c r="AU1109" s="45"/>
      <c r="AV1109" s="45"/>
      <c r="AW1109" s="45"/>
      <c r="AX1109" s="45"/>
      <c r="AY1109" s="45"/>
      <c r="AZ1109" s="45"/>
      <c r="BA1109" s="45"/>
      <c r="BB1109" s="45"/>
      <c r="BC1109" s="45"/>
      <c r="BD1109" s="45"/>
      <c r="BE1109" s="45"/>
      <c r="BF1109" s="45"/>
      <c r="BG1109" s="45"/>
      <c r="BH1109" s="45"/>
      <c r="BI1109" s="45"/>
      <c r="BJ1109" s="45"/>
      <c r="BK1109" s="12"/>
    </row>
    <row r="1110" spans="1:63" s="44" customFormat="1" x14ac:dyDescent="0.2">
      <c r="A1110" s="52"/>
      <c r="B1110" s="45"/>
      <c r="C1110" s="45"/>
      <c r="D1110" s="45"/>
      <c r="E1110" s="45"/>
      <c r="F1110" s="45"/>
      <c r="G1110" s="45"/>
      <c r="H1110" s="46"/>
      <c r="I1110" s="45"/>
      <c r="J1110" s="45"/>
      <c r="K1110" s="45"/>
      <c r="L1110" s="45"/>
      <c r="M1110" s="45"/>
      <c r="N1110" s="45"/>
      <c r="O1110" s="45"/>
      <c r="P1110" s="45"/>
      <c r="Q1110" s="45"/>
      <c r="R1110" s="45"/>
      <c r="S1110" s="45"/>
      <c r="T1110" s="45"/>
      <c r="U1110" s="45"/>
      <c r="V1110" s="45"/>
      <c r="W1110" s="45"/>
      <c r="X1110" s="45"/>
      <c r="Y1110" s="45"/>
      <c r="Z1110" s="45"/>
      <c r="AA1110" s="45"/>
      <c r="AB1110" s="45"/>
      <c r="AC1110" s="45"/>
      <c r="AD1110" s="45"/>
      <c r="AE1110" s="45"/>
      <c r="AF1110" s="45"/>
      <c r="AG1110" s="45"/>
      <c r="AH1110" s="45"/>
      <c r="AI1110" s="45"/>
      <c r="AJ1110" s="45"/>
      <c r="AK1110" s="45"/>
      <c r="AL1110" s="45"/>
      <c r="AM1110" s="45"/>
      <c r="AN1110" s="45"/>
      <c r="AO1110" s="45"/>
      <c r="AP1110" s="45"/>
      <c r="AQ1110" s="45"/>
      <c r="AR1110" s="45"/>
      <c r="AS1110" s="45"/>
      <c r="AT1110" s="45"/>
      <c r="AU1110" s="45"/>
      <c r="AV1110" s="45"/>
      <c r="AW1110" s="45"/>
      <c r="AX1110" s="45"/>
      <c r="AY1110" s="45"/>
      <c r="AZ1110" s="45"/>
      <c r="BA1110" s="45"/>
      <c r="BB1110" s="45"/>
      <c r="BC1110" s="45"/>
      <c r="BD1110" s="45"/>
      <c r="BE1110" s="45"/>
      <c r="BF1110" s="45"/>
      <c r="BG1110" s="45"/>
      <c r="BH1110" s="45"/>
      <c r="BI1110" s="45"/>
      <c r="BJ1110" s="45"/>
      <c r="BK1110" s="12"/>
    </row>
    <row r="1111" spans="1:63" s="44" customFormat="1" x14ac:dyDescent="0.2">
      <c r="A1111" s="52"/>
      <c r="B1111" s="45"/>
      <c r="C1111" s="45"/>
      <c r="D1111" s="45"/>
      <c r="E1111" s="45"/>
      <c r="F1111" s="45"/>
      <c r="G1111" s="45"/>
      <c r="H1111" s="46"/>
      <c r="I1111" s="45"/>
      <c r="J1111" s="45"/>
      <c r="K1111" s="45"/>
      <c r="L1111" s="45"/>
      <c r="M1111" s="45"/>
      <c r="N1111" s="45"/>
      <c r="O1111" s="45"/>
      <c r="P1111" s="45"/>
      <c r="Q1111" s="45"/>
      <c r="R1111" s="45"/>
      <c r="S1111" s="45"/>
      <c r="T1111" s="45"/>
      <c r="U1111" s="45"/>
      <c r="V1111" s="45"/>
      <c r="W1111" s="45"/>
      <c r="X1111" s="45"/>
      <c r="Y1111" s="45"/>
      <c r="Z1111" s="45"/>
      <c r="AA1111" s="45"/>
      <c r="AB1111" s="45"/>
      <c r="AC1111" s="45"/>
      <c r="AD1111" s="45"/>
      <c r="AE1111" s="45"/>
      <c r="AF1111" s="45"/>
      <c r="AG1111" s="45"/>
      <c r="AH1111" s="45"/>
      <c r="AI1111" s="45"/>
      <c r="AJ1111" s="45"/>
      <c r="AK1111" s="45"/>
      <c r="AL1111" s="45"/>
      <c r="AM1111" s="45"/>
      <c r="AN1111" s="45"/>
      <c r="AO1111" s="45"/>
      <c r="AP1111" s="45"/>
      <c r="AQ1111" s="45"/>
      <c r="AR1111" s="45"/>
      <c r="AS1111" s="45"/>
      <c r="AT1111" s="45"/>
      <c r="AU1111" s="45"/>
      <c r="AV1111" s="45"/>
      <c r="AW1111" s="45"/>
      <c r="AX1111" s="45"/>
      <c r="AY1111" s="45"/>
      <c r="AZ1111" s="45"/>
      <c r="BA1111" s="45"/>
      <c r="BB1111" s="45"/>
      <c r="BC1111" s="45"/>
      <c r="BD1111" s="45"/>
      <c r="BE1111" s="45"/>
      <c r="BF1111" s="45"/>
      <c r="BG1111" s="45"/>
      <c r="BH1111" s="45"/>
      <c r="BI1111" s="45"/>
      <c r="BJ1111" s="45"/>
      <c r="BK1111" s="12"/>
    </row>
    <row r="1112" spans="1:63" s="44" customFormat="1" x14ac:dyDescent="0.2">
      <c r="A1112" s="52"/>
      <c r="B1112" s="45"/>
      <c r="C1112" s="45"/>
      <c r="D1112" s="45"/>
      <c r="E1112" s="45"/>
      <c r="F1112" s="45"/>
      <c r="G1112" s="45"/>
      <c r="H1112" s="46"/>
      <c r="I1112" s="45"/>
      <c r="J1112" s="45"/>
      <c r="K1112" s="45"/>
      <c r="L1112" s="45"/>
      <c r="M1112" s="45"/>
      <c r="N1112" s="45"/>
      <c r="O1112" s="45"/>
      <c r="P1112" s="45"/>
      <c r="Q1112" s="45"/>
      <c r="R1112" s="45"/>
      <c r="S1112" s="45"/>
      <c r="T1112" s="45"/>
      <c r="U1112" s="45"/>
      <c r="V1112" s="45"/>
      <c r="W1112" s="45"/>
      <c r="X1112" s="45"/>
      <c r="Y1112" s="45"/>
      <c r="Z1112" s="45"/>
      <c r="AA1112" s="45"/>
      <c r="AB1112" s="45"/>
      <c r="AC1112" s="45"/>
      <c r="AD1112" s="45"/>
      <c r="AE1112" s="45"/>
      <c r="AF1112" s="45"/>
      <c r="AG1112" s="45"/>
      <c r="AH1112" s="45"/>
      <c r="AI1112" s="45"/>
      <c r="AJ1112" s="45"/>
      <c r="AK1112" s="45"/>
      <c r="AL1112" s="45"/>
      <c r="AM1112" s="45"/>
      <c r="AN1112" s="45"/>
      <c r="AO1112" s="45"/>
      <c r="AP1112" s="45"/>
      <c r="AQ1112" s="45"/>
      <c r="AR1112" s="45"/>
      <c r="AS1112" s="45"/>
      <c r="AT1112" s="45"/>
      <c r="AU1112" s="45"/>
      <c r="AV1112" s="45"/>
      <c r="AW1112" s="45"/>
      <c r="AX1112" s="45"/>
      <c r="AY1112" s="45"/>
      <c r="AZ1112" s="45"/>
      <c r="BA1112" s="45"/>
      <c r="BB1112" s="45"/>
      <c r="BC1112" s="45"/>
      <c r="BD1112" s="45"/>
      <c r="BE1112" s="45"/>
      <c r="BF1112" s="45"/>
      <c r="BG1112" s="45"/>
      <c r="BH1112" s="45"/>
      <c r="BI1112" s="45"/>
      <c r="BJ1112" s="45"/>
      <c r="BK1112" s="12"/>
    </row>
    <row r="1113" spans="1:63" s="44" customFormat="1" x14ac:dyDescent="0.2">
      <c r="A1113" s="52"/>
      <c r="B1113" s="45"/>
      <c r="C1113" s="45"/>
      <c r="D1113" s="45"/>
      <c r="E1113" s="45"/>
      <c r="F1113" s="45"/>
      <c r="G1113" s="45"/>
      <c r="H1113" s="46"/>
      <c r="I1113" s="45"/>
      <c r="J1113" s="45"/>
      <c r="K1113" s="45"/>
      <c r="L1113" s="45"/>
      <c r="M1113" s="45"/>
      <c r="N1113" s="45"/>
      <c r="O1113" s="45"/>
      <c r="P1113" s="45"/>
      <c r="Q1113" s="45"/>
      <c r="R1113" s="45"/>
      <c r="S1113" s="45"/>
      <c r="T1113" s="45"/>
      <c r="U1113" s="45"/>
      <c r="V1113" s="45"/>
      <c r="W1113" s="45"/>
      <c r="X1113" s="45"/>
      <c r="Y1113" s="45"/>
      <c r="Z1113" s="45"/>
      <c r="AA1113" s="45"/>
      <c r="AB1113" s="45"/>
      <c r="AC1113" s="45"/>
      <c r="AD1113" s="45"/>
      <c r="AE1113" s="45"/>
      <c r="AF1113" s="45"/>
      <c r="AG1113" s="45"/>
      <c r="AH1113" s="45"/>
      <c r="AI1113" s="45"/>
      <c r="AJ1113" s="45"/>
      <c r="AK1113" s="45"/>
      <c r="AL1113" s="45"/>
      <c r="AM1113" s="45"/>
      <c r="AN1113" s="45"/>
      <c r="AO1113" s="45"/>
      <c r="AP1113" s="45"/>
      <c r="AQ1113" s="45"/>
      <c r="AR1113" s="45"/>
      <c r="AS1113" s="45"/>
      <c r="AT1113" s="45"/>
      <c r="AU1113" s="45"/>
      <c r="AV1113" s="45"/>
      <c r="AW1113" s="45"/>
      <c r="AX1113" s="45"/>
      <c r="AY1113" s="45"/>
      <c r="AZ1113" s="45"/>
      <c r="BA1113" s="45"/>
      <c r="BB1113" s="45"/>
      <c r="BC1113" s="45"/>
      <c r="BD1113" s="45"/>
      <c r="BE1113" s="45"/>
      <c r="BF1113" s="45"/>
      <c r="BG1113" s="45"/>
      <c r="BH1113" s="45"/>
      <c r="BI1113" s="45"/>
      <c r="BJ1113" s="45"/>
      <c r="BK1113" s="12"/>
    </row>
    <row r="1114" spans="1:63" s="44" customFormat="1" x14ac:dyDescent="0.2">
      <c r="A1114" s="52"/>
      <c r="B1114" s="45"/>
      <c r="C1114" s="45"/>
      <c r="D1114" s="45"/>
      <c r="E1114" s="45"/>
      <c r="F1114" s="45"/>
      <c r="G1114" s="45"/>
      <c r="H1114" s="46"/>
      <c r="I1114" s="45"/>
      <c r="J1114" s="45"/>
      <c r="K1114" s="45"/>
      <c r="L1114" s="45"/>
      <c r="M1114" s="45"/>
      <c r="N1114" s="45"/>
      <c r="O1114" s="45"/>
      <c r="P1114" s="45"/>
      <c r="Q1114" s="45"/>
      <c r="R1114" s="45"/>
      <c r="S1114" s="45"/>
      <c r="T1114" s="45"/>
      <c r="U1114" s="45"/>
      <c r="V1114" s="45"/>
      <c r="W1114" s="45"/>
      <c r="X1114" s="45"/>
      <c r="Y1114" s="45"/>
      <c r="Z1114" s="45"/>
      <c r="AA1114" s="45"/>
      <c r="AB1114" s="45"/>
      <c r="AC1114" s="45"/>
      <c r="AD1114" s="45"/>
      <c r="AE1114" s="45"/>
      <c r="AF1114" s="45"/>
      <c r="AG1114" s="45"/>
      <c r="AH1114" s="45"/>
      <c r="AI1114" s="45"/>
      <c r="AJ1114" s="45"/>
      <c r="AK1114" s="45"/>
      <c r="AL1114" s="45"/>
      <c r="AM1114" s="45"/>
      <c r="AN1114" s="45"/>
      <c r="AO1114" s="45"/>
      <c r="AP1114" s="45"/>
      <c r="AQ1114" s="45"/>
      <c r="AR1114" s="45"/>
      <c r="AS1114" s="45"/>
      <c r="AT1114" s="45"/>
      <c r="AU1114" s="45"/>
      <c r="AV1114" s="45"/>
      <c r="AW1114" s="45"/>
      <c r="AX1114" s="45"/>
      <c r="AY1114" s="45"/>
      <c r="AZ1114" s="45"/>
      <c r="BA1114" s="45"/>
      <c r="BB1114" s="45"/>
      <c r="BC1114" s="45"/>
      <c r="BD1114" s="45"/>
      <c r="BE1114" s="45"/>
      <c r="BF1114" s="45"/>
      <c r="BG1114" s="45"/>
      <c r="BH1114" s="45"/>
      <c r="BI1114" s="45"/>
      <c r="BJ1114" s="45"/>
      <c r="BK1114" s="12"/>
    </row>
    <row r="1115" spans="1:63" s="44" customFormat="1" x14ac:dyDescent="0.2">
      <c r="A1115" s="52"/>
      <c r="B1115" s="45"/>
      <c r="C1115" s="45"/>
      <c r="D1115" s="45"/>
      <c r="E1115" s="45"/>
      <c r="F1115" s="45"/>
      <c r="G1115" s="45"/>
      <c r="H1115" s="46"/>
      <c r="I1115" s="45"/>
      <c r="J1115" s="45"/>
      <c r="K1115" s="45"/>
      <c r="L1115" s="45"/>
      <c r="M1115" s="45"/>
      <c r="N1115" s="45"/>
      <c r="O1115" s="45"/>
      <c r="P1115" s="45"/>
      <c r="Q1115" s="45"/>
      <c r="R1115" s="45"/>
      <c r="S1115" s="45"/>
      <c r="T1115" s="45"/>
      <c r="U1115" s="45"/>
      <c r="V1115" s="45"/>
      <c r="W1115" s="45"/>
      <c r="X1115" s="45"/>
      <c r="Y1115" s="45"/>
      <c r="Z1115" s="45"/>
      <c r="AA1115" s="45"/>
      <c r="AB1115" s="45"/>
      <c r="AC1115" s="45"/>
      <c r="AD1115" s="45"/>
      <c r="AE1115" s="45"/>
      <c r="AF1115" s="45"/>
      <c r="AG1115" s="45"/>
      <c r="AH1115" s="45"/>
      <c r="AI1115" s="45"/>
      <c r="AJ1115" s="45"/>
      <c r="AK1115" s="45"/>
      <c r="AL1115" s="45"/>
      <c r="AM1115" s="45"/>
      <c r="AN1115" s="45"/>
      <c r="AO1115" s="45"/>
      <c r="AP1115" s="45"/>
      <c r="AQ1115" s="45"/>
      <c r="AR1115" s="45"/>
      <c r="AS1115" s="45"/>
      <c r="AT1115" s="45"/>
      <c r="AU1115" s="45"/>
      <c r="AV1115" s="45"/>
      <c r="AW1115" s="45"/>
      <c r="AX1115" s="45"/>
      <c r="AY1115" s="45"/>
      <c r="AZ1115" s="45"/>
      <c r="BA1115" s="45"/>
      <c r="BB1115" s="45"/>
      <c r="BC1115" s="45"/>
      <c r="BD1115" s="45"/>
      <c r="BE1115" s="45"/>
      <c r="BF1115" s="45"/>
      <c r="BG1115" s="45"/>
      <c r="BH1115" s="45"/>
      <c r="BI1115" s="45"/>
      <c r="BJ1115" s="45"/>
      <c r="BK1115" s="12"/>
    </row>
    <row r="1116" spans="1:63" s="44" customFormat="1" x14ac:dyDescent="0.2">
      <c r="A1116" s="52"/>
      <c r="B1116" s="45"/>
      <c r="C1116" s="45"/>
      <c r="D1116" s="45"/>
      <c r="E1116" s="45"/>
      <c r="F1116" s="45"/>
      <c r="G1116" s="45"/>
      <c r="H1116" s="46"/>
      <c r="I1116" s="45"/>
      <c r="J1116" s="45"/>
      <c r="K1116" s="45"/>
      <c r="L1116" s="45"/>
      <c r="M1116" s="45"/>
      <c r="N1116" s="45"/>
      <c r="O1116" s="45"/>
      <c r="P1116" s="45"/>
      <c r="Q1116" s="45"/>
      <c r="R1116" s="45"/>
      <c r="S1116" s="45"/>
      <c r="T1116" s="45"/>
      <c r="U1116" s="45"/>
      <c r="V1116" s="45"/>
      <c r="W1116" s="45"/>
      <c r="X1116" s="45"/>
      <c r="Y1116" s="45"/>
      <c r="Z1116" s="45"/>
      <c r="AA1116" s="45"/>
      <c r="AB1116" s="45"/>
      <c r="AC1116" s="45"/>
      <c r="AD1116" s="45"/>
      <c r="AE1116" s="45"/>
      <c r="AF1116" s="45"/>
      <c r="AG1116" s="45"/>
      <c r="AH1116" s="45"/>
      <c r="AI1116" s="45"/>
      <c r="AJ1116" s="45"/>
      <c r="AK1116" s="45"/>
      <c r="AL1116" s="45"/>
      <c r="AM1116" s="45"/>
      <c r="AN1116" s="45"/>
      <c r="AO1116" s="45"/>
      <c r="AP1116" s="45"/>
      <c r="AQ1116" s="45"/>
      <c r="AR1116" s="45"/>
      <c r="AS1116" s="45"/>
      <c r="AT1116" s="45"/>
      <c r="AU1116" s="45"/>
      <c r="AV1116" s="45"/>
      <c r="AW1116" s="45"/>
      <c r="AX1116" s="45"/>
      <c r="AY1116" s="45"/>
      <c r="AZ1116" s="45"/>
      <c r="BA1116" s="45"/>
      <c r="BB1116" s="45"/>
      <c r="BC1116" s="45"/>
      <c r="BD1116" s="45"/>
      <c r="BE1116" s="45"/>
      <c r="BF1116" s="45"/>
      <c r="BG1116" s="45"/>
      <c r="BH1116" s="45"/>
      <c r="BI1116" s="45"/>
      <c r="BJ1116" s="45"/>
      <c r="BK1116" s="12"/>
    </row>
    <row r="1117" spans="1:63" s="44" customFormat="1" x14ac:dyDescent="0.2">
      <c r="A1117" s="52"/>
      <c r="B1117" s="45"/>
      <c r="C1117" s="45"/>
      <c r="D1117" s="45"/>
      <c r="E1117" s="45"/>
      <c r="F1117" s="45"/>
      <c r="G1117" s="45"/>
      <c r="H1117" s="46"/>
      <c r="I1117" s="45"/>
      <c r="J1117" s="45"/>
      <c r="K1117" s="45"/>
      <c r="L1117" s="45"/>
      <c r="M1117" s="45"/>
      <c r="N1117" s="45"/>
      <c r="O1117" s="45"/>
      <c r="P1117" s="45"/>
      <c r="Q1117" s="45"/>
      <c r="R1117" s="45"/>
      <c r="S1117" s="45"/>
      <c r="T1117" s="45"/>
      <c r="U1117" s="45"/>
      <c r="V1117" s="45"/>
      <c r="W1117" s="45"/>
      <c r="X1117" s="45"/>
      <c r="Y1117" s="45"/>
      <c r="Z1117" s="45"/>
      <c r="AA1117" s="45"/>
      <c r="AB1117" s="45"/>
      <c r="AC1117" s="45"/>
      <c r="AD1117" s="45"/>
      <c r="AE1117" s="45"/>
      <c r="AF1117" s="45"/>
      <c r="AG1117" s="45"/>
      <c r="AH1117" s="45"/>
      <c r="AI1117" s="45"/>
      <c r="AJ1117" s="45"/>
      <c r="AK1117" s="45"/>
      <c r="AL1117" s="45"/>
      <c r="AM1117" s="45"/>
      <c r="AN1117" s="45"/>
      <c r="AO1117" s="45"/>
      <c r="AP1117" s="45"/>
      <c r="AQ1117" s="45"/>
      <c r="AR1117" s="45"/>
      <c r="AS1117" s="45"/>
      <c r="AT1117" s="45"/>
      <c r="AU1117" s="45"/>
      <c r="AV1117" s="45"/>
      <c r="AW1117" s="45"/>
      <c r="AX1117" s="45"/>
      <c r="AY1117" s="45"/>
      <c r="AZ1117" s="45"/>
      <c r="BA1117" s="45"/>
      <c r="BB1117" s="45"/>
      <c r="BC1117" s="45"/>
      <c r="BD1117" s="45"/>
      <c r="BE1117" s="45"/>
      <c r="BF1117" s="45"/>
      <c r="BG1117" s="45"/>
      <c r="BH1117" s="45"/>
      <c r="BI1117" s="45"/>
      <c r="BJ1117" s="45"/>
      <c r="BK1117" s="12"/>
    </row>
    <row r="1118" spans="1:63" s="44" customFormat="1" x14ac:dyDescent="0.2">
      <c r="A1118" s="52"/>
      <c r="B1118" s="45"/>
      <c r="C1118" s="45"/>
      <c r="D1118" s="45"/>
      <c r="E1118" s="45"/>
      <c r="F1118" s="45"/>
      <c r="G1118" s="45"/>
      <c r="H1118" s="46"/>
      <c r="I1118" s="45"/>
      <c r="J1118" s="45"/>
      <c r="K1118" s="45"/>
      <c r="L1118" s="45"/>
      <c r="M1118" s="45"/>
      <c r="N1118" s="45"/>
      <c r="O1118" s="45"/>
      <c r="P1118" s="45"/>
      <c r="Q1118" s="45"/>
      <c r="R1118" s="45"/>
      <c r="S1118" s="45"/>
      <c r="T1118" s="45"/>
      <c r="U1118" s="45"/>
      <c r="V1118" s="45"/>
      <c r="W1118" s="45"/>
      <c r="X1118" s="45"/>
      <c r="Y1118" s="45"/>
      <c r="Z1118" s="45"/>
      <c r="AA1118" s="45"/>
      <c r="AB1118" s="45"/>
      <c r="AC1118" s="45"/>
      <c r="AD1118" s="45"/>
      <c r="AE1118" s="45"/>
      <c r="AF1118" s="45"/>
      <c r="AG1118" s="45"/>
      <c r="AH1118" s="45"/>
      <c r="AI1118" s="45"/>
      <c r="AJ1118" s="45"/>
      <c r="AK1118" s="45"/>
      <c r="AL1118" s="45"/>
      <c r="AM1118" s="45"/>
      <c r="AN1118" s="45"/>
      <c r="AO1118" s="45"/>
      <c r="AP1118" s="45"/>
      <c r="AQ1118" s="45"/>
      <c r="AR1118" s="45"/>
      <c r="AS1118" s="45"/>
      <c r="AT1118" s="45"/>
      <c r="AU1118" s="45"/>
      <c r="AV1118" s="45"/>
      <c r="AW1118" s="45"/>
      <c r="AX1118" s="45"/>
      <c r="AY1118" s="45"/>
      <c r="AZ1118" s="45"/>
      <c r="BA1118" s="45"/>
      <c r="BB1118" s="45"/>
      <c r="BC1118" s="45"/>
      <c r="BD1118" s="45"/>
      <c r="BE1118" s="45"/>
      <c r="BF1118" s="45"/>
      <c r="BG1118" s="45"/>
      <c r="BH1118" s="45"/>
      <c r="BI1118" s="45"/>
      <c r="BJ1118" s="45"/>
      <c r="BK1118" s="12"/>
    </row>
    <row r="1119" spans="1:63" s="44" customFormat="1" x14ac:dyDescent="0.2">
      <c r="A1119" s="52"/>
      <c r="B1119" s="45"/>
      <c r="C1119" s="45"/>
      <c r="D1119" s="45"/>
      <c r="E1119" s="45"/>
      <c r="F1119" s="45"/>
      <c r="G1119" s="45"/>
      <c r="H1119" s="46"/>
      <c r="I1119" s="45"/>
      <c r="J1119" s="45"/>
      <c r="K1119" s="45"/>
      <c r="L1119" s="45"/>
      <c r="M1119" s="45"/>
      <c r="N1119" s="45"/>
      <c r="O1119" s="45"/>
      <c r="P1119" s="45"/>
      <c r="Q1119" s="45"/>
      <c r="R1119" s="45"/>
      <c r="S1119" s="45"/>
      <c r="T1119" s="45"/>
      <c r="U1119" s="45"/>
      <c r="V1119" s="45"/>
      <c r="W1119" s="45"/>
      <c r="X1119" s="45"/>
      <c r="Y1119" s="45"/>
      <c r="Z1119" s="45"/>
      <c r="AA1119" s="45"/>
      <c r="AB1119" s="45"/>
      <c r="AC1119" s="45"/>
      <c r="AD1119" s="45"/>
      <c r="AE1119" s="45"/>
      <c r="AF1119" s="45"/>
      <c r="AG1119" s="45"/>
      <c r="AH1119" s="45"/>
      <c r="AI1119" s="45"/>
      <c r="AJ1119" s="45"/>
      <c r="AK1119" s="45"/>
      <c r="AL1119" s="45"/>
      <c r="AM1119" s="45"/>
      <c r="AN1119" s="45"/>
      <c r="AO1119" s="45"/>
      <c r="AP1119" s="45"/>
      <c r="AQ1119" s="45"/>
      <c r="AR1119" s="45"/>
      <c r="AS1119" s="45"/>
      <c r="AT1119" s="45"/>
      <c r="AU1119" s="45"/>
      <c r="AV1119" s="45"/>
      <c r="AW1119" s="45"/>
      <c r="AX1119" s="45"/>
      <c r="AY1119" s="45"/>
      <c r="AZ1119" s="45"/>
      <c r="BA1119" s="45"/>
      <c r="BB1119" s="45"/>
      <c r="BC1119" s="45"/>
      <c r="BD1119" s="45"/>
      <c r="BE1119" s="45"/>
      <c r="BF1119" s="45"/>
      <c r="BG1119" s="45"/>
      <c r="BH1119" s="45"/>
      <c r="BI1119" s="45"/>
      <c r="BJ1119" s="45"/>
      <c r="BK1119" s="12"/>
    </row>
    <row r="1120" spans="1:63" s="44" customFormat="1" x14ac:dyDescent="0.2">
      <c r="A1120" s="52"/>
      <c r="B1120" s="45"/>
      <c r="C1120" s="45"/>
      <c r="D1120" s="45"/>
      <c r="E1120" s="45"/>
      <c r="F1120" s="45"/>
      <c r="G1120" s="45"/>
      <c r="H1120" s="46"/>
      <c r="I1120" s="45"/>
      <c r="J1120" s="45"/>
      <c r="K1120" s="45"/>
      <c r="L1120" s="45"/>
      <c r="M1120" s="45"/>
      <c r="N1120" s="45"/>
      <c r="O1120" s="45"/>
      <c r="P1120" s="45"/>
      <c r="Q1120" s="45"/>
      <c r="R1120" s="45"/>
      <c r="S1120" s="45"/>
      <c r="T1120" s="45"/>
      <c r="U1120" s="45"/>
      <c r="V1120" s="45"/>
      <c r="W1120" s="45"/>
      <c r="X1120" s="45"/>
      <c r="Y1120" s="45"/>
      <c r="Z1120" s="45"/>
      <c r="AA1120" s="45"/>
      <c r="AB1120" s="45"/>
      <c r="AC1120" s="45"/>
      <c r="AD1120" s="45"/>
      <c r="AE1120" s="45"/>
      <c r="AF1120" s="45"/>
      <c r="AG1120" s="45"/>
      <c r="AH1120" s="45"/>
      <c r="AI1120" s="45"/>
      <c r="AJ1120" s="45"/>
      <c r="AK1120" s="45"/>
      <c r="AL1120" s="45"/>
      <c r="AM1120" s="45"/>
      <c r="AN1120" s="45"/>
      <c r="AO1120" s="45"/>
      <c r="AP1120" s="45"/>
      <c r="AQ1120" s="45"/>
      <c r="AR1120" s="45"/>
      <c r="AS1120" s="45"/>
      <c r="AT1120" s="45"/>
      <c r="AU1120" s="45"/>
      <c r="AV1120" s="45"/>
      <c r="AW1120" s="45"/>
      <c r="AX1120" s="45"/>
      <c r="AY1120" s="45"/>
      <c r="AZ1120" s="45"/>
      <c r="BA1120" s="45"/>
      <c r="BB1120" s="45"/>
      <c r="BC1120" s="45"/>
      <c r="BD1120" s="45"/>
      <c r="BE1120" s="45"/>
      <c r="BF1120" s="45"/>
      <c r="BG1120" s="45"/>
      <c r="BH1120" s="45"/>
      <c r="BI1120" s="45"/>
      <c r="BJ1120" s="45"/>
      <c r="BK1120" s="12"/>
    </row>
    <row r="1121" spans="1:63" s="44" customFormat="1" x14ac:dyDescent="0.2">
      <c r="A1121" s="52"/>
      <c r="B1121" s="45"/>
      <c r="C1121" s="45"/>
      <c r="D1121" s="45"/>
      <c r="E1121" s="45"/>
      <c r="F1121" s="45"/>
      <c r="G1121" s="45"/>
      <c r="H1121" s="46"/>
      <c r="I1121" s="45"/>
      <c r="J1121" s="45"/>
      <c r="K1121" s="45"/>
      <c r="L1121" s="45"/>
      <c r="M1121" s="45"/>
      <c r="N1121" s="45"/>
      <c r="O1121" s="45"/>
      <c r="P1121" s="45"/>
      <c r="Q1121" s="45"/>
      <c r="R1121" s="45"/>
      <c r="S1121" s="45"/>
      <c r="T1121" s="45"/>
      <c r="U1121" s="45"/>
      <c r="V1121" s="45"/>
      <c r="W1121" s="45"/>
      <c r="X1121" s="45"/>
      <c r="Y1121" s="45"/>
      <c r="Z1121" s="45"/>
      <c r="AA1121" s="45"/>
      <c r="AB1121" s="45"/>
      <c r="AC1121" s="45"/>
      <c r="AD1121" s="45"/>
      <c r="AE1121" s="45"/>
      <c r="AF1121" s="45"/>
      <c r="AG1121" s="45"/>
      <c r="AH1121" s="45"/>
      <c r="AI1121" s="45"/>
      <c r="AJ1121" s="45"/>
      <c r="AK1121" s="45"/>
      <c r="AL1121" s="45"/>
      <c r="AM1121" s="45"/>
      <c r="AN1121" s="45"/>
      <c r="AO1121" s="45"/>
      <c r="AP1121" s="45"/>
      <c r="AQ1121" s="45"/>
      <c r="AR1121" s="45"/>
      <c r="AS1121" s="45"/>
      <c r="AT1121" s="45"/>
      <c r="AU1121" s="45"/>
      <c r="AV1121" s="45"/>
      <c r="AW1121" s="45"/>
      <c r="AX1121" s="45"/>
      <c r="AY1121" s="45"/>
      <c r="AZ1121" s="45"/>
      <c r="BA1121" s="45"/>
      <c r="BB1121" s="45"/>
      <c r="BC1121" s="45"/>
      <c r="BD1121" s="45"/>
      <c r="BE1121" s="45"/>
      <c r="BF1121" s="45"/>
      <c r="BG1121" s="45"/>
      <c r="BH1121" s="45"/>
      <c r="BI1121" s="45"/>
      <c r="BJ1121" s="45"/>
      <c r="BK1121" s="12"/>
    </row>
    <row r="1122" spans="1:63" s="44" customFormat="1" x14ac:dyDescent="0.2">
      <c r="A1122" s="52"/>
      <c r="B1122" s="45"/>
      <c r="C1122" s="45"/>
      <c r="D1122" s="45"/>
      <c r="E1122" s="45"/>
      <c r="F1122" s="45"/>
      <c r="G1122" s="45"/>
      <c r="H1122" s="46"/>
      <c r="I1122" s="45"/>
      <c r="J1122" s="45"/>
      <c r="K1122" s="45"/>
      <c r="L1122" s="45"/>
      <c r="M1122" s="45"/>
      <c r="N1122" s="45"/>
      <c r="O1122" s="45"/>
      <c r="P1122" s="45"/>
      <c r="Q1122" s="45"/>
      <c r="R1122" s="45"/>
      <c r="S1122" s="45"/>
      <c r="T1122" s="45"/>
      <c r="U1122" s="45"/>
      <c r="V1122" s="45"/>
      <c r="W1122" s="45"/>
      <c r="X1122" s="45"/>
      <c r="Y1122" s="45"/>
      <c r="Z1122" s="45"/>
      <c r="AA1122" s="45"/>
      <c r="AB1122" s="45"/>
      <c r="AC1122" s="45"/>
      <c r="AD1122" s="45"/>
      <c r="AE1122" s="45"/>
      <c r="AF1122" s="45"/>
      <c r="AG1122" s="45"/>
      <c r="AH1122" s="45"/>
      <c r="AI1122" s="45"/>
      <c r="AJ1122" s="45"/>
      <c r="AK1122" s="45"/>
      <c r="AL1122" s="45"/>
      <c r="AM1122" s="45"/>
      <c r="AN1122" s="45"/>
      <c r="AO1122" s="45"/>
      <c r="AP1122" s="45"/>
      <c r="AQ1122" s="45"/>
      <c r="AR1122" s="45"/>
      <c r="AS1122" s="45"/>
      <c r="AT1122" s="45"/>
      <c r="AU1122" s="45"/>
      <c r="AV1122" s="45"/>
      <c r="AW1122" s="45"/>
      <c r="AX1122" s="45"/>
      <c r="AY1122" s="45"/>
      <c r="AZ1122" s="45"/>
      <c r="BA1122" s="45"/>
      <c r="BB1122" s="45"/>
      <c r="BC1122" s="45"/>
      <c r="BD1122" s="45"/>
      <c r="BE1122" s="45"/>
      <c r="BF1122" s="45"/>
      <c r="BG1122" s="45"/>
      <c r="BH1122" s="45"/>
      <c r="BI1122" s="45"/>
      <c r="BJ1122" s="45"/>
      <c r="BK1122" s="12"/>
    </row>
    <row r="1123" spans="1:63" s="44" customFormat="1" x14ac:dyDescent="0.2">
      <c r="A1123" s="52"/>
      <c r="B1123" s="45"/>
      <c r="C1123" s="45"/>
      <c r="D1123" s="45"/>
      <c r="E1123" s="45"/>
      <c r="F1123" s="45"/>
      <c r="G1123" s="45"/>
      <c r="H1123" s="46"/>
      <c r="I1123" s="45"/>
      <c r="J1123" s="45"/>
      <c r="K1123" s="45"/>
      <c r="L1123" s="45"/>
      <c r="M1123" s="45"/>
      <c r="N1123" s="45"/>
      <c r="O1123" s="45"/>
      <c r="P1123" s="45"/>
      <c r="Q1123" s="45"/>
      <c r="R1123" s="45"/>
      <c r="S1123" s="45"/>
      <c r="T1123" s="45"/>
      <c r="U1123" s="45"/>
      <c r="V1123" s="45"/>
      <c r="W1123" s="45"/>
      <c r="X1123" s="45"/>
      <c r="Y1123" s="45"/>
      <c r="Z1123" s="45"/>
      <c r="AA1123" s="45"/>
      <c r="AB1123" s="45"/>
      <c r="AC1123" s="45"/>
      <c r="AD1123" s="45"/>
      <c r="AE1123" s="45"/>
      <c r="AF1123" s="45"/>
      <c r="AG1123" s="45"/>
      <c r="AH1123" s="45"/>
      <c r="AI1123" s="45"/>
      <c r="AJ1123" s="45"/>
      <c r="AK1123" s="45"/>
      <c r="AL1123" s="45"/>
      <c r="AM1123" s="45"/>
      <c r="AN1123" s="45"/>
      <c r="AO1123" s="45"/>
      <c r="AP1123" s="45"/>
      <c r="AQ1123" s="45"/>
      <c r="AR1123" s="45"/>
      <c r="AS1123" s="45"/>
      <c r="AT1123" s="45"/>
      <c r="AU1123" s="45"/>
      <c r="AV1123" s="45"/>
      <c r="AW1123" s="45"/>
      <c r="AX1123" s="45"/>
      <c r="AY1123" s="45"/>
      <c r="AZ1123" s="45"/>
      <c r="BA1123" s="45"/>
      <c r="BB1123" s="45"/>
      <c r="BC1123" s="45"/>
      <c r="BD1123" s="45"/>
      <c r="BE1123" s="45"/>
      <c r="BF1123" s="45"/>
      <c r="BG1123" s="45"/>
      <c r="BH1123" s="45"/>
      <c r="BI1123" s="45"/>
      <c r="BJ1123" s="45"/>
      <c r="BK1123" s="12"/>
    </row>
    <row r="1124" spans="1:63" s="44" customFormat="1" x14ac:dyDescent="0.2">
      <c r="A1124" s="52"/>
      <c r="B1124" s="45"/>
      <c r="C1124" s="45"/>
      <c r="D1124" s="45"/>
      <c r="E1124" s="45"/>
      <c r="F1124" s="45"/>
      <c r="G1124" s="45"/>
      <c r="H1124" s="46"/>
      <c r="I1124" s="45"/>
      <c r="J1124" s="45"/>
      <c r="K1124" s="45"/>
      <c r="L1124" s="45"/>
      <c r="M1124" s="45"/>
      <c r="N1124" s="45"/>
      <c r="O1124" s="45"/>
      <c r="P1124" s="45"/>
      <c r="Q1124" s="45"/>
      <c r="R1124" s="45"/>
      <c r="S1124" s="45"/>
      <c r="T1124" s="45"/>
      <c r="U1124" s="45"/>
      <c r="V1124" s="45"/>
      <c r="W1124" s="45"/>
      <c r="X1124" s="45"/>
      <c r="Y1124" s="45"/>
      <c r="Z1124" s="45"/>
      <c r="AA1124" s="45"/>
      <c r="AB1124" s="45"/>
      <c r="AC1124" s="45"/>
      <c r="AD1124" s="45"/>
      <c r="AE1124" s="45"/>
      <c r="AF1124" s="45"/>
      <c r="AG1124" s="45"/>
      <c r="AH1124" s="45"/>
      <c r="AI1124" s="45"/>
      <c r="AJ1124" s="45"/>
      <c r="AK1124" s="45"/>
      <c r="AL1124" s="45"/>
      <c r="AM1124" s="45"/>
      <c r="AN1124" s="45"/>
      <c r="AO1124" s="45"/>
      <c r="AP1124" s="45"/>
      <c r="AQ1124" s="45"/>
      <c r="AR1124" s="45"/>
      <c r="AS1124" s="45"/>
      <c r="AT1124" s="45"/>
      <c r="AU1124" s="45"/>
      <c r="AV1124" s="45"/>
      <c r="AW1124" s="45"/>
      <c r="AX1124" s="45"/>
      <c r="AY1124" s="45"/>
      <c r="AZ1124" s="45"/>
      <c r="BA1124" s="45"/>
      <c r="BB1124" s="45"/>
      <c r="BC1124" s="45"/>
      <c r="BD1124" s="45"/>
      <c r="BE1124" s="45"/>
      <c r="BF1124" s="45"/>
      <c r="BG1124" s="45"/>
      <c r="BH1124" s="45"/>
      <c r="BI1124" s="45"/>
      <c r="BJ1124" s="45"/>
      <c r="BK1124" s="12"/>
    </row>
    <row r="1125" spans="1:63" s="44" customFormat="1" x14ac:dyDescent="0.2">
      <c r="A1125" s="52"/>
      <c r="B1125" s="45"/>
      <c r="C1125" s="45"/>
      <c r="D1125" s="45"/>
      <c r="E1125" s="45"/>
      <c r="F1125" s="45"/>
      <c r="G1125" s="45"/>
      <c r="H1125" s="46"/>
      <c r="I1125" s="45"/>
      <c r="J1125" s="45"/>
      <c r="K1125" s="45"/>
      <c r="L1125" s="45"/>
      <c r="M1125" s="45"/>
      <c r="N1125" s="45"/>
      <c r="O1125" s="45"/>
      <c r="P1125" s="45"/>
      <c r="Q1125" s="45"/>
      <c r="R1125" s="45"/>
      <c r="S1125" s="45"/>
      <c r="T1125" s="45"/>
      <c r="U1125" s="45"/>
      <c r="V1125" s="45"/>
      <c r="W1125" s="45"/>
      <c r="X1125" s="45"/>
      <c r="Y1125" s="45"/>
      <c r="Z1125" s="45"/>
      <c r="AA1125" s="45"/>
      <c r="AB1125" s="45"/>
      <c r="AC1125" s="45"/>
      <c r="AD1125" s="45"/>
      <c r="AE1125" s="45"/>
      <c r="AF1125" s="45"/>
      <c r="AG1125" s="45"/>
      <c r="AH1125" s="45"/>
      <c r="AI1125" s="45"/>
      <c r="AJ1125" s="45"/>
      <c r="AK1125" s="45"/>
      <c r="AL1125" s="45"/>
      <c r="AM1125" s="45"/>
      <c r="AN1125" s="45"/>
      <c r="AO1125" s="45"/>
      <c r="AP1125" s="45"/>
      <c r="AQ1125" s="45"/>
      <c r="AR1125" s="45"/>
      <c r="AS1125" s="45"/>
      <c r="AT1125" s="45"/>
      <c r="AU1125" s="45"/>
      <c r="AV1125" s="45"/>
      <c r="AW1125" s="45"/>
      <c r="AX1125" s="45"/>
      <c r="AY1125" s="45"/>
      <c r="AZ1125" s="45"/>
      <c r="BA1125" s="45"/>
      <c r="BB1125" s="45"/>
      <c r="BC1125" s="45"/>
      <c r="BD1125" s="45"/>
      <c r="BE1125" s="45"/>
      <c r="BF1125" s="45"/>
      <c r="BG1125" s="45"/>
      <c r="BH1125" s="45"/>
      <c r="BI1125" s="45"/>
      <c r="BJ1125" s="45"/>
      <c r="BK1125" s="12"/>
    </row>
    <row r="1126" spans="1:63" s="44" customFormat="1" x14ac:dyDescent="0.2">
      <c r="A1126" s="52"/>
      <c r="B1126" s="45"/>
      <c r="C1126" s="45"/>
      <c r="D1126" s="45"/>
      <c r="E1126" s="45"/>
      <c r="F1126" s="45"/>
      <c r="G1126" s="45"/>
      <c r="H1126" s="46"/>
      <c r="I1126" s="45"/>
      <c r="J1126" s="45"/>
      <c r="K1126" s="45"/>
      <c r="L1126" s="45"/>
      <c r="M1126" s="45"/>
      <c r="N1126" s="45"/>
      <c r="O1126" s="45"/>
      <c r="P1126" s="45"/>
      <c r="Q1126" s="45"/>
      <c r="R1126" s="45"/>
      <c r="S1126" s="45"/>
      <c r="T1126" s="45"/>
      <c r="U1126" s="45"/>
      <c r="V1126" s="45"/>
      <c r="W1126" s="45"/>
      <c r="X1126" s="45"/>
      <c r="Y1126" s="45"/>
      <c r="Z1126" s="45"/>
      <c r="AA1126" s="45"/>
      <c r="AB1126" s="45"/>
      <c r="AC1126" s="45"/>
      <c r="AD1126" s="45"/>
      <c r="AE1126" s="45"/>
      <c r="AF1126" s="45"/>
      <c r="AG1126" s="45"/>
      <c r="AH1126" s="45"/>
      <c r="AI1126" s="45"/>
      <c r="AJ1126" s="45"/>
      <c r="AK1126" s="45"/>
      <c r="AL1126" s="45"/>
      <c r="AM1126" s="45"/>
      <c r="AN1126" s="45"/>
      <c r="AO1126" s="45"/>
      <c r="AP1126" s="45"/>
      <c r="AQ1126" s="45"/>
      <c r="AR1126" s="45"/>
      <c r="AS1126" s="45"/>
      <c r="AT1126" s="45"/>
      <c r="AU1126" s="45"/>
      <c r="AV1126" s="45"/>
      <c r="AW1126" s="45"/>
      <c r="AX1126" s="45"/>
      <c r="AY1126" s="45"/>
      <c r="AZ1126" s="45"/>
      <c r="BA1126" s="45"/>
      <c r="BB1126" s="45"/>
      <c r="BC1126" s="45"/>
      <c r="BD1126" s="45"/>
      <c r="BE1126" s="45"/>
      <c r="BF1126" s="45"/>
      <c r="BG1126" s="45"/>
      <c r="BH1126" s="45"/>
      <c r="BI1126" s="45"/>
      <c r="BJ1126" s="45"/>
      <c r="BK1126" s="12"/>
    </row>
    <row r="1127" spans="1:63" s="44" customFormat="1" x14ac:dyDescent="0.2">
      <c r="A1127" s="52"/>
      <c r="B1127" s="45"/>
      <c r="C1127" s="45"/>
      <c r="D1127" s="45"/>
      <c r="E1127" s="45"/>
      <c r="F1127" s="45"/>
      <c r="G1127" s="45"/>
      <c r="H1127" s="46"/>
      <c r="I1127" s="45"/>
      <c r="J1127" s="45"/>
      <c r="K1127" s="45"/>
      <c r="L1127" s="45"/>
      <c r="M1127" s="45"/>
      <c r="N1127" s="45"/>
      <c r="O1127" s="45"/>
      <c r="P1127" s="45"/>
      <c r="Q1127" s="45"/>
      <c r="R1127" s="45"/>
      <c r="S1127" s="45"/>
      <c r="T1127" s="45"/>
      <c r="U1127" s="45"/>
      <c r="V1127" s="45"/>
      <c r="W1127" s="45"/>
      <c r="X1127" s="45"/>
      <c r="Y1127" s="45"/>
      <c r="Z1127" s="45"/>
      <c r="AA1127" s="45"/>
      <c r="AB1127" s="45"/>
      <c r="AC1127" s="45"/>
      <c r="AD1127" s="45"/>
      <c r="AE1127" s="45"/>
      <c r="AF1127" s="45"/>
      <c r="AG1127" s="45"/>
      <c r="AH1127" s="45"/>
      <c r="AI1127" s="45"/>
      <c r="AJ1127" s="45"/>
      <c r="AK1127" s="45"/>
      <c r="AL1127" s="45"/>
      <c r="AM1127" s="45"/>
      <c r="AN1127" s="45"/>
      <c r="AO1127" s="45"/>
      <c r="AP1127" s="45"/>
      <c r="AQ1127" s="45"/>
      <c r="AR1127" s="45"/>
      <c r="AS1127" s="45"/>
      <c r="AT1127" s="45"/>
      <c r="AU1127" s="45"/>
      <c r="AV1127" s="45"/>
      <c r="AW1127" s="45"/>
      <c r="AX1127" s="45"/>
      <c r="AY1127" s="45"/>
      <c r="AZ1127" s="45"/>
      <c r="BA1127" s="45"/>
      <c r="BB1127" s="45"/>
      <c r="BC1127" s="45"/>
      <c r="BD1127" s="45"/>
      <c r="BE1127" s="45"/>
      <c r="BF1127" s="45"/>
      <c r="BG1127" s="45"/>
      <c r="BH1127" s="45"/>
      <c r="BI1127" s="45"/>
      <c r="BJ1127" s="45"/>
      <c r="BK1127" s="12"/>
    </row>
    <row r="1128" spans="1:63" s="44" customFormat="1" x14ac:dyDescent="0.2">
      <c r="A1128" s="52"/>
      <c r="B1128" s="45"/>
      <c r="C1128" s="45"/>
      <c r="D1128" s="45"/>
      <c r="E1128" s="45"/>
      <c r="F1128" s="45"/>
      <c r="G1128" s="45"/>
      <c r="H1128" s="46"/>
      <c r="I1128" s="45"/>
      <c r="J1128" s="45"/>
      <c r="K1128" s="45"/>
      <c r="L1128" s="45"/>
      <c r="M1128" s="45"/>
      <c r="N1128" s="45"/>
      <c r="O1128" s="45"/>
      <c r="P1128" s="45"/>
      <c r="Q1128" s="45"/>
      <c r="R1128" s="45"/>
      <c r="S1128" s="45"/>
      <c r="T1128" s="45"/>
      <c r="U1128" s="45"/>
      <c r="V1128" s="45"/>
      <c r="W1128" s="45"/>
      <c r="X1128" s="45"/>
      <c r="Y1128" s="45"/>
      <c r="Z1128" s="45"/>
      <c r="AA1128" s="45"/>
      <c r="AB1128" s="45"/>
      <c r="AC1128" s="45"/>
      <c r="AD1128" s="45"/>
      <c r="AE1128" s="45"/>
      <c r="AF1128" s="45"/>
      <c r="AG1128" s="45"/>
      <c r="AH1128" s="45"/>
      <c r="AI1128" s="45"/>
      <c r="AJ1128" s="45"/>
      <c r="AK1128" s="45"/>
      <c r="AL1128" s="45"/>
      <c r="AM1128" s="45"/>
      <c r="AN1128" s="45"/>
      <c r="AO1128" s="45"/>
      <c r="AP1128" s="45"/>
      <c r="AQ1128" s="45"/>
      <c r="AR1128" s="45"/>
      <c r="AS1128" s="45"/>
      <c r="AT1128" s="45"/>
      <c r="AU1128" s="45"/>
      <c r="AV1128" s="45"/>
      <c r="AW1128" s="45"/>
      <c r="AX1128" s="45"/>
      <c r="AY1128" s="45"/>
      <c r="AZ1128" s="45"/>
      <c r="BA1128" s="45"/>
      <c r="BB1128" s="45"/>
      <c r="BC1128" s="45"/>
      <c r="BD1128" s="45"/>
      <c r="BE1128" s="45"/>
      <c r="BF1128" s="45"/>
      <c r="BG1128" s="45"/>
      <c r="BH1128" s="45"/>
      <c r="BI1128" s="45"/>
      <c r="BJ1128" s="45"/>
      <c r="BK1128" s="12"/>
    </row>
    <row r="1129" spans="1:63" s="44" customFormat="1" x14ac:dyDescent="0.2">
      <c r="A1129" s="52"/>
      <c r="B1129" s="45"/>
      <c r="C1129" s="45"/>
      <c r="D1129" s="45"/>
      <c r="E1129" s="45"/>
      <c r="F1129" s="45"/>
      <c r="G1129" s="45"/>
      <c r="H1129" s="46"/>
      <c r="I1129" s="45"/>
      <c r="J1129" s="45"/>
      <c r="K1129" s="45"/>
      <c r="L1129" s="45"/>
      <c r="M1129" s="45"/>
      <c r="N1129" s="45"/>
      <c r="O1129" s="45"/>
      <c r="P1129" s="45"/>
      <c r="Q1129" s="45"/>
      <c r="R1129" s="45"/>
      <c r="S1129" s="45"/>
      <c r="T1129" s="45"/>
      <c r="U1129" s="45"/>
      <c r="V1129" s="45"/>
      <c r="W1129" s="45"/>
      <c r="X1129" s="45"/>
      <c r="Y1129" s="45"/>
      <c r="Z1129" s="45"/>
      <c r="AA1129" s="45"/>
      <c r="AB1129" s="45"/>
      <c r="AC1129" s="45"/>
      <c r="AD1129" s="45"/>
      <c r="AE1129" s="45"/>
      <c r="AF1129" s="45"/>
      <c r="AG1129" s="45"/>
      <c r="AH1129" s="45"/>
      <c r="AI1129" s="45"/>
      <c r="AJ1129" s="45"/>
      <c r="AK1129" s="45"/>
      <c r="AL1129" s="45"/>
      <c r="AM1129" s="45"/>
      <c r="AN1129" s="45"/>
      <c r="AO1129" s="45"/>
      <c r="AP1129" s="45"/>
      <c r="AQ1129" s="45"/>
      <c r="AR1129" s="45"/>
      <c r="AS1129" s="45"/>
      <c r="AT1129" s="45"/>
      <c r="AU1129" s="45"/>
      <c r="AV1129" s="45"/>
      <c r="AW1129" s="45"/>
      <c r="AX1129" s="45"/>
      <c r="AY1129" s="45"/>
      <c r="AZ1129" s="45"/>
      <c r="BA1129" s="45"/>
      <c r="BB1129" s="45"/>
      <c r="BC1129" s="45"/>
      <c r="BD1129" s="45"/>
      <c r="BE1129" s="45"/>
      <c r="BF1129" s="45"/>
      <c r="BG1129" s="45"/>
      <c r="BH1129" s="45"/>
      <c r="BI1129" s="45"/>
      <c r="BJ1129" s="45"/>
      <c r="BK1129" s="12"/>
    </row>
    <row r="1130" spans="1:63" s="44" customFormat="1" x14ac:dyDescent="0.2">
      <c r="A1130" s="52"/>
      <c r="B1130" s="45"/>
      <c r="C1130" s="45"/>
      <c r="D1130" s="45"/>
      <c r="E1130" s="45"/>
      <c r="F1130" s="45"/>
      <c r="G1130" s="45"/>
      <c r="H1130" s="46"/>
      <c r="I1130" s="45"/>
      <c r="J1130" s="45"/>
      <c r="K1130" s="45"/>
      <c r="L1130" s="45"/>
      <c r="M1130" s="45"/>
      <c r="N1130" s="45"/>
      <c r="O1130" s="45"/>
      <c r="P1130" s="45"/>
      <c r="Q1130" s="45"/>
      <c r="R1130" s="45"/>
      <c r="S1130" s="45"/>
      <c r="T1130" s="45"/>
      <c r="U1130" s="45"/>
      <c r="V1130" s="45"/>
      <c r="W1130" s="45"/>
      <c r="X1130" s="45"/>
      <c r="Y1130" s="45"/>
      <c r="Z1130" s="45"/>
      <c r="AA1130" s="45"/>
      <c r="AB1130" s="45"/>
      <c r="AC1130" s="45"/>
      <c r="AD1130" s="45"/>
      <c r="AE1130" s="45"/>
      <c r="AF1130" s="45"/>
      <c r="AG1130" s="45"/>
      <c r="AH1130" s="45"/>
      <c r="AI1130" s="45"/>
      <c r="AJ1130" s="45"/>
      <c r="AK1130" s="45"/>
      <c r="AL1130" s="45"/>
      <c r="AM1130" s="45"/>
      <c r="AN1130" s="45"/>
      <c r="AO1130" s="45"/>
      <c r="AP1130" s="45"/>
      <c r="AQ1130" s="45"/>
      <c r="AR1130" s="45"/>
      <c r="AS1130" s="45"/>
      <c r="AT1130" s="45"/>
      <c r="AU1130" s="45"/>
      <c r="AV1130" s="45"/>
      <c r="AW1130" s="45"/>
      <c r="AX1130" s="45"/>
      <c r="AY1130" s="45"/>
      <c r="AZ1130" s="45"/>
      <c r="BA1130" s="45"/>
      <c r="BB1130" s="45"/>
      <c r="BC1130" s="45"/>
      <c r="BD1130" s="45"/>
      <c r="BE1130" s="45"/>
      <c r="BF1130" s="45"/>
      <c r="BG1130" s="45"/>
      <c r="BH1130" s="45"/>
      <c r="BI1130" s="45"/>
      <c r="BJ1130" s="45"/>
      <c r="BK1130" s="12"/>
    </row>
    <row r="1131" spans="1:63" s="44" customFormat="1" x14ac:dyDescent="0.2">
      <c r="A1131" s="52"/>
      <c r="B1131" s="45"/>
      <c r="C1131" s="45"/>
      <c r="D1131" s="45"/>
      <c r="E1131" s="45"/>
      <c r="F1131" s="45"/>
      <c r="G1131" s="45"/>
      <c r="H1131" s="46"/>
      <c r="I1131" s="45"/>
      <c r="J1131" s="45"/>
      <c r="K1131" s="45"/>
      <c r="L1131" s="45"/>
      <c r="M1131" s="45"/>
      <c r="N1131" s="45"/>
      <c r="O1131" s="45"/>
      <c r="P1131" s="45"/>
      <c r="Q1131" s="45"/>
      <c r="R1131" s="45"/>
      <c r="S1131" s="45"/>
      <c r="T1131" s="45"/>
      <c r="U1131" s="45"/>
      <c r="V1131" s="45"/>
      <c r="W1131" s="45"/>
      <c r="X1131" s="45"/>
      <c r="Y1131" s="45"/>
      <c r="Z1131" s="45"/>
      <c r="AA1131" s="45"/>
      <c r="AB1131" s="45"/>
      <c r="AC1131" s="45"/>
      <c r="AD1131" s="45"/>
      <c r="AE1131" s="45"/>
      <c r="AF1131" s="45"/>
      <c r="AG1131" s="45"/>
      <c r="AH1131" s="45"/>
      <c r="AI1131" s="45"/>
      <c r="AJ1131" s="45"/>
      <c r="AK1131" s="45"/>
      <c r="AL1131" s="45"/>
      <c r="AM1131" s="45"/>
      <c r="AN1131" s="45"/>
      <c r="AO1131" s="45"/>
      <c r="AP1131" s="45"/>
      <c r="AQ1131" s="45"/>
      <c r="AR1131" s="45"/>
      <c r="AS1131" s="45"/>
      <c r="AT1131" s="45"/>
      <c r="AU1131" s="45"/>
      <c r="AV1131" s="45"/>
      <c r="AW1131" s="45"/>
      <c r="AX1131" s="45"/>
      <c r="AY1131" s="45"/>
      <c r="AZ1131" s="45"/>
      <c r="BA1131" s="45"/>
      <c r="BB1131" s="45"/>
      <c r="BC1131" s="45"/>
      <c r="BD1131" s="45"/>
      <c r="BE1131" s="45"/>
      <c r="BF1131" s="45"/>
      <c r="BG1131" s="45"/>
      <c r="BH1131" s="45"/>
      <c r="BI1131" s="45"/>
      <c r="BJ1131" s="45"/>
      <c r="BK1131" s="12"/>
    </row>
    <row r="1132" spans="1:63" s="44" customFormat="1" x14ac:dyDescent="0.2">
      <c r="A1132" s="52"/>
      <c r="B1132" s="45"/>
      <c r="C1132" s="45"/>
      <c r="D1132" s="45"/>
      <c r="E1132" s="45"/>
      <c r="F1132" s="45"/>
      <c r="G1132" s="45"/>
      <c r="H1132" s="46"/>
      <c r="I1132" s="45"/>
      <c r="J1132" s="45"/>
      <c r="K1132" s="45"/>
      <c r="L1132" s="45"/>
      <c r="M1132" s="45"/>
      <c r="N1132" s="45"/>
      <c r="O1132" s="45"/>
      <c r="P1132" s="45"/>
      <c r="Q1132" s="45"/>
      <c r="R1132" s="45"/>
      <c r="S1132" s="45"/>
      <c r="T1132" s="45"/>
      <c r="U1132" s="45"/>
      <c r="V1132" s="45"/>
      <c r="W1132" s="45"/>
      <c r="X1132" s="45"/>
      <c r="Y1132" s="45"/>
      <c r="Z1132" s="45"/>
      <c r="AA1132" s="45"/>
      <c r="AB1132" s="45"/>
      <c r="AC1132" s="45"/>
      <c r="AD1132" s="45"/>
      <c r="AE1132" s="45"/>
      <c r="AF1132" s="45"/>
      <c r="AG1132" s="45"/>
      <c r="AH1132" s="45"/>
      <c r="AI1132" s="45"/>
      <c r="AJ1132" s="45"/>
      <c r="AK1132" s="45"/>
      <c r="AL1132" s="45"/>
      <c r="AM1132" s="45"/>
      <c r="AN1132" s="45"/>
      <c r="AO1132" s="45"/>
      <c r="AP1132" s="45"/>
      <c r="AQ1132" s="45"/>
      <c r="AR1132" s="45"/>
      <c r="AS1132" s="45"/>
      <c r="AT1132" s="45"/>
      <c r="AU1132" s="45"/>
      <c r="AV1132" s="45"/>
      <c r="AW1132" s="45"/>
      <c r="AX1132" s="45"/>
      <c r="AY1132" s="45"/>
      <c r="AZ1132" s="45"/>
      <c r="BA1132" s="45"/>
      <c r="BB1132" s="45"/>
      <c r="BC1132" s="45"/>
      <c r="BD1132" s="45"/>
      <c r="BE1132" s="45"/>
      <c r="BF1132" s="45"/>
      <c r="BG1132" s="45"/>
      <c r="BH1132" s="45"/>
      <c r="BI1132" s="45"/>
      <c r="BJ1132" s="45"/>
      <c r="BK1132" s="12"/>
    </row>
    <row r="1133" spans="1:63" s="44" customFormat="1" x14ac:dyDescent="0.2">
      <c r="A1133" s="52"/>
      <c r="B1133" s="45"/>
      <c r="C1133" s="45"/>
      <c r="D1133" s="45"/>
      <c r="E1133" s="45"/>
      <c r="F1133" s="45"/>
      <c r="G1133" s="45"/>
      <c r="H1133" s="46"/>
      <c r="I1133" s="45"/>
      <c r="J1133" s="45"/>
      <c r="K1133" s="45"/>
      <c r="L1133" s="45"/>
      <c r="M1133" s="45"/>
      <c r="N1133" s="45"/>
      <c r="O1133" s="45"/>
      <c r="P1133" s="45"/>
      <c r="Q1133" s="45"/>
      <c r="R1133" s="45"/>
      <c r="S1133" s="45"/>
      <c r="T1133" s="45"/>
      <c r="U1133" s="45"/>
      <c r="V1133" s="45"/>
      <c r="W1133" s="45"/>
      <c r="X1133" s="45"/>
      <c r="Y1133" s="45"/>
      <c r="Z1133" s="45"/>
      <c r="AA1133" s="45"/>
      <c r="AB1133" s="45"/>
      <c r="AC1133" s="45"/>
      <c r="AD1133" s="45"/>
      <c r="AE1133" s="45"/>
      <c r="AF1133" s="45"/>
      <c r="AG1133" s="45"/>
      <c r="AH1133" s="45"/>
      <c r="AI1133" s="45"/>
      <c r="AJ1133" s="45"/>
      <c r="AK1133" s="45"/>
      <c r="AL1133" s="45"/>
      <c r="AM1133" s="45"/>
      <c r="AN1133" s="45"/>
      <c r="AO1133" s="45"/>
      <c r="AP1133" s="45"/>
      <c r="AQ1133" s="45"/>
      <c r="AR1133" s="45"/>
      <c r="AS1133" s="45"/>
      <c r="AT1133" s="45"/>
      <c r="AU1133" s="45"/>
      <c r="AV1133" s="45"/>
      <c r="AW1133" s="45"/>
      <c r="AX1133" s="45"/>
      <c r="AY1133" s="45"/>
      <c r="AZ1133" s="45"/>
      <c r="BA1133" s="45"/>
      <c r="BB1133" s="45"/>
      <c r="BC1133" s="45"/>
      <c r="BD1133" s="45"/>
      <c r="BE1133" s="45"/>
      <c r="BF1133" s="45"/>
      <c r="BG1133" s="45"/>
      <c r="BH1133" s="45"/>
      <c r="BI1133" s="45"/>
      <c r="BJ1133" s="45"/>
      <c r="BK1133" s="12"/>
    </row>
    <row r="1134" spans="1:63" s="44" customFormat="1" x14ac:dyDescent="0.2">
      <c r="A1134" s="52"/>
      <c r="B1134" s="45"/>
      <c r="C1134" s="45"/>
      <c r="D1134" s="45"/>
      <c r="E1134" s="45"/>
      <c r="F1134" s="45"/>
      <c r="G1134" s="45"/>
      <c r="H1134" s="46"/>
      <c r="I1134" s="45"/>
      <c r="J1134" s="45"/>
      <c r="K1134" s="45"/>
      <c r="L1134" s="45"/>
      <c r="M1134" s="45"/>
      <c r="N1134" s="45"/>
      <c r="O1134" s="45"/>
      <c r="P1134" s="45"/>
      <c r="Q1134" s="45"/>
      <c r="R1134" s="45"/>
      <c r="S1134" s="45"/>
      <c r="T1134" s="45"/>
      <c r="U1134" s="45"/>
      <c r="V1134" s="45"/>
      <c r="W1134" s="45"/>
      <c r="X1134" s="45"/>
      <c r="Y1134" s="45"/>
      <c r="Z1134" s="45"/>
      <c r="AA1134" s="45"/>
      <c r="AB1134" s="45"/>
      <c r="AC1134" s="45"/>
      <c r="AD1134" s="45"/>
      <c r="AE1134" s="45"/>
      <c r="AF1134" s="45"/>
      <c r="AG1134" s="45"/>
      <c r="AH1134" s="45"/>
      <c r="AI1134" s="45"/>
      <c r="AJ1134" s="45"/>
      <c r="AK1134" s="45"/>
      <c r="AL1134" s="45"/>
      <c r="AM1134" s="45"/>
      <c r="AN1134" s="45"/>
      <c r="AO1134" s="45"/>
      <c r="AP1134" s="45"/>
      <c r="AQ1134" s="45"/>
      <c r="AR1134" s="45"/>
      <c r="AS1134" s="45"/>
      <c r="AT1134" s="45"/>
      <c r="AU1134" s="45"/>
      <c r="AV1134" s="45"/>
      <c r="AW1134" s="45"/>
      <c r="AX1134" s="45"/>
      <c r="AY1134" s="45"/>
      <c r="AZ1134" s="45"/>
      <c r="BA1134" s="45"/>
      <c r="BB1134" s="45"/>
      <c r="BC1134" s="45"/>
      <c r="BD1134" s="45"/>
      <c r="BE1134" s="45"/>
      <c r="BF1134" s="45"/>
      <c r="BG1134" s="45"/>
      <c r="BH1134" s="45"/>
      <c r="BI1134" s="45"/>
      <c r="BJ1134" s="45"/>
      <c r="BK1134" s="12"/>
    </row>
    <row r="1135" spans="1:63" s="44" customFormat="1" x14ac:dyDescent="0.2">
      <c r="A1135" s="52"/>
      <c r="B1135" s="45"/>
      <c r="C1135" s="45"/>
      <c r="D1135" s="45"/>
      <c r="E1135" s="45"/>
      <c r="F1135" s="45"/>
      <c r="G1135" s="45"/>
      <c r="H1135" s="46"/>
      <c r="I1135" s="45"/>
      <c r="J1135" s="45"/>
      <c r="K1135" s="45"/>
      <c r="L1135" s="45"/>
      <c r="M1135" s="45"/>
      <c r="N1135" s="45"/>
      <c r="O1135" s="45"/>
      <c r="P1135" s="45"/>
      <c r="Q1135" s="45"/>
      <c r="R1135" s="45"/>
      <c r="S1135" s="45"/>
      <c r="T1135" s="45"/>
      <c r="U1135" s="45"/>
      <c r="V1135" s="45"/>
      <c r="W1135" s="45"/>
      <c r="X1135" s="45"/>
      <c r="Y1135" s="45"/>
      <c r="Z1135" s="45"/>
      <c r="AA1135" s="45"/>
      <c r="AB1135" s="45"/>
      <c r="AC1135" s="45"/>
      <c r="AD1135" s="45"/>
      <c r="AE1135" s="45"/>
      <c r="AF1135" s="45"/>
      <c r="AG1135" s="45"/>
      <c r="AH1135" s="45"/>
      <c r="AI1135" s="45"/>
      <c r="AJ1135" s="45"/>
      <c r="AK1135" s="45"/>
      <c r="AL1135" s="45"/>
      <c r="AM1135" s="45"/>
      <c r="AN1135" s="45"/>
      <c r="AO1135" s="45"/>
      <c r="AP1135" s="45"/>
      <c r="AQ1135" s="45"/>
      <c r="AR1135" s="45"/>
      <c r="AS1135" s="45"/>
      <c r="AT1135" s="45"/>
      <c r="AU1135" s="45"/>
      <c r="AV1135" s="45"/>
      <c r="AW1135" s="45"/>
      <c r="AX1135" s="45"/>
      <c r="AY1135" s="45"/>
      <c r="AZ1135" s="45"/>
      <c r="BA1135" s="45"/>
      <c r="BB1135" s="45"/>
      <c r="BC1135" s="45"/>
      <c r="BD1135" s="45"/>
      <c r="BE1135" s="45"/>
      <c r="BF1135" s="45"/>
      <c r="BG1135" s="45"/>
      <c r="BH1135" s="45"/>
      <c r="BI1135" s="45"/>
      <c r="BJ1135" s="45"/>
      <c r="BK1135" s="12"/>
    </row>
    <row r="1136" spans="1:63" s="44" customFormat="1" x14ac:dyDescent="0.2">
      <c r="A1136" s="52"/>
      <c r="B1136" s="45"/>
      <c r="C1136" s="45"/>
      <c r="D1136" s="45"/>
      <c r="E1136" s="45"/>
      <c r="F1136" s="45"/>
      <c r="G1136" s="45"/>
      <c r="H1136" s="46"/>
      <c r="I1136" s="45"/>
      <c r="J1136" s="45"/>
      <c r="K1136" s="45"/>
      <c r="L1136" s="45"/>
      <c r="M1136" s="45"/>
      <c r="N1136" s="45"/>
      <c r="O1136" s="45"/>
      <c r="P1136" s="45"/>
      <c r="Q1136" s="45"/>
      <c r="R1136" s="45"/>
      <c r="S1136" s="45"/>
      <c r="T1136" s="45"/>
      <c r="U1136" s="45"/>
      <c r="V1136" s="45"/>
      <c r="W1136" s="45"/>
      <c r="X1136" s="45"/>
      <c r="Y1136" s="45"/>
      <c r="Z1136" s="45"/>
      <c r="AA1136" s="45"/>
      <c r="AB1136" s="45"/>
      <c r="AC1136" s="45"/>
      <c r="AD1136" s="45"/>
      <c r="AE1136" s="45"/>
      <c r="AF1136" s="45"/>
      <c r="AG1136" s="45"/>
      <c r="AH1136" s="45"/>
      <c r="AI1136" s="45"/>
      <c r="AJ1136" s="45"/>
      <c r="AK1136" s="45"/>
      <c r="AL1136" s="45"/>
      <c r="AM1136" s="45"/>
      <c r="AN1136" s="45"/>
      <c r="AO1136" s="45"/>
      <c r="AP1136" s="45"/>
      <c r="AQ1136" s="45"/>
      <c r="AR1136" s="45"/>
      <c r="AS1136" s="45"/>
      <c r="AT1136" s="45"/>
      <c r="AU1136" s="45"/>
      <c r="AV1136" s="45"/>
      <c r="AW1136" s="45"/>
      <c r="AX1136" s="45"/>
      <c r="AY1136" s="45"/>
      <c r="AZ1136" s="45"/>
      <c r="BA1136" s="45"/>
      <c r="BB1136" s="45"/>
      <c r="BC1136" s="45"/>
      <c r="BD1136" s="45"/>
      <c r="BE1136" s="45"/>
      <c r="BF1136" s="45"/>
      <c r="BG1136" s="45"/>
      <c r="BH1136" s="45"/>
      <c r="BI1136" s="45"/>
      <c r="BJ1136" s="45"/>
      <c r="BK1136" s="12"/>
    </row>
    <row r="1137" spans="1:63" s="44" customFormat="1" x14ac:dyDescent="0.2">
      <c r="A1137" s="52"/>
      <c r="B1137" s="45"/>
      <c r="C1137" s="45"/>
      <c r="D1137" s="45"/>
      <c r="E1137" s="45"/>
      <c r="F1137" s="45"/>
      <c r="G1137" s="45"/>
      <c r="H1137" s="46"/>
      <c r="I1137" s="45"/>
      <c r="J1137" s="45"/>
      <c r="K1137" s="45"/>
      <c r="L1137" s="45"/>
      <c r="M1137" s="45"/>
      <c r="N1137" s="45"/>
      <c r="O1137" s="45"/>
      <c r="P1137" s="45"/>
      <c r="Q1137" s="45"/>
      <c r="R1137" s="45"/>
      <c r="S1137" s="45"/>
      <c r="T1137" s="45"/>
      <c r="U1137" s="45"/>
      <c r="V1137" s="45"/>
      <c r="W1137" s="45"/>
      <c r="X1137" s="45"/>
      <c r="Y1137" s="45"/>
      <c r="Z1137" s="45"/>
      <c r="AA1137" s="45"/>
      <c r="AB1137" s="45"/>
      <c r="AC1137" s="45"/>
      <c r="AD1137" s="45"/>
      <c r="AE1137" s="45"/>
      <c r="AF1137" s="45"/>
      <c r="AG1137" s="45"/>
      <c r="AH1137" s="45"/>
      <c r="AI1137" s="45"/>
      <c r="AJ1137" s="45"/>
      <c r="AK1137" s="45"/>
      <c r="AL1137" s="45"/>
      <c r="AM1137" s="45"/>
      <c r="AN1137" s="45"/>
      <c r="AO1137" s="45"/>
      <c r="AP1137" s="45"/>
      <c r="AQ1137" s="45"/>
      <c r="AR1137" s="45"/>
      <c r="AS1137" s="45"/>
      <c r="AT1137" s="45"/>
      <c r="AU1137" s="45"/>
      <c r="AV1137" s="45"/>
      <c r="AW1137" s="45"/>
      <c r="AX1137" s="45"/>
      <c r="AY1137" s="45"/>
      <c r="AZ1137" s="45"/>
      <c r="BA1137" s="45"/>
      <c r="BB1137" s="45"/>
      <c r="BC1137" s="45"/>
      <c r="BD1137" s="45"/>
      <c r="BE1137" s="45"/>
      <c r="BF1137" s="45"/>
      <c r="BG1137" s="45"/>
      <c r="BH1137" s="45"/>
      <c r="BI1137" s="45"/>
      <c r="BJ1137" s="45"/>
      <c r="BK1137" s="12"/>
    </row>
    <row r="1138" spans="1:63" s="44" customFormat="1" x14ac:dyDescent="0.2">
      <c r="A1138" s="52"/>
      <c r="B1138" s="45"/>
      <c r="C1138" s="45"/>
      <c r="D1138" s="45"/>
      <c r="E1138" s="45"/>
      <c r="F1138" s="45"/>
      <c r="G1138" s="45"/>
      <c r="H1138" s="46"/>
      <c r="I1138" s="45"/>
      <c r="J1138" s="45"/>
      <c r="K1138" s="45"/>
      <c r="L1138" s="45"/>
      <c r="M1138" s="45"/>
      <c r="N1138" s="45"/>
      <c r="O1138" s="45"/>
      <c r="P1138" s="45"/>
      <c r="Q1138" s="45"/>
      <c r="R1138" s="45"/>
      <c r="S1138" s="45"/>
      <c r="T1138" s="45"/>
      <c r="U1138" s="45"/>
      <c r="V1138" s="45"/>
      <c r="W1138" s="45"/>
      <c r="X1138" s="45"/>
      <c r="Y1138" s="45"/>
      <c r="Z1138" s="45"/>
      <c r="AA1138" s="45"/>
      <c r="AB1138" s="45"/>
      <c r="AC1138" s="45"/>
      <c r="AD1138" s="45"/>
      <c r="AE1138" s="45"/>
      <c r="AF1138" s="45"/>
      <c r="AG1138" s="45"/>
      <c r="AH1138" s="45"/>
      <c r="AI1138" s="45"/>
      <c r="AJ1138" s="45"/>
      <c r="AK1138" s="45"/>
      <c r="AL1138" s="45"/>
      <c r="AM1138" s="45"/>
      <c r="AN1138" s="45"/>
      <c r="AO1138" s="45"/>
      <c r="AP1138" s="45"/>
      <c r="AQ1138" s="45"/>
      <c r="AR1138" s="45"/>
      <c r="AS1138" s="45"/>
      <c r="AT1138" s="45"/>
      <c r="AU1138" s="45"/>
      <c r="AV1138" s="45"/>
      <c r="AW1138" s="45"/>
      <c r="AX1138" s="45"/>
      <c r="AY1138" s="45"/>
      <c r="AZ1138" s="45"/>
      <c r="BA1138" s="45"/>
      <c r="BB1138" s="45"/>
      <c r="BC1138" s="45"/>
      <c r="BD1138" s="45"/>
      <c r="BE1138" s="45"/>
      <c r="BF1138" s="45"/>
      <c r="BG1138" s="45"/>
      <c r="BH1138" s="45"/>
      <c r="BI1138" s="45"/>
      <c r="BJ1138" s="45"/>
      <c r="BK1138" s="12"/>
    </row>
    <row r="1139" spans="1:63" s="44" customFormat="1" x14ac:dyDescent="0.2">
      <c r="A1139" s="52"/>
      <c r="B1139" s="45"/>
      <c r="C1139" s="45"/>
      <c r="D1139" s="45"/>
      <c r="E1139" s="45"/>
      <c r="F1139" s="45"/>
      <c r="G1139" s="45"/>
      <c r="H1139" s="46"/>
      <c r="I1139" s="45"/>
      <c r="J1139" s="45"/>
      <c r="K1139" s="45"/>
      <c r="L1139" s="45"/>
      <c r="M1139" s="45"/>
      <c r="N1139" s="45"/>
      <c r="O1139" s="45"/>
      <c r="P1139" s="45"/>
      <c r="Q1139" s="45"/>
      <c r="R1139" s="45"/>
      <c r="S1139" s="45"/>
      <c r="T1139" s="45"/>
      <c r="U1139" s="45"/>
      <c r="V1139" s="45"/>
      <c r="W1139" s="45"/>
      <c r="X1139" s="45"/>
      <c r="Y1139" s="45"/>
      <c r="Z1139" s="45"/>
      <c r="AA1139" s="45"/>
      <c r="AB1139" s="45"/>
      <c r="AC1139" s="45"/>
      <c r="AD1139" s="45"/>
      <c r="AE1139" s="45"/>
      <c r="AF1139" s="45"/>
      <c r="AG1139" s="45"/>
      <c r="AH1139" s="45"/>
      <c r="AI1139" s="45"/>
      <c r="AJ1139" s="45"/>
      <c r="AK1139" s="45"/>
      <c r="AL1139" s="45"/>
      <c r="AM1139" s="45"/>
      <c r="AN1139" s="45"/>
      <c r="AO1139" s="45"/>
      <c r="AP1139" s="45"/>
      <c r="AQ1139" s="45"/>
      <c r="AR1139" s="45"/>
      <c r="AS1139" s="45"/>
      <c r="AT1139" s="45"/>
      <c r="AU1139" s="45"/>
      <c r="AV1139" s="45"/>
      <c r="AW1139" s="45"/>
      <c r="AX1139" s="45"/>
      <c r="AY1139" s="45"/>
      <c r="AZ1139" s="45"/>
      <c r="BA1139" s="45"/>
      <c r="BB1139" s="45"/>
      <c r="BC1139" s="45"/>
      <c r="BD1139" s="45"/>
      <c r="BE1139" s="45"/>
      <c r="BF1139" s="45"/>
      <c r="BG1139" s="45"/>
      <c r="BH1139" s="45"/>
      <c r="BI1139" s="45"/>
      <c r="BJ1139" s="45"/>
      <c r="BK1139" s="12"/>
    </row>
    <row r="1140" spans="1:63" s="44" customFormat="1" x14ac:dyDescent="0.2">
      <c r="A1140" s="52"/>
      <c r="B1140" s="45"/>
      <c r="C1140" s="45"/>
      <c r="D1140" s="45"/>
      <c r="E1140" s="45"/>
      <c r="F1140" s="45"/>
      <c r="G1140" s="45"/>
      <c r="H1140" s="46"/>
      <c r="I1140" s="45"/>
      <c r="J1140" s="45"/>
      <c r="K1140" s="45"/>
      <c r="L1140" s="45"/>
      <c r="M1140" s="45"/>
      <c r="N1140" s="45"/>
      <c r="O1140" s="45"/>
      <c r="P1140" s="45"/>
      <c r="Q1140" s="45"/>
      <c r="R1140" s="45"/>
      <c r="S1140" s="45"/>
      <c r="T1140" s="45"/>
      <c r="U1140" s="45"/>
      <c r="V1140" s="45"/>
      <c r="W1140" s="45"/>
      <c r="X1140" s="45"/>
      <c r="Y1140" s="45"/>
      <c r="Z1140" s="45"/>
      <c r="AA1140" s="45"/>
      <c r="AB1140" s="45"/>
      <c r="AC1140" s="45"/>
      <c r="AD1140" s="45"/>
      <c r="AE1140" s="45"/>
      <c r="AF1140" s="45"/>
      <c r="AG1140" s="45"/>
      <c r="AH1140" s="45"/>
      <c r="AI1140" s="45"/>
      <c r="AJ1140" s="45"/>
      <c r="AK1140" s="45"/>
      <c r="AL1140" s="45"/>
      <c r="AM1140" s="45"/>
      <c r="AN1140" s="45"/>
      <c r="AO1140" s="45"/>
      <c r="AP1140" s="45"/>
      <c r="AQ1140" s="45"/>
      <c r="AR1140" s="45"/>
      <c r="AS1140" s="45"/>
      <c r="AT1140" s="45"/>
      <c r="AU1140" s="45"/>
      <c r="AV1140" s="45"/>
      <c r="AW1140" s="45"/>
      <c r="AX1140" s="45"/>
      <c r="AY1140" s="45"/>
      <c r="AZ1140" s="45"/>
      <c r="BA1140" s="45"/>
      <c r="BB1140" s="45"/>
      <c r="BC1140" s="45"/>
      <c r="BD1140" s="45"/>
      <c r="BE1140" s="45"/>
      <c r="BF1140" s="45"/>
      <c r="BG1140" s="45"/>
      <c r="BH1140" s="45"/>
      <c r="BI1140" s="45"/>
      <c r="BJ1140" s="45"/>
      <c r="BK1140" s="12"/>
    </row>
    <row r="1141" spans="1:63" s="44" customFormat="1" x14ac:dyDescent="0.2">
      <c r="A1141" s="52"/>
      <c r="B1141" s="45"/>
      <c r="C1141" s="45"/>
      <c r="D1141" s="45"/>
      <c r="E1141" s="45"/>
      <c r="F1141" s="45"/>
      <c r="G1141" s="45"/>
      <c r="H1141" s="46"/>
      <c r="I1141" s="45"/>
      <c r="J1141" s="45"/>
      <c r="K1141" s="45"/>
      <c r="L1141" s="45"/>
      <c r="M1141" s="45"/>
      <c r="N1141" s="45"/>
      <c r="O1141" s="45"/>
      <c r="P1141" s="45"/>
      <c r="Q1141" s="45"/>
      <c r="R1141" s="45"/>
      <c r="S1141" s="45"/>
      <c r="T1141" s="45"/>
      <c r="U1141" s="45"/>
      <c r="V1141" s="45"/>
      <c r="W1141" s="45"/>
      <c r="X1141" s="45"/>
      <c r="Y1141" s="45"/>
      <c r="Z1141" s="45"/>
      <c r="AA1141" s="45"/>
      <c r="AB1141" s="45"/>
      <c r="AC1141" s="45"/>
      <c r="AD1141" s="45"/>
      <c r="AE1141" s="45"/>
      <c r="AF1141" s="45"/>
      <c r="AG1141" s="45"/>
      <c r="AH1141" s="45"/>
      <c r="AI1141" s="45"/>
      <c r="AJ1141" s="45"/>
      <c r="AK1141" s="45"/>
      <c r="AL1141" s="45"/>
      <c r="AM1141" s="45"/>
      <c r="AN1141" s="45"/>
      <c r="AO1141" s="45"/>
      <c r="AP1141" s="45"/>
      <c r="AQ1141" s="45"/>
      <c r="AR1141" s="45"/>
      <c r="AS1141" s="45"/>
      <c r="AT1141" s="45"/>
      <c r="AU1141" s="45"/>
      <c r="AV1141" s="45"/>
      <c r="AW1141" s="45"/>
      <c r="AX1141" s="45"/>
      <c r="AY1141" s="45"/>
      <c r="AZ1141" s="45"/>
      <c r="BA1141" s="45"/>
      <c r="BB1141" s="45"/>
      <c r="BC1141" s="45"/>
      <c r="BD1141" s="45"/>
      <c r="BE1141" s="45"/>
      <c r="BF1141" s="45"/>
      <c r="BG1141" s="45"/>
      <c r="BH1141" s="45"/>
      <c r="BI1141" s="45"/>
      <c r="BJ1141" s="45"/>
      <c r="BK1141" s="12"/>
    </row>
    <row r="1142" spans="1:63" s="44" customFormat="1" x14ac:dyDescent="0.2">
      <c r="A1142" s="52"/>
      <c r="B1142" s="45"/>
      <c r="C1142" s="45"/>
      <c r="D1142" s="45"/>
      <c r="E1142" s="45"/>
      <c r="F1142" s="45"/>
      <c r="G1142" s="45"/>
      <c r="H1142" s="46"/>
      <c r="I1142" s="45"/>
      <c r="J1142" s="45"/>
      <c r="K1142" s="45"/>
      <c r="L1142" s="45"/>
      <c r="M1142" s="45"/>
      <c r="N1142" s="45"/>
      <c r="O1142" s="45"/>
      <c r="P1142" s="45"/>
      <c r="Q1142" s="45"/>
      <c r="R1142" s="45"/>
      <c r="S1142" s="45"/>
      <c r="T1142" s="45"/>
      <c r="U1142" s="45"/>
      <c r="V1142" s="45"/>
      <c r="W1142" s="45"/>
      <c r="X1142" s="45"/>
      <c r="Y1142" s="45"/>
      <c r="Z1142" s="45"/>
      <c r="AA1142" s="45"/>
      <c r="AB1142" s="45"/>
      <c r="AC1142" s="45"/>
      <c r="AD1142" s="45"/>
      <c r="AE1142" s="45"/>
      <c r="AF1142" s="45"/>
      <c r="AG1142" s="45"/>
      <c r="AH1142" s="45"/>
      <c r="AI1142" s="45"/>
      <c r="AJ1142" s="45"/>
      <c r="AK1142" s="45"/>
      <c r="AL1142" s="45"/>
      <c r="AM1142" s="45"/>
      <c r="AN1142" s="45"/>
      <c r="AO1142" s="45"/>
      <c r="AP1142" s="45"/>
      <c r="AQ1142" s="45"/>
      <c r="AR1142" s="45"/>
      <c r="AS1142" s="45"/>
      <c r="AT1142" s="45"/>
      <c r="AU1142" s="45"/>
      <c r="AV1142" s="45"/>
      <c r="AW1142" s="45"/>
      <c r="AX1142" s="45"/>
      <c r="AY1142" s="45"/>
      <c r="AZ1142" s="45"/>
      <c r="BA1142" s="45"/>
      <c r="BB1142" s="45"/>
      <c r="BC1142" s="45"/>
      <c r="BD1142" s="45"/>
      <c r="BE1142" s="45"/>
      <c r="BF1142" s="45"/>
      <c r="BG1142" s="45"/>
      <c r="BH1142" s="45"/>
      <c r="BI1142" s="45"/>
      <c r="BJ1142" s="45"/>
      <c r="BK1142" s="12"/>
    </row>
    <row r="1143" spans="1:63" s="44" customFormat="1" x14ac:dyDescent="0.2">
      <c r="A1143" s="52"/>
      <c r="B1143" s="45"/>
      <c r="C1143" s="45"/>
      <c r="D1143" s="45"/>
      <c r="E1143" s="45"/>
      <c r="F1143" s="45"/>
      <c r="G1143" s="45"/>
      <c r="H1143" s="46"/>
      <c r="I1143" s="45"/>
      <c r="J1143" s="45"/>
      <c r="K1143" s="45"/>
      <c r="L1143" s="45"/>
      <c r="M1143" s="45"/>
      <c r="N1143" s="45"/>
      <c r="O1143" s="45"/>
      <c r="P1143" s="45"/>
      <c r="Q1143" s="45"/>
      <c r="R1143" s="45"/>
      <c r="S1143" s="45"/>
      <c r="T1143" s="45"/>
      <c r="U1143" s="45"/>
      <c r="V1143" s="45"/>
      <c r="W1143" s="45"/>
      <c r="X1143" s="45"/>
      <c r="Y1143" s="45"/>
      <c r="Z1143" s="45"/>
      <c r="AA1143" s="45"/>
      <c r="AB1143" s="45"/>
      <c r="AC1143" s="45"/>
      <c r="AD1143" s="45"/>
      <c r="AE1143" s="45"/>
      <c r="AF1143" s="45"/>
      <c r="AG1143" s="45"/>
      <c r="AH1143" s="45"/>
      <c r="AI1143" s="45"/>
      <c r="AJ1143" s="45"/>
      <c r="AK1143" s="45"/>
      <c r="AL1143" s="45"/>
      <c r="AM1143" s="45"/>
      <c r="AN1143" s="45"/>
      <c r="AO1143" s="45"/>
      <c r="AP1143" s="45"/>
      <c r="AQ1143" s="45"/>
      <c r="AR1143" s="45"/>
      <c r="AS1143" s="45"/>
      <c r="AT1143" s="45"/>
      <c r="AU1143" s="45"/>
      <c r="AV1143" s="45"/>
      <c r="AW1143" s="45"/>
      <c r="AX1143" s="45"/>
      <c r="AY1143" s="45"/>
      <c r="AZ1143" s="45"/>
      <c r="BA1143" s="45"/>
      <c r="BB1143" s="45"/>
      <c r="BC1143" s="45"/>
      <c r="BD1143" s="45"/>
      <c r="BE1143" s="45"/>
      <c r="BF1143" s="45"/>
      <c r="BG1143" s="45"/>
      <c r="BH1143" s="45"/>
      <c r="BI1143" s="45"/>
      <c r="BJ1143" s="45"/>
      <c r="BK1143" s="12"/>
    </row>
    <row r="1144" spans="1:63" s="44" customFormat="1" x14ac:dyDescent="0.2">
      <c r="A1144" s="52"/>
      <c r="B1144" s="45"/>
      <c r="C1144" s="45"/>
      <c r="D1144" s="45"/>
      <c r="E1144" s="45"/>
      <c r="F1144" s="45"/>
      <c r="G1144" s="45"/>
      <c r="H1144" s="46"/>
      <c r="I1144" s="45"/>
      <c r="J1144" s="45"/>
      <c r="K1144" s="45"/>
      <c r="L1144" s="45"/>
      <c r="M1144" s="45"/>
      <c r="N1144" s="45"/>
      <c r="O1144" s="45"/>
      <c r="P1144" s="45"/>
      <c r="Q1144" s="45"/>
      <c r="R1144" s="45"/>
      <c r="S1144" s="45"/>
      <c r="T1144" s="45"/>
      <c r="U1144" s="45"/>
      <c r="V1144" s="45"/>
      <c r="W1144" s="45"/>
      <c r="X1144" s="45"/>
      <c r="Y1144" s="45"/>
      <c r="Z1144" s="45"/>
      <c r="AA1144" s="45"/>
      <c r="AB1144" s="45"/>
      <c r="AC1144" s="45"/>
      <c r="AD1144" s="45"/>
      <c r="AE1144" s="45"/>
      <c r="AF1144" s="45"/>
      <c r="AG1144" s="45"/>
      <c r="AH1144" s="45"/>
      <c r="AI1144" s="45"/>
      <c r="AJ1144" s="45"/>
      <c r="AK1144" s="45"/>
      <c r="AL1144" s="45"/>
      <c r="AM1144" s="45"/>
      <c r="AN1144" s="45"/>
      <c r="AO1144" s="45"/>
      <c r="AP1144" s="45"/>
      <c r="AQ1144" s="45"/>
      <c r="AR1144" s="45"/>
      <c r="AS1144" s="45"/>
      <c r="AT1144" s="45"/>
      <c r="AU1144" s="45"/>
      <c r="AV1144" s="45"/>
      <c r="AW1144" s="45"/>
      <c r="AX1144" s="45"/>
      <c r="AY1144" s="45"/>
      <c r="AZ1144" s="45"/>
      <c r="BA1144" s="45"/>
      <c r="BB1144" s="45"/>
      <c r="BC1144" s="45"/>
      <c r="BD1144" s="45"/>
      <c r="BE1144" s="45"/>
      <c r="BF1144" s="45"/>
      <c r="BG1144" s="45"/>
      <c r="BH1144" s="45"/>
      <c r="BI1144" s="45"/>
      <c r="BJ1144" s="45"/>
      <c r="BK1144" s="12"/>
    </row>
    <row r="1145" spans="1:63" s="44" customFormat="1" x14ac:dyDescent="0.2">
      <c r="A1145" s="52"/>
      <c r="B1145" s="45"/>
      <c r="C1145" s="45"/>
      <c r="D1145" s="45"/>
      <c r="E1145" s="45"/>
      <c r="F1145" s="45"/>
      <c r="G1145" s="45"/>
      <c r="H1145" s="46"/>
      <c r="I1145" s="45"/>
      <c r="J1145" s="45"/>
      <c r="K1145" s="45"/>
      <c r="L1145" s="45"/>
      <c r="M1145" s="45"/>
      <c r="N1145" s="45"/>
      <c r="O1145" s="45"/>
      <c r="P1145" s="45"/>
      <c r="Q1145" s="45"/>
      <c r="R1145" s="45"/>
      <c r="S1145" s="45"/>
      <c r="T1145" s="45"/>
      <c r="U1145" s="45"/>
      <c r="V1145" s="45"/>
      <c r="W1145" s="45"/>
      <c r="X1145" s="45"/>
      <c r="Y1145" s="45"/>
      <c r="Z1145" s="45"/>
      <c r="AA1145" s="45"/>
      <c r="AB1145" s="45"/>
      <c r="AC1145" s="45"/>
      <c r="AD1145" s="45"/>
      <c r="AE1145" s="45"/>
      <c r="AF1145" s="45"/>
      <c r="AG1145" s="45"/>
      <c r="AH1145" s="45"/>
      <c r="AI1145" s="45"/>
      <c r="AJ1145" s="45"/>
      <c r="AK1145" s="45"/>
      <c r="AL1145" s="45"/>
      <c r="AM1145" s="45"/>
      <c r="AN1145" s="45"/>
      <c r="AO1145" s="45"/>
      <c r="AP1145" s="45"/>
      <c r="AQ1145" s="45"/>
      <c r="AR1145" s="45"/>
      <c r="AS1145" s="45"/>
      <c r="AT1145" s="45"/>
      <c r="AU1145" s="45"/>
      <c r="AV1145" s="45"/>
      <c r="AW1145" s="45"/>
      <c r="AX1145" s="45"/>
      <c r="AY1145" s="45"/>
      <c r="AZ1145" s="45"/>
      <c r="BA1145" s="45"/>
      <c r="BB1145" s="45"/>
      <c r="BC1145" s="45"/>
      <c r="BD1145" s="45"/>
      <c r="BE1145" s="45"/>
      <c r="BF1145" s="45"/>
      <c r="BG1145" s="45"/>
      <c r="BH1145" s="45"/>
      <c r="BI1145" s="45"/>
      <c r="BJ1145" s="45"/>
      <c r="BK1145" s="12"/>
    </row>
    <row r="1146" spans="1:63" s="44" customFormat="1" x14ac:dyDescent="0.2">
      <c r="A1146" s="52"/>
      <c r="B1146" s="45"/>
      <c r="C1146" s="45"/>
      <c r="D1146" s="45"/>
      <c r="E1146" s="45"/>
      <c r="F1146" s="45"/>
      <c r="G1146" s="45"/>
      <c r="H1146" s="46"/>
      <c r="I1146" s="45"/>
      <c r="J1146" s="45"/>
      <c r="K1146" s="45"/>
      <c r="L1146" s="45"/>
      <c r="M1146" s="45"/>
      <c r="N1146" s="45"/>
      <c r="O1146" s="45"/>
      <c r="P1146" s="45"/>
      <c r="Q1146" s="45"/>
      <c r="R1146" s="45"/>
      <c r="S1146" s="45"/>
      <c r="T1146" s="45"/>
      <c r="U1146" s="45"/>
      <c r="V1146" s="45"/>
      <c r="W1146" s="45"/>
      <c r="X1146" s="45"/>
      <c r="Y1146" s="45"/>
      <c r="Z1146" s="45"/>
      <c r="AA1146" s="45"/>
      <c r="AB1146" s="45"/>
      <c r="AC1146" s="45"/>
      <c r="AD1146" s="45"/>
      <c r="AE1146" s="45"/>
      <c r="AF1146" s="45"/>
      <c r="AG1146" s="45"/>
      <c r="AH1146" s="45"/>
      <c r="AI1146" s="45"/>
      <c r="AJ1146" s="45"/>
      <c r="AK1146" s="45"/>
      <c r="AL1146" s="45"/>
      <c r="AM1146" s="45"/>
      <c r="AN1146" s="45"/>
      <c r="AO1146" s="45"/>
      <c r="AP1146" s="45"/>
      <c r="AQ1146" s="45"/>
      <c r="AR1146" s="45"/>
      <c r="AS1146" s="45"/>
      <c r="AT1146" s="45"/>
      <c r="AU1146" s="45"/>
      <c r="AV1146" s="45"/>
      <c r="AW1146" s="45"/>
      <c r="AX1146" s="45"/>
      <c r="AY1146" s="45"/>
      <c r="AZ1146" s="45"/>
      <c r="BA1146" s="45"/>
      <c r="BB1146" s="45"/>
      <c r="BC1146" s="45"/>
      <c r="BD1146" s="45"/>
      <c r="BE1146" s="45"/>
      <c r="BF1146" s="45"/>
      <c r="BG1146" s="45"/>
      <c r="BH1146" s="45"/>
      <c r="BI1146" s="45"/>
      <c r="BJ1146" s="45"/>
      <c r="BK1146" s="12"/>
    </row>
    <row r="1147" spans="1:63" s="44" customFormat="1" x14ac:dyDescent="0.2">
      <c r="A1147" s="52"/>
      <c r="B1147" s="45"/>
      <c r="C1147" s="45"/>
      <c r="D1147" s="45"/>
      <c r="E1147" s="45"/>
      <c r="F1147" s="45"/>
      <c r="G1147" s="45"/>
      <c r="H1147" s="46"/>
      <c r="I1147" s="45"/>
      <c r="J1147" s="45"/>
      <c r="K1147" s="45"/>
      <c r="L1147" s="45"/>
      <c r="M1147" s="45"/>
      <c r="N1147" s="45"/>
      <c r="O1147" s="45"/>
      <c r="P1147" s="45"/>
      <c r="Q1147" s="45"/>
      <c r="R1147" s="45"/>
      <c r="S1147" s="45"/>
      <c r="T1147" s="45"/>
      <c r="U1147" s="45"/>
      <c r="V1147" s="45"/>
      <c r="W1147" s="45"/>
      <c r="X1147" s="45"/>
      <c r="Y1147" s="45"/>
      <c r="Z1147" s="45"/>
      <c r="AA1147" s="45"/>
      <c r="AB1147" s="45"/>
      <c r="AC1147" s="45"/>
      <c r="AD1147" s="45"/>
      <c r="AE1147" s="45"/>
      <c r="AF1147" s="45"/>
      <c r="AG1147" s="45"/>
      <c r="AH1147" s="45"/>
      <c r="AI1147" s="45"/>
      <c r="AJ1147" s="45"/>
      <c r="AK1147" s="45"/>
      <c r="AL1147" s="45"/>
      <c r="AM1147" s="45"/>
      <c r="AN1147" s="45"/>
      <c r="AO1147" s="45"/>
      <c r="AP1147" s="45"/>
      <c r="AQ1147" s="45"/>
      <c r="AR1147" s="45"/>
      <c r="AS1147" s="45"/>
      <c r="AT1147" s="45"/>
      <c r="AU1147" s="45"/>
      <c r="AV1147" s="45"/>
      <c r="AW1147" s="45"/>
      <c r="AX1147" s="45"/>
      <c r="AY1147" s="45"/>
      <c r="AZ1147" s="45"/>
      <c r="BA1147" s="45"/>
      <c r="BB1147" s="45"/>
      <c r="BC1147" s="45"/>
      <c r="BD1147" s="45"/>
      <c r="BE1147" s="45"/>
      <c r="BF1147" s="45"/>
      <c r="BG1147" s="45"/>
      <c r="BH1147" s="45"/>
      <c r="BI1147" s="45"/>
      <c r="BJ1147" s="45"/>
      <c r="BK1147" s="12"/>
    </row>
    <row r="1148" spans="1:63" s="44" customFormat="1" x14ac:dyDescent="0.2">
      <c r="A1148" s="52"/>
      <c r="B1148" s="45"/>
      <c r="C1148" s="45"/>
      <c r="D1148" s="45"/>
      <c r="E1148" s="45"/>
      <c r="F1148" s="45"/>
      <c r="G1148" s="45"/>
      <c r="H1148" s="46"/>
      <c r="I1148" s="45"/>
      <c r="J1148" s="45"/>
      <c r="K1148" s="45"/>
      <c r="L1148" s="45"/>
      <c r="M1148" s="45"/>
      <c r="N1148" s="45"/>
      <c r="O1148" s="45"/>
      <c r="P1148" s="45"/>
      <c r="Q1148" s="45"/>
      <c r="R1148" s="45"/>
      <c r="S1148" s="45"/>
      <c r="T1148" s="45"/>
      <c r="U1148" s="45"/>
      <c r="V1148" s="45"/>
      <c r="W1148" s="45"/>
      <c r="X1148" s="45"/>
      <c r="Y1148" s="45"/>
      <c r="Z1148" s="45"/>
      <c r="AA1148" s="45"/>
      <c r="AB1148" s="45"/>
      <c r="AC1148" s="45"/>
      <c r="AD1148" s="45"/>
      <c r="AE1148" s="45"/>
      <c r="AF1148" s="45"/>
      <c r="AG1148" s="45"/>
      <c r="AH1148" s="45"/>
      <c r="AI1148" s="45"/>
      <c r="AJ1148" s="45"/>
      <c r="AK1148" s="45"/>
      <c r="AL1148" s="45"/>
      <c r="AM1148" s="45"/>
      <c r="AN1148" s="45"/>
      <c r="AO1148" s="45"/>
      <c r="AP1148" s="45"/>
      <c r="AQ1148" s="45"/>
      <c r="AR1148" s="45"/>
      <c r="AS1148" s="45"/>
      <c r="AT1148" s="45"/>
      <c r="AU1148" s="45"/>
      <c r="AV1148" s="45"/>
      <c r="AW1148" s="45"/>
      <c r="AX1148" s="45"/>
      <c r="AY1148" s="45"/>
      <c r="AZ1148" s="45"/>
      <c r="BA1148" s="45"/>
      <c r="BB1148" s="45"/>
      <c r="BC1148" s="45"/>
      <c r="BD1148" s="45"/>
      <c r="BE1148" s="45"/>
      <c r="BF1148" s="45"/>
      <c r="BG1148" s="45"/>
      <c r="BH1148" s="45"/>
      <c r="BI1148" s="45"/>
      <c r="BJ1148" s="45"/>
      <c r="BK1148" s="12"/>
    </row>
    <row r="1149" spans="1:63" s="44" customFormat="1" x14ac:dyDescent="0.2">
      <c r="A1149" s="52"/>
      <c r="B1149" s="45"/>
      <c r="C1149" s="45"/>
      <c r="D1149" s="45"/>
      <c r="E1149" s="45"/>
      <c r="F1149" s="45"/>
      <c r="G1149" s="45"/>
      <c r="H1149" s="46"/>
      <c r="I1149" s="45"/>
      <c r="J1149" s="45"/>
      <c r="K1149" s="45"/>
      <c r="L1149" s="45"/>
      <c r="M1149" s="45"/>
      <c r="N1149" s="45"/>
      <c r="O1149" s="45"/>
      <c r="P1149" s="45"/>
      <c r="Q1149" s="45"/>
      <c r="R1149" s="45"/>
      <c r="S1149" s="45"/>
      <c r="T1149" s="45"/>
      <c r="U1149" s="45"/>
      <c r="V1149" s="45"/>
      <c r="W1149" s="45"/>
      <c r="X1149" s="45"/>
      <c r="Y1149" s="45"/>
      <c r="Z1149" s="45"/>
      <c r="AA1149" s="45"/>
      <c r="AB1149" s="45"/>
      <c r="AC1149" s="45"/>
      <c r="AD1149" s="45"/>
      <c r="AE1149" s="45"/>
      <c r="AF1149" s="45"/>
      <c r="AG1149" s="45"/>
      <c r="AH1149" s="45"/>
      <c r="AI1149" s="45"/>
      <c r="AJ1149" s="45"/>
      <c r="AK1149" s="45"/>
      <c r="AL1149" s="45"/>
      <c r="AM1149" s="45"/>
      <c r="AN1149" s="45"/>
      <c r="AO1149" s="45"/>
      <c r="AP1149" s="45"/>
      <c r="AQ1149" s="45"/>
      <c r="AR1149" s="45"/>
      <c r="AS1149" s="45"/>
      <c r="AT1149" s="45"/>
      <c r="AU1149" s="45"/>
      <c r="AV1149" s="45"/>
      <c r="AW1149" s="45"/>
      <c r="AX1149" s="45"/>
      <c r="AY1149" s="45"/>
      <c r="AZ1149" s="45"/>
      <c r="BA1149" s="45"/>
      <c r="BB1149" s="45"/>
      <c r="BC1149" s="45"/>
      <c r="BD1149" s="45"/>
      <c r="BE1149" s="45"/>
      <c r="BF1149" s="45"/>
      <c r="BG1149" s="45"/>
      <c r="BH1149" s="45"/>
      <c r="BI1149" s="45"/>
      <c r="BJ1149" s="45"/>
      <c r="BK1149" s="12"/>
    </row>
    <row r="1150" spans="1:63" s="44" customFormat="1" x14ac:dyDescent="0.2">
      <c r="A1150" s="52"/>
      <c r="B1150" s="45"/>
      <c r="C1150" s="45"/>
      <c r="D1150" s="45"/>
      <c r="E1150" s="45"/>
      <c r="F1150" s="45"/>
      <c r="G1150" s="45"/>
      <c r="H1150" s="46"/>
      <c r="I1150" s="45"/>
      <c r="J1150" s="45"/>
      <c r="K1150" s="45"/>
      <c r="L1150" s="45"/>
      <c r="M1150" s="45"/>
      <c r="N1150" s="45"/>
      <c r="O1150" s="45"/>
      <c r="P1150" s="45"/>
      <c r="Q1150" s="45"/>
      <c r="R1150" s="45"/>
      <c r="S1150" s="45"/>
      <c r="T1150" s="45"/>
      <c r="U1150" s="45"/>
      <c r="V1150" s="45"/>
      <c r="W1150" s="45"/>
      <c r="X1150" s="45"/>
      <c r="Y1150" s="45"/>
      <c r="Z1150" s="45"/>
      <c r="AA1150" s="45"/>
      <c r="AB1150" s="45"/>
      <c r="AC1150" s="45"/>
      <c r="AD1150" s="45"/>
      <c r="AE1150" s="45"/>
      <c r="AF1150" s="45"/>
      <c r="AG1150" s="45"/>
      <c r="AH1150" s="45"/>
      <c r="AI1150" s="45"/>
      <c r="AJ1150" s="45"/>
      <c r="AK1150" s="45"/>
      <c r="AL1150" s="45"/>
      <c r="AM1150" s="45"/>
      <c r="AN1150" s="45"/>
      <c r="AO1150" s="45"/>
      <c r="AP1150" s="45"/>
      <c r="AQ1150" s="45"/>
      <c r="AR1150" s="45"/>
      <c r="AS1150" s="45"/>
      <c r="AT1150" s="45"/>
      <c r="AU1150" s="45"/>
      <c r="AV1150" s="45"/>
      <c r="AW1150" s="45"/>
      <c r="AX1150" s="45"/>
      <c r="AY1150" s="45"/>
      <c r="AZ1150" s="45"/>
      <c r="BA1150" s="45"/>
      <c r="BB1150" s="45"/>
      <c r="BC1150" s="45"/>
      <c r="BD1150" s="45"/>
      <c r="BE1150" s="45"/>
      <c r="BF1150" s="45"/>
      <c r="BG1150" s="45"/>
      <c r="BH1150" s="45"/>
      <c r="BI1150" s="45"/>
      <c r="BJ1150" s="45"/>
      <c r="BK1150" s="12"/>
    </row>
    <row r="1151" spans="1:63" s="44" customFormat="1" x14ac:dyDescent="0.2">
      <c r="A1151" s="52"/>
      <c r="B1151" s="45"/>
      <c r="C1151" s="45"/>
      <c r="D1151" s="45"/>
      <c r="E1151" s="45"/>
      <c r="F1151" s="45"/>
      <c r="G1151" s="45"/>
      <c r="H1151" s="46"/>
      <c r="I1151" s="45"/>
      <c r="J1151" s="45"/>
      <c r="K1151" s="45"/>
      <c r="L1151" s="45"/>
      <c r="M1151" s="45"/>
      <c r="N1151" s="45"/>
      <c r="O1151" s="45"/>
      <c r="P1151" s="45"/>
      <c r="Q1151" s="45"/>
      <c r="R1151" s="45"/>
      <c r="S1151" s="45"/>
      <c r="T1151" s="45"/>
      <c r="U1151" s="45"/>
      <c r="V1151" s="45"/>
      <c r="W1151" s="45"/>
      <c r="X1151" s="45"/>
      <c r="Y1151" s="45"/>
      <c r="Z1151" s="45"/>
      <c r="AA1151" s="45"/>
      <c r="AB1151" s="45"/>
      <c r="AC1151" s="45"/>
      <c r="AD1151" s="45"/>
      <c r="AE1151" s="45"/>
      <c r="AF1151" s="45"/>
      <c r="AG1151" s="45"/>
      <c r="AH1151" s="45"/>
      <c r="AI1151" s="45"/>
      <c r="AJ1151" s="45"/>
      <c r="AK1151" s="45"/>
      <c r="AL1151" s="45"/>
      <c r="AM1151" s="45"/>
      <c r="AN1151" s="45"/>
      <c r="AO1151" s="45"/>
      <c r="AP1151" s="45"/>
      <c r="AQ1151" s="45"/>
      <c r="AR1151" s="45"/>
      <c r="AS1151" s="45"/>
      <c r="AT1151" s="45"/>
      <c r="AU1151" s="45"/>
      <c r="AV1151" s="45"/>
      <c r="AW1151" s="45"/>
      <c r="AX1151" s="45"/>
      <c r="AY1151" s="45"/>
      <c r="AZ1151" s="45"/>
      <c r="BA1151" s="45"/>
      <c r="BB1151" s="45"/>
      <c r="BC1151" s="45"/>
      <c r="BD1151" s="45"/>
      <c r="BE1151" s="45"/>
      <c r="BF1151" s="45"/>
      <c r="BG1151" s="45"/>
      <c r="BH1151" s="45"/>
      <c r="BI1151" s="45"/>
      <c r="BJ1151" s="45"/>
      <c r="BK1151" s="12"/>
    </row>
    <row r="1152" spans="1:63" s="44" customFormat="1" x14ac:dyDescent="0.2">
      <c r="A1152" s="52"/>
      <c r="B1152" s="45"/>
      <c r="C1152" s="45"/>
      <c r="D1152" s="45"/>
      <c r="E1152" s="45"/>
      <c r="F1152" s="45"/>
      <c r="G1152" s="45"/>
      <c r="H1152" s="46"/>
      <c r="I1152" s="45"/>
      <c r="J1152" s="45"/>
      <c r="K1152" s="45"/>
      <c r="L1152" s="45"/>
      <c r="M1152" s="45"/>
      <c r="N1152" s="45"/>
      <c r="O1152" s="45"/>
      <c r="P1152" s="45"/>
      <c r="Q1152" s="45"/>
      <c r="R1152" s="45"/>
      <c r="S1152" s="45"/>
      <c r="T1152" s="45"/>
      <c r="U1152" s="45"/>
      <c r="V1152" s="45"/>
      <c r="W1152" s="45"/>
      <c r="X1152" s="45"/>
      <c r="Y1152" s="45"/>
      <c r="Z1152" s="45"/>
      <c r="AA1152" s="45"/>
      <c r="AB1152" s="45"/>
      <c r="AC1152" s="45"/>
      <c r="AD1152" s="45"/>
      <c r="AE1152" s="45"/>
      <c r="AF1152" s="45"/>
      <c r="AG1152" s="45"/>
      <c r="AH1152" s="45"/>
      <c r="AI1152" s="45"/>
      <c r="AJ1152" s="45"/>
      <c r="AK1152" s="45"/>
      <c r="AL1152" s="45"/>
      <c r="AM1152" s="45"/>
      <c r="AN1152" s="45"/>
      <c r="AO1152" s="45"/>
      <c r="AP1152" s="45"/>
      <c r="AQ1152" s="45"/>
      <c r="AR1152" s="45"/>
      <c r="AS1152" s="45"/>
      <c r="AT1152" s="45"/>
      <c r="AU1152" s="45"/>
      <c r="AV1152" s="45"/>
      <c r="AW1152" s="45"/>
      <c r="AX1152" s="45"/>
      <c r="AY1152" s="45"/>
      <c r="AZ1152" s="45"/>
      <c r="BA1152" s="45"/>
      <c r="BB1152" s="45"/>
      <c r="BC1152" s="45"/>
      <c r="BD1152" s="45"/>
      <c r="BE1152" s="45"/>
      <c r="BF1152" s="45"/>
      <c r="BG1152" s="45"/>
      <c r="BH1152" s="45"/>
      <c r="BI1152" s="45"/>
      <c r="BJ1152" s="45"/>
      <c r="BK1152" s="12"/>
    </row>
    <row r="1153" spans="1:63" s="44" customFormat="1" x14ac:dyDescent="0.2">
      <c r="A1153" s="52"/>
      <c r="B1153" s="45"/>
      <c r="C1153" s="45"/>
      <c r="D1153" s="45"/>
      <c r="E1153" s="45"/>
      <c r="F1153" s="45"/>
      <c r="G1153" s="45"/>
      <c r="H1153" s="46"/>
      <c r="I1153" s="45"/>
      <c r="J1153" s="45"/>
      <c r="K1153" s="45"/>
      <c r="L1153" s="45"/>
      <c r="M1153" s="45"/>
      <c r="N1153" s="45"/>
      <c r="O1153" s="45"/>
      <c r="P1153" s="45"/>
      <c r="Q1153" s="45"/>
      <c r="R1153" s="45"/>
      <c r="S1153" s="45"/>
      <c r="T1153" s="45"/>
      <c r="U1153" s="45"/>
      <c r="V1153" s="45"/>
      <c r="W1153" s="45"/>
      <c r="X1153" s="45"/>
      <c r="Y1153" s="45"/>
      <c r="Z1153" s="45"/>
      <c r="AA1153" s="45"/>
      <c r="AB1153" s="45"/>
      <c r="AC1153" s="45"/>
      <c r="AD1153" s="45"/>
      <c r="AE1153" s="45"/>
      <c r="AF1153" s="45"/>
      <c r="AG1153" s="45"/>
      <c r="AH1153" s="45"/>
      <c r="AI1153" s="45"/>
      <c r="AJ1153" s="45"/>
      <c r="AK1153" s="45"/>
      <c r="AL1153" s="45"/>
      <c r="AM1153" s="45"/>
      <c r="AN1153" s="45"/>
      <c r="AO1153" s="45"/>
      <c r="AP1153" s="45"/>
      <c r="AQ1153" s="45"/>
      <c r="AR1153" s="45"/>
      <c r="AS1153" s="45"/>
      <c r="AT1153" s="45"/>
      <c r="AU1153" s="45"/>
      <c r="AV1153" s="45"/>
      <c r="AW1153" s="45"/>
      <c r="AX1153" s="45"/>
      <c r="AY1153" s="45"/>
      <c r="AZ1153" s="45"/>
      <c r="BA1153" s="45"/>
      <c r="BB1153" s="45"/>
      <c r="BC1153" s="45"/>
      <c r="BD1153" s="45"/>
      <c r="BE1153" s="45"/>
      <c r="BF1153" s="45"/>
      <c r="BG1153" s="45"/>
      <c r="BH1153" s="45"/>
      <c r="BI1153" s="45"/>
      <c r="BJ1153" s="45"/>
      <c r="BK1153" s="12"/>
    </row>
    <row r="1154" spans="1:63" s="44" customFormat="1" x14ac:dyDescent="0.2">
      <c r="A1154" s="52"/>
      <c r="B1154" s="45"/>
      <c r="C1154" s="45"/>
      <c r="D1154" s="45"/>
      <c r="E1154" s="45"/>
      <c r="F1154" s="45"/>
      <c r="G1154" s="45"/>
      <c r="H1154" s="46"/>
      <c r="I1154" s="45"/>
      <c r="J1154" s="45"/>
      <c r="K1154" s="45"/>
      <c r="L1154" s="45"/>
      <c r="M1154" s="45"/>
      <c r="N1154" s="45"/>
      <c r="O1154" s="45"/>
      <c r="P1154" s="45"/>
      <c r="Q1154" s="45"/>
      <c r="R1154" s="45"/>
      <c r="S1154" s="45"/>
      <c r="T1154" s="45"/>
      <c r="U1154" s="45"/>
      <c r="V1154" s="45"/>
      <c r="W1154" s="45"/>
      <c r="X1154" s="45"/>
      <c r="Y1154" s="45"/>
      <c r="Z1154" s="45"/>
      <c r="AA1154" s="45"/>
      <c r="AB1154" s="45"/>
      <c r="AC1154" s="45"/>
      <c r="AD1154" s="45"/>
      <c r="AE1154" s="45"/>
      <c r="AF1154" s="45"/>
      <c r="AG1154" s="45"/>
      <c r="AH1154" s="45"/>
      <c r="AI1154" s="45"/>
      <c r="AJ1154" s="45"/>
      <c r="AK1154" s="45"/>
      <c r="AL1154" s="45"/>
      <c r="AM1154" s="45"/>
      <c r="AN1154" s="45"/>
      <c r="AO1154" s="45"/>
      <c r="AP1154" s="45"/>
      <c r="AQ1154" s="45"/>
      <c r="AR1154" s="45"/>
      <c r="AS1154" s="45"/>
      <c r="AT1154" s="45"/>
      <c r="AU1154" s="45"/>
      <c r="AV1154" s="45"/>
      <c r="AW1154" s="45"/>
      <c r="AX1154" s="45"/>
      <c r="AY1154" s="45"/>
      <c r="AZ1154" s="45"/>
      <c r="BA1154" s="45"/>
      <c r="BB1154" s="45"/>
      <c r="BC1154" s="45"/>
      <c r="BD1154" s="45"/>
      <c r="BE1154" s="45"/>
      <c r="BF1154" s="45"/>
      <c r="BG1154" s="45"/>
      <c r="BH1154" s="45"/>
      <c r="BI1154" s="45"/>
      <c r="BJ1154" s="45"/>
      <c r="BK1154" s="12"/>
    </row>
    <row r="1155" spans="1:63" s="44" customFormat="1" x14ac:dyDescent="0.2">
      <c r="A1155" s="52"/>
      <c r="B1155" s="45"/>
      <c r="C1155" s="45"/>
      <c r="D1155" s="45"/>
      <c r="E1155" s="45"/>
      <c r="F1155" s="45"/>
      <c r="G1155" s="45"/>
      <c r="H1155" s="46"/>
      <c r="I1155" s="45"/>
      <c r="J1155" s="45"/>
      <c r="K1155" s="45"/>
      <c r="L1155" s="45"/>
      <c r="M1155" s="45"/>
      <c r="N1155" s="45"/>
      <c r="O1155" s="45"/>
      <c r="P1155" s="45"/>
      <c r="Q1155" s="45"/>
      <c r="R1155" s="45"/>
      <c r="S1155" s="45"/>
      <c r="T1155" s="45"/>
      <c r="U1155" s="45"/>
      <c r="V1155" s="45"/>
      <c r="W1155" s="45"/>
      <c r="X1155" s="45"/>
      <c r="Y1155" s="45"/>
      <c r="Z1155" s="45"/>
      <c r="AA1155" s="45"/>
      <c r="AB1155" s="45"/>
      <c r="AC1155" s="45"/>
      <c r="AD1155" s="45"/>
      <c r="AE1155" s="45"/>
      <c r="AF1155" s="45"/>
      <c r="AG1155" s="45"/>
      <c r="AH1155" s="45"/>
      <c r="AI1155" s="45"/>
      <c r="AJ1155" s="45"/>
      <c r="AK1155" s="45"/>
      <c r="AL1155" s="45"/>
      <c r="AM1155" s="45"/>
      <c r="AN1155" s="45"/>
      <c r="AO1155" s="45"/>
      <c r="AP1155" s="45"/>
      <c r="AQ1155" s="45"/>
      <c r="AR1155" s="45"/>
      <c r="AS1155" s="45"/>
      <c r="AT1155" s="45"/>
      <c r="AU1155" s="45"/>
      <c r="AV1155" s="45"/>
      <c r="AW1155" s="45"/>
      <c r="AX1155" s="45"/>
      <c r="AY1155" s="45"/>
      <c r="AZ1155" s="45"/>
      <c r="BA1155" s="45"/>
      <c r="BB1155" s="45"/>
      <c r="BC1155" s="45"/>
      <c r="BD1155" s="45"/>
      <c r="BE1155" s="45"/>
      <c r="BF1155" s="45"/>
      <c r="BG1155" s="45"/>
      <c r="BH1155" s="45"/>
      <c r="BI1155" s="45"/>
      <c r="BJ1155" s="45"/>
      <c r="BK1155" s="12"/>
    </row>
    <row r="1156" spans="1:63" s="44" customFormat="1" x14ac:dyDescent="0.2">
      <c r="A1156" s="52"/>
      <c r="B1156" s="45"/>
      <c r="C1156" s="45"/>
      <c r="D1156" s="45"/>
      <c r="E1156" s="45"/>
      <c r="F1156" s="45"/>
      <c r="G1156" s="45"/>
      <c r="H1156" s="46"/>
      <c r="I1156" s="45"/>
      <c r="J1156" s="45"/>
      <c r="K1156" s="45"/>
      <c r="L1156" s="45"/>
      <c r="M1156" s="45"/>
      <c r="N1156" s="45"/>
      <c r="O1156" s="45"/>
      <c r="P1156" s="45"/>
      <c r="Q1156" s="45"/>
      <c r="R1156" s="45"/>
      <c r="S1156" s="45"/>
      <c r="T1156" s="45"/>
      <c r="U1156" s="45"/>
      <c r="V1156" s="45"/>
      <c r="W1156" s="45"/>
      <c r="X1156" s="45"/>
      <c r="Y1156" s="45"/>
      <c r="Z1156" s="45"/>
      <c r="AA1156" s="45"/>
      <c r="AB1156" s="45"/>
      <c r="AC1156" s="45"/>
      <c r="AD1156" s="45"/>
      <c r="AE1156" s="45"/>
      <c r="AF1156" s="45"/>
      <c r="AG1156" s="45"/>
      <c r="AH1156" s="45"/>
      <c r="AI1156" s="45"/>
      <c r="AJ1156" s="45"/>
      <c r="AK1156" s="45"/>
      <c r="AL1156" s="45"/>
      <c r="AM1156" s="45"/>
      <c r="AN1156" s="45"/>
      <c r="AO1156" s="45"/>
      <c r="AP1156" s="45"/>
      <c r="AQ1156" s="45"/>
      <c r="AR1156" s="45"/>
      <c r="AS1156" s="45"/>
      <c r="AT1156" s="45"/>
      <c r="AU1156" s="45"/>
      <c r="AV1156" s="45"/>
      <c r="AW1156" s="45"/>
      <c r="AX1156" s="45"/>
      <c r="AY1156" s="45"/>
      <c r="AZ1156" s="45"/>
      <c r="BA1156" s="45"/>
      <c r="BB1156" s="45"/>
      <c r="BC1156" s="45"/>
      <c r="BD1156" s="45"/>
      <c r="BE1156" s="45"/>
      <c r="BF1156" s="45"/>
      <c r="BG1156" s="45"/>
      <c r="BH1156" s="45"/>
      <c r="BI1156" s="45"/>
      <c r="BJ1156" s="45"/>
      <c r="BK1156" s="12"/>
    </row>
    <row r="1157" spans="1:63" s="44" customFormat="1" x14ac:dyDescent="0.2">
      <c r="A1157" s="52"/>
      <c r="B1157" s="45"/>
      <c r="C1157" s="45"/>
      <c r="D1157" s="45"/>
      <c r="E1157" s="45"/>
      <c r="F1157" s="45"/>
      <c r="G1157" s="45"/>
      <c r="H1157" s="46"/>
      <c r="I1157" s="45"/>
      <c r="J1157" s="45"/>
      <c r="K1157" s="45"/>
      <c r="L1157" s="45"/>
      <c r="M1157" s="45"/>
      <c r="N1157" s="45"/>
      <c r="O1157" s="45"/>
      <c r="P1157" s="45"/>
      <c r="Q1157" s="45"/>
      <c r="R1157" s="45"/>
      <c r="S1157" s="45"/>
      <c r="T1157" s="45"/>
      <c r="U1157" s="45"/>
      <c r="V1157" s="45"/>
      <c r="W1157" s="45"/>
      <c r="X1157" s="45"/>
      <c r="Y1157" s="45"/>
      <c r="Z1157" s="45"/>
      <c r="AA1157" s="45"/>
      <c r="AB1157" s="45"/>
      <c r="AC1157" s="45"/>
      <c r="AD1157" s="45"/>
      <c r="AE1157" s="45"/>
      <c r="AF1157" s="45"/>
      <c r="AG1157" s="45"/>
      <c r="AH1157" s="45"/>
      <c r="AI1157" s="45"/>
      <c r="AJ1157" s="45"/>
      <c r="AK1157" s="45"/>
      <c r="AL1157" s="45"/>
      <c r="AM1157" s="45"/>
      <c r="AN1157" s="45"/>
      <c r="AO1157" s="45"/>
      <c r="AP1157" s="45"/>
      <c r="AQ1157" s="45"/>
      <c r="AR1157" s="45"/>
      <c r="AS1157" s="45"/>
      <c r="AT1157" s="45"/>
      <c r="AU1157" s="45"/>
      <c r="AV1157" s="45"/>
      <c r="AW1157" s="45"/>
      <c r="AX1157" s="45"/>
      <c r="AY1157" s="45"/>
      <c r="AZ1157" s="45"/>
      <c r="BA1157" s="45"/>
      <c r="BB1157" s="45"/>
      <c r="BC1157" s="45"/>
      <c r="BD1157" s="45"/>
      <c r="BE1157" s="45"/>
      <c r="BF1157" s="45"/>
      <c r="BG1157" s="45"/>
      <c r="BH1157" s="45"/>
      <c r="BI1157" s="45"/>
      <c r="BJ1157" s="45"/>
      <c r="BK1157" s="12"/>
    </row>
    <row r="1158" spans="1:63" s="44" customFormat="1" x14ac:dyDescent="0.2">
      <c r="A1158" s="52"/>
      <c r="B1158" s="45"/>
      <c r="C1158" s="45"/>
      <c r="D1158" s="45"/>
      <c r="E1158" s="45"/>
      <c r="F1158" s="45"/>
      <c r="G1158" s="45"/>
      <c r="H1158" s="46"/>
      <c r="I1158" s="45"/>
      <c r="J1158" s="45"/>
      <c r="K1158" s="45"/>
      <c r="L1158" s="45"/>
      <c r="M1158" s="45"/>
      <c r="N1158" s="45"/>
      <c r="O1158" s="45"/>
      <c r="P1158" s="45"/>
      <c r="Q1158" s="45"/>
      <c r="R1158" s="45"/>
      <c r="S1158" s="45"/>
      <c r="T1158" s="45"/>
      <c r="U1158" s="45"/>
      <c r="V1158" s="45"/>
      <c r="W1158" s="45"/>
      <c r="X1158" s="45"/>
      <c r="Y1158" s="45"/>
      <c r="Z1158" s="45"/>
      <c r="AA1158" s="45"/>
      <c r="AB1158" s="45"/>
      <c r="AC1158" s="45"/>
      <c r="AD1158" s="45"/>
      <c r="AE1158" s="45"/>
      <c r="AF1158" s="45"/>
      <c r="AG1158" s="45"/>
      <c r="AH1158" s="45"/>
      <c r="AI1158" s="45"/>
      <c r="AJ1158" s="45"/>
      <c r="AK1158" s="45"/>
      <c r="AL1158" s="45"/>
      <c r="AM1158" s="45"/>
      <c r="AN1158" s="45"/>
      <c r="AO1158" s="45"/>
      <c r="AP1158" s="45"/>
      <c r="AQ1158" s="45"/>
      <c r="AR1158" s="45"/>
      <c r="AS1158" s="45"/>
      <c r="AT1158" s="45"/>
      <c r="AU1158" s="45"/>
      <c r="AV1158" s="45"/>
      <c r="AW1158" s="45"/>
      <c r="AX1158" s="45"/>
      <c r="AY1158" s="45"/>
      <c r="AZ1158" s="45"/>
      <c r="BA1158" s="45"/>
      <c r="BB1158" s="45"/>
      <c r="BC1158" s="45"/>
      <c r="BD1158" s="45"/>
      <c r="BE1158" s="45"/>
      <c r="BF1158" s="45"/>
      <c r="BG1158" s="45"/>
      <c r="BH1158" s="45"/>
      <c r="BI1158" s="45"/>
      <c r="BJ1158" s="45"/>
      <c r="BK1158" s="12"/>
    </row>
    <row r="1159" spans="1:63" s="44" customFormat="1" x14ac:dyDescent="0.2">
      <c r="A1159" s="52"/>
      <c r="B1159" s="45"/>
      <c r="C1159" s="45"/>
      <c r="D1159" s="45"/>
      <c r="E1159" s="45"/>
      <c r="F1159" s="45"/>
      <c r="G1159" s="45"/>
      <c r="H1159" s="46"/>
      <c r="I1159" s="45"/>
      <c r="J1159" s="45"/>
      <c r="K1159" s="45"/>
      <c r="L1159" s="45"/>
      <c r="M1159" s="45"/>
      <c r="N1159" s="45"/>
      <c r="O1159" s="45"/>
      <c r="P1159" s="45"/>
      <c r="Q1159" s="45"/>
      <c r="R1159" s="45"/>
      <c r="S1159" s="45"/>
      <c r="T1159" s="45"/>
      <c r="U1159" s="45"/>
      <c r="V1159" s="45"/>
      <c r="W1159" s="45"/>
      <c r="X1159" s="45"/>
      <c r="Y1159" s="45"/>
      <c r="Z1159" s="45"/>
      <c r="AA1159" s="45"/>
      <c r="AB1159" s="45"/>
      <c r="AC1159" s="45"/>
      <c r="AD1159" s="45"/>
      <c r="AE1159" s="45"/>
      <c r="AF1159" s="45"/>
      <c r="AG1159" s="45"/>
      <c r="AH1159" s="45"/>
      <c r="AI1159" s="45"/>
      <c r="AJ1159" s="45"/>
      <c r="AK1159" s="45"/>
      <c r="AL1159" s="45"/>
      <c r="AM1159" s="45"/>
      <c r="AN1159" s="45"/>
      <c r="AO1159" s="45"/>
      <c r="AP1159" s="45"/>
      <c r="AQ1159" s="45"/>
      <c r="AR1159" s="45"/>
      <c r="AS1159" s="45"/>
      <c r="AT1159" s="45"/>
      <c r="AU1159" s="45"/>
      <c r="AV1159" s="45"/>
      <c r="AW1159" s="45"/>
      <c r="AX1159" s="45"/>
      <c r="AY1159" s="45"/>
      <c r="AZ1159" s="45"/>
      <c r="BA1159" s="45"/>
      <c r="BB1159" s="45"/>
      <c r="BC1159" s="45"/>
      <c r="BD1159" s="45"/>
      <c r="BE1159" s="45"/>
      <c r="BF1159" s="45"/>
      <c r="BG1159" s="45"/>
      <c r="BH1159" s="45"/>
      <c r="BI1159" s="45"/>
      <c r="BJ1159" s="45"/>
      <c r="BK1159" s="12"/>
    </row>
    <row r="1160" spans="1:63" s="44" customFormat="1" x14ac:dyDescent="0.2">
      <c r="A1160" s="52"/>
      <c r="B1160" s="45"/>
      <c r="C1160" s="45"/>
      <c r="D1160" s="45"/>
      <c r="E1160" s="45"/>
      <c r="F1160" s="45"/>
      <c r="G1160" s="45"/>
      <c r="H1160" s="46"/>
      <c r="I1160" s="45"/>
      <c r="J1160" s="45"/>
      <c r="K1160" s="45"/>
      <c r="L1160" s="45"/>
      <c r="M1160" s="45"/>
      <c r="N1160" s="45"/>
      <c r="O1160" s="45"/>
      <c r="P1160" s="45"/>
      <c r="Q1160" s="45"/>
      <c r="R1160" s="45"/>
      <c r="S1160" s="45"/>
      <c r="T1160" s="45"/>
      <c r="U1160" s="45"/>
      <c r="V1160" s="45"/>
      <c r="W1160" s="45"/>
      <c r="X1160" s="45"/>
      <c r="Y1160" s="45"/>
      <c r="Z1160" s="45"/>
      <c r="AA1160" s="45"/>
      <c r="AB1160" s="45"/>
      <c r="AC1160" s="45"/>
      <c r="AD1160" s="45"/>
      <c r="AE1160" s="45"/>
      <c r="AF1160" s="45"/>
      <c r="AG1160" s="45"/>
      <c r="AH1160" s="45"/>
      <c r="AI1160" s="45"/>
      <c r="AJ1160" s="45"/>
      <c r="AK1160" s="45"/>
      <c r="AL1160" s="45"/>
      <c r="AM1160" s="45"/>
      <c r="AN1160" s="45"/>
      <c r="AO1160" s="45"/>
      <c r="AP1160" s="45"/>
      <c r="AQ1160" s="45"/>
      <c r="AR1160" s="45"/>
      <c r="AS1160" s="45"/>
      <c r="AT1160" s="45"/>
      <c r="AU1160" s="45"/>
      <c r="AV1160" s="45"/>
      <c r="AW1160" s="45"/>
      <c r="AX1160" s="45"/>
      <c r="AY1160" s="45"/>
      <c r="AZ1160" s="45"/>
      <c r="BA1160" s="45"/>
      <c r="BB1160" s="45"/>
      <c r="BC1160" s="45"/>
      <c r="BD1160" s="45"/>
      <c r="BE1160" s="45"/>
      <c r="BF1160" s="45"/>
      <c r="BG1160" s="45"/>
      <c r="BH1160" s="45"/>
      <c r="BI1160" s="45"/>
      <c r="BJ1160" s="45"/>
      <c r="BK1160" s="12"/>
    </row>
    <row r="1161" spans="1:63" s="44" customFormat="1" x14ac:dyDescent="0.2">
      <c r="A1161" s="52"/>
      <c r="B1161" s="45"/>
      <c r="C1161" s="45"/>
      <c r="D1161" s="45"/>
      <c r="E1161" s="45"/>
      <c r="F1161" s="45"/>
      <c r="G1161" s="45"/>
      <c r="H1161" s="46"/>
      <c r="I1161" s="45"/>
      <c r="J1161" s="45"/>
      <c r="K1161" s="45"/>
      <c r="L1161" s="45"/>
      <c r="M1161" s="45"/>
      <c r="N1161" s="45"/>
      <c r="O1161" s="45"/>
      <c r="P1161" s="45"/>
      <c r="Q1161" s="45"/>
      <c r="R1161" s="45"/>
      <c r="S1161" s="45"/>
      <c r="T1161" s="45"/>
      <c r="U1161" s="45"/>
      <c r="V1161" s="45"/>
      <c r="W1161" s="45"/>
      <c r="X1161" s="45"/>
      <c r="Y1161" s="45"/>
      <c r="Z1161" s="45"/>
      <c r="AA1161" s="45"/>
      <c r="AB1161" s="45"/>
      <c r="AC1161" s="45"/>
      <c r="AD1161" s="45"/>
      <c r="AE1161" s="45"/>
      <c r="AF1161" s="45"/>
      <c r="AG1161" s="45"/>
      <c r="AH1161" s="45"/>
      <c r="AI1161" s="45"/>
      <c r="AJ1161" s="45"/>
      <c r="AK1161" s="45"/>
      <c r="AL1161" s="45"/>
      <c r="AM1161" s="45"/>
      <c r="AN1161" s="45"/>
      <c r="AO1161" s="45"/>
      <c r="AP1161" s="45"/>
      <c r="AQ1161" s="45"/>
      <c r="AR1161" s="45"/>
      <c r="AS1161" s="45"/>
      <c r="AT1161" s="45"/>
      <c r="AU1161" s="45"/>
      <c r="AV1161" s="45"/>
      <c r="AW1161" s="45"/>
      <c r="AX1161" s="45"/>
      <c r="AY1161" s="45"/>
      <c r="AZ1161" s="45"/>
      <c r="BA1161" s="45"/>
      <c r="BB1161" s="45"/>
      <c r="BC1161" s="45"/>
      <c r="BD1161" s="45"/>
      <c r="BE1161" s="45"/>
      <c r="BF1161" s="45"/>
      <c r="BG1161" s="45"/>
      <c r="BH1161" s="45"/>
      <c r="BI1161" s="45"/>
      <c r="BJ1161" s="45"/>
      <c r="BK1161" s="12"/>
    </row>
    <row r="1162" spans="1:63" s="44" customFormat="1" x14ac:dyDescent="0.2">
      <c r="A1162" s="52"/>
      <c r="B1162" s="45"/>
      <c r="C1162" s="45"/>
      <c r="D1162" s="45"/>
      <c r="E1162" s="45"/>
      <c r="F1162" s="45"/>
      <c r="G1162" s="45"/>
      <c r="H1162" s="46"/>
      <c r="I1162" s="45"/>
      <c r="J1162" s="45"/>
      <c r="K1162" s="45"/>
      <c r="L1162" s="45"/>
      <c r="M1162" s="45"/>
      <c r="N1162" s="45"/>
      <c r="O1162" s="45"/>
      <c r="P1162" s="45"/>
      <c r="Q1162" s="45"/>
      <c r="R1162" s="45"/>
      <c r="S1162" s="45"/>
      <c r="T1162" s="45"/>
      <c r="U1162" s="45"/>
      <c r="V1162" s="45"/>
      <c r="W1162" s="45"/>
      <c r="X1162" s="45"/>
      <c r="Y1162" s="45"/>
      <c r="Z1162" s="45"/>
      <c r="AA1162" s="45"/>
      <c r="AB1162" s="45"/>
      <c r="AC1162" s="45"/>
      <c r="AD1162" s="45"/>
      <c r="AE1162" s="45"/>
      <c r="AF1162" s="45"/>
      <c r="AG1162" s="45"/>
      <c r="AH1162" s="45"/>
      <c r="AI1162" s="45"/>
      <c r="AJ1162" s="45"/>
      <c r="AK1162" s="45"/>
      <c r="AL1162" s="45"/>
      <c r="AM1162" s="45"/>
      <c r="AN1162" s="45"/>
      <c r="AO1162" s="45"/>
      <c r="AP1162" s="45"/>
      <c r="AQ1162" s="45"/>
      <c r="AR1162" s="45"/>
      <c r="AS1162" s="45"/>
      <c r="AT1162" s="45"/>
      <c r="AU1162" s="45"/>
      <c r="AV1162" s="45"/>
      <c r="AW1162" s="45"/>
      <c r="AX1162" s="45"/>
      <c r="AY1162" s="45"/>
      <c r="AZ1162" s="45"/>
      <c r="BA1162" s="45"/>
      <c r="BB1162" s="45"/>
      <c r="BC1162" s="45"/>
      <c r="BD1162" s="45"/>
      <c r="BE1162" s="45"/>
      <c r="BF1162" s="45"/>
      <c r="BG1162" s="45"/>
      <c r="BH1162" s="45"/>
      <c r="BI1162" s="45"/>
      <c r="BJ1162" s="45"/>
      <c r="BK1162" s="12"/>
    </row>
    <row r="1163" spans="1:63" s="44" customFormat="1" x14ac:dyDescent="0.2">
      <c r="A1163" s="52"/>
      <c r="B1163" s="45"/>
      <c r="C1163" s="45"/>
      <c r="D1163" s="45"/>
      <c r="E1163" s="45"/>
      <c r="F1163" s="45"/>
      <c r="G1163" s="45"/>
      <c r="H1163" s="46"/>
      <c r="I1163" s="45"/>
      <c r="J1163" s="45"/>
      <c r="K1163" s="45"/>
      <c r="L1163" s="45"/>
      <c r="M1163" s="45"/>
      <c r="N1163" s="45"/>
      <c r="O1163" s="45"/>
      <c r="P1163" s="45"/>
      <c r="Q1163" s="45"/>
      <c r="R1163" s="45"/>
      <c r="S1163" s="45"/>
      <c r="T1163" s="45"/>
      <c r="U1163" s="45"/>
      <c r="V1163" s="45"/>
      <c r="W1163" s="45"/>
      <c r="X1163" s="45"/>
      <c r="Y1163" s="45"/>
      <c r="Z1163" s="45"/>
      <c r="AA1163" s="45"/>
      <c r="AB1163" s="45"/>
      <c r="AC1163" s="45"/>
      <c r="AD1163" s="45"/>
      <c r="AE1163" s="45"/>
      <c r="AF1163" s="45"/>
      <c r="AG1163" s="45"/>
      <c r="AH1163" s="45"/>
      <c r="AI1163" s="45"/>
      <c r="AJ1163" s="45"/>
      <c r="AK1163" s="45"/>
      <c r="AL1163" s="45"/>
      <c r="AM1163" s="45"/>
      <c r="AN1163" s="45"/>
      <c r="AO1163" s="45"/>
      <c r="AP1163" s="45"/>
      <c r="AQ1163" s="45"/>
      <c r="AR1163" s="45"/>
      <c r="AS1163" s="45"/>
      <c r="AT1163" s="45"/>
      <c r="AU1163" s="45"/>
      <c r="AV1163" s="45"/>
      <c r="AW1163" s="45"/>
      <c r="AX1163" s="45"/>
      <c r="AY1163" s="45"/>
      <c r="AZ1163" s="45"/>
      <c r="BA1163" s="45"/>
      <c r="BB1163" s="45"/>
      <c r="BC1163" s="45"/>
      <c r="BD1163" s="45"/>
      <c r="BE1163" s="45"/>
      <c r="BF1163" s="45"/>
      <c r="BG1163" s="45"/>
      <c r="BH1163" s="45"/>
      <c r="BI1163" s="45"/>
      <c r="BJ1163" s="45"/>
      <c r="BK1163" s="12"/>
    </row>
    <row r="1164" spans="1:63" s="44" customFormat="1" x14ac:dyDescent="0.2">
      <c r="A1164" s="52"/>
      <c r="B1164" s="45"/>
      <c r="C1164" s="45"/>
      <c r="D1164" s="45"/>
      <c r="E1164" s="45"/>
      <c r="F1164" s="45"/>
      <c r="G1164" s="45"/>
      <c r="H1164" s="46"/>
      <c r="I1164" s="45"/>
      <c r="J1164" s="45"/>
      <c r="K1164" s="45"/>
      <c r="L1164" s="45"/>
      <c r="M1164" s="45"/>
      <c r="N1164" s="45"/>
      <c r="O1164" s="45"/>
      <c r="P1164" s="45"/>
      <c r="Q1164" s="45"/>
      <c r="R1164" s="45"/>
      <c r="S1164" s="45"/>
      <c r="T1164" s="45"/>
      <c r="U1164" s="45"/>
      <c r="V1164" s="45"/>
      <c r="W1164" s="45"/>
      <c r="X1164" s="45"/>
      <c r="Y1164" s="45"/>
      <c r="Z1164" s="45"/>
      <c r="AA1164" s="45"/>
      <c r="AB1164" s="45"/>
      <c r="AC1164" s="45"/>
      <c r="AD1164" s="45"/>
      <c r="AE1164" s="45"/>
      <c r="AF1164" s="45"/>
      <c r="AG1164" s="45"/>
      <c r="AH1164" s="45"/>
      <c r="AI1164" s="45"/>
      <c r="AJ1164" s="45"/>
      <c r="AK1164" s="45"/>
      <c r="AL1164" s="45"/>
      <c r="AM1164" s="45"/>
      <c r="AN1164" s="45"/>
      <c r="AO1164" s="45"/>
      <c r="AP1164" s="45"/>
      <c r="AQ1164" s="45"/>
      <c r="AR1164" s="45"/>
      <c r="AS1164" s="45"/>
      <c r="AT1164" s="45"/>
      <c r="AU1164" s="45"/>
      <c r="AV1164" s="45"/>
      <c r="AW1164" s="45"/>
      <c r="AX1164" s="45"/>
      <c r="AY1164" s="45"/>
      <c r="AZ1164" s="45"/>
      <c r="BA1164" s="45"/>
      <c r="BB1164" s="45"/>
      <c r="BC1164" s="45"/>
      <c r="BD1164" s="45"/>
      <c r="BE1164" s="45"/>
      <c r="BF1164" s="45"/>
      <c r="BG1164" s="45"/>
      <c r="BH1164" s="45"/>
      <c r="BI1164" s="45"/>
      <c r="BJ1164" s="45"/>
      <c r="BK1164" s="12"/>
    </row>
    <row r="1165" spans="1:63" s="44" customFormat="1" x14ac:dyDescent="0.2">
      <c r="A1165" s="52"/>
      <c r="B1165" s="45"/>
      <c r="C1165" s="45"/>
      <c r="D1165" s="45"/>
      <c r="E1165" s="45"/>
      <c r="F1165" s="45"/>
      <c r="G1165" s="45"/>
      <c r="H1165" s="46"/>
      <c r="I1165" s="45"/>
      <c r="J1165" s="45"/>
      <c r="K1165" s="45"/>
      <c r="L1165" s="45"/>
      <c r="M1165" s="45"/>
      <c r="N1165" s="45"/>
      <c r="O1165" s="45"/>
      <c r="P1165" s="45"/>
      <c r="Q1165" s="45"/>
      <c r="R1165" s="45"/>
      <c r="S1165" s="45"/>
      <c r="T1165" s="45"/>
      <c r="U1165" s="45"/>
      <c r="V1165" s="45"/>
      <c r="W1165" s="45"/>
      <c r="X1165" s="45"/>
      <c r="Y1165" s="45"/>
      <c r="Z1165" s="45"/>
      <c r="AA1165" s="45"/>
      <c r="AB1165" s="45"/>
      <c r="AC1165" s="45"/>
      <c r="AD1165" s="45"/>
      <c r="AE1165" s="45"/>
      <c r="AF1165" s="45"/>
      <c r="AG1165" s="45"/>
      <c r="AH1165" s="45"/>
      <c r="AI1165" s="45"/>
      <c r="AJ1165" s="45"/>
      <c r="AK1165" s="45"/>
      <c r="AL1165" s="45"/>
      <c r="AM1165" s="45"/>
      <c r="AN1165" s="45"/>
      <c r="AO1165" s="45"/>
      <c r="AP1165" s="45"/>
      <c r="AQ1165" s="45"/>
      <c r="AR1165" s="45"/>
      <c r="AS1165" s="45"/>
      <c r="AT1165" s="45"/>
      <c r="AU1165" s="45"/>
      <c r="AV1165" s="45"/>
      <c r="AW1165" s="45"/>
      <c r="AX1165" s="45"/>
      <c r="AY1165" s="45"/>
      <c r="AZ1165" s="45"/>
      <c r="BA1165" s="45"/>
      <c r="BB1165" s="45"/>
      <c r="BC1165" s="45"/>
      <c r="BD1165" s="45"/>
      <c r="BE1165" s="45"/>
      <c r="BF1165" s="45"/>
      <c r="BG1165" s="45"/>
      <c r="BH1165" s="45"/>
      <c r="BI1165" s="45"/>
      <c r="BJ1165" s="45"/>
      <c r="BK1165" s="12"/>
    </row>
    <row r="1166" spans="1:63" s="44" customFormat="1" x14ac:dyDescent="0.2">
      <c r="A1166" s="52"/>
      <c r="B1166" s="45"/>
      <c r="C1166" s="45"/>
      <c r="D1166" s="45"/>
      <c r="E1166" s="45"/>
      <c r="F1166" s="45"/>
      <c r="G1166" s="45"/>
      <c r="H1166" s="46"/>
      <c r="I1166" s="45"/>
      <c r="J1166" s="45"/>
      <c r="K1166" s="45"/>
      <c r="L1166" s="45"/>
      <c r="M1166" s="45"/>
      <c r="N1166" s="45"/>
      <c r="O1166" s="45"/>
      <c r="P1166" s="45"/>
      <c r="Q1166" s="45"/>
      <c r="R1166" s="45"/>
      <c r="S1166" s="45"/>
      <c r="T1166" s="45"/>
      <c r="U1166" s="45"/>
      <c r="V1166" s="45"/>
      <c r="W1166" s="45"/>
      <c r="X1166" s="45"/>
      <c r="Y1166" s="45"/>
      <c r="Z1166" s="45"/>
      <c r="AA1166" s="45"/>
      <c r="AB1166" s="45"/>
      <c r="AC1166" s="45"/>
      <c r="AD1166" s="45"/>
      <c r="AE1166" s="45"/>
      <c r="AF1166" s="45"/>
      <c r="AG1166" s="45"/>
      <c r="AH1166" s="45"/>
      <c r="AI1166" s="45"/>
      <c r="AJ1166" s="45"/>
      <c r="AK1166" s="45"/>
      <c r="AL1166" s="45"/>
      <c r="AM1166" s="45"/>
      <c r="AN1166" s="45"/>
      <c r="AO1166" s="45"/>
      <c r="AP1166" s="45"/>
      <c r="AQ1166" s="45"/>
      <c r="AR1166" s="45"/>
      <c r="AS1166" s="45"/>
      <c r="AT1166" s="45"/>
      <c r="AU1166" s="45"/>
      <c r="AV1166" s="45"/>
      <c r="AW1166" s="45"/>
      <c r="AX1166" s="45"/>
      <c r="AY1166" s="45"/>
      <c r="AZ1166" s="45"/>
      <c r="BA1166" s="45"/>
      <c r="BB1166" s="45"/>
      <c r="BC1166" s="45"/>
      <c r="BD1166" s="45"/>
      <c r="BE1166" s="45"/>
      <c r="BF1166" s="45"/>
      <c r="BG1166" s="45"/>
      <c r="BH1166" s="45"/>
      <c r="BI1166" s="45"/>
      <c r="BJ1166" s="45"/>
      <c r="BK1166" s="12"/>
    </row>
    <row r="1167" spans="1:63" s="44" customFormat="1" x14ac:dyDescent="0.2">
      <c r="A1167" s="52"/>
      <c r="B1167" s="45"/>
      <c r="C1167" s="45"/>
      <c r="D1167" s="45"/>
      <c r="E1167" s="45"/>
      <c r="F1167" s="45"/>
      <c r="G1167" s="45"/>
      <c r="H1167" s="46"/>
      <c r="I1167" s="45"/>
      <c r="J1167" s="45"/>
      <c r="K1167" s="45"/>
      <c r="L1167" s="45"/>
      <c r="M1167" s="45"/>
      <c r="N1167" s="45"/>
      <c r="O1167" s="45"/>
      <c r="P1167" s="45"/>
      <c r="Q1167" s="45"/>
      <c r="R1167" s="45"/>
      <c r="S1167" s="45"/>
      <c r="T1167" s="45"/>
      <c r="U1167" s="45"/>
      <c r="V1167" s="45"/>
      <c r="W1167" s="45"/>
      <c r="X1167" s="45"/>
      <c r="Y1167" s="45"/>
      <c r="Z1167" s="45"/>
      <c r="AA1167" s="45"/>
      <c r="AB1167" s="45"/>
      <c r="AC1167" s="45"/>
      <c r="AD1167" s="45"/>
      <c r="AE1167" s="45"/>
      <c r="AF1167" s="45"/>
      <c r="AG1167" s="45"/>
      <c r="AH1167" s="45"/>
      <c r="AI1167" s="45"/>
      <c r="AJ1167" s="45"/>
      <c r="AK1167" s="45"/>
      <c r="AL1167" s="45"/>
      <c r="AM1167" s="45"/>
      <c r="AN1167" s="45"/>
      <c r="AO1167" s="45"/>
      <c r="AP1167" s="45"/>
      <c r="AQ1167" s="45"/>
      <c r="AR1167" s="45"/>
      <c r="AS1167" s="45"/>
      <c r="AT1167" s="45"/>
      <c r="AU1167" s="45"/>
      <c r="AV1167" s="45"/>
      <c r="AW1167" s="45"/>
      <c r="AX1167" s="45"/>
      <c r="AY1167" s="45"/>
      <c r="AZ1167" s="45"/>
      <c r="BA1167" s="45"/>
      <c r="BB1167" s="45"/>
      <c r="BC1167" s="45"/>
      <c r="BD1167" s="45"/>
      <c r="BE1167" s="45"/>
      <c r="BF1167" s="45"/>
      <c r="BG1167" s="45"/>
      <c r="BH1167" s="45"/>
      <c r="BI1167" s="45"/>
      <c r="BJ1167" s="45"/>
      <c r="BK1167" s="12"/>
    </row>
    <row r="1168" spans="1:63" s="44" customFormat="1" x14ac:dyDescent="0.2">
      <c r="A1168" s="52"/>
      <c r="B1168" s="45"/>
      <c r="C1168" s="45"/>
      <c r="D1168" s="45"/>
      <c r="E1168" s="45"/>
      <c r="F1168" s="45"/>
      <c r="G1168" s="45"/>
      <c r="H1168" s="46"/>
      <c r="I1168" s="45"/>
      <c r="J1168" s="45"/>
      <c r="K1168" s="45"/>
      <c r="L1168" s="45"/>
      <c r="M1168" s="45"/>
      <c r="N1168" s="45"/>
      <c r="O1168" s="45"/>
      <c r="P1168" s="45"/>
      <c r="Q1168" s="45"/>
      <c r="R1168" s="45"/>
      <c r="S1168" s="45"/>
      <c r="T1168" s="45"/>
      <c r="U1168" s="45"/>
      <c r="V1168" s="45"/>
      <c r="W1168" s="45"/>
      <c r="X1168" s="45"/>
      <c r="Y1168" s="45"/>
      <c r="Z1168" s="45"/>
      <c r="AA1168" s="45"/>
      <c r="AB1168" s="45"/>
      <c r="AC1168" s="45"/>
      <c r="AD1168" s="45"/>
      <c r="AE1168" s="45"/>
      <c r="AF1168" s="45"/>
      <c r="AG1168" s="45"/>
      <c r="AH1168" s="45"/>
      <c r="AI1168" s="45"/>
      <c r="AJ1168" s="45"/>
      <c r="AK1168" s="45"/>
      <c r="AL1168" s="45"/>
      <c r="AM1168" s="45"/>
      <c r="AN1168" s="45"/>
      <c r="AO1168" s="45"/>
      <c r="AP1168" s="45"/>
      <c r="AQ1168" s="45"/>
      <c r="AR1168" s="45"/>
      <c r="AS1168" s="45"/>
      <c r="AT1168" s="45"/>
      <c r="AU1168" s="45"/>
      <c r="AV1168" s="45"/>
      <c r="AW1168" s="45"/>
      <c r="AX1168" s="45"/>
      <c r="AY1168" s="45"/>
      <c r="AZ1168" s="45"/>
      <c r="BA1168" s="45"/>
      <c r="BB1168" s="45"/>
      <c r="BC1168" s="45"/>
      <c r="BD1168" s="45"/>
      <c r="BE1168" s="45"/>
      <c r="BF1168" s="45"/>
      <c r="BG1168" s="45"/>
      <c r="BH1168" s="45"/>
      <c r="BI1168" s="45"/>
      <c r="BJ1168" s="45"/>
      <c r="BK1168" s="12"/>
    </row>
    <row r="1169" spans="1:63" s="44" customFormat="1" x14ac:dyDescent="0.2">
      <c r="A1169" s="52"/>
      <c r="B1169" s="45"/>
      <c r="C1169" s="45"/>
      <c r="D1169" s="45"/>
      <c r="E1169" s="45"/>
      <c r="F1169" s="45"/>
      <c r="G1169" s="45"/>
      <c r="H1169" s="46"/>
      <c r="I1169" s="45"/>
      <c r="J1169" s="45"/>
      <c r="K1169" s="45"/>
      <c r="L1169" s="45"/>
      <c r="M1169" s="45"/>
      <c r="N1169" s="45"/>
      <c r="O1169" s="45"/>
      <c r="P1169" s="45"/>
      <c r="Q1169" s="45"/>
      <c r="R1169" s="45"/>
      <c r="S1169" s="45"/>
      <c r="T1169" s="45"/>
      <c r="U1169" s="45"/>
      <c r="V1169" s="45"/>
      <c r="W1169" s="45"/>
      <c r="X1169" s="45"/>
      <c r="Y1169" s="45"/>
      <c r="Z1169" s="45"/>
      <c r="AA1169" s="45"/>
      <c r="AB1169" s="45"/>
      <c r="AC1169" s="45"/>
      <c r="AD1169" s="45"/>
      <c r="AE1169" s="45"/>
      <c r="AF1169" s="45"/>
      <c r="AG1169" s="45"/>
      <c r="AH1169" s="45"/>
      <c r="AI1169" s="45"/>
      <c r="AJ1169" s="45"/>
      <c r="AK1169" s="45"/>
      <c r="AL1169" s="45"/>
      <c r="AM1169" s="45"/>
      <c r="AN1169" s="45"/>
      <c r="AO1169" s="45"/>
      <c r="AP1169" s="45"/>
      <c r="AQ1169" s="45"/>
      <c r="AR1169" s="45"/>
      <c r="AS1169" s="45"/>
      <c r="AT1169" s="45"/>
      <c r="AU1169" s="45"/>
      <c r="AV1169" s="45"/>
      <c r="AW1169" s="45"/>
      <c r="AX1169" s="45"/>
      <c r="AY1169" s="45"/>
      <c r="AZ1169" s="45"/>
      <c r="BA1169" s="45"/>
      <c r="BB1169" s="45"/>
      <c r="BC1169" s="45"/>
      <c r="BD1169" s="45"/>
      <c r="BE1169" s="45"/>
      <c r="BF1169" s="45"/>
      <c r="BG1169" s="45"/>
      <c r="BH1169" s="45"/>
      <c r="BI1169" s="45"/>
      <c r="BJ1169" s="45"/>
      <c r="BK1169" s="12"/>
    </row>
    <row r="1170" spans="1:63" s="44" customFormat="1" x14ac:dyDescent="0.2">
      <c r="A1170" s="52"/>
      <c r="B1170" s="45"/>
      <c r="C1170" s="45"/>
      <c r="D1170" s="45"/>
      <c r="E1170" s="45"/>
      <c r="F1170" s="45"/>
      <c r="G1170" s="45"/>
      <c r="H1170" s="46"/>
      <c r="I1170" s="45"/>
      <c r="J1170" s="45"/>
      <c r="K1170" s="45"/>
      <c r="L1170" s="45"/>
      <c r="M1170" s="45"/>
      <c r="N1170" s="45"/>
      <c r="O1170" s="45"/>
      <c r="P1170" s="45"/>
      <c r="Q1170" s="45"/>
      <c r="R1170" s="45"/>
      <c r="S1170" s="45"/>
      <c r="T1170" s="45"/>
      <c r="U1170" s="45"/>
      <c r="V1170" s="45"/>
      <c r="W1170" s="45"/>
      <c r="X1170" s="45"/>
      <c r="Y1170" s="45"/>
      <c r="Z1170" s="45"/>
      <c r="AA1170" s="45"/>
      <c r="AB1170" s="45"/>
      <c r="AC1170" s="45"/>
      <c r="AD1170" s="45"/>
      <c r="AE1170" s="45"/>
      <c r="AF1170" s="45"/>
      <c r="AG1170" s="45"/>
      <c r="AH1170" s="45"/>
      <c r="AI1170" s="45"/>
      <c r="AJ1170" s="45"/>
      <c r="AK1170" s="45"/>
      <c r="AL1170" s="45"/>
      <c r="AM1170" s="45"/>
      <c r="AN1170" s="45"/>
      <c r="AO1170" s="45"/>
      <c r="AP1170" s="45"/>
      <c r="AQ1170" s="45"/>
      <c r="AR1170" s="45"/>
      <c r="AS1170" s="45"/>
      <c r="AT1170" s="45"/>
      <c r="AU1170" s="45"/>
      <c r="AV1170" s="45"/>
      <c r="AW1170" s="45"/>
      <c r="AX1170" s="45"/>
      <c r="AY1170" s="45"/>
      <c r="AZ1170" s="45"/>
      <c r="BA1170" s="45"/>
      <c r="BB1170" s="45"/>
      <c r="BC1170" s="45"/>
      <c r="BD1170" s="45"/>
      <c r="BE1170" s="45"/>
      <c r="BF1170" s="45"/>
      <c r="BG1170" s="45"/>
      <c r="BH1170" s="45"/>
      <c r="BI1170" s="45"/>
      <c r="BJ1170" s="45"/>
      <c r="BK1170" s="12"/>
    </row>
    <row r="1171" spans="1:63" s="44" customFormat="1" x14ac:dyDescent="0.2">
      <c r="A1171" s="52"/>
      <c r="B1171" s="45"/>
      <c r="C1171" s="45"/>
      <c r="D1171" s="45"/>
      <c r="E1171" s="45"/>
      <c r="F1171" s="45"/>
      <c r="G1171" s="45"/>
      <c r="H1171" s="46"/>
      <c r="I1171" s="45"/>
      <c r="J1171" s="45"/>
      <c r="K1171" s="45"/>
      <c r="L1171" s="45"/>
      <c r="M1171" s="45"/>
      <c r="N1171" s="45"/>
      <c r="O1171" s="45"/>
      <c r="P1171" s="45"/>
      <c r="Q1171" s="45"/>
      <c r="R1171" s="45"/>
      <c r="S1171" s="45"/>
      <c r="T1171" s="45"/>
      <c r="U1171" s="45"/>
      <c r="V1171" s="45"/>
      <c r="W1171" s="45"/>
      <c r="X1171" s="45"/>
      <c r="Y1171" s="45"/>
      <c r="Z1171" s="45"/>
      <c r="AA1171" s="45"/>
      <c r="AB1171" s="45"/>
      <c r="AC1171" s="45"/>
      <c r="AD1171" s="45"/>
      <c r="AE1171" s="45"/>
      <c r="AF1171" s="45"/>
      <c r="AG1171" s="45"/>
      <c r="AH1171" s="45"/>
      <c r="AI1171" s="45"/>
      <c r="AJ1171" s="45"/>
      <c r="AK1171" s="45"/>
      <c r="AL1171" s="45"/>
      <c r="AM1171" s="45"/>
      <c r="AN1171" s="45"/>
      <c r="AO1171" s="45"/>
      <c r="AP1171" s="45"/>
      <c r="AQ1171" s="45"/>
      <c r="AR1171" s="45"/>
      <c r="AS1171" s="45"/>
      <c r="AT1171" s="45"/>
      <c r="AU1171" s="45"/>
      <c r="AV1171" s="45"/>
      <c r="AW1171" s="45"/>
      <c r="AX1171" s="45"/>
      <c r="AY1171" s="45"/>
      <c r="AZ1171" s="45"/>
      <c r="BA1171" s="45"/>
      <c r="BB1171" s="45"/>
      <c r="BC1171" s="45"/>
      <c r="BD1171" s="45"/>
      <c r="BE1171" s="45"/>
      <c r="BF1171" s="45"/>
      <c r="BG1171" s="45"/>
      <c r="BH1171" s="45"/>
      <c r="BI1171" s="45"/>
      <c r="BJ1171" s="45"/>
      <c r="BK1171" s="12"/>
    </row>
    <row r="1172" spans="1:63" s="44" customFormat="1" x14ac:dyDescent="0.2">
      <c r="A1172" s="52"/>
      <c r="B1172" s="45"/>
      <c r="C1172" s="45"/>
      <c r="D1172" s="45"/>
      <c r="E1172" s="45"/>
      <c r="F1172" s="45"/>
      <c r="G1172" s="45"/>
      <c r="H1172" s="46"/>
      <c r="I1172" s="45"/>
      <c r="J1172" s="45"/>
      <c r="K1172" s="45"/>
      <c r="L1172" s="45"/>
      <c r="M1172" s="45"/>
      <c r="N1172" s="45"/>
      <c r="O1172" s="45"/>
      <c r="P1172" s="45"/>
      <c r="Q1172" s="45"/>
      <c r="R1172" s="45"/>
      <c r="S1172" s="45"/>
      <c r="T1172" s="45"/>
      <c r="U1172" s="45"/>
      <c r="V1172" s="45"/>
      <c r="W1172" s="45"/>
      <c r="X1172" s="45"/>
      <c r="Y1172" s="45"/>
      <c r="Z1172" s="45"/>
      <c r="AA1172" s="45"/>
      <c r="AB1172" s="45"/>
      <c r="AC1172" s="45"/>
      <c r="AD1172" s="45"/>
      <c r="AE1172" s="45"/>
      <c r="AF1172" s="45"/>
      <c r="AG1172" s="45"/>
      <c r="AH1172" s="45"/>
      <c r="AI1172" s="45"/>
      <c r="AJ1172" s="45"/>
      <c r="AK1172" s="45"/>
      <c r="AL1172" s="45"/>
      <c r="AM1172" s="45"/>
      <c r="AN1172" s="45"/>
      <c r="AO1172" s="45"/>
      <c r="AP1172" s="45"/>
      <c r="AQ1172" s="45"/>
      <c r="AR1172" s="45"/>
      <c r="AS1172" s="45"/>
      <c r="AT1172" s="45"/>
      <c r="AU1172" s="45"/>
      <c r="AV1172" s="45"/>
      <c r="AW1172" s="45"/>
      <c r="AX1172" s="45"/>
      <c r="AY1172" s="45"/>
      <c r="AZ1172" s="45"/>
      <c r="BA1172" s="45"/>
      <c r="BB1172" s="45"/>
      <c r="BC1172" s="45"/>
      <c r="BD1172" s="45"/>
      <c r="BE1172" s="45"/>
      <c r="BF1172" s="45"/>
      <c r="BG1172" s="45"/>
      <c r="BH1172" s="45"/>
      <c r="BI1172" s="45"/>
      <c r="BJ1172" s="45"/>
      <c r="BK1172" s="12"/>
    </row>
    <row r="1173" spans="1:63" s="44" customFormat="1" x14ac:dyDescent="0.2">
      <c r="A1173" s="52"/>
      <c r="B1173" s="45"/>
      <c r="C1173" s="45"/>
      <c r="D1173" s="45"/>
      <c r="E1173" s="45"/>
      <c r="F1173" s="45"/>
      <c r="G1173" s="45"/>
      <c r="H1173" s="46"/>
      <c r="I1173" s="45"/>
      <c r="J1173" s="45"/>
      <c r="K1173" s="45"/>
      <c r="L1173" s="45"/>
      <c r="M1173" s="45"/>
      <c r="N1173" s="45"/>
      <c r="O1173" s="45"/>
      <c r="P1173" s="45"/>
      <c r="Q1173" s="45"/>
      <c r="R1173" s="45"/>
      <c r="S1173" s="45"/>
      <c r="T1173" s="45"/>
      <c r="U1173" s="45"/>
      <c r="V1173" s="45"/>
      <c r="W1173" s="45"/>
      <c r="X1173" s="45"/>
      <c r="Y1173" s="45"/>
      <c r="Z1173" s="45"/>
      <c r="AA1173" s="45"/>
      <c r="AB1173" s="45"/>
      <c r="AC1173" s="45"/>
      <c r="AD1173" s="45"/>
      <c r="AE1173" s="45"/>
      <c r="AF1173" s="45"/>
      <c r="AG1173" s="45"/>
      <c r="AH1173" s="45"/>
      <c r="AI1173" s="45"/>
      <c r="AJ1173" s="45"/>
      <c r="AK1173" s="45"/>
      <c r="AL1173" s="45"/>
      <c r="AM1173" s="45"/>
      <c r="AN1173" s="45"/>
      <c r="AO1173" s="45"/>
      <c r="AP1173" s="45"/>
      <c r="AQ1173" s="45"/>
      <c r="AR1173" s="45"/>
      <c r="AS1173" s="45"/>
      <c r="AT1173" s="45"/>
      <c r="AU1173" s="45"/>
      <c r="AV1173" s="45"/>
      <c r="AW1173" s="45"/>
      <c r="AX1173" s="45"/>
      <c r="AY1173" s="45"/>
      <c r="AZ1173" s="45"/>
      <c r="BA1173" s="45"/>
      <c r="BB1173" s="45"/>
      <c r="BC1173" s="45"/>
      <c r="BD1173" s="45"/>
      <c r="BE1173" s="45"/>
      <c r="BF1173" s="45"/>
      <c r="BG1173" s="45"/>
      <c r="BH1173" s="45"/>
      <c r="BI1173" s="45"/>
      <c r="BJ1173" s="45"/>
      <c r="BK1173" s="12"/>
    </row>
    <row r="1174" spans="1:63" s="44" customFormat="1" x14ac:dyDescent="0.2">
      <c r="A1174" s="52"/>
      <c r="B1174" s="45"/>
      <c r="C1174" s="45"/>
      <c r="D1174" s="45"/>
      <c r="E1174" s="45"/>
      <c r="F1174" s="45"/>
      <c r="G1174" s="45"/>
      <c r="H1174" s="46"/>
      <c r="I1174" s="45"/>
      <c r="J1174" s="45"/>
      <c r="K1174" s="45"/>
      <c r="L1174" s="45"/>
      <c r="M1174" s="45"/>
      <c r="N1174" s="45"/>
      <c r="O1174" s="45"/>
      <c r="P1174" s="45"/>
      <c r="Q1174" s="45"/>
      <c r="R1174" s="45"/>
      <c r="S1174" s="45"/>
      <c r="T1174" s="45"/>
      <c r="U1174" s="45"/>
      <c r="V1174" s="45"/>
      <c r="W1174" s="45"/>
      <c r="X1174" s="45"/>
      <c r="Y1174" s="45"/>
      <c r="Z1174" s="45"/>
      <c r="AA1174" s="45"/>
      <c r="AB1174" s="45"/>
      <c r="AC1174" s="45"/>
      <c r="AD1174" s="45"/>
      <c r="AE1174" s="45"/>
      <c r="AF1174" s="45"/>
      <c r="AG1174" s="45"/>
      <c r="AH1174" s="45"/>
      <c r="AI1174" s="45"/>
      <c r="AJ1174" s="45"/>
      <c r="AK1174" s="45"/>
      <c r="AL1174" s="45"/>
      <c r="AM1174" s="45"/>
      <c r="AN1174" s="45"/>
      <c r="AO1174" s="45"/>
      <c r="AP1174" s="45"/>
      <c r="AQ1174" s="45"/>
      <c r="AR1174" s="45"/>
      <c r="AS1174" s="45"/>
      <c r="AT1174" s="45"/>
      <c r="AU1174" s="45"/>
      <c r="AV1174" s="45"/>
      <c r="AW1174" s="45"/>
      <c r="AX1174" s="45"/>
      <c r="AY1174" s="45"/>
      <c r="AZ1174" s="45"/>
      <c r="BA1174" s="45"/>
      <c r="BB1174" s="45"/>
      <c r="BC1174" s="45"/>
      <c r="BD1174" s="45"/>
      <c r="BE1174" s="45"/>
      <c r="BF1174" s="45"/>
      <c r="BG1174" s="45"/>
      <c r="BH1174" s="45"/>
      <c r="BI1174" s="45"/>
      <c r="BJ1174" s="45"/>
      <c r="BK1174" s="12"/>
    </row>
    <row r="1175" spans="1:63" s="44" customFormat="1" x14ac:dyDescent="0.2">
      <c r="A1175" s="52"/>
      <c r="B1175" s="45"/>
      <c r="C1175" s="45"/>
      <c r="D1175" s="45"/>
      <c r="E1175" s="45"/>
      <c r="F1175" s="45"/>
      <c r="G1175" s="45"/>
      <c r="H1175" s="46"/>
      <c r="I1175" s="45"/>
      <c r="J1175" s="45"/>
      <c r="K1175" s="45"/>
      <c r="L1175" s="45"/>
      <c r="M1175" s="45"/>
      <c r="N1175" s="45"/>
      <c r="O1175" s="45"/>
      <c r="P1175" s="45"/>
      <c r="Q1175" s="45"/>
      <c r="R1175" s="45"/>
      <c r="S1175" s="45"/>
      <c r="T1175" s="45"/>
      <c r="U1175" s="45"/>
      <c r="V1175" s="45"/>
      <c r="W1175" s="45"/>
      <c r="X1175" s="45"/>
      <c r="Y1175" s="45"/>
      <c r="Z1175" s="45"/>
      <c r="AA1175" s="45"/>
      <c r="AB1175" s="45"/>
      <c r="AC1175" s="45"/>
      <c r="AD1175" s="45"/>
      <c r="AE1175" s="45"/>
      <c r="AF1175" s="45"/>
      <c r="AG1175" s="45"/>
      <c r="AH1175" s="45"/>
      <c r="AI1175" s="45"/>
      <c r="AJ1175" s="45"/>
      <c r="AK1175" s="45"/>
      <c r="AL1175" s="45"/>
      <c r="AM1175" s="45"/>
      <c r="AN1175" s="45"/>
      <c r="AO1175" s="45"/>
      <c r="AP1175" s="45"/>
      <c r="AQ1175" s="45"/>
      <c r="AR1175" s="45"/>
      <c r="AS1175" s="45"/>
      <c r="AT1175" s="45"/>
      <c r="AU1175" s="45"/>
      <c r="AV1175" s="45"/>
      <c r="AW1175" s="45"/>
      <c r="AX1175" s="45"/>
      <c r="AY1175" s="45"/>
      <c r="AZ1175" s="45"/>
      <c r="BA1175" s="45"/>
      <c r="BB1175" s="45"/>
      <c r="BC1175" s="45"/>
      <c r="BD1175" s="45"/>
      <c r="BE1175" s="45"/>
      <c r="BF1175" s="45"/>
      <c r="BG1175" s="45"/>
      <c r="BH1175" s="45"/>
      <c r="BI1175" s="45"/>
      <c r="BJ1175" s="45"/>
      <c r="BK1175" s="12"/>
    </row>
    <row r="1176" spans="1:63" s="44" customFormat="1" x14ac:dyDescent="0.2">
      <c r="A1176" s="52"/>
      <c r="B1176" s="45"/>
      <c r="C1176" s="45"/>
      <c r="D1176" s="45"/>
      <c r="E1176" s="45"/>
      <c r="F1176" s="45"/>
      <c r="G1176" s="45"/>
      <c r="H1176" s="46"/>
      <c r="I1176" s="45"/>
      <c r="J1176" s="45"/>
      <c r="K1176" s="45"/>
      <c r="L1176" s="45"/>
      <c r="M1176" s="45"/>
      <c r="N1176" s="45"/>
      <c r="O1176" s="45"/>
      <c r="P1176" s="45"/>
      <c r="Q1176" s="45"/>
      <c r="R1176" s="45"/>
      <c r="S1176" s="45"/>
      <c r="T1176" s="45"/>
      <c r="U1176" s="45"/>
      <c r="V1176" s="45"/>
      <c r="W1176" s="45"/>
      <c r="X1176" s="45"/>
      <c r="Y1176" s="45"/>
      <c r="Z1176" s="45"/>
      <c r="AA1176" s="45"/>
      <c r="AB1176" s="45"/>
      <c r="AC1176" s="45"/>
      <c r="AD1176" s="45"/>
      <c r="AE1176" s="45"/>
      <c r="AF1176" s="45"/>
      <c r="AG1176" s="45"/>
      <c r="AH1176" s="45"/>
      <c r="AI1176" s="45"/>
      <c r="AJ1176" s="45"/>
      <c r="AK1176" s="45"/>
      <c r="AL1176" s="45"/>
      <c r="AM1176" s="45"/>
      <c r="AN1176" s="45"/>
      <c r="AO1176" s="45"/>
      <c r="AP1176" s="45"/>
      <c r="AQ1176" s="45"/>
      <c r="AR1176" s="45"/>
      <c r="AS1176" s="45"/>
      <c r="AT1176" s="45"/>
      <c r="AU1176" s="45"/>
      <c r="AV1176" s="45"/>
      <c r="AW1176" s="45"/>
      <c r="AX1176" s="45"/>
      <c r="AY1176" s="45"/>
      <c r="AZ1176" s="45"/>
      <c r="BA1176" s="45"/>
      <c r="BB1176" s="45"/>
      <c r="BC1176" s="45"/>
      <c r="BD1176" s="45"/>
      <c r="BE1176" s="45"/>
      <c r="BF1176" s="45"/>
      <c r="BG1176" s="45"/>
      <c r="BH1176" s="45"/>
      <c r="BI1176" s="45"/>
      <c r="BJ1176" s="45"/>
      <c r="BK1176" s="12"/>
    </row>
    <row r="1177" spans="1:63" s="44" customFormat="1" x14ac:dyDescent="0.2">
      <c r="A1177" s="52"/>
      <c r="B1177" s="45"/>
      <c r="C1177" s="45"/>
      <c r="D1177" s="45"/>
      <c r="E1177" s="45"/>
      <c r="F1177" s="45"/>
      <c r="G1177" s="45"/>
      <c r="H1177" s="46"/>
      <c r="I1177" s="45"/>
      <c r="J1177" s="45"/>
      <c r="K1177" s="45"/>
      <c r="L1177" s="45"/>
      <c r="M1177" s="45"/>
      <c r="N1177" s="45"/>
      <c r="O1177" s="45"/>
      <c r="P1177" s="45"/>
      <c r="Q1177" s="45"/>
      <c r="R1177" s="45"/>
      <c r="S1177" s="45"/>
      <c r="T1177" s="45"/>
      <c r="U1177" s="45"/>
      <c r="V1177" s="45"/>
      <c r="W1177" s="45"/>
      <c r="X1177" s="45"/>
      <c r="Y1177" s="45"/>
      <c r="Z1177" s="45"/>
      <c r="AA1177" s="45"/>
      <c r="AB1177" s="45"/>
      <c r="AC1177" s="45"/>
      <c r="AD1177" s="45"/>
      <c r="AE1177" s="45"/>
      <c r="AF1177" s="45"/>
      <c r="AG1177" s="45"/>
      <c r="AH1177" s="45"/>
      <c r="AI1177" s="45"/>
      <c r="AJ1177" s="45"/>
      <c r="AK1177" s="45"/>
      <c r="AL1177" s="45"/>
      <c r="AM1177" s="45"/>
      <c r="AN1177" s="45"/>
      <c r="AO1177" s="45"/>
      <c r="AP1177" s="45"/>
      <c r="AQ1177" s="45"/>
      <c r="AR1177" s="45"/>
      <c r="AS1177" s="45"/>
      <c r="AT1177" s="45"/>
      <c r="AU1177" s="45"/>
      <c r="AV1177" s="45"/>
      <c r="AW1177" s="45"/>
      <c r="AX1177" s="45"/>
      <c r="AY1177" s="45"/>
      <c r="AZ1177" s="45"/>
      <c r="BA1177" s="45"/>
      <c r="BB1177" s="45"/>
      <c r="BC1177" s="45"/>
      <c r="BD1177" s="45"/>
      <c r="BE1177" s="45"/>
      <c r="BF1177" s="45"/>
      <c r="BG1177" s="45"/>
      <c r="BH1177" s="45"/>
      <c r="BI1177" s="45"/>
      <c r="BJ1177" s="45"/>
      <c r="BK1177" s="12"/>
    </row>
    <row r="1178" spans="1:63" s="44" customFormat="1" x14ac:dyDescent="0.2">
      <c r="A1178" s="52"/>
      <c r="B1178" s="45"/>
      <c r="C1178" s="45"/>
      <c r="D1178" s="45"/>
      <c r="E1178" s="45"/>
      <c r="F1178" s="45"/>
      <c r="G1178" s="45"/>
      <c r="H1178" s="46"/>
      <c r="I1178" s="45"/>
      <c r="J1178" s="45"/>
      <c r="K1178" s="45"/>
      <c r="L1178" s="45"/>
      <c r="M1178" s="45"/>
      <c r="N1178" s="45"/>
      <c r="O1178" s="45"/>
      <c r="P1178" s="45"/>
      <c r="Q1178" s="45"/>
      <c r="R1178" s="45"/>
      <c r="S1178" s="45"/>
      <c r="T1178" s="45"/>
      <c r="U1178" s="45"/>
      <c r="V1178" s="45"/>
      <c r="W1178" s="45"/>
      <c r="X1178" s="45"/>
      <c r="Y1178" s="45"/>
      <c r="Z1178" s="45"/>
      <c r="AA1178" s="45"/>
      <c r="AB1178" s="45"/>
      <c r="AC1178" s="45"/>
      <c r="AD1178" s="45"/>
      <c r="AE1178" s="45"/>
      <c r="AF1178" s="45"/>
      <c r="AG1178" s="45"/>
      <c r="AH1178" s="45"/>
      <c r="AI1178" s="45"/>
      <c r="AJ1178" s="45"/>
      <c r="AK1178" s="45"/>
      <c r="AL1178" s="45"/>
      <c r="AM1178" s="45"/>
      <c r="AN1178" s="45"/>
      <c r="AO1178" s="45"/>
      <c r="AP1178" s="45"/>
      <c r="AQ1178" s="45"/>
      <c r="AR1178" s="45"/>
      <c r="AS1178" s="45"/>
      <c r="AT1178" s="45"/>
      <c r="AU1178" s="45"/>
      <c r="AV1178" s="45"/>
      <c r="AW1178" s="45"/>
      <c r="AX1178" s="45"/>
      <c r="AY1178" s="45"/>
      <c r="AZ1178" s="45"/>
      <c r="BA1178" s="45"/>
      <c r="BB1178" s="45"/>
      <c r="BC1178" s="45"/>
      <c r="BD1178" s="45"/>
      <c r="BE1178" s="45"/>
      <c r="BF1178" s="45"/>
      <c r="BG1178" s="45"/>
      <c r="BH1178" s="45"/>
      <c r="BI1178" s="45"/>
      <c r="BJ1178" s="45"/>
      <c r="BK1178" s="12"/>
    </row>
    <row r="1179" spans="1:63" s="44" customFormat="1" x14ac:dyDescent="0.2">
      <c r="A1179" s="52"/>
      <c r="B1179" s="45"/>
      <c r="C1179" s="45"/>
      <c r="D1179" s="45"/>
      <c r="E1179" s="45"/>
      <c r="F1179" s="45"/>
      <c r="G1179" s="45"/>
      <c r="H1179" s="46"/>
      <c r="I1179" s="45"/>
      <c r="J1179" s="45"/>
      <c r="K1179" s="45"/>
      <c r="L1179" s="45"/>
      <c r="M1179" s="45"/>
      <c r="N1179" s="45"/>
      <c r="O1179" s="45"/>
      <c r="P1179" s="45"/>
      <c r="Q1179" s="45"/>
      <c r="R1179" s="45"/>
      <c r="S1179" s="45"/>
      <c r="T1179" s="45"/>
      <c r="U1179" s="45"/>
      <c r="V1179" s="45"/>
      <c r="W1179" s="45"/>
      <c r="X1179" s="45"/>
      <c r="Y1179" s="45"/>
      <c r="Z1179" s="45"/>
      <c r="AA1179" s="45"/>
      <c r="AB1179" s="45"/>
      <c r="AC1179" s="45"/>
      <c r="AD1179" s="45"/>
      <c r="AE1179" s="45"/>
      <c r="AF1179" s="45"/>
      <c r="AG1179" s="45"/>
      <c r="AH1179" s="45"/>
      <c r="AI1179" s="45"/>
      <c r="AJ1179" s="45"/>
      <c r="AK1179" s="45"/>
      <c r="AL1179" s="45"/>
      <c r="AM1179" s="45"/>
      <c r="AN1179" s="45"/>
      <c r="AO1179" s="45"/>
      <c r="AP1179" s="45"/>
      <c r="AQ1179" s="45"/>
      <c r="AR1179" s="45"/>
      <c r="AS1179" s="45"/>
      <c r="AT1179" s="45"/>
      <c r="AU1179" s="45"/>
      <c r="AV1179" s="45"/>
      <c r="AW1179" s="45"/>
      <c r="AX1179" s="45"/>
      <c r="AY1179" s="45"/>
      <c r="AZ1179" s="45"/>
      <c r="BA1179" s="45"/>
      <c r="BB1179" s="45"/>
      <c r="BC1179" s="45"/>
      <c r="BD1179" s="45"/>
      <c r="BE1179" s="45"/>
      <c r="BF1179" s="45"/>
      <c r="BG1179" s="45"/>
      <c r="BH1179" s="45"/>
      <c r="BI1179" s="45"/>
      <c r="BJ1179" s="45"/>
      <c r="BK1179" s="12"/>
    </row>
    <row r="1180" spans="1:63" s="44" customFormat="1" x14ac:dyDescent="0.2">
      <c r="A1180" s="52"/>
      <c r="B1180" s="45"/>
      <c r="C1180" s="45"/>
      <c r="D1180" s="45"/>
      <c r="E1180" s="45"/>
      <c r="F1180" s="45"/>
      <c r="G1180" s="45"/>
      <c r="H1180" s="46"/>
      <c r="I1180" s="45"/>
      <c r="J1180" s="45"/>
      <c r="K1180" s="45"/>
      <c r="L1180" s="45"/>
      <c r="M1180" s="45"/>
      <c r="N1180" s="45"/>
      <c r="O1180" s="45"/>
      <c r="P1180" s="45"/>
      <c r="Q1180" s="45"/>
      <c r="R1180" s="45"/>
      <c r="S1180" s="45"/>
      <c r="T1180" s="45"/>
      <c r="U1180" s="45"/>
      <c r="V1180" s="45"/>
      <c r="W1180" s="45"/>
      <c r="X1180" s="45"/>
      <c r="Y1180" s="45"/>
      <c r="Z1180" s="45"/>
      <c r="AA1180" s="45"/>
      <c r="AB1180" s="45"/>
      <c r="AC1180" s="45"/>
      <c r="AD1180" s="45"/>
      <c r="AE1180" s="45"/>
      <c r="AF1180" s="45"/>
      <c r="AG1180" s="45"/>
      <c r="AH1180" s="45"/>
      <c r="AI1180" s="45"/>
      <c r="AJ1180" s="45"/>
      <c r="AK1180" s="45"/>
      <c r="AL1180" s="45"/>
      <c r="AM1180" s="45"/>
      <c r="AN1180" s="45"/>
      <c r="AO1180" s="45"/>
      <c r="AP1180" s="45"/>
      <c r="AQ1180" s="45"/>
      <c r="AR1180" s="45"/>
      <c r="AS1180" s="45"/>
      <c r="AT1180" s="45"/>
      <c r="AU1180" s="45"/>
      <c r="AV1180" s="45"/>
      <c r="AW1180" s="45"/>
      <c r="AX1180" s="45"/>
      <c r="AY1180" s="45"/>
      <c r="AZ1180" s="45"/>
      <c r="BA1180" s="45"/>
      <c r="BB1180" s="45"/>
      <c r="BC1180" s="45"/>
      <c r="BD1180" s="45"/>
      <c r="BE1180" s="45"/>
      <c r="BF1180" s="45"/>
      <c r="BG1180" s="45"/>
      <c r="BH1180" s="45"/>
      <c r="BI1180" s="45"/>
      <c r="BJ1180" s="45"/>
      <c r="BK1180" s="12"/>
    </row>
    <row r="1181" spans="1:63" s="44" customFormat="1" x14ac:dyDescent="0.2">
      <c r="A1181" s="52"/>
      <c r="B1181" s="45"/>
      <c r="C1181" s="45"/>
      <c r="D1181" s="45"/>
      <c r="E1181" s="45"/>
      <c r="F1181" s="45"/>
      <c r="G1181" s="45"/>
      <c r="H1181" s="46"/>
      <c r="I1181" s="45"/>
      <c r="J1181" s="45"/>
      <c r="K1181" s="45"/>
      <c r="L1181" s="45"/>
      <c r="M1181" s="45"/>
      <c r="N1181" s="45"/>
      <c r="O1181" s="45"/>
      <c r="P1181" s="45"/>
      <c r="Q1181" s="45"/>
      <c r="R1181" s="45"/>
      <c r="S1181" s="45"/>
      <c r="T1181" s="45"/>
      <c r="U1181" s="45"/>
      <c r="V1181" s="45"/>
      <c r="W1181" s="45"/>
      <c r="X1181" s="45"/>
      <c r="Y1181" s="45"/>
      <c r="Z1181" s="45"/>
      <c r="AA1181" s="45"/>
      <c r="AB1181" s="45"/>
      <c r="AC1181" s="45"/>
      <c r="AD1181" s="45"/>
      <c r="AE1181" s="45"/>
      <c r="AF1181" s="45"/>
      <c r="AG1181" s="45"/>
      <c r="AH1181" s="45"/>
      <c r="AI1181" s="45"/>
      <c r="AJ1181" s="45"/>
      <c r="AK1181" s="45"/>
      <c r="AL1181" s="45"/>
      <c r="AM1181" s="45"/>
      <c r="AN1181" s="45"/>
      <c r="AO1181" s="45"/>
      <c r="AP1181" s="45"/>
      <c r="AQ1181" s="45"/>
      <c r="AR1181" s="45"/>
      <c r="AS1181" s="45"/>
      <c r="AT1181" s="45"/>
      <c r="AU1181" s="45"/>
      <c r="AV1181" s="45"/>
      <c r="AW1181" s="45"/>
      <c r="AX1181" s="45"/>
      <c r="AY1181" s="45"/>
      <c r="AZ1181" s="45"/>
      <c r="BA1181" s="45"/>
      <c r="BB1181" s="45"/>
      <c r="BC1181" s="45"/>
      <c r="BD1181" s="45"/>
      <c r="BE1181" s="45"/>
      <c r="BF1181" s="45"/>
      <c r="BG1181" s="45"/>
      <c r="BH1181" s="45"/>
      <c r="BI1181" s="45"/>
      <c r="BJ1181" s="45"/>
      <c r="BK1181" s="12"/>
    </row>
    <row r="1182" spans="1:63" s="44" customFormat="1" x14ac:dyDescent="0.2">
      <c r="A1182" s="52"/>
      <c r="B1182" s="45"/>
      <c r="C1182" s="45"/>
      <c r="D1182" s="45"/>
      <c r="E1182" s="45"/>
      <c r="F1182" s="45"/>
      <c r="G1182" s="45"/>
      <c r="H1182" s="46"/>
      <c r="I1182" s="45"/>
      <c r="J1182" s="45"/>
      <c r="K1182" s="45"/>
      <c r="L1182" s="45"/>
      <c r="M1182" s="45"/>
      <c r="N1182" s="45"/>
      <c r="O1182" s="45"/>
      <c r="P1182" s="45"/>
      <c r="Q1182" s="45"/>
      <c r="R1182" s="45"/>
      <c r="S1182" s="45"/>
      <c r="T1182" s="45"/>
      <c r="U1182" s="45"/>
      <c r="V1182" s="45"/>
      <c r="W1182" s="45"/>
      <c r="X1182" s="45"/>
      <c r="Y1182" s="45"/>
      <c r="Z1182" s="45"/>
      <c r="AA1182" s="45"/>
      <c r="AB1182" s="45"/>
      <c r="AC1182" s="45"/>
      <c r="AD1182" s="45"/>
      <c r="AE1182" s="45"/>
      <c r="AF1182" s="45"/>
      <c r="AG1182" s="45"/>
      <c r="AH1182" s="45"/>
      <c r="AI1182" s="45"/>
      <c r="AJ1182" s="45"/>
      <c r="AK1182" s="45"/>
      <c r="AL1182" s="45"/>
      <c r="AM1182" s="45"/>
      <c r="AN1182" s="45"/>
      <c r="AO1182" s="45"/>
      <c r="AP1182" s="45"/>
      <c r="AQ1182" s="45"/>
      <c r="AR1182" s="45"/>
      <c r="AS1182" s="45"/>
      <c r="AT1182" s="45"/>
      <c r="AU1182" s="45"/>
      <c r="AV1182" s="45"/>
      <c r="AW1182" s="45"/>
      <c r="AX1182" s="45"/>
      <c r="AY1182" s="45"/>
      <c r="AZ1182" s="45"/>
      <c r="BA1182" s="45"/>
      <c r="BB1182" s="45"/>
      <c r="BC1182" s="45"/>
      <c r="BD1182" s="45"/>
      <c r="BE1182" s="45"/>
      <c r="BF1182" s="45"/>
      <c r="BG1182" s="45"/>
      <c r="BH1182" s="45"/>
      <c r="BI1182" s="45"/>
      <c r="BJ1182" s="45"/>
      <c r="BK1182" s="12"/>
    </row>
    <row r="1183" spans="1:63" s="44" customFormat="1" x14ac:dyDescent="0.2">
      <c r="A1183" s="52"/>
      <c r="B1183" s="45"/>
      <c r="C1183" s="45"/>
      <c r="D1183" s="45"/>
      <c r="E1183" s="45"/>
      <c r="F1183" s="45"/>
      <c r="G1183" s="45"/>
      <c r="H1183" s="46"/>
      <c r="I1183" s="45"/>
      <c r="J1183" s="45"/>
      <c r="K1183" s="45"/>
      <c r="L1183" s="45"/>
      <c r="M1183" s="45"/>
      <c r="N1183" s="45"/>
      <c r="O1183" s="45"/>
      <c r="P1183" s="45"/>
      <c r="Q1183" s="45"/>
      <c r="R1183" s="45"/>
      <c r="S1183" s="45"/>
      <c r="T1183" s="45"/>
      <c r="U1183" s="45"/>
      <c r="V1183" s="45"/>
      <c r="W1183" s="45"/>
      <c r="X1183" s="45"/>
      <c r="Y1183" s="45"/>
      <c r="Z1183" s="45"/>
      <c r="AA1183" s="45"/>
      <c r="AB1183" s="45"/>
      <c r="AC1183" s="45"/>
      <c r="AD1183" s="45"/>
      <c r="AE1183" s="45"/>
      <c r="AF1183" s="45"/>
      <c r="AG1183" s="45"/>
      <c r="AH1183" s="45"/>
      <c r="AI1183" s="45"/>
      <c r="AJ1183" s="45"/>
      <c r="AK1183" s="45"/>
      <c r="AL1183" s="45"/>
      <c r="AM1183" s="45"/>
      <c r="AN1183" s="45"/>
      <c r="AO1183" s="45"/>
      <c r="AP1183" s="45"/>
      <c r="AQ1183" s="45"/>
      <c r="AR1183" s="45"/>
      <c r="AS1183" s="45"/>
      <c r="AT1183" s="45"/>
      <c r="AU1183" s="45"/>
      <c r="AV1183" s="45"/>
      <c r="AW1183" s="45"/>
      <c r="AX1183" s="45"/>
      <c r="AY1183" s="45"/>
      <c r="AZ1183" s="45"/>
      <c r="BA1183" s="45"/>
      <c r="BB1183" s="45"/>
      <c r="BC1183" s="45"/>
      <c r="BD1183" s="45"/>
      <c r="BE1183" s="45"/>
      <c r="BF1183" s="45"/>
      <c r="BG1183" s="45"/>
      <c r="BH1183" s="45"/>
      <c r="BI1183" s="45"/>
      <c r="BJ1183" s="45"/>
      <c r="BK1183" s="12"/>
    </row>
    <row r="1184" spans="1:63" s="44" customFormat="1" x14ac:dyDescent="0.2">
      <c r="A1184" s="52"/>
      <c r="B1184" s="45"/>
      <c r="C1184" s="45"/>
      <c r="D1184" s="45"/>
      <c r="E1184" s="45"/>
      <c r="F1184" s="45"/>
      <c r="G1184" s="45"/>
      <c r="H1184" s="46"/>
      <c r="I1184" s="45"/>
      <c r="J1184" s="45"/>
      <c r="K1184" s="45"/>
      <c r="L1184" s="45"/>
      <c r="M1184" s="45"/>
      <c r="N1184" s="45"/>
      <c r="O1184" s="45"/>
      <c r="P1184" s="45"/>
      <c r="Q1184" s="45"/>
      <c r="R1184" s="45"/>
      <c r="S1184" s="45"/>
      <c r="T1184" s="45"/>
      <c r="U1184" s="45"/>
      <c r="V1184" s="45"/>
      <c r="W1184" s="45"/>
      <c r="X1184" s="45"/>
      <c r="Y1184" s="45"/>
      <c r="Z1184" s="45"/>
      <c r="AA1184" s="45"/>
      <c r="AB1184" s="45"/>
      <c r="AC1184" s="45"/>
      <c r="AD1184" s="45"/>
      <c r="AE1184" s="45"/>
      <c r="AF1184" s="45"/>
      <c r="AG1184" s="45"/>
      <c r="AH1184" s="45"/>
      <c r="AI1184" s="45"/>
      <c r="AJ1184" s="45"/>
      <c r="AK1184" s="45"/>
      <c r="AL1184" s="45"/>
      <c r="AM1184" s="45"/>
      <c r="AN1184" s="45"/>
      <c r="AO1184" s="45"/>
      <c r="AP1184" s="45"/>
      <c r="AQ1184" s="45"/>
      <c r="AR1184" s="45"/>
      <c r="AS1184" s="45"/>
      <c r="AT1184" s="45"/>
      <c r="AU1184" s="45"/>
      <c r="AV1184" s="45"/>
      <c r="AW1184" s="45"/>
      <c r="AX1184" s="45"/>
      <c r="AY1184" s="45"/>
      <c r="AZ1184" s="45"/>
      <c r="BA1184" s="45"/>
      <c r="BB1184" s="45"/>
      <c r="BC1184" s="45"/>
      <c r="BD1184" s="45"/>
      <c r="BE1184" s="45"/>
      <c r="BF1184" s="45"/>
      <c r="BG1184" s="45"/>
      <c r="BH1184" s="45"/>
      <c r="BI1184" s="45"/>
      <c r="BJ1184" s="45"/>
      <c r="BK1184" s="12"/>
    </row>
    <row r="1185" spans="1:63" s="44" customFormat="1" x14ac:dyDescent="0.2">
      <c r="A1185" s="52"/>
      <c r="B1185" s="45"/>
      <c r="C1185" s="45"/>
      <c r="D1185" s="45"/>
      <c r="E1185" s="45"/>
      <c r="F1185" s="45"/>
      <c r="G1185" s="45"/>
      <c r="H1185" s="46"/>
      <c r="I1185" s="45"/>
      <c r="J1185" s="45"/>
      <c r="K1185" s="45"/>
      <c r="L1185" s="45"/>
      <c r="M1185" s="45"/>
      <c r="N1185" s="45"/>
      <c r="O1185" s="45"/>
      <c r="P1185" s="45"/>
      <c r="Q1185" s="45"/>
      <c r="R1185" s="45"/>
      <c r="S1185" s="45"/>
      <c r="T1185" s="45"/>
      <c r="U1185" s="45"/>
      <c r="V1185" s="45"/>
      <c r="W1185" s="45"/>
      <c r="X1185" s="45"/>
      <c r="Y1185" s="45"/>
      <c r="Z1185" s="45"/>
      <c r="AA1185" s="45"/>
      <c r="AB1185" s="45"/>
      <c r="AC1185" s="45"/>
      <c r="AD1185" s="45"/>
      <c r="AE1185" s="45"/>
      <c r="AF1185" s="45"/>
      <c r="AG1185" s="45"/>
      <c r="AH1185" s="45"/>
      <c r="AI1185" s="45"/>
      <c r="AJ1185" s="45"/>
      <c r="AK1185" s="45"/>
      <c r="AL1185" s="45"/>
      <c r="AM1185" s="45"/>
      <c r="AN1185" s="45"/>
      <c r="AO1185" s="45"/>
      <c r="AP1185" s="45"/>
      <c r="AQ1185" s="45"/>
      <c r="AR1185" s="45"/>
      <c r="AS1185" s="45"/>
      <c r="AT1185" s="45"/>
      <c r="AU1185" s="45"/>
      <c r="AV1185" s="45"/>
      <c r="AW1185" s="45"/>
      <c r="AX1185" s="45"/>
      <c r="AY1185" s="45"/>
      <c r="AZ1185" s="45"/>
      <c r="BA1185" s="45"/>
      <c r="BB1185" s="45"/>
      <c r="BC1185" s="45"/>
      <c r="BD1185" s="45"/>
      <c r="BE1185" s="45"/>
      <c r="BF1185" s="45"/>
      <c r="BG1185" s="45"/>
      <c r="BH1185" s="45"/>
      <c r="BI1185" s="45"/>
      <c r="BJ1185" s="45"/>
      <c r="BK1185" s="12"/>
    </row>
    <row r="1186" spans="1:63" s="44" customFormat="1" x14ac:dyDescent="0.2">
      <c r="A1186" s="52"/>
      <c r="B1186" s="45"/>
      <c r="C1186" s="45"/>
      <c r="D1186" s="45"/>
      <c r="E1186" s="45"/>
      <c r="F1186" s="45"/>
      <c r="G1186" s="45"/>
      <c r="H1186" s="46"/>
      <c r="I1186" s="45"/>
      <c r="J1186" s="45"/>
      <c r="K1186" s="45"/>
      <c r="L1186" s="45"/>
      <c r="M1186" s="45"/>
      <c r="N1186" s="45"/>
      <c r="O1186" s="45"/>
      <c r="P1186" s="45"/>
      <c r="Q1186" s="45"/>
      <c r="R1186" s="45"/>
      <c r="S1186" s="45"/>
      <c r="T1186" s="45"/>
      <c r="U1186" s="45"/>
      <c r="V1186" s="45"/>
      <c r="W1186" s="45"/>
      <c r="X1186" s="45"/>
      <c r="Y1186" s="45"/>
      <c r="Z1186" s="45"/>
      <c r="AA1186" s="45"/>
      <c r="AB1186" s="45"/>
      <c r="AC1186" s="45"/>
      <c r="AD1186" s="45"/>
      <c r="AE1186" s="45"/>
      <c r="AF1186" s="45"/>
      <c r="AG1186" s="45"/>
      <c r="AH1186" s="45"/>
      <c r="AI1186" s="45"/>
      <c r="AJ1186" s="45"/>
      <c r="AK1186" s="45"/>
      <c r="AL1186" s="45"/>
      <c r="AM1186" s="45"/>
      <c r="AN1186" s="45"/>
      <c r="AO1186" s="45"/>
      <c r="AP1186" s="45"/>
      <c r="AQ1186" s="45"/>
      <c r="AR1186" s="45"/>
      <c r="AS1186" s="45"/>
      <c r="AT1186" s="45"/>
      <c r="AU1186" s="45"/>
      <c r="AV1186" s="45"/>
      <c r="AW1186" s="45"/>
      <c r="AX1186" s="45"/>
      <c r="AY1186" s="45"/>
      <c r="AZ1186" s="45"/>
      <c r="BA1186" s="45"/>
      <c r="BB1186" s="45"/>
      <c r="BC1186" s="45"/>
      <c r="BD1186" s="45"/>
      <c r="BE1186" s="45"/>
      <c r="BF1186" s="45"/>
      <c r="BG1186" s="45"/>
      <c r="BH1186" s="45"/>
      <c r="BI1186" s="45"/>
      <c r="BJ1186" s="45"/>
      <c r="BK1186" s="12"/>
    </row>
    <row r="1187" spans="1:63" s="44" customFormat="1" x14ac:dyDescent="0.2">
      <c r="A1187" s="52"/>
      <c r="B1187" s="45"/>
      <c r="C1187" s="45"/>
      <c r="D1187" s="45"/>
      <c r="E1187" s="45"/>
      <c r="F1187" s="45"/>
      <c r="G1187" s="45"/>
      <c r="H1187" s="46"/>
      <c r="I1187" s="45"/>
      <c r="J1187" s="45"/>
      <c r="K1187" s="45"/>
      <c r="L1187" s="45"/>
      <c r="M1187" s="45"/>
      <c r="N1187" s="45"/>
      <c r="O1187" s="45"/>
      <c r="P1187" s="45"/>
      <c r="Q1187" s="45"/>
      <c r="R1187" s="45"/>
      <c r="S1187" s="45"/>
      <c r="T1187" s="45"/>
      <c r="U1187" s="45"/>
      <c r="V1187" s="45"/>
      <c r="W1187" s="45"/>
      <c r="X1187" s="45"/>
      <c r="Y1187" s="45"/>
      <c r="Z1187" s="45"/>
      <c r="AA1187" s="45"/>
      <c r="AB1187" s="45"/>
      <c r="AC1187" s="45"/>
      <c r="AD1187" s="45"/>
      <c r="AE1187" s="45"/>
      <c r="AF1187" s="45"/>
      <c r="AG1187" s="45"/>
      <c r="AH1187" s="45"/>
      <c r="AI1187" s="45"/>
      <c r="AJ1187" s="45"/>
      <c r="AK1187" s="45"/>
      <c r="AL1187" s="45"/>
      <c r="AM1187" s="45"/>
      <c r="AN1187" s="45"/>
      <c r="AO1187" s="45"/>
      <c r="AP1187" s="45"/>
      <c r="AQ1187" s="45"/>
      <c r="AR1187" s="45"/>
      <c r="AS1187" s="45"/>
      <c r="AT1187" s="45"/>
      <c r="AU1187" s="45"/>
      <c r="AV1187" s="45"/>
      <c r="AW1187" s="45"/>
      <c r="AX1187" s="45"/>
      <c r="AY1187" s="45"/>
      <c r="AZ1187" s="45"/>
      <c r="BA1187" s="45"/>
      <c r="BB1187" s="45"/>
      <c r="BC1187" s="45"/>
      <c r="BD1187" s="45"/>
      <c r="BE1187" s="45"/>
      <c r="BF1187" s="45"/>
      <c r="BG1187" s="45"/>
      <c r="BH1187" s="45"/>
      <c r="BI1187" s="45"/>
      <c r="BJ1187" s="45"/>
      <c r="BK1187" s="12"/>
    </row>
    <row r="1188" spans="1:63" s="44" customFormat="1" x14ac:dyDescent="0.2">
      <c r="A1188" s="52"/>
      <c r="B1188" s="45"/>
      <c r="C1188" s="45"/>
      <c r="D1188" s="45"/>
      <c r="E1188" s="45"/>
      <c r="F1188" s="45"/>
      <c r="G1188" s="45"/>
      <c r="H1188" s="46"/>
      <c r="I1188" s="45"/>
      <c r="J1188" s="45"/>
      <c r="K1188" s="45"/>
      <c r="L1188" s="45"/>
      <c r="M1188" s="45"/>
      <c r="N1188" s="45"/>
      <c r="O1188" s="45"/>
      <c r="P1188" s="45"/>
      <c r="Q1188" s="45"/>
      <c r="R1188" s="45"/>
      <c r="S1188" s="45"/>
      <c r="T1188" s="45"/>
      <c r="U1188" s="45"/>
      <c r="V1188" s="45"/>
      <c r="W1188" s="45"/>
      <c r="X1188" s="45"/>
      <c r="Y1188" s="45"/>
      <c r="Z1188" s="45"/>
      <c r="AA1188" s="45"/>
      <c r="AB1188" s="45"/>
      <c r="AC1188" s="45"/>
      <c r="AD1188" s="45"/>
      <c r="AE1188" s="45"/>
      <c r="AF1188" s="45"/>
      <c r="AG1188" s="45"/>
      <c r="AH1188" s="45"/>
      <c r="AI1188" s="45"/>
      <c r="AJ1188" s="45"/>
      <c r="AK1188" s="45"/>
      <c r="AL1188" s="45"/>
      <c r="AM1188" s="45"/>
      <c r="AN1188" s="45"/>
      <c r="AO1188" s="45"/>
      <c r="AP1188" s="45"/>
      <c r="AQ1188" s="45"/>
      <c r="AR1188" s="45"/>
      <c r="AS1188" s="45"/>
      <c r="AT1188" s="45"/>
      <c r="AU1188" s="45"/>
      <c r="AV1188" s="45"/>
      <c r="AW1188" s="45"/>
      <c r="AX1188" s="45"/>
      <c r="AY1188" s="45"/>
      <c r="AZ1188" s="45"/>
      <c r="BA1188" s="45"/>
      <c r="BB1188" s="45"/>
      <c r="BC1188" s="45"/>
      <c r="BD1188" s="45"/>
      <c r="BE1188" s="45"/>
      <c r="BF1188" s="45"/>
      <c r="BG1188" s="45"/>
      <c r="BH1188" s="45"/>
      <c r="BI1188" s="45"/>
      <c r="BJ1188" s="45"/>
      <c r="BK1188" s="12"/>
    </row>
    <row r="1189" spans="1:63" s="44" customFormat="1" x14ac:dyDescent="0.2">
      <c r="A1189" s="52"/>
      <c r="B1189" s="45"/>
      <c r="C1189" s="45"/>
      <c r="D1189" s="45"/>
      <c r="E1189" s="45"/>
      <c r="F1189" s="45"/>
      <c r="G1189" s="45"/>
      <c r="H1189" s="46"/>
      <c r="I1189" s="45"/>
      <c r="J1189" s="45"/>
      <c r="K1189" s="45"/>
      <c r="L1189" s="45"/>
      <c r="M1189" s="45"/>
      <c r="N1189" s="45"/>
      <c r="O1189" s="45"/>
      <c r="P1189" s="45"/>
      <c r="Q1189" s="45"/>
      <c r="R1189" s="45"/>
      <c r="S1189" s="45"/>
      <c r="T1189" s="45"/>
      <c r="U1189" s="45"/>
      <c r="V1189" s="45"/>
      <c r="W1189" s="45"/>
      <c r="X1189" s="45"/>
      <c r="Y1189" s="45"/>
      <c r="Z1189" s="45"/>
      <c r="AA1189" s="45"/>
      <c r="AB1189" s="45"/>
      <c r="AC1189" s="45"/>
      <c r="AD1189" s="45"/>
      <c r="AE1189" s="45"/>
      <c r="AF1189" s="45"/>
      <c r="AG1189" s="45"/>
      <c r="AH1189" s="45"/>
      <c r="AI1189" s="45"/>
      <c r="AJ1189" s="45"/>
      <c r="AK1189" s="45"/>
      <c r="AL1189" s="45"/>
      <c r="AM1189" s="45"/>
      <c r="AN1189" s="45"/>
      <c r="AO1189" s="45"/>
      <c r="AP1189" s="45"/>
      <c r="AQ1189" s="45"/>
      <c r="AR1189" s="45"/>
      <c r="AS1189" s="45"/>
      <c r="AT1189" s="45"/>
      <c r="AU1189" s="45"/>
      <c r="AV1189" s="45"/>
      <c r="AW1189" s="45"/>
      <c r="AX1189" s="45"/>
      <c r="AY1189" s="45"/>
      <c r="AZ1189" s="45"/>
      <c r="BA1189" s="45"/>
      <c r="BB1189" s="45"/>
      <c r="BC1189" s="45"/>
      <c r="BD1189" s="45"/>
      <c r="BE1189" s="45"/>
      <c r="BF1189" s="45"/>
      <c r="BG1189" s="45"/>
      <c r="BH1189" s="45"/>
      <c r="BI1189" s="45"/>
      <c r="BJ1189" s="45"/>
      <c r="BK1189" s="12"/>
    </row>
    <row r="1190" spans="1:63" s="44" customFormat="1" x14ac:dyDescent="0.2">
      <c r="A1190" s="52"/>
      <c r="B1190" s="45"/>
      <c r="C1190" s="45"/>
      <c r="D1190" s="45"/>
      <c r="E1190" s="45"/>
      <c r="F1190" s="45"/>
      <c r="G1190" s="45"/>
      <c r="H1190" s="46"/>
      <c r="I1190" s="45"/>
      <c r="J1190" s="45"/>
      <c r="K1190" s="45"/>
      <c r="L1190" s="45"/>
      <c r="M1190" s="45"/>
      <c r="N1190" s="45"/>
      <c r="O1190" s="45"/>
      <c r="P1190" s="45"/>
      <c r="Q1190" s="45"/>
      <c r="R1190" s="45"/>
      <c r="S1190" s="45"/>
      <c r="T1190" s="45"/>
      <c r="U1190" s="45"/>
      <c r="V1190" s="45"/>
      <c r="W1190" s="45"/>
      <c r="X1190" s="45"/>
      <c r="Y1190" s="45"/>
      <c r="Z1190" s="45"/>
      <c r="AA1190" s="45"/>
      <c r="AB1190" s="45"/>
      <c r="AC1190" s="45"/>
      <c r="AD1190" s="45"/>
      <c r="AE1190" s="45"/>
      <c r="AF1190" s="45"/>
      <c r="AG1190" s="45"/>
      <c r="AH1190" s="45"/>
      <c r="AI1190" s="45"/>
      <c r="AJ1190" s="45"/>
      <c r="AK1190" s="45"/>
      <c r="AL1190" s="45"/>
      <c r="AM1190" s="45"/>
      <c r="AN1190" s="45"/>
      <c r="AO1190" s="45"/>
      <c r="AP1190" s="45"/>
      <c r="AQ1190" s="45"/>
      <c r="AR1190" s="45"/>
      <c r="AS1190" s="45"/>
      <c r="AT1190" s="45"/>
      <c r="AU1190" s="45"/>
      <c r="AV1190" s="45"/>
      <c r="AW1190" s="45"/>
      <c r="AX1190" s="45"/>
      <c r="AY1190" s="45"/>
      <c r="AZ1190" s="45"/>
      <c r="BA1190" s="45"/>
      <c r="BB1190" s="45"/>
      <c r="BC1190" s="45"/>
      <c r="BD1190" s="45"/>
      <c r="BE1190" s="45"/>
      <c r="BF1190" s="45"/>
      <c r="BG1190" s="45"/>
      <c r="BH1190" s="45"/>
      <c r="BI1190" s="45"/>
      <c r="BJ1190" s="45"/>
      <c r="BK1190" s="12"/>
    </row>
    <row r="1191" spans="1:63" s="44" customFormat="1" x14ac:dyDescent="0.2">
      <c r="A1191" s="52"/>
      <c r="B1191" s="45"/>
      <c r="C1191" s="45"/>
      <c r="D1191" s="45"/>
      <c r="E1191" s="45"/>
      <c r="F1191" s="45"/>
      <c r="G1191" s="45"/>
      <c r="H1191" s="46"/>
      <c r="I1191" s="45"/>
      <c r="J1191" s="45"/>
      <c r="K1191" s="45"/>
      <c r="L1191" s="45"/>
      <c r="M1191" s="45"/>
      <c r="N1191" s="45"/>
      <c r="O1191" s="45"/>
      <c r="P1191" s="45"/>
      <c r="Q1191" s="45"/>
      <c r="R1191" s="45"/>
      <c r="S1191" s="45"/>
      <c r="T1191" s="45"/>
      <c r="U1191" s="45"/>
      <c r="V1191" s="45"/>
      <c r="W1191" s="45"/>
      <c r="X1191" s="45"/>
      <c r="Y1191" s="45"/>
      <c r="Z1191" s="45"/>
      <c r="AA1191" s="45"/>
      <c r="AB1191" s="45"/>
      <c r="AC1191" s="45"/>
      <c r="AD1191" s="45"/>
      <c r="AE1191" s="45"/>
      <c r="AF1191" s="45"/>
      <c r="AG1191" s="45"/>
      <c r="AH1191" s="45"/>
      <c r="AI1191" s="45"/>
      <c r="AJ1191" s="45"/>
      <c r="AK1191" s="45"/>
      <c r="AL1191" s="45"/>
      <c r="AM1191" s="45"/>
      <c r="AN1191" s="45"/>
      <c r="AO1191" s="45"/>
      <c r="AP1191" s="45"/>
      <c r="AQ1191" s="45"/>
      <c r="AR1191" s="45"/>
      <c r="AS1191" s="45"/>
      <c r="AT1191" s="45"/>
      <c r="AU1191" s="45"/>
      <c r="AV1191" s="45"/>
      <c r="AW1191" s="45"/>
      <c r="AX1191" s="45"/>
      <c r="AY1191" s="45"/>
      <c r="AZ1191" s="45"/>
      <c r="BA1191" s="45"/>
      <c r="BB1191" s="45"/>
      <c r="BC1191" s="45"/>
      <c r="BD1191" s="45"/>
      <c r="BE1191" s="45"/>
      <c r="BF1191" s="45"/>
      <c r="BG1191" s="45"/>
      <c r="BH1191" s="45"/>
      <c r="BI1191" s="45"/>
      <c r="BJ1191" s="45"/>
      <c r="BK1191" s="12"/>
    </row>
    <row r="1192" spans="1:63" s="44" customFormat="1" x14ac:dyDescent="0.2">
      <c r="A1192" s="52"/>
      <c r="B1192" s="45"/>
      <c r="C1192" s="45"/>
      <c r="D1192" s="45"/>
      <c r="E1192" s="45"/>
      <c r="F1192" s="45"/>
      <c r="G1192" s="45"/>
      <c r="H1192" s="46"/>
      <c r="I1192" s="45"/>
      <c r="J1192" s="45"/>
      <c r="K1192" s="45"/>
      <c r="L1192" s="45"/>
      <c r="M1192" s="45"/>
      <c r="N1192" s="45"/>
      <c r="O1192" s="45"/>
      <c r="P1192" s="45"/>
      <c r="Q1192" s="45"/>
      <c r="R1192" s="45"/>
      <c r="S1192" s="45"/>
      <c r="T1192" s="45"/>
      <c r="U1192" s="45"/>
      <c r="V1192" s="45"/>
      <c r="W1192" s="45"/>
      <c r="X1192" s="45"/>
      <c r="Y1192" s="45"/>
      <c r="Z1192" s="45"/>
      <c r="AA1192" s="45"/>
      <c r="AB1192" s="45"/>
      <c r="AC1192" s="45"/>
      <c r="AD1192" s="45"/>
      <c r="AE1192" s="45"/>
      <c r="AF1192" s="45"/>
      <c r="AG1192" s="45"/>
      <c r="AH1192" s="45"/>
      <c r="AI1192" s="45"/>
      <c r="AJ1192" s="45"/>
      <c r="AK1192" s="45"/>
      <c r="AL1192" s="45"/>
      <c r="AM1192" s="45"/>
      <c r="AN1192" s="45"/>
      <c r="AO1192" s="45"/>
      <c r="AP1192" s="45"/>
      <c r="AQ1192" s="45"/>
      <c r="AR1192" s="45"/>
      <c r="AS1192" s="45"/>
      <c r="AT1192" s="45"/>
      <c r="AU1192" s="45"/>
      <c r="AV1192" s="45"/>
      <c r="AW1192" s="45"/>
      <c r="AX1192" s="45"/>
      <c r="AY1192" s="45"/>
      <c r="AZ1192" s="45"/>
      <c r="BA1192" s="45"/>
      <c r="BB1192" s="45"/>
      <c r="BC1192" s="45"/>
      <c r="BD1192" s="45"/>
      <c r="BE1192" s="45"/>
      <c r="BF1192" s="45"/>
      <c r="BG1192" s="45"/>
      <c r="BH1192" s="45"/>
      <c r="BI1192" s="45"/>
      <c r="BJ1192" s="45"/>
      <c r="BK1192" s="12"/>
    </row>
    <row r="1193" spans="1:63" s="44" customFormat="1" x14ac:dyDescent="0.2">
      <c r="A1193" s="52"/>
      <c r="B1193" s="45"/>
      <c r="C1193" s="45"/>
      <c r="D1193" s="45"/>
      <c r="E1193" s="45"/>
      <c r="F1193" s="45"/>
      <c r="G1193" s="45"/>
      <c r="H1193" s="46"/>
      <c r="I1193" s="45"/>
      <c r="J1193" s="45"/>
      <c r="K1193" s="45"/>
      <c r="L1193" s="45"/>
      <c r="M1193" s="45"/>
      <c r="N1193" s="45"/>
      <c r="O1193" s="45"/>
      <c r="P1193" s="45"/>
      <c r="Q1193" s="45"/>
      <c r="R1193" s="45"/>
      <c r="S1193" s="45"/>
      <c r="T1193" s="45"/>
      <c r="U1193" s="45"/>
      <c r="V1193" s="45"/>
      <c r="W1193" s="45"/>
      <c r="X1193" s="45"/>
      <c r="Y1193" s="45"/>
      <c r="Z1193" s="45"/>
      <c r="AA1193" s="45"/>
      <c r="AB1193" s="45"/>
      <c r="AC1193" s="45"/>
      <c r="AD1193" s="45"/>
      <c r="AE1193" s="45"/>
      <c r="AF1193" s="45"/>
      <c r="AG1193" s="45"/>
      <c r="AH1193" s="45"/>
      <c r="AI1193" s="45"/>
      <c r="AJ1193" s="45"/>
      <c r="AK1193" s="45"/>
      <c r="AL1193" s="45"/>
      <c r="AM1193" s="45"/>
      <c r="AN1193" s="45"/>
      <c r="AO1193" s="45"/>
      <c r="AP1193" s="45"/>
      <c r="AQ1193" s="45"/>
      <c r="AR1193" s="45"/>
      <c r="AS1193" s="45"/>
      <c r="AT1193" s="45"/>
      <c r="AU1193" s="45"/>
      <c r="AV1193" s="45"/>
      <c r="AW1193" s="45"/>
      <c r="AX1193" s="45"/>
      <c r="AY1193" s="45"/>
      <c r="AZ1193" s="45"/>
      <c r="BA1193" s="45"/>
      <c r="BB1193" s="45"/>
      <c r="BC1193" s="45"/>
      <c r="BD1193" s="45"/>
      <c r="BE1193" s="45"/>
      <c r="BF1193" s="45"/>
      <c r="BG1193" s="45"/>
      <c r="BH1193" s="45"/>
      <c r="BI1193" s="45"/>
      <c r="BJ1193" s="45"/>
      <c r="BK1193" s="12"/>
    </row>
    <row r="1194" spans="1:63" s="44" customFormat="1" x14ac:dyDescent="0.2">
      <c r="A1194" s="52"/>
      <c r="B1194" s="45"/>
      <c r="C1194" s="45"/>
      <c r="D1194" s="45"/>
      <c r="E1194" s="45"/>
      <c r="F1194" s="45"/>
      <c r="G1194" s="45"/>
      <c r="H1194" s="46"/>
      <c r="I1194" s="45"/>
      <c r="J1194" s="45"/>
      <c r="K1194" s="45"/>
      <c r="L1194" s="45"/>
      <c r="M1194" s="45"/>
      <c r="N1194" s="45"/>
      <c r="O1194" s="45"/>
      <c r="P1194" s="45"/>
      <c r="Q1194" s="45"/>
      <c r="R1194" s="45"/>
      <c r="S1194" s="45"/>
      <c r="T1194" s="45"/>
      <c r="U1194" s="45"/>
      <c r="V1194" s="45"/>
      <c r="W1194" s="45"/>
      <c r="X1194" s="45"/>
      <c r="Y1194" s="45"/>
      <c r="Z1194" s="45"/>
      <c r="AA1194" s="45"/>
      <c r="AB1194" s="45"/>
      <c r="AC1194" s="45"/>
      <c r="AD1194" s="45"/>
      <c r="AE1194" s="45"/>
      <c r="AF1194" s="45"/>
      <c r="AG1194" s="45"/>
      <c r="AH1194" s="45"/>
      <c r="AI1194" s="45"/>
      <c r="AJ1194" s="45"/>
      <c r="AK1194" s="45"/>
      <c r="AL1194" s="45"/>
      <c r="AM1194" s="45"/>
      <c r="AN1194" s="45"/>
      <c r="AO1194" s="45"/>
      <c r="AP1194" s="45"/>
      <c r="AQ1194" s="45"/>
      <c r="AR1194" s="45"/>
      <c r="AS1194" s="45"/>
      <c r="AT1194" s="45"/>
      <c r="AU1194" s="45"/>
      <c r="AV1194" s="45"/>
      <c r="AW1194" s="45"/>
      <c r="AX1194" s="45"/>
      <c r="AY1194" s="45"/>
      <c r="AZ1194" s="45"/>
      <c r="BA1194" s="45"/>
      <c r="BB1194" s="45"/>
      <c r="BC1194" s="45"/>
      <c r="BD1194" s="45"/>
      <c r="BE1194" s="45"/>
      <c r="BF1194" s="45"/>
      <c r="BG1194" s="45"/>
      <c r="BH1194" s="45"/>
      <c r="BI1194" s="45"/>
      <c r="BJ1194" s="45"/>
      <c r="BK1194" s="12"/>
    </row>
    <row r="1195" spans="1:63" s="44" customFormat="1" x14ac:dyDescent="0.2">
      <c r="A1195" s="52"/>
      <c r="B1195" s="45"/>
      <c r="C1195" s="45"/>
      <c r="D1195" s="45"/>
      <c r="E1195" s="45"/>
      <c r="F1195" s="45"/>
      <c r="G1195" s="45"/>
      <c r="H1195" s="46"/>
      <c r="I1195" s="45"/>
      <c r="J1195" s="45"/>
      <c r="K1195" s="45"/>
      <c r="L1195" s="45"/>
      <c r="M1195" s="45"/>
      <c r="N1195" s="45"/>
      <c r="O1195" s="45"/>
      <c r="P1195" s="45"/>
      <c r="Q1195" s="45"/>
      <c r="R1195" s="45"/>
      <c r="S1195" s="45"/>
      <c r="T1195" s="45"/>
      <c r="U1195" s="45"/>
      <c r="V1195" s="45"/>
      <c r="W1195" s="45"/>
      <c r="X1195" s="45"/>
      <c r="Y1195" s="45"/>
      <c r="Z1195" s="45"/>
      <c r="AA1195" s="45"/>
      <c r="AB1195" s="45"/>
      <c r="AC1195" s="45"/>
      <c r="AD1195" s="45"/>
      <c r="AE1195" s="45"/>
      <c r="AF1195" s="45"/>
      <c r="AG1195" s="45"/>
      <c r="AH1195" s="45"/>
      <c r="AI1195" s="45"/>
      <c r="AJ1195" s="45"/>
      <c r="AK1195" s="45"/>
      <c r="AL1195" s="45"/>
      <c r="AM1195" s="45"/>
      <c r="AN1195" s="45"/>
      <c r="AO1195" s="45"/>
      <c r="AP1195" s="45"/>
      <c r="AQ1195" s="45"/>
      <c r="AR1195" s="45"/>
      <c r="AS1195" s="45"/>
      <c r="AT1195" s="45"/>
      <c r="AU1195" s="45"/>
      <c r="AV1195" s="45"/>
      <c r="AW1195" s="45"/>
      <c r="AX1195" s="45"/>
      <c r="AY1195" s="45"/>
      <c r="AZ1195" s="45"/>
      <c r="BA1195" s="45"/>
      <c r="BB1195" s="45"/>
      <c r="BC1195" s="45"/>
      <c r="BD1195" s="45"/>
      <c r="BE1195" s="45"/>
      <c r="BF1195" s="45"/>
      <c r="BG1195" s="45"/>
      <c r="BH1195" s="45"/>
      <c r="BI1195" s="45"/>
      <c r="BJ1195" s="45"/>
      <c r="BK1195" s="12"/>
    </row>
    <row r="1196" spans="1:63" s="44" customFormat="1" x14ac:dyDescent="0.2">
      <c r="A1196" s="52"/>
      <c r="B1196" s="45"/>
      <c r="C1196" s="45"/>
      <c r="D1196" s="45"/>
      <c r="E1196" s="45"/>
      <c r="F1196" s="45"/>
      <c r="G1196" s="45"/>
      <c r="H1196" s="46"/>
      <c r="I1196" s="45"/>
      <c r="J1196" s="45"/>
      <c r="K1196" s="45"/>
      <c r="L1196" s="45"/>
      <c r="M1196" s="45"/>
      <c r="N1196" s="45"/>
      <c r="O1196" s="45"/>
      <c r="P1196" s="45"/>
      <c r="Q1196" s="45"/>
      <c r="R1196" s="45"/>
      <c r="S1196" s="45"/>
      <c r="T1196" s="45"/>
      <c r="U1196" s="45"/>
      <c r="V1196" s="45"/>
      <c r="W1196" s="45"/>
      <c r="X1196" s="45"/>
      <c r="Y1196" s="45"/>
      <c r="Z1196" s="45"/>
      <c r="AA1196" s="45"/>
      <c r="AB1196" s="45"/>
      <c r="AC1196" s="45"/>
      <c r="AD1196" s="45"/>
      <c r="AE1196" s="45"/>
      <c r="AF1196" s="45"/>
      <c r="AG1196" s="45"/>
      <c r="AH1196" s="45"/>
      <c r="AI1196" s="45"/>
      <c r="AJ1196" s="45"/>
      <c r="AK1196" s="45"/>
      <c r="AL1196" s="45"/>
      <c r="AM1196" s="45"/>
      <c r="AN1196" s="45"/>
      <c r="AO1196" s="45"/>
      <c r="AP1196" s="45"/>
      <c r="AQ1196" s="45"/>
      <c r="AR1196" s="45"/>
      <c r="AS1196" s="45"/>
      <c r="AT1196" s="45"/>
      <c r="AU1196" s="45"/>
      <c r="AV1196" s="45"/>
      <c r="AW1196" s="45"/>
      <c r="AX1196" s="45"/>
      <c r="AY1196" s="45"/>
      <c r="AZ1196" s="45"/>
      <c r="BA1196" s="45"/>
      <c r="BB1196" s="45"/>
      <c r="BC1196" s="45"/>
      <c r="BD1196" s="45"/>
      <c r="BE1196" s="45"/>
      <c r="BF1196" s="45"/>
      <c r="BG1196" s="45"/>
      <c r="BH1196" s="45"/>
      <c r="BI1196" s="45"/>
      <c r="BJ1196" s="45"/>
      <c r="BK1196" s="12"/>
    </row>
    <row r="1197" spans="1:63" s="44" customFormat="1" x14ac:dyDescent="0.2">
      <c r="A1197" s="52"/>
      <c r="B1197" s="45"/>
      <c r="C1197" s="45"/>
      <c r="D1197" s="45"/>
      <c r="E1197" s="45"/>
      <c r="F1197" s="45"/>
      <c r="G1197" s="45"/>
      <c r="H1197" s="46"/>
      <c r="I1197" s="45"/>
      <c r="J1197" s="45"/>
      <c r="K1197" s="45"/>
      <c r="L1197" s="45"/>
      <c r="M1197" s="45"/>
      <c r="N1197" s="45"/>
      <c r="O1197" s="45"/>
      <c r="P1197" s="45"/>
      <c r="Q1197" s="45"/>
      <c r="R1197" s="45"/>
      <c r="S1197" s="45"/>
      <c r="T1197" s="45"/>
      <c r="U1197" s="45"/>
      <c r="V1197" s="45"/>
      <c r="W1197" s="45"/>
      <c r="X1197" s="45"/>
      <c r="Y1197" s="45"/>
      <c r="Z1197" s="45"/>
      <c r="AA1197" s="45"/>
      <c r="AB1197" s="45"/>
      <c r="AC1197" s="45"/>
      <c r="AD1197" s="45"/>
      <c r="AE1197" s="45"/>
      <c r="AF1197" s="45"/>
      <c r="AG1197" s="45"/>
      <c r="AH1197" s="45"/>
      <c r="AI1197" s="45"/>
      <c r="AJ1197" s="45"/>
      <c r="AK1197" s="45"/>
      <c r="AL1197" s="45"/>
      <c r="AM1197" s="45"/>
      <c r="AN1197" s="45"/>
      <c r="AO1197" s="45"/>
      <c r="AP1197" s="45"/>
      <c r="AQ1197" s="45"/>
      <c r="AR1197" s="45"/>
      <c r="AS1197" s="45"/>
      <c r="AT1197" s="45"/>
      <c r="AU1197" s="45"/>
      <c r="AV1197" s="45"/>
      <c r="AW1197" s="45"/>
      <c r="AX1197" s="45"/>
      <c r="AY1197" s="45"/>
      <c r="AZ1197" s="45"/>
      <c r="BA1197" s="45"/>
      <c r="BB1197" s="45"/>
      <c r="BC1197" s="45"/>
      <c r="BD1197" s="45"/>
      <c r="BE1197" s="45"/>
      <c r="BF1197" s="45"/>
      <c r="BG1197" s="45"/>
      <c r="BH1197" s="45"/>
      <c r="BI1197" s="45"/>
      <c r="BJ1197" s="45"/>
      <c r="BK1197" s="12"/>
    </row>
    <row r="1198" spans="1:63" s="44" customFormat="1" x14ac:dyDescent="0.2">
      <c r="A1198" s="52"/>
      <c r="B1198" s="45"/>
      <c r="C1198" s="45"/>
      <c r="D1198" s="45"/>
      <c r="E1198" s="45"/>
      <c r="F1198" s="45"/>
      <c r="G1198" s="45"/>
      <c r="H1198" s="46"/>
      <c r="I1198" s="45"/>
      <c r="J1198" s="45"/>
      <c r="K1198" s="45"/>
      <c r="L1198" s="45"/>
      <c r="M1198" s="45"/>
      <c r="N1198" s="45"/>
      <c r="O1198" s="45"/>
      <c r="P1198" s="45"/>
      <c r="Q1198" s="45"/>
      <c r="R1198" s="45"/>
      <c r="S1198" s="45"/>
      <c r="T1198" s="45"/>
      <c r="U1198" s="45"/>
      <c r="V1198" s="45"/>
      <c r="W1198" s="45"/>
      <c r="X1198" s="45"/>
      <c r="Y1198" s="45"/>
      <c r="Z1198" s="45"/>
      <c r="AA1198" s="45"/>
      <c r="AB1198" s="45"/>
      <c r="AC1198" s="45"/>
      <c r="AD1198" s="45"/>
      <c r="AE1198" s="45"/>
      <c r="AF1198" s="45"/>
      <c r="AG1198" s="45"/>
      <c r="AH1198" s="45"/>
      <c r="AI1198" s="45"/>
      <c r="AJ1198" s="45"/>
      <c r="AK1198" s="45"/>
      <c r="AL1198" s="45"/>
      <c r="AM1198" s="45"/>
      <c r="AN1198" s="45"/>
      <c r="AO1198" s="45"/>
      <c r="AP1198" s="45"/>
      <c r="AQ1198" s="45"/>
      <c r="AR1198" s="45"/>
      <c r="AS1198" s="45"/>
      <c r="AT1198" s="45"/>
      <c r="AU1198" s="45"/>
      <c r="AV1198" s="45"/>
      <c r="AW1198" s="45"/>
      <c r="AX1198" s="45"/>
      <c r="AY1198" s="45"/>
      <c r="AZ1198" s="45"/>
      <c r="BA1198" s="45"/>
      <c r="BB1198" s="45"/>
      <c r="BC1198" s="45"/>
      <c r="BD1198" s="45"/>
      <c r="BE1198" s="45"/>
      <c r="BF1198" s="45"/>
      <c r="BG1198" s="45"/>
      <c r="BH1198" s="45"/>
      <c r="BI1198" s="45"/>
      <c r="BJ1198" s="45"/>
      <c r="BK1198" s="12"/>
    </row>
    <row r="1199" spans="1:63" s="44" customFormat="1" x14ac:dyDescent="0.2">
      <c r="A1199" s="52"/>
      <c r="B1199" s="45"/>
      <c r="C1199" s="45"/>
      <c r="D1199" s="45"/>
      <c r="E1199" s="45"/>
      <c r="F1199" s="45"/>
      <c r="G1199" s="45"/>
      <c r="H1199" s="46"/>
      <c r="I1199" s="45"/>
      <c r="J1199" s="45"/>
      <c r="K1199" s="45"/>
      <c r="L1199" s="45"/>
      <c r="M1199" s="45"/>
      <c r="N1199" s="45"/>
      <c r="O1199" s="45"/>
      <c r="P1199" s="45"/>
      <c r="Q1199" s="45"/>
      <c r="R1199" s="45"/>
      <c r="S1199" s="45"/>
      <c r="T1199" s="45"/>
      <c r="U1199" s="45"/>
      <c r="V1199" s="45"/>
      <c r="W1199" s="45"/>
      <c r="X1199" s="45"/>
      <c r="Y1199" s="45"/>
      <c r="Z1199" s="45"/>
      <c r="AA1199" s="45"/>
      <c r="AB1199" s="45"/>
      <c r="AC1199" s="45"/>
      <c r="AD1199" s="45"/>
      <c r="AE1199" s="45"/>
      <c r="AF1199" s="45"/>
      <c r="AG1199" s="45"/>
      <c r="AH1199" s="45"/>
      <c r="AI1199" s="45"/>
      <c r="AJ1199" s="45"/>
      <c r="AK1199" s="45"/>
      <c r="AL1199" s="45"/>
      <c r="AM1199" s="45"/>
      <c r="AN1199" s="45"/>
      <c r="AO1199" s="45"/>
      <c r="AP1199" s="45"/>
      <c r="AQ1199" s="45"/>
      <c r="AR1199" s="45"/>
      <c r="AS1199" s="45"/>
      <c r="AT1199" s="45"/>
      <c r="AU1199" s="45"/>
      <c r="AV1199" s="45"/>
      <c r="AW1199" s="45"/>
      <c r="AX1199" s="45"/>
      <c r="AY1199" s="45"/>
      <c r="AZ1199" s="45"/>
      <c r="BA1199" s="45"/>
      <c r="BB1199" s="45"/>
      <c r="BC1199" s="45"/>
      <c r="BD1199" s="45"/>
      <c r="BE1199" s="45"/>
      <c r="BF1199" s="45"/>
      <c r="BG1199" s="45"/>
      <c r="BH1199" s="45"/>
      <c r="BI1199" s="45"/>
      <c r="BJ1199" s="45"/>
      <c r="BK1199" s="12"/>
    </row>
    <row r="1200" spans="1:63" s="44" customFormat="1" x14ac:dyDescent="0.2">
      <c r="A1200" s="52"/>
      <c r="B1200" s="45"/>
      <c r="C1200" s="45"/>
      <c r="D1200" s="45"/>
      <c r="E1200" s="45"/>
      <c r="F1200" s="45"/>
      <c r="G1200" s="45"/>
      <c r="H1200" s="46"/>
      <c r="I1200" s="45"/>
      <c r="J1200" s="45"/>
      <c r="K1200" s="45"/>
      <c r="L1200" s="45"/>
      <c r="M1200" s="45"/>
      <c r="N1200" s="45"/>
      <c r="O1200" s="45"/>
      <c r="P1200" s="45"/>
      <c r="Q1200" s="45"/>
      <c r="R1200" s="45"/>
      <c r="S1200" s="45"/>
      <c r="T1200" s="45"/>
      <c r="U1200" s="45"/>
      <c r="V1200" s="45"/>
      <c r="W1200" s="45"/>
      <c r="X1200" s="45"/>
      <c r="Y1200" s="45"/>
      <c r="Z1200" s="45"/>
      <c r="AA1200" s="45"/>
      <c r="AB1200" s="45"/>
      <c r="AC1200" s="45"/>
      <c r="AD1200" s="45"/>
      <c r="AE1200" s="45"/>
      <c r="AF1200" s="45"/>
      <c r="AG1200" s="45"/>
      <c r="AH1200" s="45"/>
      <c r="AI1200" s="45"/>
      <c r="AJ1200" s="45"/>
      <c r="AK1200" s="45"/>
      <c r="AL1200" s="45"/>
      <c r="AM1200" s="45"/>
      <c r="AN1200" s="45"/>
      <c r="AO1200" s="45"/>
      <c r="AP1200" s="45"/>
      <c r="AQ1200" s="45"/>
      <c r="AR1200" s="45"/>
      <c r="AS1200" s="45"/>
      <c r="AT1200" s="45"/>
      <c r="AU1200" s="45"/>
      <c r="AV1200" s="45"/>
      <c r="AW1200" s="45"/>
      <c r="AX1200" s="45"/>
      <c r="AY1200" s="45"/>
      <c r="AZ1200" s="45"/>
      <c r="BA1200" s="45"/>
      <c r="BB1200" s="45"/>
      <c r="BC1200" s="45"/>
      <c r="BD1200" s="45"/>
      <c r="BE1200" s="45"/>
      <c r="BF1200" s="45"/>
      <c r="BG1200" s="45"/>
      <c r="BH1200" s="45"/>
      <c r="BI1200" s="45"/>
      <c r="BJ1200" s="45"/>
      <c r="BK1200" s="12"/>
    </row>
    <row r="1201" spans="1:63" s="44" customFormat="1" x14ac:dyDescent="0.2">
      <c r="A1201" s="52"/>
      <c r="B1201" s="45"/>
      <c r="C1201" s="45"/>
      <c r="D1201" s="45"/>
      <c r="E1201" s="45"/>
      <c r="F1201" s="45"/>
      <c r="G1201" s="45"/>
      <c r="H1201" s="46"/>
      <c r="I1201" s="45"/>
      <c r="J1201" s="45"/>
      <c r="K1201" s="45"/>
      <c r="L1201" s="45"/>
      <c r="M1201" s="45"/>
      <c r="N1201" s="45"/>
      <c r="O1201" s="45"/>
      <c r="P1201" s="45"/>
      <c r="Q1201" s="45"/>
      <c r="R1201" s="45"/>
      <c r="S1201" s="45"/>
      <c r="T1201" s="45"/>
      <c r="U1201" s="45"/>
      <c r="V1201" s="45"/>
      <c r="W1201" s="45"/>
      <c r="X1201" s="45"/>
      <c r="Y1201" s="45"/>
      <c r="Z1201" s="45"/>
      <c r="AA1201" s="45"/>
      <c r="AB1201" s="45"/>
      <c r="AC1201" s="45"/>
      <c r="AD1201" s="45"/>
      <c r="AE1201" s="45"/>
      <c r="AF1201" s="45"/>
      <c r="AG1201" s="45"/>
      <c r="AH1201" s="45"/>
      <c r="AI1201" s="45"/>
      <c r="AJ1201" s="45"/>
      <c r="AK1201" s="45"/>
      <c r="AL1201" s="45"/>
      <c r="AM1201" s="45"/>
      <c r="AN1201" s="45"/>
      <c r="AO1201" s="45"/>
      <c r="AP1201" s="45"/>
      <c r="AQ1201" s="45"/>
      <c r="AR1201" s="45"/>
      <c r="AS1201" s="45"/>
      <c r="AT1201" s="45"/>
      <c r="AU1201" s="45"/>
      <c r="AV1201" s="45"/>
      <c r="AW1201" s="45"/>
      <c r="AX1201" s="45"/>
      <c r="AY1201" s="45"/>
      <c r="AZ1201" s="45"/>
      <c r="BA1201" s="45"/>
      <c r="BB1201" s="45"/>
      <c r="BC1201" s="45"/>
      <c r="BD1201" s="45"/>
      <c r="BE1201" s="45"/>
      <c r="BF1201" s="45"/>
      <c r="BG1201" s="45"/>
      <c r="BH1201" s="45"/>
      <c r="BI1201" s="45"/>
      <c r="BJ1201" s="45"/>
      <c r="BK1201" s="12"/>
    </row>
    <row r="1202" spans="1:63" s="44" customFormat="1" x14ac:dyDescent="0.2">
      <c r="A1202" s="52"/>
      <c r="B1202" s="45"/>
      <c r="C1202" s="45"/>
      <c r="D1202" s="45"/>
      <c r="E1202" s="45"/>
      <c r="F1202" s="45"/>
      <c r="G1202" s="45"/>
      <c r="H1202" s="46"/>
      <c r="I1202" s="45"/>
      <c r="J1202" s="45"/>
      <c r="K1202" s="45"/>
      <c r="L1202" s="45"/>
      <c r="M1202" s="45"/>
      <c r="N1202" s="45"/>
      <c r="O1202" s="45"/>
      <c r="P1202" s="45"/>
      <c r="Q1202" s="45"/>
      <c r="R1202" s="45"/>
      <c r="S1202" s="45"/>
      <c r="T1202" s="45"/>
      <c r="U1202" s="45"/>
      <c r="V1202" s="45"/>
      <c r="W1202" s="45"/>
      <c r="X1202" s="45"/>
      <c r="Y1202" s="45"/>
      <c r="Z1202" s="45"/>
      <c r="AA1202" s="45"/>
      <c r="AB1202" s="45"/>
      <c r="AC1202" s="45"/>
      <c r="AD1202" s="45"/>
      <c r="AE1202" s="45"/>
      <c r="AF1202" s="45"/>
      <c r="AG1202" s="45"/>
      <c r="AH1202" s="45"/>
      <c r="AI1202" s="45"/>
      <c r="AJ1202" s="45"/>
      <c r="AK1202" s="45"/>
      <c r="AL1202" s="45"/>
      <c r="AM1202" s="45"/>
      <c r="AN1202" s="45"/>
      <c r="AO1202" s="45"/>
      <c r="AP1202" s="45"/>
      <c r="AQ1202" s="45"/>
      <c r="AR1202" s="45"/>
      <c r="AS1202" s="45"/>
      <c r="AT1202" s="45"/>
      <c r="AU1202" s="45"/>
      <c r="AV1202" s="45"/>
      <c r="AW1202" s="45"/>
      <c r="AX1202" s="45"/>
      <c r="AY1202" s="45"/>
      <c r="AZ1202" s="45"/>
      <c r="BA1202" s="45"/>
      <c r="BB1202" s="45"/>
      <c r="BC1202" s="45"/>
      <c r="BD1202" s="45"/>
      <c r="BE1202" s="45"/>
      <c r="BF1202" s="45"/>
      <c r="BG1202" s="45"/>
      <c r="BH1202" s="45"/>
      <c r="BI1202" s="45"/>
      <c r="BJ1202" s="45"/>
      <c r="BK1202" s="12"/>
    </row>
    <row r="1203" spans="1:63" s="44" customFormat="1" x14ac:dyDescent="0.2">
      <c r="A1203" s="52"/>
      <c r="B1203" s="45"/>
      <c r="C1203" s="45"/>
      <c r="D1203" s="45"/>
      <c r="E1203" s="45"/>
      <c r="F1203" s="45"/>
      <c r="G1203" s="45"/>
      <c r="H1203" s="46"/>
      <c r="I1203" s="45"/>
      <c r="J1203" s="45"/>
      <c r="K1203" s="45"/>
      <c r="L1203" s="45"/>
      <c r="M1203" s="45"/>
      <c r="N1203" s="45"/>
      <c r="O1203" s="45"/>
      <c r="P1203" s="45"/>
      <c r="Q1203" s="45"/>
      <c r="R1203" s="45"/>
      <c r="S1203" s="45"/>
      <c r="T1203" s="45"/>
      <c r="U1203" s="45"/>
      <c r="V1203" s="45"/>
      <c r="W1203" s="45"/>
      <c r="X1203" s="45"/>
      <c r="Y1203" s="45"/>
      <c r="Z1203" s="45"/>
      <c r="AA1203" s="45"/>
      <c r="AB1203" s="45"/>
      <c r="AC1203" s="45"/>
      <c r="AD1203" s="45"/>
      <c r="AE1203" s="45"/>
      <c r="AF1203" s="45"/>
      <c r="AG1203" s="45"/>
      <c r="AH1203" s="45"/>
      <c r="AI1203" s="45"/>
      <c r="AJ1203" s="45"/>
      <c r="AK1203" s="45"/>
      <c r="AL1203" s="45"/>
      <c r="AM1203" s="45"/>
      <c r="AN1203" s="45"/>
      <c r="AO1203" s="45"/>
      <c r="AP1203" s="45"/>
      <c r="AQ1203" s="45"/>
      <c r="AR1203" s="45"/>
      <c r="AS1203" s="45"/>
      <c r="AT1203" s="45"/>
      <c r="AU1203" s="45"/>
      <c r="AV1203" s="45"/>
      <c r="AW1203" s="45"/>
      <c r="AX1203" s="45"/>
      <c r="AY1203" s="45"/>
      <c r="AZ1203" s="45"/>
      <c r="BA1203" s="45"/>
      <c r="BB1203" s="45"/>
      <c r="BC1203" s="45"/>
      <c r="BD1203" s="45"/>
      <c r="BE1203" s="45"/>
      <c r="BF1203" s="45"/>
      <c r="BG1203" s="45"/>
      <c r="BH1203" s="45"/>
      <c r="BI1203" s="45"/>
      <c r="BJ1203" s="45"/>
      <c r="BK1203" s="12"/>
    </row>
    <row r="1204" spans="1:63" s="44" customFormat="1" x14ac:dyDescent="0.2">
      <c r="A1204" s="52"/>
      <c r="B1204" s="45"/>
      <c r="C1204" s="45"/>
      <c r="D1204" s="45"/>
      <c r="E1204" s="45"/>
      <c r="F1204" s="45"/>
      <c r="G1204" s="45"/>
      <c r="H1204" s="46"/>
      <c r="I1204" s="45"/>
      <c r="J1204" s="45"/>
      <c r="K1204" s="45"/>
      <c r="L1204" s="45"/>
      <c r="M1204" s="45"/>
      <c r="N1204" s="45"/>
      <c r="O1204" s="45"/>
      <c r="P1204" s="45"/>
      <c r="Q1204" s="45"/>
      <c r="R1204" s="45"/>
      <c r="S1204" s="45"/>
      <c r="T1204" s="45"/>
      <c r="U1204" s="45"/>
      <c r="V1204" s="45"/>
      <c r="W1204" s="45"/>
      <c r="X1204" s="45"/>
      <c r="Y1204" s="45"/>
      <c r="Z1204" s="45"/>
      <c r="AA1204" s="45"/>
      <c r="AB1204" s="45"/>
      <c r="AC1204" s="45"/>
      <c r="AD1204" s="45"/>
      <c r="AE1204" s="45"/>
      <c r="AF1204" s="45"/>
      <c r="AG1204" s="45"/>
      <c r="AH1204" s="45"/>
      <c r="AI1204" s="45"/>
      <c r="AJ1204" s="45"/>
      <c r="AK1204" s="45"/>
      <c r="AL1204" s="45"/>
      <c r="AM1204" s="45"/>
      <c r="AN1204" s="45"/>
      <c r="AO1204" s="45"/>
      <c r="AP1204" s="45"/>
      <c r="AQ1204" s="45"/>
      <c r="AR1204" s="45"/>
      <c r="AS1204" s="45"/>
      <c r="AT1204" s="45"/>
      <c r="AU1204" s="45"/>
      <c r="AV1204" s="45"/>
      <c r="AW1204" s="45"/>
      <c r="AX1204" s="45"/>
      <c r="AY1204" s="45"/>
      <c r="AZ1204" s="45"/>
      <c r="BA1204" s="45"/>
      <c r="BB1204" s="45"/>
      <c r="BC1204" s="45"/>
      <c r="BD1204" s="45"/>
      <c r="BE1204" s="45"/>
      <c r="BF1204" s="45"/>
      <c r="BG1204" s="45"/>
      <c r="BH1204" s="45"/>
      <c r="BI1204" s="45"/>
      <c r="BJ1204" s="45"/>
      <c r="BK1204" s="12"/>
    </row>
    <row r="1205" spans="1:63" s="44" customFormat="1" x14ac:dyDescent="0.2">
      <c r="A1205" s="52"/>
      <c r="B1205" s="45"/>
      <c r="C1205" s="45"/>
      <c r="D1205" s="45"/>
      <c r="E1205" s="45"/>
      <c r="F1205" s="45"/>
      <c r="G1205" s="45"/>
      <c r="H1205" s="46"/>
      <c r="I1205" s="45"/>
      <c r="J1205" s="45"/>
      <c r="K1205" s="45"/>
      <c r="L1205" s="45"/>
      <c r="M1205" s="45"/>
      <c r="N1205" s="45"/>
      <c r="O1205" s="45"/>
      <c r="P1205" s="45"/>
      <c r="Q1205" s="45"/>
      <c r="R1205" s="45"/>
      <c r="S1205" s="45"/>
      <c r="T1205" s="45"/>
      <c r="U1205" s="45"/>
      <c r="V1205" s="45"/>
      <c r="W1205" s="45"/>
      <c r="X1205" s="45"/>
      <c r="Y1205" s="45"/>
      <c r="Z1205" s="45"/>
      <c r="AA1205" s="45"/>
      <c r="AB1205" s="45"/>
      <c r="AC1205" s="45"/>
      <c r="AD1205" s="45"/>
      <c r="AE1205" s="45"/>
      <c r="AF1205" s="45"/>
      <c r="AG1205" s="45"/>
      <c r="AH1205" s="45"/>
      <c r="AI1205" s="45"/>
      <c r="AJ1205" s="45"/>
      <c r="AK1205" s="45"/>
      <c r="AL1205" s="45"/>
      <c r="AM1205" s="45"/>
      <c r="AN1205" s="45"/>
      <c r="AO1205" s="45"/>
      <c r="AP1205" s="45"/>
      <c r="AQ1205" s="45"/>
      <c r="AR1205" s="45"/>
      <c r="AS1205" s="45"/>
      <c r="AT1205" s="45"/>
      <c r="AU1205" s="45"/>
      <c r="AV1205" s="45"/>
      <c r="AW1205" s="45"/>
      <c r="AX1205" s="45"/>
      <c r="AY1205" s="45"/>
      <c r="AZ1205" s="45"/>
      <c r="BA1205" s="45"/>
      <c r="BB1205" s="45"/>
      <c r="BC1205" s="45"/>
      <c r="BD1205" s="45"/>
      <c r="BE1205" s="45"/>
      <c r="BF1205" s="45"/>
      <c r="BG1205" s="45"/>
      <c r="BH1205" s="45"/>
      <c r="BI1205" s="45"/>
      <c r="BJ1205" s="45"/>
      <c r="BK1205" s="12"/>
    </row>
    <row r="1206" spans="1:63" s="44" customFormat="1" x14ac:dyDescent="0.2">
      <c r="A1206" s="52"/>
      <c r="B1206" s="45"/>
      <c r="C1206" s="45"/>
      <c r="D1206" s="45"/>
      <c r="E1206" s="45"/>
      <c r="F1206" s="45"/>
      <c r="G1206" s="45"/>
      <c r="H1206" s="46"/>
      <c r="I1206" s="45"/>
      <c r="J1206" s="45"/>
      <c r="K1206" s="45"/>
      <c r="L1206" s="45"/>
      <c r="M1206" s="45"/>
      <c r="N1206" s="45"/>
      <c r="O1206" s="45"/>
      <c r="P1206" s="45"/>
      <c r="Q1206" s="45"/>
      <c r="R1206" s="45"/>
      <c r="S1206" s="45"/>
      <c r="T1206" s="45"/>
      <c r="U1206" s="45"/>
      <c r="V1206" s="45"/>
      <c r="W1206" s="45"/>
      <c r="X1206" s="45"/>
      <c r="Y1206" s="45"/>
      <c r="Z1206" s="45"/>
      <c r="AA1206" s="45"/>
      <c r="AB1206" s="45"/>
      <c r="AC1206" s="45"/>
      <c r="AD1206" s="45"/>
      <c r="AE1206" s="45"/>
      <c r="AF1206" s="45"/>
      <c r="AG1206" s="45"/>
      <c r="AH1206" s="45"/>
      <c r="AI1206" s="45"/>
      <c r="AJ1206" s="45"/>
      <c r="AK1206" s="45"/>
      <c r="AL1206" s="45"/>
      <c r="AM1206" s="45"/>
      <c r="AN1206" s="45"/>
      <c r="AO1206" s="45"/>
      <c r="AP1206" s="45"/>
      <c r="AQ1206" s="45"/>
      <c r="AR1206" s="45"/>
      <c r="AS1206" s="45"/>
      <c r="AT1206" s="45"/>
      <c r="AU1206" s="45"/>
      <c r="AV1206" s="45"/>
      <c r="AW1206" s="45"/>
      <c r="AX1206" s="45"/>
      <c r="AY1206" s="45"/>
      <c r="AZ1206" s="45"/>
      <c r="BA1206" s="45"/>
      <c r="BB1206" s="45"/>
      <c r="BC1206" s="45"/>
      <c r="BD1206" s="45"/>
      <c r="BE1206" s="45"/>
      <c r="BF1206" s="45"/>
      <c r="BG1206" s="45"/>
      <c r="BH1206" s="45"/>
      <c r="BI1206" s="45"/>
      <c r="BJ1206" s="45"/>
      <c r="BK1206" s="12"/>
    </row>
    <row r="1207" spans="1:63" s="44" customFormat="1" x14ac:dyDescent="0.2">
      <c r="A1207" s="52"/>
      <c r="B1207" s="45"/>
      <c r="C1207" s="45"/>
      <c r="D1207" s="45"/>
      <c r="E1207" s="45"/>
      <c r="F1207" s="45"/>
      <c r="G1207" s="45"/>
      <c r="H1207" s="46"/>
      <c r="I1207" s="45"/>
      <c r="J1207" s="45"/>
      <c r="K1207" s="45"/>
      <c r="L1207" s="45"/>
      <c r="M1207" s="45"/>
      <c r="N1207" s="45"/>
      <c r="O1207" s="45"/>
      <c r="P1207" s="45"/>
      <c r="Q1207" s="45"/>
      <c r="R1207" s="45"/>
      <c r="S1207" s="45"/>
      <c r="T1207" s="45"/>
      <c r="U1207" s="45"/>
      <c r="V1207" s="45"/>
      <c r="W1207" s="45"/>
      <c r="X1207" s="45"/>
      <c r="Y1207" s="45"/>
      <c r="Z1207" s="45"/>
      <c r="AA1207" s="45"/>
      <c r="AB1207" s="45"/>
      <c r="AC1207" s="45"/>
      <c r="AD1207" s="45"/>
      <c r="AE1207" s="45"/>
      <c r="AF1207" s="45"/>
      <c r="AG1207" s="45"/>
      <c r="AH1207" s="45"/>
      <c r="AI1207" s="45"/>
      <c r="AJ1207" s="45"/>
      <c r="AK1207" s="45"/>
      <c r="AL1207" s="45"/>
      <c r="AM1207" s="45"/>
      <c r="AN1207" s="45"/>
      <c r="AO1207" s="45"/>
      <c r="AP1207" s="45"/>
      <c r="AQ1207" s="45"/>
      <c r="AR1207" s="45"/>
      <c r="AS1207" s="45"/>
      <c r="AT1207" s="45"/>
      <c r="AU1207" s="45"/>
      <c r="AV1207" s="45"/>
      <c r="AW1207" s="45"/>
      <c r="AX1207" s="45"/>
      <c r="AY1207" s="45"/>
      <c r="AZ1207" s="45"/>
      <c r="BA1207" s="45"/>
      <c r="BB1207" s="45"/>
      <c r="BC1207" s="45"/>
      <c r="BD1207" s="45"/>
      <c r="BE1207" s="45"/>
      <c r="BF1207" s="45"/>
      <c r="BG1207" s="45"/>
      <c r="BH1207" s="45"/>
      <c r="BI1207" s="45"/>
      <c r="BJ1207" s="45"/>
      <c r="BK1207" s="12"/>
    </row>
    <row r="1208" spans="1:63" s="44" customFormat="1" x14ac:dyDescent="0.2">
      <c r="A1208" s="52"/>
      <c r="B1208" s="45"/>
      <c r="C1208" s="45"/>
      <c r="D1208" s="45"/>
      <c r="E1208" s="45"/>
      <c r="F1208" s="45"/>
      <c r="G1208" s="45"/>
      <c r="H1208" s="46"/>
      <c r="I1208" s="45"/>
      <c r="J1208" s="45"/>
      <c r="K1208" s="45"/>
      <c r="L1208" s="45"/>
      <c r="M1208" s="45"/>
      <c r="N1208" s="45"/>
      <c r="O1208" s="45"/>
      <c r="P1208" s="45"/>
      <c r="Q1208" s="45"/>
      <c r="R1208" s="45"/>
      <c r="S1208" s="45"/>
      <c r="T1208" s="45"/>
      <c r="U1208" s="45"/>
      <c r="V1208" s="45"/>
      <c r="W1208" s="45"/>
      <c r="X1208" s="45"/>
      <c r="Y1208" s="45"/>
      <c r="Z1208" s="45"/>
      <c r="AA1208" s="45"/>
      <c r="AB1208" s="45"/>
      <c r="AC1208" s="45"/>
      <c r="AD1208" s="45"/>
      <c r="AE1208" s="45"/>
      <c r="AF1208" s="45"/>
      <c r="AG1208" s="45"/>
      <c r="AH1208" s="45"/>
      <c r="AI1208" s="45"/>
      <c r="AJ1208" s="45"/>
      <c r="AK1208" s="45"/>
      <c r="AL1208" s="45"/>
      <c r="AM1208" s="45"/>
      <c r="AN1208" s="45"/>
      <c r="AO1208" s="45"/>
      <c r="AP1208" s="45"/>
      <c r="AQ1208" s="45"/>
      <c r="AR1208" s="45"/>
      <c r="AS1208" s="45"/>
      <c r="AT1208" s="45"/>
      <c r="AU1208" s="45"/>
      <c r="AV1208" s="45"/>
      <c r="AW1208" s="45"/>
      <c r="AX1208" s="45"/>
      <c r="AY1208" s="45"/>
      <c r="AZ1208" s="45"/>
      <c r="BA1208" s="45"/>
      <c r="BB1208" s="45"/>
      <c r="BC1208" s="45"/>
      <c r="BD1208" s="45"/>
      <c r="BE1208" s="45"/>
      <c r="BF1208" s="45"/>
      <c r="BG1208" s="45"/>
      <c r="BH1208" s="45"/>
      <c r="BI1208" s="45"/>
      <c r="BJ1208" s="45"/>
      <c r="BK1208" s="12"/>
    </row>
    <row r="1209" spans="1:63" s="44" customFormat="1" x14ac:dyDescent="0.2">
      <c r="A1209" s="52"/>
      <c r="B1209" s="45"/>
      <c r="C1209" s="45"/>
      <c r="D1209" s="45"/>
      <c r="E1209" s="45"/>
      <c r="F1209" s="45"/>
      <c r="G1209" s="45"/>
      <c r="H1209" s="46"/>
      <c r="I1209" s="45"/>
      <c r="J1209" s="45"/>
      <c r="K1209" s="45"/>
      <c r="L1209" s="45"/>
      <c r="M1209" s="45"/>
      <c r="N1209" s="45"/>
      <c r="O1209" s="45"/>
      <c r="P1209" s="45"/>
      <c r="Q1209" s="45"/>
      <c r="R1209" s="45"/>
      <c r="S1209" s="45"/>
      <c r="T1209" s="45"/>
      <c r="U1209" s="45"/>
      <c r="V1209" s="45"/>
      <c r="W1209" s="45"/>
      <c r="X1209" s="45"/>
      <c r="Y1209" s="45"/>
      <c r="Z1209" s="45"/>
      <c r="AA1209" s="45"/>
      <c r="AB1209" s="45"/>
      <c r="AC1209" s="45"/>
      <c r="AD1209" s="45"/>
      <c r="AE1209" s="45"/>
      <c r="AF1209" s="45"/>
      <c r="AG1209" s="45"/>
      <c r="AH1209" s="45"/>
      <c r="AI1209" s="45"/>
      <c r="AJ1209" s="45"/>
      <c r="AK1209" s="45"/>
      <c r="AL1209" s="45"/>
      <c r="AM1209" s="45"/>
      <c r="AN1209" s="45"/>
      <c r="AO1209" s="45"/>
      <c r="AP1209" s="45"/>
      <c r="AQ1209" s="45"/>
      <c r="AR1209" s="45"/>
      <c r="AS1209" s="45"/>
      <c r="AT1209" s="45"/>
      <c r="AU1209" s="45"/>
      <c r="AV1209" s="45"/>
      <c r="AW1209" s="45"/>
      <c r="AX1209" s="45"/>
      <c r="AY1209" s="45"/>
      <c r="AZ1209" s="45"/>
      <c r="BA1209" s="45"/>
      <c r="BB1209" s="45"/>
      <c r="BC1209" s="45"/>
      <c r="BD1209" s="45"/>
      <c r="BE1209" s="45"/>
      <c r="BF1209" s="45"/>
      <c r="BG1209" s="45"/>
      <c r="BH1209" s="45"/>
      <c r="BI1209" s="45"/>
      <c r="BJ1209" s="45"/>
      <c r="BK1209" s="12"/>
    </row>
    <row r="1210" spans="1:63" s="44" customFormat="1" x14ac:dyDescent="0.2">
      <c r="A1210" s="52"/>
      <c r="B1210" s="45"/>
      <c r="C1210" s="45"/>
      <c r="D1210" s="45"/>
      <c r="E1210" s="45"/>
      <c r="F1210" s="45"/>
      <c r="G1210" s="45"/>
      <c r="H1210" s="46"/>
      <c r="I1210" s="45"/>
      <c r="J1210" s="45"/>
      <c r="K1210" s="45"/>
      <c r="L1210" s="45"/>
      <c r="M1210" s="45"/>
      <c r="N1210" s="45"/>
      <c r="O1210" s="45"/>
      <c r="P1210" s="45"/>
      <c r="Q1210" s="45"/>
      <c r="R1210" s="45"/>
      <c r="S1210" s="45"/>
      <c r="T1210" s="45"/>
      <c r="U1210" s="45"/>
      <c r="V1210" s="45"/>
      <c r="W1210" s="45"/>
      <c r="X1210" s="45"/>
      <c r="Y1210" s="45"/>
      <c r="Z1210" s="45"/>
      <c r="AA1210" s="45"/>
      <c r="AB1210" s="45"/>
      <c r="AC1210" s="45"/>
      <c r="AD1210" s="45"/>
      <c r="AE1210" s="45"/>
      <c r="AF1210" s="45"/>
      <c r="AG1210" s="45"/>
      <c r="AH1210" s="45"/>
      <c r="AI1210" s="45"/>
      <c r="AJ1210" s="45"/>
      <c r="AK1210" s="45"/>
      <c r="AL1210" s="45"/>
      <c r="AM1210" s="45"/>
      <c r="AN1210" s="45"/>
      <c r="AO1210" s="45"/>
      <c r="AP1210" s="45"/>
      <c r="AQ1210" s="45"/>
      <c r="AR1210" s="45"/>
      <c r="AS1210" s="45"/>
      <c r="AT1210" s="45"/>
      <c r="AU1210" s="45"/>
      <c r="AV1210" s="45"/>
      <c r="AW1210" s="45"/>
      <c r="AX1210" s="45"/>
      <c r="AY1210" s="45"/>
      <c r="AZ1210" s="45"/>
      <c r="BA1210" s="45"/>
      <c r="BB1210" s="45"/>
      <c r="BC1210" s="45"/>
      <c r="BD1210" s="45"/>
      <c r="BE1210" s="45"/>
      <c r="BF1210" s="45"/>
      <c r="BG1210" s="45"/>
      <c r="BH1210" s="45"/>
      <c r="BI1210" s="45"/>
      <c r="BJ1210" s="45"/>
      <c r="BK1210" s="12"/>
    </row>
    <row r="1211" spans="1:63" s="44" customFormat="1" x14ac:dyDescent="0.2">
      <c r="A1211" s="52"/>
      <c r="B1211" s="45"/>
      <c r="C1211" s="45"/>
      <c r="D1211" s="45"/>
      <c r="E1211" s="45"/>
      <c r="F1211" s="45"/>
      <c r="G1211" s="45"/>
      <c r="H1211" s="46"/>
      <c r="I1211" s="45"/>
      <c r="J1211" s="45"/>
      <c r="K1211" s="45"/>
      <c r="L1211" s="45"/>
      <c r="M1211" s="45"/>
      <c r="N1211" s="45"/>
      <c r="O1211" s="45"/>
      <c r="P1211" s="45"/>
      <c r="Q1211" s="45"/>
      <c r="R1211" s="45"/>
      <c r="S1211" s="45"/>
      <c r="T1211" s="45"/>
      <c r="U1211" s="45"/>
      <c r="V1211" s="45"/>
      <c r="W1211" s="45"/>
      <c r="X1211" s="45"/>
      <c r="Y1211" s="45"/>
      <c r="Z1211" s="45"/>
      <c r="AA1211" s="45"/>
      <c r="AB1211" s="45"/>
      <c r="AC1211" s="45"/>
      <c r="AD1211" s="45"/>
      <c r="AE1211" s="45"/>
      <c r="AF1211" s="45"/>
      <c r="AG1211" s="45"/>
      <c r="AH1211" s="45"/>
      <c r="AI1211" s="45"/>
      <c r="AJ1211" s="45"/>
      <c r="AK1211" s="45"/>
      <c r="AL1211" s="45"/>
      <c r="AM1211" s="45"/>
      <c r="AN1211" s="45"/>
      <c r="AO1211" s="45"/>
      <c r="AP1211" s="45"/>
      <c r="AQ1211" s="45"/>
      <c r="AR1211" s="45"/>
      <c r="AS1211" s="45"/>
      <c r="AT1211" s="45"/>
      <c r="AU1211" s="45"/>
      <c r="AV1211" s="45"/>
      <c r="AW1211" s="45"/>
      <c r="AX1211" s="45"/>
      <c r="AY1211" s="45"/>
      <c r="AZ1211" s="45"/>
      <c r="BA1211" s="45"/>
      <c r="BB1211" s="45"/>
      <c r="BC1211" s="45"/>
      <c r="BD1211" s="45"/>
      <c r="BE1211" s="45"/>
      <c r="BF1211" s="45"/>
      <c r="BG1211" s="45"/>
      <c r="BH1211" s="45"/>
      <c r="BI1211" s="45"/>
      <c r="BJ1211" s="45"/>
      <c r="BK1211" s="12"/>
    </row>
    <row r="1212" spans="1:63" s="44" customFormat="1" x14ac:dyDescent="0.2">
      <c r="A1212" s="52"/>
      <c r="B1212" s="45"/>
      <c r="C1212" s="45"/>
      <c r="D1212" s="45"/>
      <c r="E1212" s="45"/>
      <c r="F1212" s="45"/>
      <c r="G1212" s="45"/>
      <c r="H1212" s="46"/>
      <c r="I1212" s="45"/>
      <c r="J1212" s="45"/>
      <c r="K1212" s="45"/>
      <c r="L1212" s="45"/>
      <c r="M1212" s="45"/>
      <c r="N1212" s="45"/>
      <c r="O1212" s="45"/>
      <c r="P1212" s="45"/>
      <c r="Q1212" s="45"/>
      <c r="R1212" s="45"/>
      <c r="S1212" s="45"/>
      <c r="T1212" s="45"/>
      <c r="U1212" s="45"/>
      <c r="V1212" s="45"/>
      <c r="W1212" s="45"/>
      <c r="X1212" s="45"/>
      <c r="Y1212" s="45"/>
      <c r="Z1212" s="45"/>
      <c r="AA1212" s="45"/>
      <c r="AB1212" s="45"/>
      <c r="AC1212" s="45"/>
      <c r="AD1212" s="45"/>
      <c r="AE1212" s="45"/>
      <c r="AF1212" s="45"/>
      <c r="AG1212" s="45"/>
      <c r="AH1212" s="45"/>
      <c r="AI1212" s="45"/>
      <c r="AJ1212" s="45"/>
      <c r="AK1212" s="45"/>
      <c r="AL1212" s="45"/>
      <c r="AM1212" s="45"/>
      <c r="AN1212" s="45"/>
      <c r="AO1212" s="45"/>
      <c r="AP1212" s="45"/>
      <c r="AQ1212" s="45"/>
      <c r="AR1212" s="45"/>
      <c r="AS1212" s="45"/>
      <c r="AT1212" s="45"/>
      <c r="AU1212" s="45"/>
      <c r="AV1212" s="45"/>
      <c r="AW1212" s="45"/>
      <c r="AX1212" s="45"/>
      <c r="AY1212" s="45"/>
      <c r="AZ1212" s="45"/>
      <c r="BA1212" s="45"/>
      <c r="BB1212" s="45"/>
      <c r="BC1212" s="45"/>
      <c r="BD1212" s="45"/>
      <c r="BE1212" s="45"/>
      <c r="BF1212" s="45"/>
      <c r="BG1212" s="45"/>
      <c r="BH1212" s="45"/>
      <c r="BI1212" s="45"/>
      <c r="BJ1212" s="45"/>
      <c r="BK1212" s="12"/>
    </row>
    <row r="1213" spans="1:63" s="44" customFormat="1" x14ac:dyDescent="0.2">
      <c r="A1213" s="52"/>
      <c r="B1213" s="45"/>
      <c r="C1213" s="45"/>
      <c r="D1213" s="45"/>
      <c r="E1213" s="45"/>
      <c r="F1213" s="45"/>
      <c r="G1213" s="45"/>
      <c r="H1213" s="46"/>
      <c r="I1213" s="45"/>
      <c r="J1213" s="45"/>
      <c r="K1213" s="45"/>
      <c r="L1213" s="45"/>
      <c r="M1213" s="45"/>
      <c r="N1213" s="45"/>
      <c r="O1213" s="45"/>
      <c r="P1213" s="45"/>
      <c r="Q1213" s="45"/>
      <c r="R1213" s="45"/>
      <c r="S1213" s="45"/>
      <c r="T1213" s="45"/>
      <c r="U1213" s="45"/>
      <c r="V1213" s="45"/>
      <c r="W1213" s="45"/>
      <c r="X1213" s="45"/>
      <c r="Y1213" s="45"/>
      <c r="Z1213" s="45"/>
      <c r="AA1213" s="45"/>
      <c r="AB1213" s="45"/>
      <c r="AC1213" s="45"/>
      <c r="AD1213" s="45"/>
      <c r="AE1213" s="45"/>
      <c r="AF1213" s="45"/>
      <c r="AG1213" s="45"/>
      <c r="AH1213" s="45"/>
      <c r="AI1213" s="45"/>
      <c r="AJ1213" s="45"/>
      <c r="AK1213" s="45"/>
      <c r="AL1213" s="45"/>
      <c r="AM1213" s="45"/>
      <c r="AN1213" s="45"/>
      <c r="AO1213" s="45"/>
      <c r="AP1213" s="45"/>
      <c r="AQ1213" s="45"/>
      <c r="AR1213" s="45"/>
      <c r="AS1213" s="45"/>
      <c r="AT1213" s="45"/>
      <c r="AU1213" s="45"/>
      <c r="AV1213" s="45"/>
      <c r="AW1213" s="45"/>
      <c r="AX1213" s="45"/>
      <c r="AY1213" s="45"/>
      <c r="AZ1213" s="45"/>
      <c r="BA1213" s="45"/>
      <c r="BB1213" s="45"/>
      <c r="BC1213" s="45"/>
      <c r="BD1213" s="45"/>
      <c r="BE1213" s="45"/>
      <c r="BF1213" s="45"/>
      <c r="BG1213" s="45"/>
      <c r="BH1213" s="45"/>
      <c r="BI1213" s="45"/>
      <c r="BJ1213" s="45"/>
      <c r="BK1213" s="12"/>
    </row>
    <row r="1214" spans="1:63" s="44" customFormat="1" x14ac:dyDescent="0.2">
      <c r="A1214" s="52"/>
      <c r="B1214" s="45"/>
      <c r="C1214" s="45"/>
      <c r="D1214" s="45"/>
      <c r="E1214" s="45"/>
      <c r="F1214" s="45"/>
      <c r="G1214" s="45"/>
      <c r="H1214" s="46"/>
      <c r="I1214" s="45"/>
      <c r="J1214" s="45"/>
      <c r="K1214" s="45"/>
      <c r="L1214" s="45"/>
      <c r="M1214" s="45"/>
      <c r="N1214" s="45"/>
      <c r="O1214" s="45"/>
      <c r="P1214" s="45"/>
      <c r="Q1214" s="45"/>
      <c r="R1214" s="45"/>
      <c r="S1214" s="45"/>
      <c r="T1214" s="45"/>
      <c r="U1214" s="45"/>
      <c r="V1214" s="45"/>
      <c r="W1214" s="45"/>
      <c r="X1214" s="45"/>
      <c r="Y1214" s="45"/>
      <c r="Z1214" s="45"/>
      <c r="AA1214" s="45"/>
      <c r="AB1214" s="45"/>
      <c r="AC1214" s="45"/>
      <c r="AD1214" s="45"/>
      <c r="AE1214" s="45"/>
      <c r="AF1214" s="45"/>
      <c r="AG1214" s="45"/>
      <c r="AH1214" s="45"/>
      <c r="AI1214" s="45"/>
      <c r="AJ1214" s="45"/>
      <c r="AK1214" s="45"/>
      <c r="AL1214" s="45"/>
      <c r="AM1214" s="45"/>
      <c r="AN1214" s="45"/>
      <c r="AO1214" s="45"/>
      <c r="AP1214" s="45"/>
      <c r="AQ1214" s="45"/>
      <c r="AR1214" s="45"/>
      <c r="AS1214" s="45"/>
      <c r="AT1214" s="45"/>
      <c r="AU1214" s="45"/>
      <c r="AV1214" s="45"/>
      <c r="AW1214" s="45"/>
      <c r="AX1214" s="45"/>
      <c r="AY1214" s="45"/>
      <c r="AZ1214" s="45"/>
      <c r="BA1214" s="45"/>
      <c r="BB1214" s="45"/>
      <c r="BC1214" s="45"/>
      <c r="BD1214" s="45"/>
      <c r="BE1214" s="45"/>
      <c r="BF1214" s="45"/>
      <c r="BG1214" s="45"/>
      <c r="BH1214" s="45"/>
      <c r="BI1214" s="45"/>
      <c r="BJ1214" s="45"/>
      <c r="BK1214" s="12"/>
    </row>
    <row r="1215" spans="1:63" s="44" customFormat="1" x14ac:dyDescent="0.2">
      <c r="A1215" s="52"/>
      <c r="B1215" s="45"/>
      <c r="C1215" s="45"/>
      <c r="D1215" s="45"/>
      <c r="E1215" s="45"/>
      <c r="F1215" s="45"/>
      <c r="G1215" s="45"/>
      <c r="H1215" s="46"/>
      <c r="I1215" s="45"/>
      <c r="J1215" s="45"/>
      <c r="K1215" s="45"/>
      <c r="L1215" s="45"/>
      <c r="M1215" s="45"/>
      <c r="N1215" s="45"/>
      <c r="O1215" s="45"/>
      <c r="P1215" s="45"/>
      <c r="Q1215" s="45"/>
      <c r="R1215" s="45"/>
      <c r="S1215" s="45"/>
      <c r="T1215" s="45"/>
      <c r="U1215" s="45"/>
      <c r="V1215" s="45"/>
      <c r="W1215" s="45"/>
      <c r="X1215" s="45"/>
      <c r="Y1215" s="45"/>
      <c r="Z1215" s="45"/>
      <c r="AA1215" s="45"/>
      <c r="AB1215" s="45"/>
      <c r="AC1215" s="45"/>
      <c r="AD1215" s="45"/>
      <c r="AE1215" s="45"/>
      <c r="AF1215" s="45"/>
      <c r="AG1215" s="45"/>
      <c r="AH1215" s="45"/>
      <c r="AI1215" s="45"/>
      <c r="AJ1215" s="45"/>
      <c r="AK1215" s="45"/>
      <c r="AL1215" s="45"/>
      <c r="AM1215" s="45"/>
      <c r="AN1215" s="45"/>
      <c r="AO1215" s="45"/>
      <c r="AP1215" s="45"/>
      <c r="AQ1215" s="45"/>
      <c r="AR1215" s="45"/>
      <c r="AS1215" s="45"/>
      <c r="AT1215" s="45"/>
      <c r="AU1215" s="45"/>
      <c r="AV1215" s="45"/>
      <c r="AW1215" s="45"/>
      <c r="AX1215" s="45"/>
      <c r="AY1215" s="45"/>
      <c r="AZ1215" s="45"/>
      <c r="BA1215" s="45"/>
      <c r="BB1215" s="45"/>
      <c r="BC1215" s="45"/>
      <c r="BD1215" s="45"/>
      <c r="BE1215" s="45"/>
      <c r="BF1215" s="45"/>
      <c r="BG1215" s="45"/>
      <c r="BH1215" s="45"/>
      <c r="BI1215" s="45"/>
      <c r="BJ1215" s="45"/>
      <c r="BK1215" s="12"/>
    </row>
    <row r="1216" spans="1:63" s="44" customFormat="1" x14ac:dyDescent="0.2">
      <c r="A1216" s="52"/>
      <c r="B1216" s="45"/>
      <c r="C1216" s="45"/>
      <c r="D1216" s="45"/>
      <c r="E1216" s="45"/>
      <c r="F1216" s="45"/>
      <c r="G1216" s="45"/>
      <c r="H1216" s="46"/>
      <c r="I1216" s="45"/>
      <c r="J1216" s="45"/>
      <c r="K1216" s="45"/>
      <c r="L1216" s="45"/>
      <c r="M1216" s="45"/>
      <c r="N1216" s="45"/>
      <c r="O1216" s="45"/>
      <c r="P1216" s="45"/>
      <c r="Q1216" s="45"/>
      <c r="R1216" s="45"/>
      <c r="S1216" s="45"/>
      <c r="T1216" s="45"/>
      <c r="U1216" s="45"/>
      <c r="V1216" s="45"/>
      <c r="W1216" s="45"/>
      <c r="X1216" s="45"/>
      <c r="Y1216" s="45"/>
      <c r="Z1216" s="45"/>
      <c r="AA1216" s="45"/>
      <c r="AB1216" s="45"/>
      <c r="AC1216" s="45"/>
      <c r="AD1216" s="45"/>
      <c r="AE1216" s="45"/>
      <c r="AF1216" s="45"/>
      <c r="AG1216" s="45"/>
      <c r="AH1216" s="45"/>
      <c r="AI1216" s="45"/>
      <c r="AJ1216" s="45"/>
      <c r="AK1216" s="45"/>
      <c r="AL1216" s="45"/>
      <c r="AM1216" s="45"/>
      <c r="AN1216" s="45"/>
      <c r="AO1216" s="45"/>
      <c r="AP1216" s="45"/>
      <c r="AQ1216" s="45"/>
      <c r="AR1216" s="45"/>
      <c r="AS1216" s="45"/>
      <c r="AT1216" s="45"/>
      <c r="AU1216" s="45"/>
      <c r="AV1216" s="45"/>
      <c r="AW1216" s="45"/>
      <c r="AX1216" s="45"/>
      <c r="AY1216" s="45"/>
      <c r="AZ1216" s="45"/>
      <c r="BA1216" s="45"/>
      <c r="BB1216" s="45"/>
      <c r="BC1216" s="45"/>
      <c r="BD1216" s="45"/>
      <c r="BE1216" s="45"/>
      <c r="BF1216" s="45"/>
      <c r="BG1216" s="45"/>
      <c r="BH1216" s="45"/>
      <c r="BI1216" s="45"/>
      <c r="BJ1216" s="45"/>
      <c r="BK1216" s="12"/>
    </row>
    <row r="1217" spans="1:63" s="44" customFormat="1" x14ac:dyDescent="0.2">
      <c r="A1217" s="52"/>
      <c r="B1217" s="45"/>
      <c r="C1217" s="45"/>
      <c r="D1217" s="45"/>
      <c r="E1217" s="45"/>
      <c r="F1217" s="45"/>
      <c r="G1217" s="45"/>
      <c r="H1217" s="46"/>
      <c r="I1217" s="45"/>
      <c r="J1217" s="45"/>
      <c r="K1217" s="45"/>
      <c r="L1217" s="45"/>
      <c r="M1217" s="45"/>
      <c r="N1217" s="45"/>
      <c r="O1217" s="45"/>
      <c r="P1217" s="45"/>
      <c r="Q1217" s="45"/>
      <c r="R1217" s="45"/>
      <c r="S1217" s="45"/>
      <c r="T1217" s="45"/>
      <c r="U1217" s="45"/>
      <c r="V1217" s="45"/>
      <c r="W1217" s="45"/>
      <c r="X1217" s="45"/>
      <c r="Y1217" s="45"/>
      <c r="Z1217" s="45"/>
      <c r="AA1217" s="45"/>
      <c r="AB1217" s="45"/>
      <c r="AC1217" s="45"/>
      <c r="AD1217" s="45"/>
      <c r="AE1217" s="45"/>
      <c r="AF1217" s="45"/>
      <c r="AG1217" s="45"/>
      <c r="AH1217" s="45"/>
      <c r="AI1217" s="45"/>
      <c r="AJ1217" s="45"/>
      <c r="AK1217" s="45"/>
      <c r="AL1217" s="45"/>
      <c r="AM1217" s="45"/>
      <c r="AN1217" s="45"/>
      <c r="AO1217" s="45"/>
      <c r="AP1217" s="45"/>
      <c r="AQ1217" s="45"/>
      <c r="AR1217" s="45"/>
      <c r="AS1217" s="45"/>
      <c r="AT1217" s="45"/>
      <c r="AU1217" s="45"/>
      <c r="AV1217" s="45"/>
      <c r="AW1217" s="45"/>
      <c r="AX1217" s="45"/>
      <c r="AY1217" s="45"/>
      <c r="AZ1217" s="45"/>
      <c r="BA1217" s="45"/>
      <c r="BB1217" s="45"/>
      <c r="BC1217" s="45"/>
      <c r="BD1217" s="45"/>
      <c r="BE1217" s="45"/>
      <c r="BF1217" s="45"/>
      <c r="BG1217" s="45"/>
      <c r="BH1217" s="45"/>
      <c r="BI1217" s="45"/>
      <c r="BJ1217" s="45"/>
      <c r="BK1217" s="12"/>
    </row>
    <row r="1218" spans="1:63" s="44" customFormat="1" x14ac:dyDescent="0.2">
      <c r="A1218" s="52"/>
      <c r="B1218" s="45"/>
      <c r="C1218" s="45"/>
      <c r="D1218" s="45"/>
      <c r="E1218" s="45"/>
      <c r="F1218" s="45"/>
      <c r="G1218" s="45"/>
      <c r="H1218" s="46"/>
      <c r="I1218" s="45"/>
      <c r="J1218" s="45"/>
      <c r="K1218" s="45"/>
      <c r="L1218" s="45"/>
      <c r="M1218" s="45"/>
      <c r="N1218" s="45"/>
      <c r="O1218" s="45"/>
      <c r="P1218" s="45"/>
      <c r="Q1218" s="45"/>
      <c r="R1218" s="45"/>
      <c r="S1218" s="45"/>
      <c r="T1218" s="45"/>
      <c r="U1218" s="45"/>
      <c r="V1218" s="45"/>
      <c r="W1218" s="45"/>
      <c r="X1218" s="45"/>
      <c r="Y1218" s="45"/>
      <c r="Z1218" s="45"/>
      <c r="AA1218" s="45"/>
      <c r="AB1218" s="45"/>
      <c r="AC1218" s="45"/>
      <c r="AD1218" s="45"/>
      <c r="AE1218" s="45"/>
      <c r="AF1218" s="45"/>
      <c r="AG1218" s="45"/>
      <c r="AH1218" s="45"/>
      <c r="AI1218" s="45"/>
      <c r="AJ1218" s="45"/>
      <c r="AK1218" s="45"/>
      <c r="AL1218" s="45"/>
      <c r="AM1218" s="45"/>
      <c r="AN1218" s="45"/>
      <c r="AO1218" s="45"/>
      <c r="AP1218" s="45"/>
      <c r="AQ1218" s="45"/>
      <c r="AR1218" s="45"/>
      <c r="AS1218" s="45"/>
      <c r="AT1218" s="45"/>
      <c r="AU1218" s="45"/>
      <c r="AV1218" s="45"/>
      <c r="AW1218" s="45"/>
      <c r="AX1218" s="45"/>
      <c r="AY1218" s="45"/>
      <c r="AZ1218" s="45"/>
      <c r="BA1218" s="45"/>
      <c r="BB1218" s="45"/>
      <c r="BC1218" s="45"/>
      <c r="BD1218" s="45"/>
      <c r="BE1218" s="45"/>
      <c r="BF1218" s="45"/>
      <c r="BG1218" s="45"/>
      <c r="BH1218" s="45"/>
      <c r="BI1218" s="45"/>
      <c r="BJ1218" s="45"/>
      <c r="BK1218" s="12"/>
    </row>
    <row r="1219" spans="1:63" s="44" customFormat="1" x14ac:dyDescent="0.2">
      <c r="A1219" s="52"/>
      <c r="B1219" s="45"/>
      <c r="C1219" s="45"/>
      <c r="D1219" s="45"/>
      <c r="E1219" s="45"/>
      <c r="F1219" s="45"/>
      <c r="G1219" s="45"/>
      <c r="H1219" s="46"/>
      <c r="I1219" s="45"/>
      <c r="J1219" s="45"/>
      <c r="K1219" s="45"/>
      <c r="L1219" s="45"/>
      <c r="M1219" s="45"/>
      <c r="N1219" s="45"/>
      <c r="O1219" s="45"/>
      <c r="P1219" s="45"/>
      <c r="Q1219" s="45"/>
      <c r="R1219" s="45"/>
      <c r="S1219" s="45"/>
      <c r="T1219" s="45"/>
      <c r="U1219" s="45"/>
      <c r="V1219" s="45"/>
      <c r="W1219" s="45"/>
      <c r="X1219" s="45"/>
      <c r="Y1219" s="45"/>
      <c r="Z1219" s="45"/>
      <c r="AA1219" s="45"/>
      <c r="AB1219" s="45"/>
      <c r="AC1219" s="45"/>
      <c r="AD1219" s="45"/>
      <c r="AE1219" s="45"/>
      <c r="AF1219" s="45"/>
      <c r="AG1219" s="45"/>
      <c r="AH1219" s="45"/>
      <c r="AI1219" s="45"/>
      <c r="AJ1219" s="45"/>
      <c r="AK1219" s="45"/>
      <c r="AL1219" s="45"/>
      <c r="AM1219" s="45"/>
      <c r="AN1219" s="45"/>
      <c r="AO1219" s="45"/>
      <c r="AP1219" s="45"/>
      <c r="AQ1219" s="45"/>
      <c r="AR1219" s="45"/>
      <c r="AS1219" s="45"/>
      <c r="AT1219" s="45"/>
      <c r="AU1219" s="45"/>
      <c r="AV1219" s="45"/>
      <c r="AW1219" s="45"/>
      <c r="AX1219" s="45"/>
      <c r="AY1219" s="45"/>
      <c r="AZ1219" s="45"/>
      <c r="BA1219" s="45"/>
      <c r="BB1219" s="45"/>
      <c r="BC1219" s="45"/>
      <c r="BD1219" s="45"/>
      <c r="BE1219" s="45"/>
      <c r="BF1219" s="45"/>
      <c r="BG1219" s="45"/>
      <c r="BH1219" s="45"/>
      <c r="BI1219" s="45"/>
      <c r="BJ1219" s="45"/>
      <c r="BK1219" s="12"/>
    </row>
    <row r="1220" spans="1:63" s="44" customFormat="1" x14ac:dyDescent="0.2">
      <c r="A1220" s="52"/>
      <c r="B1220" s="45"/>
      <c r="C1220" s="45"/>
      <c r="D1220" s="45"/>
      <c r="E1220" s="45"/>
      <c r="F1220" s="45"/>
      <c r="G1220" s="45"/>
      <c r="H1220" s="46"/>
      <c r="I1220" s="45"/>
      <c r="J1220" s="45"/>
      <c r="K1220" s="45"/>
      <c r="L1220" s="45"/>
      <c r="M1220" s="45"/>
      <c r="N1220" s="45"/>
      <c r="O1220" s="45"/>
      <c r="P1220" s="45"/>
      <c r="Q1220" s="45"/>
      <c r="R1220" s="45"/>
      <c r="S1220" s="45"/>
      <c r="T1220" s="45"/>
      <c r="U1220" s="45"/>
      <c r="V1220" s="45"/>
      <c r="W1220" s="45"/>
      <c r="X1220" s="45"/>
      <c r="Y1220" s="45"/>
      <c r="Z1220" s="45"/>
      <c r="AA1220" s="45"/>
      <c r="AB1220" s="45"/>
      <c r="AC1220" s="45"/>
      <c r="AD1220" s="45"/>
      <c r="AE1220" s="45"/>
      <c r="AF1220" s="45"/>
      <c r="AG1220" s="45"/>
      <c r="AH1220" s="45"/>
      <c r="AI1220" s="45"/>
      <c r="AJ1220" s="45"/>
      <c r="AK1220" s="45"/>
      <c r="AL1220" s="45"/>
      <c r="AM1220" s="45"/>
      <c r="AN1220" s="45"/>
      <c r="AO1220" s="45"/>
      <c r="AP1220" s="45"/>
      <c r="AQ1220" s="45"/>
      <c r="AR1220" s="45"/>
      <c r="AS1220" s="45"/>
      <c r="AT1220" s="45"/>
      <c r="AU1220" s="45"/>
      <c r="AV1220" s="45"/>
      <c r="AW1220" s="45"/>
      <c r="AX1220" s="45"/>
      <c r="AY1220" s="45"/>
      <c r="AZ1220" s="45"/>
      <c r="BA1220" s="45"/>
      <c r="BB1220" s="45"/>
      <c r="BC1220" s="45"/>
      <c r="BD1220" s="45"/>
      <c r="BE1220" s="45"/>
      <c r="BF1220" s="45"/>
      <c r="BG1220" s="45"/>
      <c r="BH1220" s="45"/>
      <c r="BI1220" s="45"/>
      <c r="BJ1220" s="45"/>
      <c r="BK1220" s="12"/>
    </row>
    <row r="1221" spans="1:63" s="44" customFormat="1" x14ac:dyDescent="0.2">
      <c r="A1221" s="52"/>
      <c r="B1221" s="45"/>
      <c r="C1221" s="45"/>
      <c r="D1221" s="45"/>
      <c r="E1221" s="45"/>
      <c r="F1221" s="45"/>
      <c r="G1221" s="45"/>
      <c r="H1221" s="46"/>
      <c r="I1221" s="45"/>
      <c r="J1221" s="45"/>
      <c r="K1221" s="45"/>
      <c r="L1221" s="45"/>
      <c r="M1221" s="45"/>
      <c r="N1221" s="45"/>
      <c r="O1221" s="45"/>
      <c r="P1221" s="45"/>
      <c r="Q1221" s="45"/>
      <c r="R1221" s="45"/>
      <c r="S1221" s="45"/>
      <c r="T1221" s="45"/>
      <c r="U1221" s="45"/>
      <c r="V1221" s="45"/>
      <c r="W1221" s="45"/>
      <c r="X1221" s="45"/>
      <c r="Y1221" s="45"/>
      <c r="Z1221" s="45"/>
      <c r="AA1221" s="45"/>
      <c r="AB1221" s="45"/>
      <c r="AC1221" s="45"/>
      <c r="AD1221" s="45"/>
      <c r="AE1221" s="45"/>
      <c r="AF1221" s="45"/>
      <c r="AG1221" s="45"/>
      <c r="AH1221" s="45"/>
      <c r="AI1221" s="45"/>
      <c r="AJ1221" s="45"/>
      <c r="AK1221" s="45"/>
      <c r="AL1221" s="45"/>
      <c r="AM1221" s="45"/>
      <c r="AN1221" s="45"/>
      <c r="AO1221" s="45"/>
      <c r="AP1221" s="45"/>
      <c r="AQ1221" s="45"/>
      <c r="AR1221" s="45"/>
      <c r="AS1221" s="45"/>
      <c r="AT1221" s="45"/>
      <c r="AU1221" s="45"/>
      <c r="AV1221" s="45"/>
      <c r="AW1221" s="45"/>
      <c r="AX1221" s="45"/>
      <c r="AY1221" s="45"/>
      <c r="AZ1221" s="45"/>
      <c r="BA1221" s="45"/>
      <c r="BB1221" s="45"/>
      <c r="BC1221" s="45"/>
      <c r="BD1221" s="45"/>
      <c r="BE1221" s="45"/>
      <c r="BF1221" s="45"/>
      <c r="BG1221" s="45"/>
      <c r="BH1221" s="45"/>
      <c r="BI1221" s="45"/>
      <c r="BJ1221" s="45"/>
      <c r="BK1221" s="12"/>
    </row>
    <row r="1222" spans="1:63" s="44" customFormat="1" x14ac:dyDescent="0.2">
      <c r="A1222" s="52"/>
      <c r="B1222" s="45"/>
      <c r="C1222" s="45"/>
      <c r="D1222" s="45"/>
      <c r="E1222" s="45"/>
      <c r="F1222" s="45"/>
      <c r="G1222" s="45"/>
      <c r="H1222" s="46"/>
      <c r="I1222" s="45"/>
      <c r="J1222" s="45"/>
      <c r="K1222" s="45"/>
      <c r="L1222" s="45"/>
      <c r="M1222" s="45"/>
      <c r="N1222" s="45"/>
      <c r="O1222" s="45"/>
      <c r="P1222" s="45"/>
      <c r="Q1222" s="45"/>
      <c r="R1222" s="45"/>
      <c r="S1222" s="45"/>
      <c r="T1222" s="45"/>
      <c r="U1222" s="45"/>
      <c r="V1222" s="45"/>
      <c r="W1222" s="45"/>
      <c r="X1222" s="45"/>
      <c r="Y1222" s="45"/>
      <c r="Z1222" s="45"/>
      <c r="AA1222" s="45"/>
      <c r="AB1222" s="45"/>
      <c r="AC1222" s="45"/>
      <c r="AD1222" s="45"/>
      <c r="AE1222" s="45"/>
      <c r="AF1222" s="45"/>
      <c r="AG1222" s="45"/>
      <c r="AH1222" s="45"/>
      <c r="AI1222" s="45"/>
      <c r="AJ1222" s="45"/>
      <c r="AK1222" s="45"/>
      <c r="AL1222" s="45"/>
      <c r="AM1222" s="45"/>
      <c r="AN1222" s="45"/>
      <c r="AO1222" s="45"/>
      <c r="AP1222" s="45"/>
      <c r="AQ1222" s="45"/>
      <c r="AR1222" s="45"/>
      <c r="AS1222" s="45"/>
      <c r="AT1222" s="45"/>
      <c r="AU1222" s="45"/>
      <c r="AV1222" s="45"/>
      <c r="AW1222" s="45"/>
      <c r="AX1222" s="45"/>
      <c r="AY1222" s="45"/>
      <c r="AZ1222" s="45"/>
      <c r="BA1222" s="45"/>
      <c r="BB1222" s="45"/>
      <c r="BC1222" s="45"/>
      <c r="BD1222" s="45"/>
      <c r="BE1222" s="45"/>
      <c r="BF1222" s="45"/>
      <c r="BG1222" s="45"/>
      <c r="BH1222" s="45"/>
      <c r="BI1222" s="45"/>
      <c r="BJ1222" s="45"/>
      <c r="BK1222" s="12"/>
    </row>
    <row r="1223" spans="1:63" s="44" customFormat="1" x14ac:dyDescent="0.2">
      <c r="A1223" s="52"/>
      <c r="B1223" s="45"/>
      <c r="C1223" s="45"/>
      <c r="D1223" s="45"/>
      <c r="E1223" s="45"/>
      <c r="F1223" s="45"/>
      <c r="G1223" s="45"/>
      <c r="H1223" s="46"/>
      <c r="I1223" s="45"/>
      <c r="J1223" s="45"/>
      <c r="K1223" s="45"/>
      <c r="L1223" s="45"/>
      <c r="M1223" s="45"/>
      <c r="N1223" s="45"/>
      <c r="O1223" s="45"/>
      <c r="P1223" s="45"/>
      <c r="Q1223" s="45"/>
      <c r="R1223" s="45"/>
      <c r="S1223" s="45"/>
      <c r="T1223" s="45"/>
      <c r="U1223" s="45"/>
      <c r="V1223" s="45"/>
      <c r="W1223" s="45"/>
      <c r="X1223" s="45"/>
      <c r="Y1223" s="45"/>
      <c r="Z1223" s="45"/>
      <c r="AA1223" s="45"/>
      <c r="AB1223" s="45"/>
      <c r="AC1223" s="45"/>
      <c r="AD1223" s="45"/>
      <c r="AE1223" s="45"/>
      <c r="AF1223" s="45"/>
      <c r="AG1223" s="45"/>
      <c r="AH1223" s="45"/>
      <c r="AI1223" s="45"/>
      <c r="AJ1223" s="45"/>
      <c r="AK1223" s="45"/>
      <c r="AL1223" s="45"/>
      <c r="AM1223" s="45"/>
      <c r="AN1223" s="45"/>
      <c r="AO1223" s="45"/>
      <c r="AP1223" s="45"/>
      <c r="AQ1223" s="45"/>
      <c r="AR1223" s="45"/>
      <c r="AS1223" s="45"/>
      <c r="AT1223" s="45"/>
      <c r="AU1223" s="45"/>
      <c r="AV1223" s="45"/>
      <c r="AW1223" s="45"/>
      <c r="AX1223" s="45"/>
      <c r="AY1223" s="45"/>
      <c r="AZ1223" s="45"/>
      <c r="BA1223" s="45"/>
      <c r="BB1223" s="45"/>
      <c r="BC1223" s="45"/>
      <c r="BD1223" s="45"/>
      <c r="BE1223" s="45"/>
      <c r="BF1223" s="45"/>
      <c r="BG1223" s="45"/>
      <c r="BH1223" s="45"/>
      <c r="BI1223" s="45"/>
      <c r="BJ1223" s="45"/>
      <c r="BK1223" s="12"/>
    </row>
    <row r="1224" spans="1:63" s="44" customFormat="1" x14ac:dyDescent="0.2">
      <c r="A1224" s="52"/>
      <c r="B1224" s="45"/>
      <c r="C1224" s="45"/>
      <c r="D1224" s="45"/>
      <c r="E1224" s="45"/>
      <c r="F1224" s="45"/>
      <c r="G1224" s="45"/>
      <c r="H1224" s="46"/>
      <c r="I1224" s="45"/>
      <c r="J1224" s="45"/>
      <c r="K1224" s="45"/>
      <c r="L1224" s="45"/>
      <c r="M1224" s="45"/>
      <c r="N1224" s="45"/>
      <c r="O1224" s="45"/>
      <c r="P1224" s="45"/>
      <c r="Q1224" s="45"/>
      <c r="R1224" s="45"/>
      <c r="S1224" s="45"/>
      <c r="T1224" s="45"/>
      <c r="U1224" s="45"/>
      <c r="V1224" s="45"/>
      <c r="W1224" s="45"/>
      <c r="X1224" s="45"/>
      <c r="Y1224" s="45"/>
      <c r="Z1224" s="45"/>
      <c r="AA1224" s="45"/>
      <c r="AB1224" s="45"/>
      <c r="AC1224" s="45"/>
      <c r="AD1224" s="45"/>
      <c r="AE1224" s="45"/>
      <c r="AF1224" s="45"/>
      <c r="AG1224" s="45"/>
      <c r="AH1224" s="45"/>
      <c r="AI1224" s="45"/>
      <c r="AJ1224" s="45"/>
      <c r="AK1224" s="45"/>
      <c r="AL1224" s="45"/>
      <c r="AM1224" s="45"/>
      <c r="AN1224" s="45"/>
      <c r="AO1224" s="45"/>
      <c r="AP1224" s="45"/>
      <c r="AQ1224" s="45"/>
      <c r="AR1224" s="45"/>
      <c r="AS1224" s="45"/>
      <c r="AT1224" s="45"/>
      <c r="AU1224" s="45"/>
      <c r="AV1224" s="45"/>
      <c r="AW1224" s="45"/>
      <c r="AX1224" s="45"/>
      <c r="AY1224" s="45"/>
      <c r="AZ1224" s="45"/>
      <c r="BA1224" s="45"/>
      <c r="BB1224" s="45"/>
      <c r="BC1224" s="45"/>
      <c r="BD1224" s="45"/>
      <c r="BE1224" s="45"/>
      <c r="BF1224" s="45"/>
      <c r="BG1224" s="45"/>
      <c r="BH1224" s="45"/>
      <c r="BI1224" s="45"/>
      <c r="BJ1224" s="45"/>
      <c r="BK1224" s="12"/>
    </row>
    <row r="1225" spans="1:63" s="44" customFormat="1" x14ac:dyDescent="0.2">
      <c r="A1225" s="52"/>
      <c r="B1225" s="45"/>
      <c r="C1225" s="45"/>
      <c r="D1225" s="45"/>
      <c r="E1225" s="45"/>
      <c r="F1225" s="45"/>
      <c r="G1225" s="45"/>
      <c r="H1225" s="46"/>
      <c r="I1225" s="45"/>
      <c r="J1225" s="45"/>
      <c r="K1225" s="45"/>
      <c r="L1225" s="45"/>
      <c r="M1225" s="45"/>
      <c r="N1225" s="45"/>
      <c r="O1225" s="45"/>
      <c r="P1225" s="45"/>
      <c r="Q1225" s="45"/>
      <c r="R1225" s="45"/>
      <c r="S1225" s="45"/>
      <c r="T1225" s="45"/>
      <c r="U1225" s="45"/>
      <c r="V1225" s="45"/>
      <c r="W1225" s="45"/>
      <c r="X1225" s="45"/>
      <c r="Y1225" s="45"/>
      <c r="Z1225" s="45"/>
      <c r="AA1225" s="45"/>
      <c r="AB1225" s="45"/>
      <c r="AC1225" s="45"/>
      <c r="AD1225" s="45"/>
      <c r="AE1225" s="45"/>
      <c r="AF1225" s="45"/>
      <c r="AG1225" s="45"/>
      <c r="AH1225" s="45"/>
      <c r="AI1225" s="45"/>
      <c r="AJ1225" s="45"/>
      <c r="AK1225" s="45"/>
      <c r="AL1225" s="45"/>
      <c r="AM1225" s="45"/>
      <c r="AN1225" s="45"/>
      <c r="AO1225" s="45"/>
      <c r="AP1225" s="45"/>
      <c r="AQ1225" s="45"/>
      <c r="AR1225" s="45"/>
      <c r="AS1225" s="45"/>
      <c r="AT1225" s="45"/>
      <c r="AU1225" s="45"/>
      <c r="AV1225" s="45"/>
      <c r="AW1225" s="45"/>
      <c r="AX1225" s="45"/>
      <c r="AY1225" s="45"/>
      <c r="AZ1225" s="45"/>
      <c r="BA1225" s="45"/>
      <c r="BB1225" s="45"/>
      <c r="BC1225" s="45"/>
      <c r="BD1225" s="45"/>
      <c r="BE1225" s="45"/>
      <c r="BF1225" s="45"/>
      <c r="BG1225" s="45"/>
      <c r="BH1225" s="45"/>
      <c r="BI1225" s="45"/>
      <c r="BJ1225" s="45"/>
      <c r="BK1225" s="12"/>
    </row>
    <row r="1226" spans="1:63" s="44" customFormat="1" x14ac:dyDescent="0.2">
      <c r="A1226" s="52"/>
      <c r="B1226" s="45"/>
      <c r="C1226" s="45"/>
      <c r="D1226" s="45"/>
      <c r="E1226" s="45"/>
      <c r="F1226" s="45"/>
      <c r="G1226" s="45"/>
      <c r="H1226" s="46"/>
      <c r="I1226" s="45"/>
      <c r="J1226" s="45"/>
      <c r="K1226" s="45"/>
      <c r="L1226" s="45"/>
      <c r="M1226" s="45"/>
      <c r="N1226" s="45"/>
      <c r="O1226" s="45"/>
      <c r="P1226" s="45"/>
      <c r="Q1226" s="45"/>
      <c r="R1226" s="45"/>
      <c r="S1226" s="45"/>
      <c r="T1226" s="45"/>
      <c r="U1226" s="45"/>
      <c r="V1226" s="45"/>
      <c r="W1226" s="45"/>
      <c r="X1226" s="45"/>
      <c r="Y1226" s="45"/>
      <c r="Z1226" s="45"/>
      <c r="AA1226" s="45"/>
      <c r="AB1226" s="45"/>
      <c r="AC1226" s="45"/>
      <c r="AD1226" s="45"/>
      <c r="AE1226" s="45"/>
      <c r="AF1226" s="45"/>
      <c r="AG1226" s="45"/>
      <c r="AH1226" s="45"/>
      <c r="AI1226" s="45"/>
      <c r="AJ1226" s="45"/>
      <c r="AK1226" s="45"/>
      <c r="AL1226" s="45"/>
      <c r="AM1226" s="45"/>
      <c r="AN1226" s="45"/>
      <c r="AO1226" s="45"/>
      <c r="AP1226" s="45"/>
      <c r="AQ1226" s="45"/>
      <c r="AR1226" s="45"/>
      <c r="AS1226" s="45"/>
      <c r="AT1226" s="45"/>
      <c r="AU1226" s="45"/>
      <c r="AV1226" s="45"/>
      <c r="AW1226" s="45"/>
      <c r="AX1226" s="45"/>
      <c r="AY1226" s="45"/>
      <c r="AZ1226" s="45"/>
      <c r="BA1226" s="45"/>
      <c r="BB1226" s="45"/>
      <c r="BC1226" s="45"/>
      <c r="BD1226" s="45"/>
      <c r="BE1226" s="45"/>
      <c r="BF1226" s="45"/>
      <c r="BG1226" s="45"/>
      <c r="BH1226" s="45"/>
      <c r="BI1226" s="45"/>
      <c r="BJ1226" s="45"/>
      <c r="BK1226" s="12"/>
    </row>
    <row r="1227" spans="1:63" s="44" customFormat="1" x14ac:dyDescent="0.2">
      <c r="A1227" s="52"/>
      <c r="B1227" s="45"/>
      <c r="C1227" s="45"/>
      <c r="D1227" s="45"/>
      <c r="E1227" s="45"/>
      <c r="F1227" s="45"/>
      <c r="G1227" s="45"/>
      <c r="H1227" s="46"/>
      <c r="I1227" s="45"/>
      <c r="J1227" s="45"/>
      <c r="K1227" s="45"/>
      <c r="L1227" s="45"/>
      <c r="M1227" s="45"/>
      <c r="N1227" s="45"/>
      <c r="O1227" s="45"/>
      <c r="P1227" s="45"/>
      <c r="Q1227" s="45"/>
      <c r="R1227" s="45"/>
      <c r="S1227" s="45"/>
      <c r="T1227" s="45"/>
      <c r="U1227" s="45"/>
      <c r="V1227" s="45"/>
      <c r="W1227" s="45"/>
      <c r="X1227" s="45"/>
      <c r="Y1227" s="45"/>
      <c r="Z1227" s="45"/>
      <c r="AA1227" s="45"/>
      <c r="AB1227" s="45"/>
      <c r="AC1227" s="45"/>
      <c r="AD1227" s="45"/>
      <c r="AE1227" s="45"/>
      <c r="AF1227" s="45"/>
      <c r="AG1227" s="45"/>
      <c r="AH1227" s="45"/>
      <c r="AI1227" s="45"/>
      <c r="AJ1227" s="45"/>
      <c r="AK1227" s="45"/>
      <c r="AL1227" s="45"/>
      <c r="AM1227" s="45"/>
      <c r="AN1227" s="45"/>
      <c r="AO1227" s="45"/>
      <c r="AP1227" s="45"/>
      <c r="AQ1227" s="45"/>
      <c r="AR1227" s="45"/>
      <c r="AS1227" s="45"/>
      <c r="AT1227" s="45"/>
      <c r="AU1227" s="45"/>
      <c r="AV1227" s="45"/>
      <c r="AW1227" s="45"/>
      <c r="AX1227" s="45"/>
      <c r="AY1227" s="45"/>
      <c r="AZ1227" s="45"/>
      <c r="BA1227" s="45"/>
      <c r="BB1227" s="45"/>
      <c r="BC1227" s="45"/>
      <c r="BD1227" s="45"/>
      <c r="BE1227" s="45"/>
      <c r="BF1227" s="45"/>
      <c r="BG1227" s="45"/>
      <c r="BH1227" s="45"/>
      <c r="BI1227" s="45"/>
      <c r="BJ1227" s="45"/>
      <c r="BK1227" s="12"/>
    </row>
    <row r="1228" spans="1:63" s="44" customFormat="1" x14ac:dyDescent="0.2">
      <c r="A1228" s="52"/>
      <c r="B1228" s="45"/>
      <c r="C1228" s="45"/>
      <c r="D1228" s="45"/>
      <c r="E1228" s="45"/>
      <c r="F1228" s="45"/>
      <c r="G1228" s="45"/>
      <c r="H1228" s="46"/>
      <c r="I1228" s="45"/>
      <c r="J1228" s="45"/>
      <c r="K1228" s="45"/>
      <c r="L1228" s="45"/>
      <c r="M1228" s="45"/>
      <c r="N1228" s="45"/>
      <c r="O1228" s="45"/>
      <c r="P1228" s="45"/>
      <c r="Q1228" s="45"/>
      <c r="R1228" s="45"/>
      <c r="S1228" s="45"/>
      <c r="T1228" s="45"/>
      <c r="U1228" s="45"/>
      <c r="V1228" s="45"/>
      <c r="W1228" s="45"/>
      <c r="X1228" s="45"/>
      <c r="Y1228" s="45"/>
      <c r="Z1228" s="45"/>
      <c r="AA1228" s="45"/>
      <c r="AB1228" s="45"/>
      <c r="AC1228" s="45"/>
      <c r="AD1228" s="45"/>
      <c r="AE1228" s="45"/>
      <c r="AF1228" s="45"/>
      <c r="AG1228" s="45"/>
      <c r="AH1228" s="45"/>
      <c r="AI1228" s="45"/>
      <c r="AJ1228" s="45"/>
      <c r="AK1228" s="45"/>
      <c r="AL1228" s="45"/>
      <c r="AM1228" s="45"/>
      <c r="AN1228" s="45"/>
      <c r="AO1228" s="45"/>
      <c r="AP1228" s="45"/>
      <c r="AQ1228" s="45"/>
      <c r="AR1228" s="45"/>
      <c r="AS1228" s="45"/>
      <c r="AT1228" s="45"/>
      <c r="AU1228" s="45"/>
      <c r="AV1228" s="45"/>
      <c r="AW1228" s="45"/>
      <c r="AX1228" s="45"/>
      <c r="AY1228" s="45"/>
      <c r="AZ1228" s="45"/>
      <c r="BA1228" s="45"/>
      <c r="BB1228" s="45"/>
      <c r="BC1228" s="45"/>
      <c r="BD1228" s="45"/>
      <c r="BE1228" s="45"/>
      <c r="BF1228" s="45"/>
      <c r="BG1228" s="45"/>
      <c r="BH1228" s="45"/>
      <c r="BI1228" s="45"/>
      <c r="BJ1228" s="45"/>
      <c r="BK1228" s="12"/>
    </row>
    <row r="1229" spans="1:63" s="44" customFormat="1" x14ac:dyDescent="0.2">
      <c r="A1229" s="52"/>
      <c r="B1229" s="45"/>
      <c r="C1229" s="45"/>
      <c r="D1229" s="45"/>
      <c r="E1229" s="45"/>
      <c r="F1229" s="45"/>
      <c r="G1229" s="45"/>
      <c r="H1229" s="46"/>
      <c r="I1229" s="45"/>
      <c r="J1229" s="45"/>
      <c r="K1229" s="45"/>
      <c r="L1229" s="45"/>
      <c r="M1229" s="45"/>
      <c r="N1229" s="45"/>
      <c r="O1229" s="45"/>
      <c r="P1229" s="45"/>
      <c r="Q1229" s="45"/>
      <c r="R1229" s="45"/>
      <c r="S1229" s="45"/>
      <c r="T1229" s="45"/>
      <c r="U1229" s="45"/>
      <c r="V1229" s="45"/>
      <c r="W1229" s="45"/>
      <c r="X1229" s="45"/>
      <c r="Y1229" s="45"/>
      <c r="Z1229" s="45"/>
      <c r="AA1229" s="45"/>
      <c r="AB1229" s="45"/>
      <c r="AC1229" s="45"/>
      <c r="AD1229" s="45"/>
      <c r="AE1229" s="45"/>
      <c r="AF1229" s="45"/>
      <c r="AG1229" s="45"/>
      <c r="AH1229" s="45"/>
      <c r="AI1229" s="45"/>
      <c r="AJ1229" s="45"/>
      <c r="AK1229" s="45"/>
      <c r="AL1229" s="45"/>
      <c r="AM1229" s="45"/>
      <c r="AN1229" s="45"/>
      <c r="AO1229" s="45"/>
      <c r="AP1229" s="45"/>
      <c r="AQ1229" s="45"/>
      <c r="AR1229" s="45"/>
      <c r="AS1229" s="45"/>
      <c r="AT1229" s="45"/>
      <c r="AU1229" s="45"/>
      <c r="AV1229" s="45"/>
      <c r="AW1229" s="45"/>
      <c r="AX1229" s="45"/>
      <c r="AY1229" s="45"/>
      <c r="AZ1229" s="45"/>
      <c r="BA1229" s="45"/>
      <c r="BB1229" s="45"/>
      <c r="BC1229" s="45"/>
      <c r="BD1229" s="45"/>
      <c r="BE1229" s="45"/>
      <c r="BF1229" s="45"/>
      <c r="BG1229" s="45"/>
      <c r="BH1229" s="45"/>
      <c r="BI1229" s="45"/>
      <c r="BJ1229" s="45"/>
      <c r="BK1229" s="12"/>
    </row>
    <row r="1230" spans="1:63" s="44" customFormat="1" x14ac:dyDescent="0.2">
      <c r="A1230" s="52"/>
      <c r="B1230" s="45"/>
      <c r="C1230" s="45"/>
      <c r="D1230" s="45"/>
      <c r="E1230" s="45"/>
      <c r="F1230" s="45"/>
      <c r="G1230" s="45"/>
      <c r="H1230" s="46"/>
      <c r="I1230" s="45"/>
      <c r="J1230" s="45"/>
      <c r="K1230" s="45"/>
      <c r="L1230" s="45"/>
      <c r="M1230" s="45"/>
      <c r="N1230" s="45"/>
      <c r="O1230" s="45"/>
      <c r="P1230" s="45"/>
      <c r="Q1230" s="45"/>
      <c r="R1230" s="45"/>
      <c r="S1230" s="45"/>
      <c r="T1230" s="45"/>
      <c r="U1230" s="45"/>
      <c r="V1230" s="45"/>
      <c r="W1230" s="45"/>
      <c r="X1230" s="45"/>
      <c r="Y1230" s="45"/>
      <c r="Z1230" s="45"/>
      <c r="AA1230" s="45"/>
      <c r="AB1230" s="45"/>
      <c r="AC1230" s="45"/>
      <c r="AD1230" s="45"/>
      <c r="AE1230" s="45"/>
      <c r="AF1230" s="45"/>
      <c r="AG1230" s="45"/>
      <c r="AH1230" s="45"/>
      <c r="AI1230" s="45"/>
      <c r="AJ1230" s="45"/>
      <c r="AK1230" s="45"/>
      <c r="AL1230" s="45"/>
      <c r="AM1230" s="45"/>
      <c r="AN1230" s="45"/>
      <c r="AO1230" s="45"/>
      <c r="AP1230" s="45"/>
      <c r="AQ1230" s="45"/>
      <c r="AR1230" s="45"/>
      <c r="AS1230" s="45"/>
      <c r="AT1230" s="45"/>
      <c r="AU1230" s="45"/>
      <c r="AV1230" s="45"/>
      <c r="AW1230" s="45"/>
      <c r="AX1230" s="45"/>
      <c r="AY1230" s="45"/>
      <c r="AZ1230" s="45"/>
      <c r="BA1230" s="45"/>
      <c r="BB1230" s="45"/>
      <c r="BC1230" s="45"/>
      <c r="BD1230" s="45"/>
      <c r="BE1230" s="45"/>
      <c r="BF1230" s="45"/>
      <c r="BG1230" s="45"/>
      <c r="BH1230" s="45"/>
      <c r="BI1230" s="45"/>
      <c r="BJ1230" s="45"/>
      <c r="BK1230" s="12"/>
    </row>
    <row r="1231" spans="1:63" s="44" customFormat="1" x14ac:dyDescent="0.2">
      <c r="A1231" s="52"/>
      <c r="B1231" s="45"/>
      <c r="C1231" s="45"/>
      <c r="D1231" s="45"/>
      <c r="E1231" s="45"/>
      <c r="F1231" s="45"/>
      <c r="G1231" s="45"/>
      <c r="H1231" s="46"/>
      <c r="I1231" s="45"/>
      <c r="J1231" s="45"/>
      <c r="K1231" s="45"/>
      <c r="L1231" s="45"/>
      <c r="M1231" s="45"/>
      <c r="N1231" s="45"/>
      <c r="O1231" s="45"/>
      <c r="P1231" s="45"/>
      <c r="Q1231" s="45"/>
      <c r="R1231" s="45"/>
      <c r="S1231" s="45"/>
      <c r="T1231" s="45"/>
      <c r="U1231" s="45"/>
      <c r="V1231" s="45"/>
      <c r="W1231" s="45"/>
      <c r="X1231" s="45"/>
      <c r="Y1231" s="45"/>
      <c r="Z1231" s="45"/>
      <c r="AA1231" s="45"/>
      <c r="AB1231" s="45"/>
      <c r="AC1231" s="45"/>
      <c r="AD1231" s="45"/>
      <c r="AE1231" s="45"/>
      <c r="AF1231" s="45"/>
      <c r="AG1231" s="45"/>
      <c r="AH1231" s="45"/>
      <c r="AI1231" s="45"/>
      <c r="AJ1231" s="45"/>
      <c r="AK1231" s="45"/>
      <c r="AL1231" s="45"/>
      <c r="AM1231" s="45"/>
      <c r="AN1231" s="45"/>
      <c r="AO1231" s="45"/>
      <c r="AP1231" s="45"/>
      <c r="AQ1231" s="45"/>
      <c r="AR1231" s="45"/>
      <c r="AS1231" s="45"/>
      <c r="AT1231" s="45"/>
      <c r="AU1231" s="45"/>
      <c r="AV1231" s="45"/>
      <c r="AW1231" s="45"/>
      <c r="AX1231" s="45"/>
      <c r="AY1231" s="45"/>
      <c r="AZ1231" s="45"/>
      <c r="BA1231" s="45"/>
      <c r="BB1231" s="45"/>
      <c r="BC1231" s="45"/>
      <c r="BD1231" s="45"/>
      <c r="BE1231" s="45"/>
      <c r="BF1231" s="45"/>
      <c r="BG1231" s="45"/>
      <c r="BH1231" s="45"/>
      <c r="BI1231" s="45"/>
      <c r="BJ1231" s="45"/>
      <c r="BK1231" s="12"/>
    </row>
    <row r="1232" spans="1:63" s="44" customFormat="1" x14ac:dyDescent="0.2">
      <c r="A1232" s="52"/>
      <c r="B1232" s="45"/>
      <c r="C1232" s="45"/>
      <c r="D1232" s="45"/>
      <c r="E1232" s="45"/>
      <c r="F1232" s="45"/>
      <c r="G1232" s="45"/>
      <c r="H1232" s="46"/>
      <c r="I1232" s="45"/>
      <c r="J1232" s="45"/>
      <c r="K1232" s="45"/>
      <c r="L1232" s="45"/>
      <c r="M1232" s="45"/>
      <c r="N1232" s="45"/>
      <c r="O1232" s="45"/>
      <c r="P1232" s="45"/>
      <c r="Q1232" s="45"/>
      <c r="R1232" s="45"/>
      <c r="S1232" s="45"/>
      <c r="T1232" s="45"/>
      <c r="U1232" s="45"/>
      <c r="V1232" s="45"/>
      <c r="W1232" s="45"/>
      <c r="X1232" s="45"/>
      <c r="Y1232" s="45"/>
      <c r="Z1232" s="45"/>
      <c r="AA1232" s="45"/>
      <c r="AB1232" s="45"/>
      <c r="AC1232" s="45"/>
      <c r="AD1232" s="45"/>
      <c r="AE1232" s="45"/>
      <c r="AF1232" s="45"/>
      <c r="AG1232" s="45"/>
      <c r="AH1232" s="45"/>
      <c r="AI1232" s="45"/>
      <c r="AJ1232" s="45"/>
      <c r="AK1232" s="45"/>
      <c r="AL1232" s="45"/>
      <c r="AM1232" s="45"/>
      <c r="AN1232" s="45"/>
      <c r="AO1232" s="45"/>
      <c r="AP1232" s="45"/>
      <c r="AQ1232" s="45"/>
      <c r="AR1232" s="45"/>
      <c r="AS1232" s="45"/>
      <c r="AT1232" s="45"/>
      <c r="AU1232" s="45"/>
      <c r="AV1232" s="45"/>
      <c r="AW1232" s="45"/>
      <c r="AX1232" s="45"/>
      <c r="AY1232" s="45"/>
      <c r="AZ1232" s="45"/>
      <c r="BA1232" s="45"/>
      <c r="BB1232" s="45"/>
      <c r="BC1232" s="45"/>
      <c r="BD1232" s="45"/>
      <c r="BE1232" s="45"/>
      <c r="BF1232" s="45"/>
      <c r="BG1232" s="45"/>
      <c r="BH1232" s="45"/>
      <c r="BI1232" s="45"/>
      <c r="BJ1232" s="45"/>
      <c r="BK1232" s="12"/>
    </row>
    <row r="1233" spans="1:63" s="44" customFormat="1" x14ac:dyDescent="0.2">
      <c r="A1233" s="52"/>
      <c r="B1233" s="45"/>
      <c r="C1233" s="45"/>
      <c r="D1233" s="45"/>
      <c r="E1233" s="45"/>
      <c r="F1233" s="45"/>
      <c r="G1233" s="45"/>
      <c r="H1233" s="46"/>
      <c r="I1233" s="45"/>
      <c r="J1233" s="45"/>
      <c r="K1233" s="45"/>
      <c r="L1233" s="45"/>
      <c r="M1233" s="45"/>
      <c r="N1233" s="45"/>
      <c r="O1233" s="45"/>
      <c r="P1233" s="45"/>
      <c r="Q1233" s="45"/>
      <c r="R1233" s="45"/>
      <c r="S1233" s="45"/>
      <c r="T1233" s="45"/>
      <c r="U1233" s="45"/>
      <c r="V1233" s="45"/>
      <c r="W1233" s="45"/>
      <c r="X1233" s="45"/>
      <c r="Y1233" s="45"/>
      <c r="Z1233" s="45"/>
      <c r="AA1233" s="45"/>
      <c r="AB1233" s="45"/>
      <c r="AC1233" s="45"/>
      <c r="AD1233" s="45"/>
      <c r="AE1233" s="45"/>
      <c r="AF1233" s="45"/>
      <c r="AG1233" s="45"/>
      <c r="AH1233" s="45"/>
      <c r="AI1233" s="45"/>
      <c r="AJ1233" s="45"/>
      <c r="AK1233" s="45"/>
      <c r="AL1233" s="45"/>
      <c r="AM1233" s="45"/>
      <c r="AN1233" s="45"/>
      <c r="AO1233" s="45"/>
      <c r="AP1233" s="45"/>
      <c r="AQ1233" s="45"/>
      <c r="AR1233" s="45"/>
      <c r="AS1233" s="45"/>
      <c r="AT1233" s="45"/>
      <c r="AU1233" s="45"/>
      <c r="AV1233" s="45"/>
      <c r="AW1233" s="45"/>
      <c r="AX1233" s="45"/>
      <c r="AY1233" s="45"/>
      <c r="AZ1233" s="45"/>
      <c r="BA1233" s="45"/>
      <c r="BB1233" s="45"/>
      <c r="BC1233" s="45"/>
      <c r="BD1233" s="45"/>
      <c r="BE1233" s="45"/>
      <c r="BF1233" s="45"/>
      <c r="BG1233" s="45"/>
      <c r="BH1233" s="45"/>
      <c r="BI1233" s="45"/>
      <c r="BJ1233" s="45"/>
      <c r="BK1233" s="12"/>
    </row>
    <row r="1234" spans="1:63" s="44" customFormat="1" x14ac:dyDescent="0.2">
      <c r="A1234" s="52"/>
      <c r="B1234" s="45"/>
      <c r="C1234" s="45"/>
      <c r="D1234" s="45"/>
      <c r="E1234" s="45"/>
      <c r="F1234" s="45"/>
      <c r="G1234" s="45"/>
      <c r="H1234" s="46"/>
      <c r="I1234" s="45"/>
      <c r="J1234" s="45"/>
      <c r="K1234" s="45"/>
      <c r="L1234" s="45"/>
      <c r="M1234" s="45"/>
      <c r="N1234" s="45"/>
      <c r="O1234" s="45"/>
      <c r="P1234" s="45"/>
      <c r="Q1234" s="45"/>
      <c r="R1234" s="45"/>
      <c r="S1234" s="45"/>
      <c r="T1234" s="45"/>
      <c r="U1234" s="45"/>
      <c r="V1234" s="45"/>
      <c r="W1234" s="45"/>
      <c r="X1234" s="45"/>
      <c r="Y1234" s="45"/>
      <c r="Z1234" s="45"/>
      <c r="AA1234" s="45"/>
      <c r="AB1234" s="45"/>
      <c r="AC1234" s="45"/>
      <c r="AD1234" s="45"/>
      <c r="AE1234" s="45"/>
      <c r="AF1234" s="45"/>
      <c r="AG1234" s="45"/>
      <c r="AH1234" s="45"/>
      <c r="AI1234" s="45"/>
      <c r="AJ1234" s="45"/>
      <c r="AK1234" s="45"/>
      <c r="AL1234" s="45"/>
      <c r="AM1234" s="45"/>
      <c r="AN1234" s="45"/>
      <c r="AO1234" s="45"/>
      <c r="AP1234" s="45"/>
      <c r="AQ1234" s="45"/>
      <c r="AR1234" s="45"/>
      <c r="AS1234" s="45"/>
      <c r="AT1234" s="45"/>
      <c r="AU1234" s="45"/>
      <c r="AV1234" s="45"/>
      <c r="AW1234" s="45"/>
      <c r="AX1234" s="45"/>
      <c r="AY1234" s="45"/>
      <c r="AZ1234" s="45"/>
      <c r="BA1234" s="45"/>
      <c r="BB1234" s="45"/>
      <c r="BC1234" s="45"/>
      <c r="BD1234" s="45"/>
      <c r="BE1234" s="45"/>
      <c r="BF1234" s="45"/>
      <c r="BG1234" s="45"/>
      <c r="BH1234" s="45"/>
      <c r="BI1234" s="45"/>
      <c r="BJ1234" s="45"/>
      <c r="BK1234" s="12"/>
    </row>
    <row r="1235" spans="1:63" s="44" customFormat="1" x14ac:dyDescent="0.2">
      <c r="A1235" s="52"/>
      <c r="B1235" s="45"/>
      <c r="C1235" s="45"/>
      <c r="D1235" s="45"/>
      <c r="E1235" s="45"/>
      <c r="F1235" s="45"/>
      <c r="G1235" s="45"/>
      <c r="H1235" s="46"/>
      <c r="I1235" s="45"/>
      <c r="J1235" s="45"/>
      <c r="K1235" s="45"/>
      <c r="L1235" s="45"/>
      <c r="M1235" s="45"/>
      <c r="N1235" s="45"/>
      <c r="O1235" s="45"/>
      <c r="P1235" s="45"/>
      <c r="Q1235" s="45"/>
      <c r="R1235" s="45"/>
      <c r="S1235" s="45"/>
      <c r="T1235" s="45"/>
      <c r="U1235" s="45"/>
      <c r="V1235" s="45"/>
      <c r="W1235" s="45"/>
      <c r="X1235" s="45"/>
      <c r="Y1235" s="45"/>
      <c r="Z1235" s="45"/>
      <c r="AA1235" s="45"/>
      <c r="AB1235" s="45"/>
      <c r="AC1235" s="45"/>
      <c r="AD1235" s="45"/>
      <c r="AE1235" s="45"/>
      <c r="AF1235" s="45"/>
      <c r="AG1235" s="45"/>
      <c r="AH1235" s="45"/>
      <c r="AI1235" s="45"/>
      <c r="AJ1235" s="45"/>
      <c r="AK1235" s="45"/>
      <c r="AL1235" s="45"/>
      <c r="AM1235" s="45"/>
      <c r="AN1235" s="45"/>
      <c r="AO1235" s="45"/>
      <c r="AP1235" s="45"/>
      <c r="AQ1235" s="45"/>
      <c r="AR1235" s="45"/>
      <c r="AS1235" s="45"/>
      <c r="AT1235" s="45"/>
      <c r="AU1235" s="45"/>
      <c r="AV1235" s="45"/>
      <c r="AW1235" s="45"/>
      <c r="AX1235" s="45"/>
      <c r="AY1235" s="45"/>
      <c r="AZ1235" s="45"/>
      <c r="BA1235" s="45"/>
      <c r="BB1235" s="45"/>
      <c r="BC1235" s="45"/>
      <c r="BD1235" s="45"/>
      <c r="BE1235" s="45"/>
      <c r="BF1235" s="45"/>
      <c r="BG1235" s="45"/>
      <c r="BH1235" s="45"/>
      <c r="BI1235" s="45"/>
      <c r="BJ1235" s="45"/>
      <c r="BK1235" s="12"/>
    </row>
    <row r="1236" spans="1:63" s="44" customFormat="1" x14ac:dyDescent="0.2">
      <c r="A1236" s="52"/>
      <c r="B1236" s="45"/>
      <c r="C1236" s="45"/>
      <c r="D1236" s="45"/>
      <c r="E1236" s="45"/>
      <c r="F1236" s="45"/>
      <c r="G1236" s="45"/>
      <c r="H1236" s="46"/>
      <c r="I1236" s="45"/>
      <c r="J1236" s="45"/>
      <c r="K1236" s="45"/>
      <c r="L1236" s="45"/>
      <c r="M1236" s="45"/>
      <c r="N1236" s="45"/>
      <c r="O1236" s="45"/>
      <c r="P1236" s="45"/>
      <c r="Q1236" s="45"/>
      <c r="R1236" s="45"/>
      <c r="S1236" s="45"/>
      <c r="T1236" s="45"/>
      <c r="U1236" s="45"/>
      <c r="V1236" s="45"/>
      <c r="W1236" s="45"/>
      <c r="X1236" s="45"/>
      <c r="Y1236" s="45"/>
      <c r="Z1236" s="45"/>
      <c r="AA1236" s="45"/>
      <c r="AB1236" s="45"/>
      <c r="AC1236" s="45"/>
      <c r="AD1236" s="45"/>
      <c r="AE1236" s="45"/>
      <c r="AF1236" s="45"/>
      <c r="AG1236" s="45"/>
      <c r="AH1236" s="45"/>
      <c r="AI1236" s="45"/>
      <c r="AJ1236" s="45"/>
      <c r="AK1236" s="45"/>
      <c r="AL1236" s="45"/>
      <c r="AM1236" s="45"/>
      <c r="AN1236" s="45"/>
      <c r="AO1236" s="45"/>
      <c r="AP1236" s="45"/>
      <c r="AQ1236" s="45"/>
      <c r="AR1236" s="45"/>
      <c r="AS1236" s="45"/>
      <c r="AT1236" s="45"/>
      <c r="AU1236" s="45"/>
      <c r="AV1236" s="45"/>
      <c r="AW1236" s="45"/>
      <c r="AX1236" s="45"/>
      <c r="AY1236" s="45"/>
      <c r="AZ1236" s="45"/>
      <c r="BA1236" s="45"/>
      <c r="BB1236" s="45"/>
      <c r="BC1236" s="45"/>
      <c r="BD1236" s="45"/>
      <c r="BE1236" s="45"/>
      <c r="BF1236" s="45"/>
      <c r="BG1236" s="45"/>
      <c r="BH1236" s="45"/>
      <c r="BI1236" s="45"/>
      <c r="BJ1236" s="45"/>
      <c r="BK1236" s="12"/>
    </row>
    <row r="1237" spans="1:63" s="44" customFormat="1" x14ac:dyDescent="0.2">
      <c r="A1237" s="52"/>
      <c r="B1237" s="45"/>
      <c r="C1237" s="45"/>
      <c r="D1237" s="45"/>
      <c r="E1237" s="45"/>
      <c r="F1237" s="45"/>
      <c r="G1237" s="45"/>
      <c r="H1237" s="46"/>
      <c r="I1237" s="45"/>
      <c r="J1237" s="45"/>
      <c r="K1237" s="45"/>
      <c r="L1237" s="45"/>
      <c r="M1237" s="45"/>
      <c r="N1237" s="45"/>
      <c r="O1237" s="45"/>
      <c r="P1237" s="45"/>
      <c r="Q1237" s="45"/>
      <c r="R1237" s="45"/>
      <c r="S1237" s="45"/>
      <c r="T1237" s="45"/>
      <c r="U1237" s="45"/>
      <c r="V1237" s="45"/>
      <c r="W1237" s="45"/>
      <c r="X1237" s="45"/>
      <c r="Y1237" s="45"/>
      <c r="Z1237" s="45"/>
      <c r="AA1237" s="45"/>
      <c r="AB1237" s="45"/>
      <c r="AC1237" s="45"/>
      <c r="AD1237" s="45"/>
      <c r="AE1237" s="45"/>
      <c r="AF1237" s="45"/>
      <c r="AG1237" s="45"/>
      <c r="AH1237" s="45"/>
      <c r="AI1237" s="45"/>
      <c r="AJ1237" s="45"/>
      <c r="AK1237" s="45"/>
      <c r="AL1237" s="45"/>
      <c r="AM1237" s="45"/>
      <c r="AN1237" s="45"/>
      <c r="AO1237" s="45"/>
      <c r="AP1237" s="45"/>
      <c r="AQ1237" s="45"/>
      <c r="AR1237" s="45"/>
      <c r="AS1237" s="45"/>
      <c r="AT1237" s="45"/>
      <c r="AU1237" s="45"/>
      <c r="AV1237" s="45"/>
      <c r="AW1237" s="45"/>
      <c r="AX1237" s="45"/>
      <c r="AY1237" s="45"/>
      <c r="AZ1237" s="45"/>
      <c r="BA1237" s="45"/>
      <c r="BB1237" s="45"/>
      <c r="BC1237" s="45"/>
      <c r="BD1237" s="45"/>
      <c r="BE1237" s="45"/>
      <c r="BF1237" s="45"/>
      <c r="BG1237" s="45"/>
      <c r="BH1237" s="45"/>
      <c r="BI1237" s="45"/>
      <c r="BJ1237" s="45"/>
      <c r="BK1237" s="12"/>
    </row>
    <row r="1238" spans="1:63" s="44" customFormat="1" x14ac:dyDescent="0.2">
      <c r="A1238" s="52"/>
      <c r="B1238" s="45"/>
      <c r="C1238" s="45"/>
      <c r="D1238" s="45"/>
      <c r="E1238" s="45"/>
      <c r="F1238" s="45"/>
      <c r="G1238" s="45"/>
      <c r="H1238" s="46"/>
      <c r="I1238" s="45"/>
      <c r="J1238" s="45"/>
      <c r="K1238" s="45"/>
      <c r="L1238" s="45"/>
      <c r="M1238" s="45"/>
      <c r="N1238" s="45"/>
      <c r="O1238" s="45"/>
      <c r="P1238" s="45"/>
      <c r="Q1238" s="45"/>
      <c r="R1238" s="45"/>
      <c r="S1238" s="45"/>
      <c r="T1238" s="45"/>
      <c r="U1238" s="45"/>
      <c r="V1238" s="45"/>
      <c r="W1238" s="45"/>
      <c r="X1238" s="45"/>
      <c r="Y1238" s="45"/>
      <c r="Z1238" s="45"/>
      <c r="AA1238" s="45"/>
      <c r="AB1238" s="45"/>
      <c r="AC1238" s="45"/>
      <c r="AD1238" s="45"/>
      <c r="AE1238" s="45"/>
      <c r="AF1238" s="45"/>
      <c r="AG1238" s="45"/>
      <c r="AH1238" s="45"/>
      <c r="AI1238" s="45"/>
      <c r="AJ1238" s="45"/>
      <c r="AK1238" s="45"/>
      <c r="AL1238" s="45"/>
      <c r="AM1238" s="45"/>
      <c r="AN1238" s="45"/>
      <c r="AO1238" s="45"/>
      <c r="AP1238" s="45"/>
      <c r="AQ1238" s="45"/>
      <c r="AR1238" s="45"/>
      <c r="AS1238" s="45"/>
      <c r="AT1238" s="45"/>
      <c r="AU1238" s="45"/>
      <c r="AV1238" s="45"/>
      <c r="AW1238" s="45"/>
      <c r="AX1238" s="45"/>
      <c r="AY1238" s="45"/>
      <c r="AZ1238" s="45"/>
      <c r="BA1238" s="45"/>
      <c r="BB1238" s="45"/>
      <c r="BC1238" s="45"/>
      <c r="BD1238" s="45"/>
      <c r="BE1238" s="45"/>
      <c r="BF1238" s="45"/>
      <c r="BG1238" s="45"/>
      <c r="BH1238" s="45"/>
      <c r="BI1238" s="45"/>
      <c r="BJ1238" s="45"/>
      <c r="BK1238" s="12"/>
    </row>
    <row r="1239" spans="1:63" s="44" customFormat="1" x14ac:dyDescent="0.2">
      <c r="A1239" s="52"/>
      <c r="B1239" s="45"/>
      <c r="C1239" s="45"/>
      <c r="D1239" s="45"/>
      <c r="E1239" s="45"/>
      <c r="F1239" s="45"/>
      <c r="G1239" s="45"/>
      <c r="H1239" s="46"/>
      <c r="I1239" s="45"/>
      <c r="J1239" s="45"/>
      <c r="K1239" s="45"/>
      <c r="L1239" s="45"/>
      <c r="M1239" s="45"/>
      <c r="N1239" s="45"/>
      <c r="O1239" s="45"/>
      <c r="P1239" s="45"/>
      <c r="Q1239" s="45"/>
      <c r="R1239" s="45"/>
      <c r="S1239" s="45"/>
      <c r="T1239" s="45"/>
      <c r="U1239" s="45"/>
      <c r="V1239" s="45"/>
      <c r="W1239" s="45"/>
      <c r="X1239" s="45"/>
      <c r="Y1239" s="45"/>
      <c r="Z1239" s="45"/>
      <c r="AA1239" s="45"/>
      <c r="AB1239" s="45"/>
      <c r="AC1239" s="45"/>
      <c r="AD1239" s="45"/>
      <c r="AE1239" s="45"/>
      <c r="AF1239" s="45"/>
      <c r="AG1239" s="45"/>
      <c r="AH1239" s="45"/>
      <c r="AI1239" s="45"/>
      <c r="AJ1239" s="45"/>
      <c r="AK1239" s="45"/>
      <c r="AL1239" s="45"/>
      <c r="AM1239" s="45"/>
      <c r="AN1239" s="45"/>
      <c r="AO1239" s="45"/>
      <c r="AP1239" s="45"/>
      <c r="AQ1239" s="45"/>
      <c r="AR1239" s="45"/>
      <c r="AS1239" s="45"/>
      <c r="AT1239" s="45"/>
      <c r="AU1239" s="45"/>
      <c r="AV1239" s="45"/>
      <c r="AW1239" s="45"/>
      <c r="AX1239" s="45"/>
      <c r="AY1239" s="45"/>
      <c r="AZ1239" s="45"/>
      <c r="BA1239" s="45"/>
      <c r="BB1239" s="45"/>
      <c r="BC1239" s="45"/>
      <c r="BD1239" s="45"/>
      <c r="BE1239" s="45"/>
      <c r="BF1239" s="45"/>
      <c r="BG1239" s="45"/>
      <c r="BH1239" s="45"/>
      <c r="BI1239" s="45"/>
      <c r="BJ1239" s="45"/>
      <c r="BK1239" s="12"/>
    </row>
    <row r="1240" spans="1:63" s="44" customFormat="1" x14ac:dyDescent="0.2">
      <c r="A1240" s="52"/>
      <c r="B1240" s="45"/>
      <c r="C1240" s="45"/>
      <c r="D1240" s="45"/>
      <c r="E1240" s="45"/>
      <c r="F1240" s="45"/>
      <c r="G1240" s="45"/>
      <c r="H1240" s="46"/>
      <c r="I1240" s="45"/>
      <c r="J1240" s="45"/>
      <c r="K1240" s="45"/>
      <c r="L1240" s="45"/>
      <c r="M1240" s="45"/>
      <c r="N1240" s="45"/>
      <c r="O1240" s="45"/>
      <c r="P1240" s="45"/>
      <c r="Q1240" s="45"/>
      <c r="R1240" s="45"/>
      <c r="S1240" s="45"/>
      <c r="T1240" s="45"/>
      <c r="U1240" s="45"/>
      <c r="V1240" s="45"/>
      <c r="W1240" s="45"/>
      <c r="X1240" s="45"/>
      <c r="Y1240" s="45"/>
      <c r="Z1240" s="45"/>
      <c r="AA1240" s="45"/>
      <c r="AB1240" s="45"/>
      <c r="AC1240" s="45"/>
      <c r="AD1240" s="45"/>
      <c r="AE1240" s="45"/>
      <c r="AF1240" s="45"/>
      <c r="AG1240" s="45"/>
      <c r="AH1240" s="45"/>
      <c r="AI1240" s="45"/>
      <c r="AJ1240" s="45"/>
      <c r="AK1240" s="45"/>
      <c r="AL1240" s="45"/>
      <c r="AM1240" s="45"/>
      <c r="AN1240" s="45"/>
      <c r="AO1240" s="45"/>
      <c r="AP1240" s="45"/>
      <c r="AQ1240" s="45"/>
      <c r="AR1240" s="45"/>
      <c r="AS1240" s="45"/>
      <c r="AT1240" s="45"/>
      <c r="AU1240" s="45"/>
      <c r="AV1240" s="45"/>
      <c r="AW1240" s="45"/>
      <c r="AX1240" s="45"/>
      <c r="AY1240" s="45"/>
      <c r="AZ1240" s="45"/>
      <c r="BA1240" s="45"/>
      <c r="BB1240" s="45"/>
      <c r="BC1240" s="45"/>
      <c r="BD1240" s="45"/>
      <c r="BE1240" s="45"/>
      <c r="BF1240" s="45"/>
      <c r="BG1240" s="45"/>
      <c r="BH1240" s="45"/>
      <c r="BI1240" s="45"/>
      <c r="BJ1240" s="45"/>
      <c r="BK1240" s="12"/>
    </row>
    <row r="1241" spans="1:63" s="44" customFormat="1" x14ac:dyDescent="0.2">
      <c r="A1241" s="52"/>
      <c r="B1241" s="45"/>
      <c r="C1241" s="45"/>
      <c r="D1241" s="45"/>
      <c r="E1241" s="45"/>
      <c r="F1241" s="45"/>
      <c r="G1241" s="45"/>
      <c r="H1241" s="46"/>
      <c r="I1241" s="45"/>
      <c r="J1241" s="45"/>
      <c r="K1241" s="45"/>
      <c r="L1241" s="45"/>
      <c r="M1241" s="45"/>
      <c r="N1241" s="45"/>
      <c r="O1241" s="45"/>
      <c r="P1241" s="45"/>
      <c r="Q1241" s="45"/>
      <c r="R1241" s="45"/>
      <c r="S1241" s="45"/>
      <c r="T1241" s="45"/>
      <c r="U1241" s="45"/>
      <c r="V1241" s="45"/>
      <c r="W1241" s="45"/>
      <c r="X1241" s="45"/>
      <c r="Y1241" s="45"/>
      <c r="Z1241" s="45"/>
      <c r="AA1241" s="45"/>
      <c r="AB1241" s="45"/>
      <c r="AC1241" s="45"/>
      <c r="AD1241" s="45"/>
      <c r="AE1241" s="45"/>
      <c r="AF1241" s="45"/>
      <c r="AG1241" s="45"/>
      <c r="AH1241" s="45"/>
      <c r="AI1241" s="45"/>
      <c r="AJ1241" s="45"/>
      <c r="AK1241" s="45"/>
      <c r="AL1241" s="45"/>
      <c r="AM1241" s="45"/>
      <c r="AN1241" s="45"/>
      <c r="AO1241" s="45"/>
      <c r="AP1241" s="45"/>
      <c r="AQ1241" s="45"/>
      <c r="AR1241" s="45"/>
      <c r="AS1241" s="45"/>
      <c r="AT1241" s="45"/>
      <c r="AU1241" s="45"/>
      <c r="AV1241" s="45"/>
      <c r="AW1241" s="45"/>
      <c r="AX1241" s="45"/>
      <c r="AY1241" s="45"/>
      <c r="AZ1241" s="45"/>
      <c r="BA1241" s="45"/>
      <c r="BB1241" s="45"/>
      <c r="BC1241" s="45"/>
      <c r="BD1241" s="45"/>
      <c r="BE1241" s="45"/>
      <c r="BF1241" s="45"/>
      <c r="BG1241" s="45"/>
      <c r="BH1241" s="45"/>
      <c r="BI1241" s="45"/>
      <c r="BJ1241" s="45"/>
      <c r="BK1241" s="12"/>
    </row>
    <row r="1242" spans="1:63" s="44" customFormat="1" x14ac:dyDescent="0.2">
      <c r="A1242" s="52"/>
      <c r="B1242" s="45"/>
      <c r="C1242" s="45"/>
      <c r="D1242" s="45"/>
      <c r="E1242" s="45"/>
      <c r="F1242" s="45"/>
      <c r="G1242" s="45"/>
      <c r="H1242" s="46"/>
      <c r="I1242" s="45"/>
      <c r="J1242" s="45"/>
      <c r="K1242" s="45"/>
      <c r="L1242" s="45"/>
      <c r="M1242" s="45"/>
      <c r="N1242" s="45"/>
      <c r="O1242" s="45"/>
      <c r="P1242" s="45"/>
      <c r="Q1242" s="45"/>
      <c r="R1242" s="45"/>
      <c r="S1242" s="45"/>
      <c r="T1242" s="45"/>
      <c r="U1242" s="45"/>
      <c r="V1242" s="45"/>
      <c r="W1242" s="45"/>
      <c r="X1242" s="45"/>
      <c r="Y1242" s="45"/>
      <c r="Z1242" s="45"/>
      <c r="AA1242" s="45"/>
      <c r="AB1242" s="45"/>
      <c r="AC1242" s="45"/>
      <c r="AD1242" s="45"/>
      <c r="AE1242" s="45"/>
      <c r="AF1242" s="45"/>
      <c r="AG1242" s="45"/>
      <c r="AH1242" s="45"/>
      <c r="AI1242" s="45"/>
      <c r="AJ1242" s="45"/>
      <c r="AK1242" s="45"/>
      <c r="AL1242" s="45"/>
      <c r="AM1242" s="45"/>
      <c r="AN1242" s="45"/>
      <c r="AO1242" s="45"/>
      <c r="AP1242" s="45"/>
      <c r="AQ1242" s="45"/>
      <c r="AR1242" s="45"/>
      <c r="AS1242" s="45"/>
      <c r="AT1242" s="45"/>
      <c r="AU1242" s="45"/>
      <c r="AV1242" s="45"/>
      <c r="AW1242" s="45"/>
      <c r="AX1242" s="45"/>
      <c r="AY1242" s="45"/>
      <c r="AZ1242" s="45"/>
      <c r="BA1242" s="45"/>
      <c r="BB1242" s="45"/>
      <c r="BC1242" s="45"/>
      <c r="BD1242" s="45"/>
      <c r="BE1242" s="45"/>
      <c r="BF1242" s="45"/>
      <c r="BG1242" s="45"/>
      <c r="BH1242" s="45"/>
      <c r="BI1242" s="45"/>
      <c r="BJ1242" s="45"/>
      <c r="BK1242" s="12"/>
    </row>
    <row r="1243" spans="1:63" s="44" customFormat="1" x14ac:dyDescent="0.2">
      <c r="A1243" s="52"/>
      <c r="B1243" s="45"/>
      <c r="C1243" s="45"/>
      <c r="D1243" s="45"/>
      <c r="E1243" s="45"/>
      <c r="F1243" s="45"/>
      <c r="G1243" s="45"/>
      <c r="H1243" s="46"/>
      <c r="I1243" s="45"/>
      <c r="J1243" s="45"/>
      <c r="K1243" s="45"/>
      <c r="L1243" s="45"/>
      <c r="M1243" s="45"/>
      <c r="N1243" s="45"/>
      <c r="O1243" s="45"/>
      <c r="P1243" s="45"/>
      <c r="Q1243" s="45"/>
      <c r="R1243" s="45"/>
      <c r="S1243" s="45"/>
      <c r="T1243" s="45"/>
      <c r="U1243" s="45"/>
      <c r="V1243" s="45"/>
      <c r="W1243" s="45"/>
      <c r="X1243" s="45"/>
      <c r="Y1243" s="45"/>
      <c r="Z1243" s="45"/>
      <c r="AA1243" s="45"/>
      <c r="AB1243" s="45"/>
      <c r="AC1243" s="45"/>
      <c r="AD1243" s="45"/>
      <c r="AE1243" s="45"/>
      <c r="AF1243" s="45"/>
      <c r="AG1243" s="45"/>
      <c r="AH1243" s="45"/>
      <c r="AI1243" s="45"/>
      <c r="AJ1243" s="45"/>
      <c r="AK1243" s="45"/>
      <c r="AL1243" s="45"/>
      <c r="AM1243" s="45"/>
      <c r="AN1243" s="45"/>
      <c r="AO1243" s="45"/>
      <c r="AP1243" s="45"/>
      <c r="AQ1243" s="45"/>
      <c r="AR1243" s="45"/>
      <c r="AS1243" s="45"/>
      <c r="AT1243" s="45"/>
      <c r="AU1243" s="45"/>
      <c r="AV1243" s="45"/>
      <c r="AW1243" s="45"/>
      <c r="AX1243" s="45"/>
      <c r="AY1243" s="45"/>
      <c r="AZ1243" s="45"/>
      <c r="BA1243" s="45"/>
      <c r="BB1243" s="45"/>
      <c r="BC1243" s="45"/>
      <c r="BD1243" s="45"/>
      <c r="BE1243" s="45"/>
      <c r="BF1243" s="45"/>
      <c r="BG1243" s="45"/>
      <c r="BH1243" s="45"/>
      <c r="BI1243" s="45"/>
      <c r="BJ1243" s="45"/>
      <c r="BK1243" s="12"/>
    </row>
    <row r="1244" spans="1:63" s="44" customFormat="1" x14ac:dyDescent="0.2">
      <c r="A1244" s="52"/>
      <c r="B1244" s="45"/>
      <c r="C1244" s="45"/>
      <c r="D1244" s="45"/>
      <c r="E1244" s="45"/>
      <c r="F1244" s="45"/>
      <c r="G1244" s="45"/>
      <c r="H1244" s="46"/>
      <c r="I1244" s="45"/>
      <c r="J1244" s="45"/>
      <c r="K1244" s="45"/>
      <c r="L1244" s="45"/>
      <c r="M1244" s="45"/>
      <c r="N1244" s="45"/>
      <c r="O1244" s="45"/>
      <c r="P1244" s="45"/>
      <c r="Q1244" s="45"/>
      <c r="R1244" s="45"/>
      <c r="S1244" s="45"/>
      <c r="T1244" s="45"/>
      <c r="U1244" s="45"/>
      <c r="V1244" s="45"/>
      <c r="W1244" s="45"/>
      <c r="X1244" s="45"/>
      <c r="Y1244" s="45"/>
      <c r="Z1244" s="45"/>
      <c r="AA1244" s="45"/>
      <c r="AB1244" s="45"/>
      <c r="AC1244" s="45"/>
      <c r="AD1244" s="45"/>
      <c r="AE1244" s="45"/>
      <c r="AF1244" s="45"/>
      <c r="AG1244" s="45"/>
      <c r="AH1244" s="45"/>
      <c r="AI1244" s="45"/>
      <c r="AJ1244" s="45"/>
      <c r="AK1244" s="45"/>
      <c r="AL1244" s="45"/>
      <c r="AM1244" s="45"/>
      <c r="AN1244" s="45"/>
      <c r="AO1244" s="45"/>
      <c r="AP1244" s="45"/>
      <c r="AQ1244" s="45"/>
      <c r="AR1244" s="45"/>
      <c r="AS1244" s="45"/>
      <c r="AT1244" s="45"/>
      <c r="AU1244" s="45"/>
      <c r="AV1244" s="45"/>
      <c r="AW1244" s="45"/>
      <c r="AX1244" s="45"/>
      <c r="AY1244" s="45"/>
      <c r="AZ1244" s="45"/>
      <c r="BA1244" s="45"/>
      <c r="BB1244" s="45"/>
      <c r="BC1244" s="45"/>
      <c r="BD1244" s="45"/>
      <c r="BE1244" s="45"/>
      <c r="BF1244" s="45"/>
      <c r="BG1244" s="45"/>
      <c r="BH1244" s="45"/>
      <c r="BI1244" s="45"/>
      <c r="BJ1244" s="45"/>
      <c r="BK1244" s="12"/>
    </row>
    <row r="1245" spans="1:63" s="44" customFormat="1" x14ac:dyDescent="0.2">
      <c r="A1245" s="52"/>
      <c r="B1245" s="45"/>
      <c r="C1245" s="45"/>
      <c r="D1245" s="45"/>
      <c r="E1245" s="45"/>
      <c r="F1245" s="45"/>
      <c r="G1245" s="45"/>
      <c r="H1245" s="46"/>
      <c r="I1245" s="45"/>
      <c r="J1245" s="45"/>
      <c r="K1245" s="45"/>
      <c r="L1245" s="45"/>
      <c r="M1245" s="45"/>
      <c r="N1245" s="45"/>
      <c r="O1245" s="45"/>
      <c r="P1245" s="45"/>
      <c r="Q1245" s="45"/>
      <c r="R1245" s="45"/>
      <c r="S1245" s="45"/>
      <c r="T1245" s="45"/>
      <c r="U1245" s="45"/>
      <c r="V1245" s="45"/>
      <c r="W1245" s="45"/>
      <c r="X1245" s="45"/>
      <c r="Y1245" s="45"/>
      <c r="Z1245" s="45"/>
      <c r="AA1245" s="45"/>
      <c r="AB1245" s="45"/>
      <c r="AC1245" s="45"/>
      <c r="AD1245" s="45"/>
      <c r="AE1245" s="45"/>
      <c r="AF1245" s="45"/>
      <c r="AG1245" s="45"/>
      <c r="AH1245" s="45"/>
      <c r="AI1245" s="45"/>
      <c r="AJ1245" s="45"/>
      <c r="AK1245" s="45"/>
      <c r="AL1245" s="45"/>
      <c r="AM1245" s="45"/>
      <c r="AN1245" s="45"/>
      <c r="AO1245" s="45"/>
      <c r="AP1245" s="45"/>
      <c r="AQ1245" s="45"/>
      <c r="AR1245" s="45"/>
      <c r="AS1245" s="45"/>
      <c r="AT1245" s="45"/>
      <c r="AU1245" s="45"/>
      <c r="AV1245" s="45"/>
      <c r="AW1245" s="45"/>
      <c r="AX1245" s="45"/>
      <c r="AY1245" s="45"/>
      <c r="AZ1245" s="45"/>
      <c r="BA1245" s="45"/>
      <c r="BB1245" s="45"/>
      <c r="BC1245" s="45"/>
      <c r="BD1245" s="45"/>
      <c r="BE1245" s="45"/>
      <c r="BF1245" s="45"/>
      <c r="BG1245" s="45"/>
      <c r="BH1245" s="45"/>
      <c r="BI1245" s="45"/>
      <c r="BJ1245" s="45"/>
      <c r="BK1245" s="12"/>
    </row>
    <row r="1246" spans="1:63" s="44" customFormat="1" x14ac:dyDescent="0.2">
      <c r="A1246" s="52"/>
      <c r="B1246" s="45"/>
      <c r="C1246" s="45"/>
      <c r="D1246" s="45"/>
      <c r="E1246" s="45"/>
      <c r="F1246" s="45"/>
      <c r="G1246" s="45"/>
      <c r="H1246" s="46"/>
      <c r="I1246" s="45"/>
      <c r="J1246" s="45"/>
      <c r="K1246" s="45"/>
      <c r="L1246" s="45"/>
      <c r="M1246" s="45"/>
      <c r="N1246" s="45"/>
      <c r="O1246" s="45"/>
      <c r="P1246" s="45"/>
      <c r="Q1246" s="45"/>
      <c r="R1246" s="45"/>
      <c r="S1246" s="45"/>
      <c r="T1246" s="45"/>
      <c r="U1246" s="45"/>
      <c r="V1246" s="45"/>
      <c r="W1246" s="45"/>
      <c r="X1246" s="45"/>
      <c r="Y1246" s="45"/>
      <c r="Z1246" s="45"/>
      <c r="AA1246" s="45"/>
      <c r="AB1246" s="45"/>
      <c r="AC1246" s="45"/>
      <c r="AD1246" s="45"/>
      <c r="AE1246" s="45"/>
      <c r="AF1246" s="45"/>
      <c r="AG1246" s="45"/>
      <c r="AH1246" s="45"/>
      <c r="AI1246" s="45"/>
      <c r="AJ1246" s="45"/>
      <c r="AK1246" s="45"/>
      <c r="AL1246" s="45"/>
      <c r="AM1246" s="45"/>
      <c r="AN1246" s="45"/>
      <c r="AO1246" s="45"/>
      <c r="AP1246" s="45"/>
      <c r="AQ1246" s="45"/>
      <c r="AR1246" s="45"/>
      <c r="AS1246" s="45"/>
      <c r="AT1246" s="45"/>
      <c r="AU1246" s="45"/>
      <c r="AV1246" s="45"/>
      <c r="AW1246" s="45"/>
      <c r="AX1246" s="45"/>
      <c r="AY1246" s="45"/>
      <c r="AZ1246" s="45"/>
      <c r="BA1246" s="45"/>
      <c r="BB1246" s="45"/>
      <c r="BC1246" s="45"/>
      <c r="BD1246" s="45"/>
      <c r="BE1246" s="45"/>
      <c r="BF1246" s="45"/>
      <c r="BG1246" s="45"/>
      <c r="BH1246" s="45"/>
      <c r="BI1246" s="45"/>
      <c r="BJ1246" s="45"/>
      <c r="BK1246" s="12"/>
    </row>
    <row r="1247" spans="1:63" s="44" customFormat="1" x14ac:dyDescent="0.2">
      <c r="A1247" s="52"/>
      <c r="B1247" s="45"/>
      <c r="C1247" s="45"/>
      <c r="D1247" s="45"/>
      <c r="E1247" s="45"/>
      <c r="F1247" s="45"/>
      <c r="G1247" s="45"/>
      <c r="H1247" s="46"/>
      <c r="I1247" s="45"/>
      <c r="J1247" s="45"/>
      <c r="K1247" s="45"/>
      <c r="L1247" s="45"/>
      <c r="M1247" s="45"/>
      <c r="N1247" s="45"/>
      <c r="O1247" s="45"/>
      <c r="P1247" s="45"/>
      <c r="Q1247" s="45"/>
      <c r="R1247" s="45"/>
      <c r="S1247" s="45"/>
      <c r="T1247" s="45"/>
      <c r="U1247" s="45"/>
      <c r="V1247" s="45"/>
      <c r="W1247" s="45"/>
      <c r="X1247" s="45"/>
      <c r="Y1247" s="45"/>
      <c r="Z1247" s="45"/>
      <c r="AA1247" s="45"/>
      <c r="AB1247" s="45"/>
      <c r="AC1247" s="45"/>
      <c r="AD1247" s="45"/>
      <c r="AE1247" s="45"/>
      <c r="AF1247" s="45"/>
      <c r="AG1247" s="45"/>
      <c r="AH1247" s="45"/>
      <c r="AI1247" s="45"/>
      <c r="AJ1247" s="45"/>
      <c r="AK1247" s="45"/>
      <c r="AL1247" s="45"/>
      <c r="AM1247" s="45"/>
      <c r="AN1247" s="45"/>
      <c r="AO1247" s="45"/>
      <c r="AP1247" s="45"/>
      <c r="AQ1247" s="45"/>
      <c r="AR1247" s="45"/>
      <c r="AS1247" s="45"/>
      <c r="AT1247" s="45"/>
      <c r="AU1247" s="45"/>
      <c r="AV1247" s="45"/>
      <c r="AW1247" s="45"/>
      <c r="AX1247" s="45"/>
      <c r="AY1247" s="45"/>
      <c r="AZ1247" s="45"/>
      <c r="BA1247" s="45"/>
      <c r="BB1247" s="45"/>
      <c r="BC1247" s="45"/>
      <c r="BD1247" s="45"/>
      <c r="BE1247" s="45"/>
      <c r="BF1247" s="45"/>
      <c r="BG1247" s="45"/>
      <c r="BH1247" s="45"/>
      <c r="BI1247" s="45"/>
      <c r="BJ1247" s="45"/>
      <c r="BK1247" s="12"/>
    </row>
    <row r="1248" spans="1:63" s="44" customFormat="1" x14ac:dyDescent="0.2">
      <c r="A1248" s="52"/>
      <c r="B1248" s="45"/>
      <c r="C1248" s="45"/>
      <c r="D1248" s="45"/>
      <c r="E1248" s="45"/>
      <c r="F1248" s="45"/>
      <c r="G1248" s="45"/>
      <c r="H1248" s="46"/>
      <c r="I1248" s="45"/>
      <c r="J1248" s="45"/>
      <c r="K1248" s="45"/>
      <c r="L1248" s="45"/>
      <c r="M1248" s="45"/>
      <c r="N1248" s="45"/>
      <c r="O1248" s="45"/>
      <c r="P1248" s="45"/>
      <c r="Q1248" s="45"/>
      <c r="R1248" s="45"/>
      <c r="S1248" s="45"/>
      <c r="T1248" s="45"/>
      <c r="U1248" s="45"/>
      <c r="V1248" s="45"/>
      <c r="W1248" s="45"/>
      <c r="X1248" s="45"/>
      <c r="Y1248" s="45"/>
      <c r="Z1248" s="45"/>
      <c r="AA1248" s="45"/>
      <c r="AB1248" s="45"/>
      <c r="AC1248" s="45"/>
      <c r="AD1248" s="45"/>
      <c r="AE1248" s="45"/>
      <c r="AF1248" s="45"/>
      <c r="AG1248" s="45"/>
      <c r="AH1248" s="45"/>
      <c r="AI1248" s="45"/>
      <c r="AJ1248" s="45"/>
      <c r="AK1248" s="45"/>
      <c r="AL1248" s="45"/>
      <c r="AM1248" s="45"/>
      <c r="AN1248" s="45"/>
      <c r="AO1248" s="45"/>
      <c r="AP1248" s="45"/>
      <c r="AQ1248" s="45"/>
      <c r="AR1248" s="45"/>
      <c r="AS1248" s="45"/>
      <c r="AT1248" s="45"/>
      <c r="AU1248" s="45"/>
      <c r="AV1248" s="45"/>
      <c r="AW1248" s="45"/>
      <c r="AX1248" s="45"/>
      <c r="AY1248" s="45"/>
      <c r="AZ1248" s="45"/>
      <c r="BA1248" s="45"/>
      <c r="BB1248" s="45"/>
      <c r="BC1248" s="45"/>
      <c r="BD1248" s="45"/>
      <c r="BE1248" s="45"/>
      <c r="BF1248" s="45"/>
      <c r="BG1248" s="45"/>
      <c r="BH1248" s="45"/>
      <c r="BI1248" s="45"/>
      <c r="BJ1248" s="45"/>
      <c r="BK1248" s="12"/>
    </row>
    <row r="1249" spans="1:63" s="44" customFormat="1" x14ac:dyDescent="0.2">
      <c r="A1249" s="52"/>
      <c r="B1249" s="45"/>
      <c r="C1249" s="45"/>
      <c r="D1249" s="45"/>
      <c r="E1249" s="45"/>
      <c r="F1249" s="45"/>
      <c r="G1249" s="45"/>
      <c r="H1249" s="46"/>
      <c r="I1249" s="45"/>
      <c r="J1249" s="45"/>
      <c r="K1249" s="45"/>
      <c r="L1249" s="45"/>
      <c r="M1249" s="45"/>
      <c r="N1249" s="45"/>
      <c r="O1249" s="45"/>
      <c r="P1249" s="45"/>
      <c r="Q1249" s="45"/>
      <c r="R1249" s="45"/>
      <c r="S1249" s="45"/>
      <c r="T1249" s="45"/>
      <c r="U1249" s="45"/>
      <c r="V1249" s="45"/>
      <c r="W1249" s="45"/>
      <c r="X1249" s="45"/>
      <c r="Y1249" s="45"/>
      <c r="Z1249" s="45"/>
      <c r="AA1249" s="45"/>
      <c r="AB1249" s="45"/>
      <c r="AC1249" s="45"/>
      <c r="AD1249" s="45"/>
      <c r="AE1249" s="45"/>
      <c r="AF1249" s="45"/>
      <c r="AG1249" s="45"/>
      <c r="AH1249" s="45"/>
      <c r="AI1249" s="45"/>
      <c r="AJ1249" s="45"/>
      <c r="AK1249" s="45"/>
      <c r="AL1249" s="45"/>
      <c r="AM1249" s="45"/>
      <c r="AN1249" s="45"/>
      <c r="AO1249" s="45"/>
      <c r="AP1249" s="45"/>
      <c r="AQ1249" s="45"/>
      <c r="AR1249" s="45"/>
      <c r="AS1249" s="45"/>
      <c r="AT1249" s="45"/>
      <c r="AU1249" s="45"/>
      <c r="AV1249" s="45"/>
      <c r="AW1249" s="45"/>
      <c r="AX1249" s="45"/>
      <c r="AY1249" s="45"/>
      <c r="AZ1249" s="45"/>
      <c r="BA1249" s="45"/>
      <c r="BB1249" s="45"/>
      <c r="BC1249" s="45"/>
      <c r="BD1249" s="45"/>
      <c r="BE1249" s="45"/>
      <c r="BF1249" s="45"/>
      <c r="BG1249" s="45"/>
      <c r="BH1249" s="45"/>
      <c r="BI1249" s="45"/>
      <c r="BJ1249" s="45"/>
      <c r="BK1249" s="12"/>
    </row>
    <row r="1250" spans="1:63" s="44" customFormat="1" x14ac:dyDescent="0.2">
      <c r="A1250" s="52"/>
      <c r="B1250" s="45"/>
      <c r="C1250" s="45"/>
      <c r="D1250" s="45"/>
      <c r="E1250" s="45"/>
      <c r="F1250" s="45"/>
      <c r="G1250" s="45"/>
      <c r="H1250" s="46"/>
      <c r="I1250" s="45"/>
      <c r="J1250" s="45"/>
      <c r="K1250" s="45"/>
      <c r="L1250" s="45"/>
      <c r="M1250" s="45"/>
      <c r="N1250" s="45"/>
      <c r="O1250" s="45"/>
      <c r="P1250" s="45"/>
      <c r="Q1250" s="45"/>
      <c r="R1250" s="45"/>
      <c r="S1250" s="45"/>
      <c r="T1250" s="45"/>
      <c r="U1250" s="45"/>
      <c r="V1250" s="45"/>
      <c r="W1250" s="45"/>
      <c r="X1250" s="45"/>
      <c r="Y1250" s="45"/>
      <c r="Z1250" s="45"/>
      <c r="AA1250" s="45"/>
      <c r="AB1250" s="45"/>
      <c r="AC1250" s="45"/>
      <c r="AD1250" s="45"/>
      <c r="AE1250" s="45"/>
      <c r="AF1250" s="45"/>
      <c r="AG1250" s="45"/>
      <c r="AH1250" s="45"/>
      <c r="AI1250" s="45"/>
      <c r="AJ1250" s="45"/>
      <c r="AK1250" s="45"/>
      <c r="AL1250" s="45"/>
      <c r="AM1250" s="45"/>
      <c r="AN1250" s="45"/>
      <c r="AO1250" s="45"/>
      <c r="AP1250" s="45"/>
      <c r="AQ1250" s="45"/>
      <c r="AR1250" s="45"/>
      <c r="AS1250" s="45"/>
      <c r="AT1250" s="45"/>
      <c r="AU1250" s="45"/>
      <c r="AV1250" s="45"/>
      <c r="AW1250" s="45"/>
      <c r="AX1250" s="45"/>
      <c r="AY1250" s="45"/>
      <c r="AZ1250" s="45"/>
      <c r="BA1250" s="45"/>
      <c r="BB1250" s="45"/>
      <c r="BC1250" s="45"/>
      <c r="BD1250" s="45"/>
      <c r="BE1250" s="45"/>
      <c r="BF1250" s="45"/>
      <c r="BG1250" s="45"/>
      <c r="BH1250" s="45"/>
      <c r="BI1250" s="45"/>
      <c r="BJ1250" s="45"/>
      <c r="BK1250" s="12"/>
    </row>
    <row r="1251" spans="1:63" s="44" customFormat="1" x14ac:dyDescent="0.2">
      <c r="A1251" s="52"/>
      <c r="B1251" s="45"/>
      <c r="C1251" s="45"/>
      <c r="D1251" s="45"/>
      <c r="E1251" s="45"/>
      <c r="F1251" s="45"/>
      <c r="G1251" s="45"/>
      <c r="H1251" s="46"/>
      <c r="I1251" s="45"/>
      <c r="J1251" s="45"/>
      <c r="K1251" s="45"/>
      <c r="L1251" s="45"/>
      <c r="M1251" s="45"/>
      <c r="N1251" s="45"/>
      <c r="O1251" s="45"/>
      <c r="P1251" s="45"/>
      <c r="Q1251" s="45"/>
      <c r="R1251" s="45"/>
      <c r="S1251" s="45"/>
      <c r="T1251" s="45"/>
      <c r="U1251" s="45"/>
      <c r="V1251" s="45"/>
      <c r="W1251" s="45"/>
      <c r="X1251" s="45"/>
      <c r="Y1251" s="45"/>
      <c r="Z1251" s="45"/>
      <c r="AA1251" s="45"/>
      <c r="AB1251" s="45"/>
      <c r="AC1251" s="45"/>
      <c r="AD1251" s="45"/>
      <c r="AE1251" s="45"/>
      <c r="AF1251" s="45"/>
      <c r="AG1251" s="45"/>
      <c r="AH1251" s="45"/>
      <c r="AI1251" s="45"/>
      <c r="AJ1251" s="45"/>
      <c r="AK1251" s="45"/>
      <c r="AL1251" s="45"/>
      <c r="AM1251" s="45"/>
      <c r="AN1251" s="45"/>
      <c r="AO1251" s="45"/>
      <c r="AP1251" s="45"/>
      <c r="AQ1251" s="45"/>
      <c r="AR1251" s="45"/>
      <c r="AS1251" s="45"/>
      <c r="AT1251" s="45"/>
      <c r="AU1251" s="45"/>
      <c r="AV1251" s="45"/>
      <c r="AW1251" s="45"/>
      <c r="AX1251" s="45"/>
      <c r="AY1251" s="45"/>
      <c r="AZ1251" s="45"/>
      <c r="BA1251" s="45"/>
      <c r="BB1251" s="45"/>
      <c r="BC1251" s="45"/>
      <c r="BD1251" s="45"/>
      <c r="BE1251" s="45"/>
      <c r="BF1251" s="45"/>
      <c r="BG1251" s="45"/>
      <c r="BH1251" s="45"/>
      <c r="BI1251" s="45"/>
      <c r="BJ1251" s="45"/>
      <c r="BK1251" s="12"/>
    </row>
    <row r="1252" spans="1:63" s="44" customFormat="1" x14ac:dyDescent="0.2">
      <c r="A1252" s="52"/>
      <c r="B1252" s="45"/>
      <c r="C1252" s="45"/>
      <c r="D1252" s="45"/>
      <c r="E1252" s="45"/>
      <c r="F1252" s="45"/>
      <c r="G1252" s="45"/>
      <c r="H1252" s="46"/>
      <c r="I1252" s="45"/>
      <c r="J1252" s="45"/>
      <c r="K1252" s="45"/>
      <c r="L1252" s="45"/>
      <c r="M1252" s="45"/>
      <c r="N1252" s="45"/>
      <c r="O1252" s="45"/>
      <c r="P1252" s="45"/>
      <c r="Q1252" s="45"/>
      <c r="R1252" s="45"/>
      <c r="S1252" s="45"/>
      <c r="T1252" s="45"/>
      <c r="U1252" s="45"/>
      <c r="V1252" s="45"/>
      <c r="W1252" s="45"/>
      <c r="X1252" s="45"/>
      <c r="Y1252" s="45"/>
      <c r="Z1252" s="45"/>
      <c r="AA1252" s="45"/>
      <c r="AB1252" s="45"/>
      <c r="AC1252" s="45"/>
      <c r="AD1252" s="45"/>
      <c r="AE1252" s="45"/>
      <c r="AF1252" s="45"/>
      <c r="AG1252" s="45"/>
      <c r="AH1252" s="45"/>
      <c r="AI1252" s="45"/>
      <c r="AJ1252" s="45"/>
      <c r="AK1252" s="45"/>
      <c r="AL1252" s="45"/>
      <c r="AM1252" s="45"/>
      <c r="AN1252" s="45"/>
      <c r="AO1252" s="45"/>
      <c r="AP1252" s="45"/>
      <c r="AQ1252" s="45"/>
      <c r="AR1252" s="45"/>
      <c r="AS1252" s="45"/>
      <c r="AT1252" s="45"/>
      <c r="AU1252" s="45"/>
      <c r="AV1252" s="45"/>
      <c r="AW1252" s="45"/>
      <c r="AX1252" s="45"/>
      <c r="AY1252" s="45"/>
      <c r="AZ1252" s="45"/>
      <c r="BA1252" s="45"/>
      <c r="BB1252" s="45"/>
      <c r="BC1252" s="45"/>
      <c r="BD1252" s="45"/>
      <c r="BE1252" s="45"/>
      <c r="BF1252" s="45"/>
      <c r="BG1252" s="45"/>
      <c r="BH1252" s="45"/>
      <c r="BI1252" s="45"/>
      <c r="BJ1252" s="45"/>
      <c r="BK1252" s="12"/>
    </row>
    <row r="1253" spans="1:63" s="44" customFormat="1" x14ac:dyDescent="0.2">
      <c r="A1253" s="52"/>
      <c r="B1253" s="45"/>
      <c r="C1253" s="45"/>
      <c r="D1253" s="45"/>
      <c r="E1253" s="45"/>
      <c r="F1253" s="45"/>
      <c r="G1253" s="45"/>
      <c r="H1253" s="46"/>
      <c r="I1253" s="45"/>
      <c r="J1253" s="45"/>
      <c r="K1253" s="45"/>
      <c r="L1253" s="45"/>
      <c r="M1253" s="45"/>
      <c r="N1253" s="45"/>
      <c r="O1253" s="45"/>
      <c r="P1253" s="45"/>
      <c r="Q1253" s="45"/>
      <c r="R1253" s="45"/>
      <c r="S1253" s="45"/>
      <c r="T1253" s="45"/>
      <c r="U1253" s="45"/>
      <c r="V1253" s="45"/>
      <c r="W1253" s="45"/>
      <c r="X1253" s="45"/>
      <c r="Y1253" s="45"/>
      <c r="Z1253" s="45"/>
      <c r="AA1253" s="45"/>
      <c r="AB1253" s="45"/>
      <c r="AC1253" s="45"/>
      <c r="AD1253" s="45"/>
      <c r="AE1253" s="45"/>
      <c r="AF1253" s="45"/>
      <c r="AG1253" s="45"/>
      <c r="AH1253" s="45"/>
      <c r="AI1253" s="45"/>
      <c r="AJ1253" s="45"/>
      <c r="AK1253" s="45"/>
      <c r="AL1253" s="45"/>
      <c r="AM1253" s="45"/>
      <c r="AN1253" s="45"/>
      <c r="AO1253" s="45"/>
      <c r="AP1253" s="45"/>
      <c r="AQ1253" s="45"/>
      <c r="AR1253" s="45"/>
      <c r="AS1253" s="45"/>
      <c r="AT1253" s="45"/>
      <c r="AU1253" s="45"/>
      <c r="AV1253" s="45"/>
      <c r="AW1253" s="45"/>
      <c r="AX1253" s="45"/>
      <c r="AY1253" s="45"/>
      <c r="AZ1253" s="45"/>
      <c r="BA1253" s="45"/>
      <c r="BB1253" s="45"/>
      <c r="BC1253" s="45"/>
      <c r="BD1253" s="45"/>
      <c r="BE1253" s="45"/>
      <c r="BF1253" s="45"/>
      <c r="BG1253" s="45"/>
      <c r="BH1253" s="45"/>
      <c r="BI1253" s="45"/>
      <c r="BJ1253" s="45"/>
      <c r="BK1253" s="12"/>
    </row>
  </sheetData>
  <phoneticPr fontId="0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8195" r:id="rId3" name="CheckBox1">
          <controlPr defaultSize="0" autoLine="0" autoPict="0" r:id="rId4">
            <anchor moveWithCells="1">
              <from>
                <xdr:col>1</xdr:col>
                <xdr:colOff>95250</xdr:colOff>
                <xdr:row>0</xdr:row>
                <xdr:rowOff>47625</xdr:rowOff>
              </from>
              <to>
                <xdr:col>3</xdr:col>
                <xdr:colOff>209550</xdr:colOff>
                <xdr:row>1</xdr:row>
                <xdr:rowOff>114300</xdr:rowOff>
              </to>
            </anchor>
          </controlPr>
        </control>
      </mc:Choice>
      <mc:Fallback>
        <control shapeId="8195" r:id="rId3" name="CheckBox1"/>
      </mc:Fallback>
    </mc:AlternateContent>
    <mc:AlternateContent xmlns:mc="http://schemas.openxmlformats.org/markup-compatibility/2006">
      <mc:Choice Requires="x14">
        <control shapeId="8193" r:id="rId5" name="Button 1">
          <controlPr defaultSize="0" print="0" autoFill="0" autoPict="0" macro="[0]!setFormula">
            <anchor moveWithCells="1" sizeWithCells="1">
              <from>
                <xdr:col>0</xdr:col>
                <xdr:colOff>9525</xdr:colOff>
                <xdr:row>0</xdr:row>
                <xdr:rowOff>19050</xdr:rowOff>
              </from>
              <to>
                <xdr:col>0</xdr:col>
                <xdr:colOff>1133475</xdr:colOff>
                <xdr:row>1</xdr:row>
                <xdr:rowOff>114300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196" r:id="rId6" name="Button 4">
          <controlPr defaultSize="0" print="0" autoFill="0" autoPict="0" macro="[0]!getDiscountFactor">
            <anchor moveWithCells="1" sizeWithCells="1">
              <from>
                <xdr:col>3</xdr:col>
                <xdr:colOff>666750</xdr:colOff>
                <xdr:row>0</xdr:row>
                <xdr:rowOff>28575</xdr:rowOff>
              </from>
              <to>
                <xdr:col>6</xdr:col>
                <xdr:colOff>76200</xdr:colOff>
                <xdr:row>1</xdr:row>
                <xdr:rowOff>133350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18"/>
  <sheetViews>
    <sheetView workbookViewId="0">
      <selection activeCell="E21" sqref="E21"/>
    </sheetView>
  </sheetViews>
  <sheetFormatPr defaultRowHeight="12.75" x14ac:dyDescent="0.2"/>
  <cols>
    <col min="1" max="1" width="20.140625" bestFit="1" customWidth="1"/>
  </cols>
  <sheetData>
    <row r="1" spans="1:2" ht="13.5" thickBot="1" x14ac:dyDescent="0.25"/>
    <row r="2" spans="1:2" ht="19.5" thickBot="1" x14ac:dyDescent="0.35">
      <c r="A2" s="209" t="s">
        <v>166</v>
      </c>
      <c r="B2" s="210"/>
    </row>
    <row r="3" spans="1:2" ht="13.5" thickBot="1" x14ac:dyDescent="0.25">
      <c r="A3" s="132" t="s">
        <v>32</v>
      </c>
      <c r="B3" s="84">
        <v>0.02</v>
      </c>
    </row>
    <row r="4" spans="1:2" ht="13.5" thickBot="1" x14ac:dyDescent="0.25">
      <c r="A4" s="132" t="s">
        <v>45</v>
      </c>
      <c r="B4" s="85">
        <v>-0.02</v>
      </c>
    </row>
    <row r="5" spans="1:2" ht="13.5" thickBot="1" x14ac:dyDescent="0.25">
      <c r="A5" s="128" t="s">
        <v>56</v>
      </c>
      <c r="B5" s="85">
        <v>0.08</v>
      </c>
    </row>
    <row r="6" spans="1:2" ht="13.5" thickBot="1" x14ac:dyDescent="0.25">
      <c r="A6" s="132" t="s">
        <v>48</v>
      </c>
      <c r="B6" s="85">
        <v>-0.15</v>
      </c>
    </row>
    <row r="7" spans="1:2" ht="13.5" thickBot="1" x14ac:dyDescent="0.25">
      <c r="A7" s="132" t="s">
        <v>49</v>
      </c>
      <c r="B7" s="85">
        <v>0.04</v>
      </c>
    </row>
    <row r="8" spans="1:2" ht="13.5" thickBot="1" x14ac:dyDescent="0.25">
      <c r="A8" s="132" t="s">
        <v>51</v>
      </c>
      <c r="B8" s="85">
        <v>0.2</v>
      </c>
    </row>
    <row r="9" spans="1:2" ht="13.5" thickBot="1" x14ac:dyDescent="0.25">
      <c r="A9" s="128" t="s">
        <v>54</v>
      </c>
      <c r="B9" s="85">
        <v>0.06</v>
      </c>
    </row>
    <row r="10" spans="1:2" ht="13.5" thickBot="1" x14ac:dyDescent="0.25">
      <c r="A10" s="128" t="s">
        <v>57</v>
      </c>
      <c r="B10" s="85">
        <v>0.01</v>
      </c>
    </row>
    <row r="11" spans="1:2" ht="13.5" thickBot="1" x14ac:dyDescent="0.25">
      <c r="A11" s="128" t="s">
        <v>60</v>
      </c>
      <c r="B11" s="85">
        <v>0.06</v>
      </c>
    </row>
    <row r="12" spans="1:2" ht="13.5" thickBot="1" x14ac:dyDescent="0.25">
      <c r="A12" s="132" t="s">
        <v>61</v>
      </c>
      <c r="B12" s="85">
        <v>0.1</v>
      </c>
    </row>
    <row r="13" spans="1:2" ht="13.5" thickBot="1" x14ac:dyDescent="0.25">
      <c r="A13" s="132" t="s">
        <v>63</v>
      </c>
      <c r="B13" s="85">
        <v>-0.05</v>
      </c>
    </row>
    <row r="14" spans="1:2" ht="13.5" thickBot="1" x14ac:dyDescent="0.25">
      <c r="A14" s="132" t="s">
        <v>54</v>
      </c>
      <c r="B14" s="85">
        <v>0.06</v>
      </c>
    </row>
    <row r="15" spans="1:2" ht="13.5" thickBot="1" x14ac:dyDescent="0.25">
      <c r="A15" s="132" t="s">
        <v>65</v>
      </c>
      <c r="B15" s="85">
        <v>-0.33</v>
      </c>
    </row>
    <row r="16" spans="1:2" ht="13.5" thickBot="1" x14ac:dyDescent="0.25">
      <c r="A16" s="132" t="s">
        <v>46</v>
      </c>
      <c r="B16" s="85">
        <v>0.1</v>
      </c>
    </row>
    <row r="17" spans="1:2" ht="13.5" thickBot="1" x14ac:dyDescent="0.25">
      <c r="A17" s="132" t="s">
        <v>140</v>
      </c>
      <c r="B17" s="85">
        <v>-0.02</v>
      </c>
    </row>
    <row r="18" spans="1:2" ht="13.5" thickBot="1" x14ac:dyDescent="0.25">
      <c r="A18" s="133" t="s">
        <v>39</v>
      </c>
      <c r="B18" s="131">
        <v>-0.02</v>
      </c>
    </row>
  </sheetData>
  <mergeCells count="1">
    <mergeCell ref="A2:B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44"/>
  <sheetViews>
    <sheetView topLeftCell="A14" workbookViewId="0">
      <selection activeCell="F41" sqref="F41"/>
    </sheetView>
  </sheetViews>
  <sheetFormatPr defaultRowHeight="12.75" x14ac:dyDescent="0.2"/>
  <cols>
    <col min="1" max="1" width="18.7109375" bestFit="1" customWidth="1"/>
    <col min="4" max="4" width="22.5703125" customWidth="1"/>
  </cols>
  <sheetData>
    <row r="1" spans="1:40" x14ac:dyDescent="0.2">
      <c r="D1" s="15" t="s">
        <v>7</v>
      </c>
      <c r="E1" s="54" t="s">
        <v>209</v>
      </c>
      <c r="F1" s="54" t="s">
        <v>205</v>
      </c>
      <c r="G1" s="54" t="s">
        <v>203</v>
      </c>
      <c r="H1" s="54" t="s">
        <v>204</v>
      </c>
      <c r="I1" s="54" t="s">
        <v>210</v>
      </c>
      <c r="J1" s="54" t="s">
        <v>208</v>
      </c>
      <c r="K1" s="54" t="s">
        <v>207</v>
      </c>
      <c r="L1" s="54" t="s">
        <v>206</v>
      </c>
      <c r="M1" s="54" t="s">
        <v>211</v>
      </c>
      <c r="N1" s="54" t="s">
        <v>82</v>
      </c>
      <c r="O1" s="54" t="s">
        <v>34</v>
      </c>
      <c r="P1" s="54" t="s">
        <v>74</v>
      </c>
      <c r="Q1" s="54" t="s">
        <v>75</v>
      </c>
      <c r="R1" s="137" t="s">
        <v>78</v>
      </c>
      <c r="S1" s="54" t="s">
        <v>76</v>
      </c>
      <c r="T1" s="137" t="s">
        <v>79</v>
      </c>
      <c r="U1" s="137" t="s">
        <v>168</v>
      </c>
      <c r="V1" s="137" t="s">
        <v>80</v>
      </c>
      <c r="W1" s="54" t="s">
        <v>169</v>
      </c>
      <c r="X1" s="54" t="s">
        <v>170</v>
      </c>
      <c r="Y1" s="54" t="s">
        <v>171</v>
      </c>
      <c r="Z1" s="54" t="s">
        <v>172</v>
      </c>
      <c r="AA1" s="79" t="s">
        <v>212</v>
      </c>
      <c r="AB1" s="79" t="s">
        <v>35</v>
      </c>
      <c r="AC1" s="79" t="s">
        <v>213</v>
      </c>
      <c r="AD1" s="79" t="s">
        <v>38</v>
      </c>
      <c r="AE1" s="79" t="s">
        <v>214</v>
      </c>
      <c r="AF1" s="79" t="s">
        <v>37</v>
      </c>
      <c r="AG1" s="79" t="s">
        <v>215</v>
      </c>
      <c r="AH1" s="79" t="s">
        <v>173</v>
      </c>
      <c r="AI1" s="79" t="s">
        <v>160</v>
      </c>
      <c r="AJ1" s="79" t="s">
        <v>161</v>
      </c>
      <c r="AK1" s="79" t="s">
        <v>162</v>
      </c>
      <c r="AL1" s="79" t="s">
        <v>163</v>
      </c>
      <c r="AM1" s="53" t="s">
        <v>164</v>
      </c>
      <c r="AN1" s="53" t="s">
        <v>77</v>
      </c>
    </row>
    <row r="2" spans="1:40" ht="13.5" thickBot="1" x14ac:dyDescent="0.25"/>
    <row r="3" spans="1:40" ht="18.75" thickBot="1" x14ac:dyDescent="0.3">
      <c r="A3" s="211" t="s">
        <v>176</v>
      </c>
      <c r="B3" s="212"/>
      <c r="D3" s="15" t="s">
        <v>7</v>
      </c>
      <c r="E3" s="16" t="s">
        <v>6</v>
      </c>
      <c r="F3" s="80">
        <v>37257</v>
      </c>
    </row>
    <row r="4" spans="1:40" x14ac:dyDescent="0.2">
      <c r="A4" s="142" t="s">
        <v>122</v>
      </c>
      <c r="B4" s="138">
        <v>0</v>
      </c>
      <c r="C4">
        <v>4</v>
      </c>
      <c r="D4" s="54" t="s">
        <v>209</v>
      </c>
      <c r="E4" s="54" t="s">
        <v>216</v>
      </c>
      <c r="F4">
        <v>0</v>
      </c>
    </row>
    <row r="5" spans="1:40" x14ac:dyDescent="0.2">
      <c r="A5" s="143" t="s">
        <v>123</v>
      </c>
      <c r="B5" s="139">
        <v>0</v>
      </c>
      <c r="C5">
        <f>C4+1</f>
        <v>5</v>
      </c>
      <c r="D5" s="54" t="s">
        <v>205</v>
      </c>
      <c r="E5" s="54" t="s">
        <v>216</v>
      </c>
      <c r="F5">
        <v>1.4999999999999999E-2</v>
      </c>
    </row>
    <row r="6" spans="1:40" x14ac:dyDescent="0.2">
      <c r="A6" s="143" t="s">
        <v>124</v>
      </c>
      <c r="B6" s="139">
        <v>0</v>
      </c>
      <c r="C6">
        <f t="shared" ref="C6:C39" si="0">C5+1</f>
        <v>6</v>
      </c>
      <c r="D6" s="54" t="s">
        <v>203</v>
      </c>
      <c r="E6" s="54" t="s">
        <v>216</v>
      </c>
      <c r="F6">
        <v>-1.4999999999999999E-2</v>
      </c>
    </row>
    <row r="7" spans="1:40" x14ac:dyDescent="0.2">
      <c r="A7" s="143" t="s">
        <v>125</v>
      </c>
      <c r="B7" s="139">
        <v>0</v>
      </c>
      <c r="C7">
        <f t="shared" si="0"/>
        <v>7</v>
      </c>
      <c r="D7" s="54" t="s">
        <v>204</v>
      </c>
      <c r="E7" s="54" t="s">
        <v>216</v>
      </c>
      <c r="F7">
        <v>0.01</v>
      </c>
    </row>
    <row r="8" spans="1:40" x14ac:dyDescent="0.2">
      <c r="A8" s="143" t="s">
        <v>29</v>
      </c>
      <c r="B8" s="139">
        <v>0</v>
      </c>
      <c r="C8">
        <f t="shared" si="0"/>
        <v>8</v>
      </c>
      <c r="D8" s="54" t="s">
        <v>210</v>
      </c>
      <c r="E8" s="54" t="s">
        <v>216</v>
      </c>
      <c r="F8">
        <v>0.03</v>
      </c>
    </row>
    <row r="9" spans="1:40" x14ac:dyDescent="0.2">
      <c r="A9" s="144" t="s">
        <v>126</v>
      </c>
      <c r="B9" s="139">
        <v>0</v>
      </c>
      <c r="C9">
        <f t="shared" si="0"/>
        <v>9</v>
      </c>
      <c r="D9" s="54" t="s">
        <v>208</v>
      </c>
      <c r="E9" s="54" t="s">
        <v>216</v>
      </c>
      <c r="F9">
        <v>0</v>
      </c>
    </row>
    <row r="10" spans="1:40" x14ac:dyDescent="0.2">
      <c r="A10" s="144" t="s">
        <v>135</v>
      </c>
      <c r="B10" s="139">
        <v>0</v>
      </c>
      <c r="C10">
        <f t="shared" si="0"/>
        <v>10</v>
      </c>
      <c r="D10" s="54" t="s">
        <v>207</v>
      </c>
      <c r="E10" s="54" t="s">
        <v>216</v>
      </c>
      <c r="F10">
        <v>0</v>
      </c>
    </row>
    <row r="11" spans="1:40" x14ac:dyDescent="0.2">
      <c r="A11" s="144" t="s">
        <v>128</v>
      </c>
      <c r="B11" s="139">
        <v>0</v>
      </c>
      <c r="C11">
        <f t="shared" si="0"/>
        <v>11</v>
      </c>
      <c r="D11" s="54" t="s">
        <v>206</v>
      </c>
      <c r="E11" s="54" t="s">
        <v>216</v>
      </c>
      <c r="F11">
        <v>0.01</v>
      </c>
    </row>
    <row r="12" spans="1:40" x14ac:dyDescent="0.2">
      <c r="A12" s="144" t="s">
        <v>129</v>
      </c>
      <c r="B12" s="139">
        <v>0</v>
      </c>
      <c r="C12">
        <f t="shared" si="0"/>
        <v>12</v>
      </c>
      <c r="D12" s="54" t="s">
        <v>211</v>
      </c>
      <c r="E12" s="54" t="s">
        <v>216</v>
      </c>
      <c r="F12">
        <v>0.01</v>
      </c>
    </row>
    <row r="13" spans="1:40" x14ac:dyDescent="0.2">
      <c r="A13" s="144" t="s">
        <v>136</v>
      </c>
      <c r="B13" s="139">
        <v>0</v>
      </c>
      <c r="C13">
        <f t="shared" si="0"/>
        <v>13</v>
      </c>
      <c r="D13" s="54" t="s">
        <v>82</v>
      </c>
      <c r="E13" s="54" t="s">
        <v>216</v>
      </c>
      <c r="F13">
        <v>0</v>
      </c>
    </row>
    <row r="14" spans="1:40" x14ac:dyDescent="0.2">
      <c r="A14" s="144" t="s">
        <v>131</v>
      </c>
      <c r="B14" s="139">
        <v>0</v>
      </c>
      <c r="C14">
        <f t="shared" si="0"/>
        <v>14</v>
      </c>
      <c r="D14" s="54" t="s">
        <v>34</v>
      </c>
      <c r="E14" s="54" t="s">
        <v>216</v>
      </c>
      <c r="F14">
        <v>1.4999999999999999E-2</v>
      </c>
    </row>
    <row r="15" spans="1:40" x14ac:dyDescent="0.2">
      <c r="A15" s="143" t="s">
        <v>41</v>
      </c>
      <c r="B15" s="139">
        <v>0</v>
      </c>
      <c r="C15">
        <f t="shared" si="0"/>
        <v>15</v>
      </c>
      <c r="D15" s="54" t="s">
        <v>74</v>
      </c>
      <c r="E15" s="54" t="s">
        <v>216</v>
      </c>
      <c r="F15">
        <v>-1.4999999999999999E-2</v>
      </c>
    </row>
    <row r="16" spans="1:40" x14ac:dyDescent="0.2">
      <c r="A16" s="143" t="s">
        <v>137</v>
      </c>
      <c r="B16" s="139">
        <v>0</v>
      </c>
      <c r="C16">
        <f t="shared" si="0"/>
        <v>16</v>
      </c>
      <c r="D16" s="54" t="s">
        <v>75</v>
      </c>
      <c r="E16" s="54" t="s">
        <v>216</v>
      </c>
      <c r="F16">
        <v>0.01</v>
      </c>
    </row>
    <row r="17" spans="1:6" x14ac:dyDescent="0.2">
      <c r="A17" s="143" t="s">
        <v>43</v>
      </c>
      <c r="B17" s="139">
        <v>0</v>
      </c>
      <c r="C17">
        <f t="shared" si="0"/>
        <v>17</v>
      </c>
      <c r="D17" s="54" t="s">
        <v>78</v>
      </c>
      <c r="E17" s="54" t="s">
        <v>216</v>
      </c>
      <c r="F17">
        <v>0.03</v>
      </c>
    </row>
    <row r="18" spans="1:6" x14ac:dyDescent="0.2">
      <c r="A18" s="143" t="s">
        <v>44</v>
      </c>
      <c r="B18" s="139">
        <v>0</v>
      </c>
      <c r="C18">
        <f t="shared" si="0"/>
        <v>18</v>
      </c>
      <c r="D18" s="54" t="s">
        <v>76</v>
      </c>
      <c r="E18" s="54" t="s">
        <v>216</v>
      </c>
      <c r="F18">
        <v>0</v>
      </c>
    </row>
    <row r="19" spans="1:6" x14ac:dyDescent="0.2">
      <c r="A19" s="143" t="s">
        <v>130</v>
      </c>
      <c r="B19" s="139">
        <v>0</v>
      </c>
      <c r="C19">
        <f t="shared" si="0"/>
        <v>19</v>
      </c>
      <c r="D19" s="54" t="s">
        <v>79</v>
      </c>
      <c r="E19" s="54" t="s">
        <v>216</v>
      </c>
      <c r="F19">
        <v>0</v>
      </c>
    </row>
    <row r="20" spans="1:6" x14ac:dyDescent="0.2">
      <c r="A20" s="143" t="s">
        <v>138</v>
      </c>
      <c r="B20" s="139">
        <v>0</v>
      </c>
      <c r="C20">
        <f t="shared" si="0"/>
        <v>20</v>
      </c>
      <c r="D20" s="54" t="s">
        <v>168</v>
      </c>
      <c r="E20" s="54" t="s">
        <v>216</v>
      </c>
      <c r="F20">
        <v>0.01</v>
      </c>
    </row>
    <row r="21" spans="1:6" x14ac:dyDescent="0.2">
      <c r="A21" s="143" t="s">
        <v>46</v>
      </c>
      <c r="B21" s="139">
        <v>0</v>
      </c>
      <c r="C21">
        <f t="shared" si="0"/>
        <v>21</v>
      </c>
      <c r="D21" s="54" t="s">
        <v>80</v>
      </c>
      <c r="E21" s="54" t="s">
        <v>216</v>
      </c>
      <c r="F21">
        <v>0.01</v>
      </c>
    </row>
    <row r="22" spans="1:6" x14ac:dyDescent="0.2">
      <c r="A22" s="143" t="s">
        <v>132</v>
      </c>
      <c r="B22" s="139">
        <v>0</v>
      </c>
      <c r="C22">
        <f t="shared" si="0"/>
        <v>22</v>
      </c>
      <c r="D22" s="54" t="s">
        <v>169</v>
      </c>
      <c r="E22" s="54" t="s">
        <v>216</v>
      </c>
      <c r="F22">
        <v>-1.4999999999999999E-2</v>
      </c>
    </row>
    <row r="23" spans="1:6" x14ac:dyDescent="0.2">
      <c r="A23" s="143" t="s">
        <v>50</v>
      </c>
      <c r="B23" s="139">
        <v>0.05</v>
      </c>
      <c r="C23">
        <f t="shared" si="0"/>
        <v>23</v>
      </c>
      <c r="D23" s="54" t="s">
        <v>170</v>
      </c>
      <c r="E23" s="54" t="s">
        <v>216</v>
      </c>
      <c r="F23">
        <v>0.01</v>
      </c>
    </row>
    <row r="24" spans="1:6" x14ac:dyDescent="0.2">
      <c r="A24" s="143" t="s">
        <v>53</v>
      </c>
      <c r="B24" s="139">
        <v>0</v>
      </c>
      <c r="C24">
        <f t="shared" si="0"/>
        <v>24</v>
      </c>
      <c r="D24" s="54" t="s">
        <v>171</v>
      </c>
      <c r="E24" s="54" t="s">
        <v>216</v>
      </c>
      <c r="F24">
        <v>-1.4999999999999999E-2</v>
      </c>
    </row>
    <row r="25" spans="1:6" x14ac:dyDescent="0.2">
      <c r="A25" s="145" t="s">
        <v>143</v>
      </c>
      <c r="B25" s="139">
        <v>0</v>
      </c>
      <c r="C25">
        <f t="shared" si="0"/>
        <v>25</v>
      </c>
      <c r="D25" s="54" t="s">
        <v>172</v>
      </c>
      <c r="E25" s="54" t="s">
        <v>216</v>
      </c>
      <c r="F25">
        <v>0.01</v>
      </c>
    </row>
    <row r="26" spans="1:6" x14ac:dyDescent="0.2">
      <c r="A26" s="145" t="s">
        <v>139</v>
      </c>
      <c r="B26" s="139">
        <v>0</v>
      </c>
      <c r="C26">
        <f t="shared" si="0"/>
        <v>26</v>
      </c>
      <c r="D26" s="79" t="s">
        <v>212</v>
      </c>
      <c r="E26" s="54" t="s">
        <v>216</v>
      </c>
      <c r="F26">
        <v>0.01</v>
      </c>
    </row>
    <row r="27" spans="1:6" x14ac:dyDescent="0.2">
      <c r="A27" s="145" t="s">
        <v>55</v>
      </c>
      <c r="B27" s="139">
        <v>0</v>
      </c>
      <c r="C27">
        <f t="shared" si="0"/>
        <v>27</v>
      </c>
      <c r="D27" s="79" t="s">
        <v>35</v>
      </c>
      <c r="E27" s="54" t="s">
        <v>216</v>
      </c>
      <c r="F27">
        <v>0.01</v>
      </c>
    </row>
    <row r="28" spans="1:6" x14ac:dyDescent="0.2">
      <c r="A28" s="145" t="s">
        <v>144</v>
      </c>
      <c r="B28" s="139">
        <v>0</v>
      </c>
      <c r="C28">
        <f t="shared" si="0"/>
        <v>28</v>
      </c>
      <c r="D28" s="79" t="s">
        <v>213</v>
      </c>
      <c r="E28" s="54" t="s">
        <v>216</v>
      </c>
      <c r="F28">
        <v>0</v>
      </c>
    </row>
    <row r="29" spans="1:6" x14ac:dyDescent="0.2">
      <c r="A29" s="145" t="s">
        <v>145</v>
      </c>
      <c r="B29" s="139">
        <v>0</v>
      </c>
      <c r="C29">
        <f t="shared" si="0"/>
        <v>29</v>
      </c>
      <c r="D29" s="79" t="s">
        <v>38</v>
      </c>
      <c r="E29" s="54" t="s">
        <v>216</v>
      </c>
      <c r="F29">
        <v>0</v>
      </c>
    </row>
    <row r="30" spans="1:6" x14ac:dyDescent="0.2">
      <c r="A30" s="145" t="s">
        <v>59</v>
      </c>
      <c r="B30" s="139">
        <v>0</v>
      </c>
      <c r="C30">
        <f t="shared" si="0"/>
        <v>30</v>
      </c>
      <c r="D30" s="79" t="s">
        <v>214</v>
      </c>
      <c r="E30" s="54" t="s">
        <v>216</v>
      </c>
      <c r="F30">
        <v>0.01</v>
      </c>
    </row>
    <row r="31" spans="1:6" x14ac:dyDescent="0.2">
      <c r="A31" s="145" t="s">
        <v>146</v>
      </c>
      <c r="B31" s="139">
        <v>0</v>
      </c>
      <c r="C31">
        <f t="shared" si="0"/>
        <v>31</v>
      </c>
      <c r="D31" s="79" t="s">
        <v>37</v>
      </c>
      <c r="E31" s="54" t="s">
        <v>216</v>
      </c>
      <c r="F31">
        <v>0.01</v>
      </c>
    </row>
    <row r="32" spans="1:6" x14ac:dyDescent="0.2">
      <c r="A32" s="145" t="s">
        <v>62</v>
      </c>
      <c r="B32" s="139">
        <v>0</v>
      </c>
      <c r="C32">
        <f t="shared" si="0"/>
        <v>32</v>
      </c>
      <c r="D32" s="79" t="s">
        <v>215</v>
      </c>
      <c r="E32" s="54" t="s">
        <v>216</v>
      </c>
      <c r="F32">
        <v>0</v>
      </c>
    </row>
    <row r="33" spans="1:6" x14ac:dyDescent="0.2">
      <c r="A33" s="145" t="s">
        <v>64</v>
      </c>
      <c r="B33" s="139">
        <v>0</v>
      </c>
      <c r="C33">
        <f t="shared" si="0"/>
        <v>33</v>
      </c>
      <c r="D33" s="79" t="s">
        <v>173</v>
      </c>
      <c r="E33" s="54" t="s">
        <v>216</v>
      </c>
      <c r="F33">
        <v>0</v>
      </c>
    </row>
    <row r="34" spans="1:6" x14ac:dyDescent="0.2">
      <c r="A34" s="145" t="s">
        <v>66</v>
      </c>
      <c r="B34" s="139">
        <v>0</v>
      </c>
      <c r="C34">
        <f t="shared" si="0"/>
        <v>34</v>
      </c>
      <c r="D34" s="79" t="s">
        <v>160</v>
      </c>
      <c r="E34" s="54" t="s">
        <v>216</v>
      </c>
      <c r="F34">
        <v>0</v>
      </c>
    </row>
    <row r="35" spans="1:6" x14ac:dyDescent="0.2">
      <c r="A35" s="145" t="s">
        <v>140</v>
      </c>
      <c r="B35" s="139">
        <v>0</v>
      </c>
      <c r="C35">
        <f t="shared" si="0"/>
        <v>35</v>
      </c>
      <c r="D35" s="79" t="s">
        <v>161</v>
      </c>
      <c r="E35" s="54" t="s">
        <v>216</v>
      </c>
      <c r="F35">
        <v>0</v>
      </c>
    </row>
    <row r="36" spans="1:6" x14ac:dyDescent="0.2">
      <c r="A36" s="145" t="s">
        <v>157</v>
      </c>
      <c r="B36" s="139">
        <v>0</v>
      </c>
      <c r="C36">
        <f t="shared" si="0"/>
        <v>36</v>
      </c>
      <c r="D36" s="79" t="s">
        <v>162</v>
      </c>
      <c r="E36" s="54" t="s">
        <v>216</v>
      </c>
      <c r="F36">
        <v>0</v>
      </c>
    </row>
    <row r="37" spans="1:6" x14ac:dyDescent="0.2">
      <c r="A37" s="145" t="s">
        <v>69</v>
      </c>
      <c r="B37" s="139">
        <v>0</v>
      </c>
      <c r="C37">
        <f t="shared" si="0"/>
        <v>37</v>
      </c>
      <c r="D37" s="79" t="s">
        <v>163</v>
      </c>
      <c r="E37" s="54" t="s">
        <v>216</v>
      </c>
      <c r="F37">
        <v>0</v>
      </c>
    </row>
    <row r="38" spans="1:6" x14ac:dyDescent="0.2">
      <c r="A38" s="145" t="s">
        <v>147</v>
      </c>
      <c r="B38" s="139">
        <v>0</v>
      </c>
      <c r="C38">
        <f t="shared" si="0"/>
        <v>38</v>
      </c>
      <c r="D38" s="53" t="s">
        <v>164</v>
      </c>
      <c r="E38" s="54" t="s">
        <v>216</v>
      </c>
      <c r="F38">
        <v>0</v>
      </c>
    </row>
    <row r="39" spans="1:6" x14ac:dyDescent="0.2">
      <c r="A39" s="145" t="s">
        <v>148</v>
      </c>
      <c r="B39" s="139">
        <v>0</v>
      </c>
      <c r="C39">
        <f t="shared" si="0"/>
        <v>39</v>
      </c>
      <c r="D39" s="53" t="s">
        <v>77</v>
      </c>
      <c r="E39" s="54" t="s">
        <v>216</v>
      </c>
      <c r="F39">
        <v>0.01</v>
      </c>
    </row>
    <row r="40" spans="1:6" x14ac:dyDescent="0.2">
      <c r="A40" s="145" t="s">
        <v>149</v>
      </c>
      <c r="B40" s="139">
        <v>0</v>
      </c>
      <c r="C40">
        <v>40</v>
      </c>
      <c r="D40" s="79" t="s">
        <v>230</v>
      </c>
      <c r="E40" s="54" t="s">
        <v>216</v>
      </c>
      <c r="F40">
        <v>0</v>
      </c>
    </row>
    <row r="41" spans="1:6" x14ac:dyDescent="0.2">
      <c r="A41" s="145" t="s">
        <v>150</v>
      </c>
      <c r="B41" s="139">
        <v>0</v>
      </c>
    </row>
    <row r="42" spans="1:6" x14ac:dyDescent="0.2">
      <c r="A42" s="145" t="s">
        <v>153</v>
      </c>
      <c r="B42" s="139">
        <v>0</v>
      </c>
    </row>
    <row r="43" spans="1:6" x14ac:dyDescent="0.2">
      <c r="A43" s="145" t="s">
        <v>154</v>
      </c>
      <c r="B43" s="139">
        <v>0</v>
      </c>
    </row>
    <row r="44" spans="1:6" ht="13.5" thickBot="1" x14ac:dyDescent="0.25">
      <c r="A44" s="146" t="s">
        <v>155</v>
      </c>
      <c r="B44" s="140">
        <v>0</v>
      </c>
    </row>
  </sheetData>
  <mergeCells count="1">
    <mergeCell ref="A3:B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24"/>
  <sheetViews>
    <sheetView topLeftCell="A16" workbookViewId="0">
      <selection activeCell="B22" sqref="B22"/>
    </sheetView>
  </sheetViews>
  <sheetFormatPr defaultRowHeight="12.75" x14ac:dyDescent="0.2"/>
  <cols>
    <col min="1" max="2" width="19" customWidth="1"/>
    <col min="3" max="3" width="19.140625" customWidth="1"/>
  </cols>
  <sheetData>
    <row r="1" spans="1:4" ht="33" customHeight="1" thickBot="1" x14ac:dyDescent="0.25">
      <c r="A1" s="213" t="s">
        <v>177</v>
      </c>
      <c r="B1" s="213"/>
      <c r="C1" s="213"/>
    </row>
    <row r="2" spans="1:4" ht="18.75" customHeight="1" x14ac:dyDescent="0.25">
      <c r="A2" s="170" t="s">
        <v>0</v>
      </c>
      <c r="B2" s="171">
        <f ca="1">TODAY()+1</f>
        <v>37274</v>
      </c>
      <c r="C2" s="171">
        <f ca="1">TODAY()+2</f>
        <v>37275</v>
      </c>
    </row>
    <row r="3" spans="1:4" ht="24.75" customHeight="1" thickBot="1" x14ac:dyDescent="0.3">
      <c r="A3" s="172"/>
      <c r="B3" s="173" t="s">
        <v>178</v>
      </c>
      <c r="C3" s="174" t="s">
        <v>179</v>
      </c>
      <c r="D3" s="175"/>
    </row>
    <row r="4" spans="1:4" ht="24.95" customHeight="1" thickTop="1" x14ac:dyDescent="0.25">
      <c r="A4" s="176" t="s">
        <v>180</v>
      </c>
      <c r="B4" s="177">
        <f>CurveFetch!L16</f>
        <v>2.1</v>
      </c>
      <c r="C4" s="178">
        <f>+[2]Curves!$D20</f>
        <v>2.21</v>
      </c>
      <c r="D4" s="179"/>
    </row>
    <row r="5" spans="1:4" ht="24.95" customHeight="1" x14ac:dyDescent="0.25">
      <c r="A5" s="180" t="s">
        <v>181</v>
      </c>
      <c r="B5" s="181">
        <f>CurveFetch!K16</f>
        <v>2.0649999999999999</v>
      </c>
      <c r="C5" s="182">
        <f>+[2]Curves!$D22</f>
        <v>2.0099999999999998</v>
      </c>
      <c r="D5" s="179"/>
    </row>
    <row r="6" spans="1:4" ht="24.95" customHeight="1" x14ac:dyDescent="0.25">
      <c r="A6" s="180" t="s">
        <v>226</v>
      </c>
      <c r="B6" s="181">
        <f>CurveFetch!S16</f>
        <v>2.0249999999999999</v>
      </c>
      <c r="C6" s="182"/>
      <c r="D6" s="179"/>
    </row>
    <row r="7" spans="1:4" ht="24.95" customHeight="1" x14ac:dyDescent="0.25">
      <c r="A7" s="180" t="s">
        <v>229</v>
      </c>
      <c r="B7" s="181">
        <f>CurveFetch!X16</f>
        <v>0</v>
      </c>
      <c r="C7" s="182"/>
      <c r="D7" s="179"/>
    </row>
    <row r="8" spans="1:4" ht="24.95" customHeight="1" x14ac:dyDescent="0.25">
      <c r="A8" s="180" t="s">
        <v>182</v>
      </c>
      <c r="B8" s="181">
        <f>CurveFetch!M16</f>
        <v>2.2000000000000002</v>
      </c>
      <c r="C8" s="182">
        <f>+[2]Curves!$D31</f>
        <v>2.4099999999999997</v>
      </c>
      <c r="D8" s="179"/>
    </row>
    <row r="9" spans="1:4" ht="24.95" customHeight="1" x14ac:dyDescent="0.25">
      <c r="A9" s="180" t="s">
        <v>183</v>
      </c>
      <c r="B9" s="181">
        <f>CurveFetch!N16</f>
        <v>1.96</v>
      </c>
      <c r="C9" s="182">
        <f>+[2]Curves!$D13</f>
        <v>1.9599999999999997</v>
      </c>
      <c r="D9" s="179"/>
    </row>
    <row r="10" spans="1:4" ht="24.95" customHeight="1" x14ac:dyDescent="0.25">
      <c r="A10" s="180" t="s">
        <v>184</v>
      </c>
      <c r="B10" s="181">
        <f>CurveFetch!O16</f>
        <v>1.97</v>
      </c>
      <c r="C10" s="182">
        <f>+[2]Curves!$D17</f>
        <v>1.9099999999999997</v>
      </c>
      <c r="D10" s="179"/>
    </row>
    <row r="11" spans="1:4" ht="24.95" customHeight="1" x14ac:dyDescent="0.25">
      <c r="A11" s="180" t="s">
        <v>225</v>
      </c>
      <c r="B11" s="181">
        <f>CurveFetch!I16</f>
        <v>0</v>
      </c>
      <c r="C11" s="182"/>
      <c r="D11" s="179"/>
    </row>
    <row r="12" spans="1:4" ht="24.95" customHeight="1" x14ac:dyDescent="0.25">
      <c r="A12" s="180" t="s">
        <v>223</v>
      </c>
      <c r="B12" s="181">
        <f>CurveFetch!P16</f>
        <v>2.0449999999999999</v>
      </c>
      <c r="C12" s="182" t="s">
        <v>222</v>
      </c>
      <c r="D12" s="179"/>
    </row>
    <row r="13" spans="1:4" ht="24.95" customHeight="1" x14ac:dyDescent="0.25">
      <c r="A13" s="180" t="s">
        <v>185</v>
      </c>
      <c r="B13" s="181">
        <f>CurveFetch!Q16</f>
        <v>1.96</v>
      </c>
      <c r="C13" s="182">
        <f>+[2]Curves!$D16</f>
        <v>1.9099999999999997</v>
      </c>
      <c r="D13" s="179"/>
    </row>
    <row r="14" spans="1:4" ht="24.95" customHeight="1" x14ac:dyDescent="0.25">
      <c r="A14" s="180" t="s">
        <v>186</v>
      </c>
      <c r="B14" s="181">
        <f>CurveFetch!R16</f>
        <v>1.915</v>
      </c>
      <c r="C14" s="182">
        <f>+[2]Curves!$D18</f>
        <v>2.2899999999999996</v>
      </c>
      <c r="D14" s="179"/>
    </row>
    <row r="15" spans="1:4" ht="24.95" customHeight="1" x14ac:dyDescent="0.25">
      <c r="A15" s="180" t="s">
        <v>187</v>
      </c>
      <c r="B15" s="181">
        <f>CurveFetch!T16</f>
        <v>2.1349999999999998</v>
      </c>
      <c r="C15" s="182">
        <f>+[2]Curves!$D27</f>
        <v>2.4099999999999997</v>
      </c>
      <c r="D15" s="179"/>
    </row>
    <row r="16" spans="1:4" ht="24.95" customHeight="1" x14ac:dyDescent="0.25">
      <c r="A16" s="180" t="s">
        <v>188</v>
      </c>
      <c r="B16" s="181">
        <f>CurveFetch!U16</f>
        <v>2.0699999999999998</v>
      </c>
      <c r="C16" s="182">
        <f>+[2]Curves!$D19</f>
        <v>2.34</v>
      </c>
      <c r="D16" s="179"/>
    </row>
    <row r="17" spans="1:5" ht="24.95" customHeight="1" x14ac:dyDescent="0.25">
      <c r="A17" s="180" t="s">
        <v>189</v>
      </c>
      <c r="B17" s="183">
        <f>CurveFetch!AA16</f>
        <v>0</v>
      </c>
      <c r="C17" s="182">
        <f>+[2]Curves!$D10</f>
        <v>2.0199999999999996</v>
      </c>
      <c r="D17" s="179">
        <v>1.637</v>
      </c>
      <c r="E17" s="179"/>
    </row>
    <row r="18" spans="1:5" ht="24.95" customHeight="1" x14ac:dyDescent="0.25">
      <c r="A18" s="180" t="s">
        <v>190</v>
      </c>
      <c r="B18" s="181">
        <f>CurveFetch!V16</f>
        <v>2.23</v>
      </c>
      <c r="C18" s="182">
        <f>+[2]Curves!$D28</f>
        <v>2.5599999999999996</v>
      </c>
      <c r="D18" s="179"/>
    </row>
    <row r="19" spans="1:5" ht="24.95" customHeight="1" x14ac:dyDescent="0.25">
      <c r="A19" s="180" t="s">
        <v>224</v>
      </c>
      <c r="B19" s="181">
        <f>CurveFetch!G16</f>
        <v>0</v>
      </c>
      <c r="C19" s="182"/>
      <c r="D19" s="179"/>
    </row>
    <row r="20" spans="1:5" ht="24.95" customHeight="1" x14ac:dyDescent="0.25">
      <c r="A20" s="180" t="s">
        <v>191</v>
      </c>
      <c r="B20" s="181">
        <f>CurveFetch!Z16</f>
        <v>2.0750000000000002</v>
      </c>
      <c r="C20" s="182">
        <f>+[2]Curves!$D14</f>
        <v>2.0099999999999998</v>
      </c>
      <c r="D20" s="179"/>
    </row>
    <row r="21" spans="1:5" ht="24.95" customHeight="1" x14ac:dyDescent="0.25">
      <c r="A21" s="180" t="s">
        <v>192</v>
      </c>
      <c r="B21" s="183">
        <f>CurveFetch!Y16</f>
        <v>1.9450000000000001</v>
      </c>
      <c r="C21" s="182">
        <f>+[2]Curves!$D15</f>
        <v>1.9599999999999997</v>
      </c>
      <c r="D21" s="179"/>
    </row>
    <row r="22" spans="1:5" ht="23.25" customHeight="1" x14ac:dyDescent="0.25">
      <c r="A22" s="180" t="s">
        <v>227</v>
      </c>
      <c r="B22" s="183">
        <f>CurveFetch!L16</f>
        <v>2.1</v>
      </c>
      <c r="C22" s="182">
        <f>[2]Curves!$D$29</f>
        <v>2.61</v>
      </c>
    </row>
    <row r="23" spans="1:5" ht="23.25" customHeight="1" x14ac:dyDescent="0.25">
      <c r="A23" s="180" t="s">
        <v>228</v>
      </c>
      <c r="B23" s="183">
        <f>CurveFetch!W16</f>
        <v>2.145</v>
      </c>
      <c r="C23" s="182">
        <f>[2]Curves!$D$30</f>
        <v>2.46</v>
      </c>
    </row>
    <row r="24" spans="1:5" ht="21" customHeight="1" x14ac:dyDescent="0.25">
      <c r="A24" s="184" t="s">
        <v>193</v>
      </c>
      <c r="B24" s="205">
        <f>CurveFetch!H16</f>
        <v>0</v>
      </c>
      <c r="C24" s="205">
        <f>[1]West!$C$26</f>
        <v>0</v>
      </c>
    </row>
  </sheetData>
  <mergeCells count="1">
    <mergeCell ref="A1:C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4:Q73"/>
  <sheetViews>
    <sheetView workbookViewId="0">
      <pane xSplit="3" ySplit="9" topLeftCell="D10" activePane="bottomRight" state="frozen"/>
      <selection activeCell="B1" sqref="B1"/>
      <selection pane="topRight" activeCell="D1" sqref="D1"/>
      <selection pane="bottomLeft" activeCell="B10" sqref="B10"/>
      <selection pane="bottomRight" activeCell="G10" sqref="G10"/>
    </sheetView>
  </sheetViews>
  <sheetFormatPr defaultRowHeight="12.75" x14ac:dyDescent="0.2"/>
  <cols>
    <col min="1" max="1" width="9.140625" hidden="1" customWidth="1"/>
    <col min="2" max="2" width="12.5703125" bestFit="1" customWidth="1"/>
    <col min="3" max="3" width="10.140625" bestFit="1" customWidth="1"/>
    <col min="4" max="4" width="17.5703125" style="122" bestFit="1" customWidth="1"/>
    <col min="5" max="5" width="17.5703125" style="122" customWidth="1"/>
    <col min="6" max="6" width="18" style="122" bestFit="1" customWidth="1"/>
    <col min="7" max="7" width="18" style="156" customWidth="1"/>
    <col min="8" max="8" width="15" style="156" bestFit="1" customWidth="1"/>
    <col min="9" max="9" width="12.5703125" style="156" bestFit="1" customWidth="1"/>
    <col min="10" max="10" width="15.85546875" style="156" bestFit="1" customWidth="1"/>
    <col min="11" max="11" width="17.28515625" style="156" bestFit="1" customWidth="1"/>
    <col min="12" max="12" width="10.7109375" style="156" bestFit="1" customWidth="1"/>
    <col min="13" max="13" width="9.42578125" style="156" bestFit="1" customWidth="1"/>
    <col min="14" max="14" width="15.140625" style="156" bestFit="1" customWidth="1"/>
    <col min="15" max="15" width="12" style="156" bestFit="1" customWidth="1"/>
    <col min="16" max="16" width="15.85546875" customWidth="1"/>
  </cols>
  <sheetData>
    <row r="4" spans="1:17" x14ac:dyDescent="0.2">
      <c r="B4" s="123" t="s">
        <v>28</v>
      </c>
      <c r="C4" s="124">
        <f>Currentmonth</f>
        <v>37257</v>
      </c>
    </row>
    <row r="5" spans="1:17" s="82" customFormat="1" x14ac:dyDescent="0.2">
      <c r="A5"/>
      <c r="B5"/>
      <c r="C5"/>
      <c r="D5" s="161"/>
      <c r="E5" s="161"/>
      <c r="F5" s="162"/>
      <c r="G5" s="158"/>
      <c r="H5" s="157"/>
      <c r="I5" s="159"/>
      <c r="J5" s="159"/>
      <c r="K5" s="159"/>
      <c r="L5" s="159"/>
      <c r="M5" s="159"/>
      <c r="N5" s="157"/>
      <c r="O5" s="157"/>
      <c r="P5" s="141"/>
      <c r="Q5" s="141"/>
    </row>
    <row r="7" spans="1:17" x14ac:dyDescent="0.2">
      <c r="B7">
        <f>EOMONTH($C$4,1)-EOMONTH($C$4,-1)</f>
        <v>59</v>
      </c>
      <c r="C7" s="125" t="s">
        <v>158</v>
      </c>
      <c r="D7" s="206">
        <v>2.27</v>
      </c>
    </row>
    <row r="8" spans="1:17" x14ac:dyDescent="0.2">
      <c r="C8" s="125" t="s">
        <v>159</v>
      </c>
    </row>
    <row r="9" spans="1:17" x14ac:dyDescent="0.2">
      <c r="D9" s="161" t="s">
        <v>44</v>
      </c>
      <c r="E9" s="161" t="s">
        <v>175</v>
      </c>
      <c r="F9" s="162" t="s">
        <v>155</v>
      </c>
      <c r="G9" s="158" t="s">
        <v>175</v>
      </c>
      <c r="H9" s="157" t="s">
        <v>29</v>
      </c>
      <c r="I9" s="159" t="s">
        <v>126</v>
      </c>
      <c r="J9" s="159" t="s">
        <v>231</v>
      </c>
      <c r="K9" s="159" t="s">
        <v>128</v>
      </c>
      <c r="L9" s="159" t="s">
        <v>129</v>
      </c>
      <c r="M9" s="159" t="s">
        <v>131</v>
      </c>
      <c r="N9" s="157" t="s">
        <v>232</v>
      </c>
      <c r="O9" s="157" t="s">
        <v>132</v>
      </c>
      <c r="P9" s="158" t="s">
        <v>157</v>
      </c>
    </row>
    <row r="10" spans="1:17" s="82" customFormat="1" x14ac:dyDescent="0.2">
      <c r="A10"/>
      <c r="B10">
        <v>1</v>
      </c>
      <c r="C10" s="126">
        <v>37257</v>
      </c>
      <c r="D10" s="201">
        <f>NYMEX+CGPRAECOBASIS</f>
        <v>2.33928237504698</v>
      </c>
      <c r="E10" s="163">
        <f t="shared" ref="E10:E41" si="0">IF(C10="","",IF(D10="",E9,D10))</f>
        <v>2.33928237504698</v>
      </c>
      <c r="F10" s="83">
        <f>NYMEX+CGPRKingsgate</f>
        <v>2.4250000000000003</v>
      </c>
      <c r="G10" s="160">
        <f>IF(AND(G$9,CurveFetch!H8&lt;&gt;""),CurveFetch!H8,IF($C10="","",IF(F10="",G9,F10)))</f>
        <v>2.4900000000000002</v>
      </c>
      <c r="H10" s="157">
        <f>Fin!D10+PhysPrem!$B$8</f>
        <v>2.4824999999999999</v>
      </c>
      <c r="I10" s="157">
        <f>Fin!AD10+PhysPrem!$B$9</f>
        <v>2.61</v>
      </c>
      <c r="J10" s="157">
        <f>Fin!H10+PhysPrem!$B$10</f>
        <v>2.4</v>
      </c>
      <c r="K10" s="157">
        <f>PhysPrem!$B$11+Fin!AB10</f>
        <v>2.1699999999999995</v>
      </c>
      <c r="L10" s="157">
        <f>Fin!L10+PhysPrem!$B$12</f>
        <v>2.2650000000000001</v>
      </c>
      <c r="M10" s="157">
        <f>Fin!N10+PhysPrem!$B$14</f>
        <v>2.5649999999999999</v>
      </c>
      <c r="N10" s="157">
        <f>Fin!P10+PhysPrem!$B$16</f>
        <v>2.4649999999999999</v>
      </c>
      <c r="O10" s="157">
        <f>Fin!R10+PhysPrem!$B$22</f>
        <v>2.66</v>
      </c>
      <c r="P10" s="157">
        <f>Fin!V10</f>
        <v>2.395</v>
      </c>
    </row>
    <row r="11" spans="1:17" x14ac:dyDescent="0.2">
      <c r="B11">
        <v>2</v>
      </c>
      <c r="C11" s="126">
        <f>IF(B11&lt;=$B$7,C10+1,"")</f>
        <v>37258</v>
      </c>
      <c r="D11" s="122">
        <v>2.3066</v>
      </c>
      <c r="E11" s="163">
        <f t="shared" si="0"/>
        <v>2.3066</v>
      </c>
      <c r="F11" s="83" t="str">
        <f t="shared" ref="F11:F42" ca="1" si="1">IF(C11&lt;TODAY+2,"",HeHub+GDP_MALIN-0.12)</f>
        <v/>
      </c>
      <c r="G11" s="160">
        <f>IF(AND(G$9,CurveFetch!H9&lt;&gt;""),CurveFetch!H9,IF($C11="","",IF(F11="",G10,F11)))</f>
        <v>2.4900000000000002</v>
      </c>
      <c r="H11" s="157">
        <f>Fin!D11+PhysPrem!$B$8</f>
        <v>2.63</v>
      </c>
      <c r="I11" s="157">
        <f>Fin!AD11+PhysPrem!$B$9</f>
        <v>2.61</v>
      </c>
      <c r="J11" s="157">
        <f>Fin!H11+PhysPrem!$B$10</f>
        <v>2.4</v>
      </c>
      <c r="K11" s="157">
        <f>PhysPrem!$B$11+Fin!AB11</f>
        <v>2.57</v>
      </c>
      <c r="L11" s="157">
        <f>Fin!L11+PhysPrem!$B$12</f>
        <v>2.2650000000000001</v>
      </c>
      <c r="M11" s="157">
        <f>Fin!N11+PhysPrem!$B$14</f>
        <v>2.5649999999999999</v>
      </c>
      <c r="N11" s="157">
        <f>Fin!P11+PhysPrem!$B$16</f>
        <v>2.4649999999999999</v>
      </c>
      <c r="O11" s="157">
        <f>Fin!R11+PhysPrem!$B$22</f>
        <v>2.66</v>
      </c>
      <c r="P11" s="157">
        <f>Fin!V11</f>
        <v>2.395</v>
      </c>
    </row>
    <row r="12" spans="1:17" x14ac:dyDescent="0.2">
      <c r="B12">
        <v>3</v>
      </c>
      <c r="C12" s="126">
        <f t="shared" ref="C12:C71" si="2">IF(B12&lt;=$B$7,C11+1,"")</f>
        <v>37259</v>
      </c>
      <c r="D12" s="122">
        <v>2.0975000000000001</v>
      </c>
      <c r="E12" s="163">
        <f t="shared" si="0"/>
        <v>2.0975000000000001</v>
      </c>
      <c r="F12" s="83" t="str">
        <f t="shared" ca="1" si="1"/>
        <v/>
      </c>
      <c r="G12" s="160">
        <f>IF(AND(G$9,CurveFetch!H10&lt;&gt;""),CurveFetch!H10,IF($C12="","",IF(F12="",G11,F12)))</f>
        <v>2.17</v>
      </c>
      <c r="H12" s="157">
        <f>Fin!D12+PhysPrem!$B$8</f>
        <v>2.42</v>
      </c>
      <c r="I12" s="157">
        <f>Fin!AD12+PhysPrem!$B$9</f>
        <v>2.145</v>
      </c>
      <c r="J12" s="157">
        <f>Fin!H12+PhysPrem!$B$10</f>
        <v>2.17</v>
      </c>
      <c r="K12" s="157">
        <f>PhysPrem!$B$11+Fin!AB12</f>
        <v>2.33</v>
      </c>
      <c r="L12" s="157">
        <f>Fin!L12+PhysPrem!$B$12</f>
        <v>2.08</v>
      </c>
      <c r="M12" s="157">
        <f>Fin!N12+PhysPrem!$B$14</f>
        <v>2.3149999999999999</v>
      </c>
      <c r="N12" s="157">
        <f>Fin!P12+PhysPrem!$B$16</f>
        <v>2.2050000000000001</v>
      </c>
      <c r="O12" s="157">
        <f>Fin!R12+PhysPrem!$B$22</f>
        <v>2.4249999999999998</v>
      </c>
      <c r="P12" s="157">
        <f>Fin!V12</f>
        <v>2.105</v>
      </c>
    </row>
    <row r="13" spans="1:17" x14ac:dyDescent="0.2">
      <c r="B13">
        <v>4</v>
      </c>
      <c r="C13" s="126">
        <f t="shared" si="2"/>
        <v>37260</v>
      </c>
      <c r="D13" s="122">
        <v>2.0232999999999999</v>
      </c>
      <c r="E13" s="163">
        <f t="shared" si="0"/>
        <v>2.0232999999999999</v>
      </c>
      <c r="F13" s="83" t="str">
        <f t="shared" ca="1" si="1"/>
        <v/>
      </c>
      <c r="G13" s="160">
        <f>IF(AND(G$9,CurveFetch!H11&lt;&gt;""),CurveFetch!H11,IF($C13="","",IF(F13="",G12,F13)))</f>
        <v>2.1</v>
      </c>
      <c r="H13" s="157">
        <f>Fin!D13+PhysPrem!$B$8</f>
        <v>2.42</v>
      </c>
      <c r="I13" s="157">
        <f>Fin!AD13+PhysPrem!$B$9</f>
        <v>2.1349999999999998</v>
      </c>
      <c r="J13" s="157">
        <f>Fin!H13+PhysPrem!$B$10</f>
        <v>2.1150000000000002</v>
      </c>
      <c r="K13" s="157">
        <f>PhysPrem!$B$11+Fin!AB13</f>
        <v>2.29</v>
      </c>
      <c r="L13" s="157">
        <f>Fin!L13+PhysPrem!$B$12</f>
        <v>2.06</v>
      </c>
      <c r="M13" s="157">
        <f>Fin!N13+PhysPrem!$B$14</f>
        <v>2.25</v>
      </c>
      <c r="N13" s="157">
        <f>Fin!P13+PhysPrem!$B$16</f>
        <v>2.15</v>
      </c>
      <c r="O13" s="157">
        <f>Fin!R13+PhysPrem!$B$22</f>
        <v>2.37</v>
      </c>
      <c r="P13" s="157">
        <f>Fin!V13</f>
        <v>2.145</v>
      </c>
    </row>
    <row r="14" spans="1:17" x14ac:dyDescent="0.2">
      <c r="B14">
        <v>5</v>
      </c>
      <c r="C14" s="126">
        <f t="shared" si="2"/>
        <v>37261</v>
      </c>
      <c r="D14" s="122">
        <v>1.9359999999999999</v>
      </c>
      <c r="E14" s="163">
        <f t="shared" si="0"/>
        <v>1.9359999999999999</v>
      </c>
      <c r="F14" s="83" t="str">
        <f t="shared" ca="1" si="1"/>
        <v/>
      </c>
      <c r="G14" s="160">
        <f>IF(AND(G$9,CurveFetch!H12&lt;&gt;""),CurveFetch!H12,IF($C14="","",IF(F14="",G13,F14)))</f>
        <v>1.88</v>
      </c>
      <c r="H14" s="157">
        <f>Fin!D14+PhysPrem!$B$8</f>
        <v>2.42</v>
      </c>
      <c r="I14" s="157">
        <f>Fin!AD14+PhysPrem!$B$9</f>
        <v>2.0449999999999999</v>
      </c>
      <c r="J14" s="157">
        <f>Fin!H14+PhysPrem!$B$10</f>
        <v>1.9750000000000001</v>
      </c>
      <c r="K14" s="157">
        <f>PhysPrem!$B$11+Fin!AB14</f>
        <v>2.15</v>
      </c>
      <c r="L14" s="157">
        <f>Fin!L14+PhysPrem!$B$12</f>
        <v>1.9850000000000001</v>
      </c>
      <c r="M14" s="157">
        <f>Fin!N14+PhysPrem!$B$14</f>
        <v>2.12</v>
      </c>
      <c r="N14" s="157">
        <f>Fin!P14+PhysPrem!$B$16</f>
        <v>2.0099999999999998</v>
      </c>
      <c r="O14" s="157">
        <f>Fin!R14+PhysPrem!$B$22</f>
        <v>2.2149999999999999</v>
      </c>
      <c r="P14" s="157">
        <f>Fin!V14</f>
        <v>2.125</v>
      </c>
    </row>
    <row r="15" spans="1:17" x14ac:dyDescent="0.2">
      <c r="B15">
        <v>6</v>
      </c>
      <c r="C15" s="126">
        <f t="shared" si="2"/>
        <v>37262</v>
      </c>
      <c r="D15" s="83"/>
      <c r="E15" s="163">
        <f t="shared" si="0"/>
        <v>1.9359999999999999</v>
      </c>
      <c r="F15" s="83" t="str">
        <f t="shared" ca="1" si="1"/>
        <v/>
      </c>
      <c r="G15" s="160">
        <f>IF(AND(G$9,CurveFetch!H13&lt;&gt;""),CurveFetch!H13,IF($C15="","",IF(F15="",G14,F15)))</f>
        <v>2.0699999999999998</v>
      </c>
      <c r="H15" s="157">
        <f>Fin!D15+PhysPrem!$B$8</f>
        <v>2.42</v>
      </c>
      <c r="I15" s="157">
        <f>Fin!AD15+PhysPrem!$B$9</f>
        <v>2.0449999999999999</v>
      </c>
      <c r="J15" s="157">
        <f>Fin!H15+PhysPrem!$B$10</f>
        <v>1.9750000000000001</v>
      </c>
      <c r="K15" s="157">
        <f>PhysPrem!$B$11+Fin!AB15</f>
        <v>2.15</v>
      </c>
      <c r="L15" s="157">
        <f>Fin!L15+PhysPrem!$B$12</f>
        <v>1.9850000000000001</v>
      </c>
      <c r="M15" s="157">
        <f>Fin!N15+PhysPrem!$B$14</f>
        <v>2.12</v>
      </c>
      <c r="N15" s="157">
        <f>Fin!P15+PhysPrem!$B$16</f>
        <v>2.0099999999999998</v>
      </c>
      <c r="O15" s="157">
        <f>Fin!R15+PhysPrem!$B$22</f>
        <v>2.2149999999999999</v>
      </c>
      <c r="P15" s="157">
        <f>Fin!V15</f>
        <v>2.125</v>
      </c>
    </row>
    <row r="16" spans="1:17" x14ac:dyDescent="0.2">
      <c r="B16">
        <v>7</v>
      </c>
      <c r="C16" s="126">
        <f t="shared" si="2"/>
        <v>37263</v>
      </c>
      <c r="D16" s="83">
        <v>1.9168000000000001</v>
      </c>
      <c r="E16" s="163">
        <f t="shared" si="0"/>
        <v>1.9168000000000001</v>
      </c>
      <c r="F16" s="83" t="str">
        <f t="shared" ca="1" si="1"/>
        <v/>
      </c>
      <c r="G16" s="160">
        <f>IF(AND(G$9,CurveFetch!H14&lt;&gt;""),CurveFetch!H14,IF($C16="","",IF(F16="",G15,F16)))</f>
        <v>1.9950000000000001</v>
      </c>
      <c r="H16" s="157">
        <f>Fin!D16+PhysPrem!$B$8</f>
        <v>2.42</v>
      </c>
      <c r="I16" s="157">
        <f>Fin!AD16+PhysPrem!$B$9</f>
        <v>2.0449999999999999</v>
      </c>
      <c r="J16" s="157">
        <f>Fin!H16+PhysPrem!$B$10</f>
        <v>1.9750000000000001</v>
      </c>
      <c r="K16" s="157">
        <f>PhysPrem!$B$11+Fin!AB16</f>
        <v>2.15</v>
      </c>
      <c r="L16" s="157">
        <f>Fin!L16+PhysPrem!$B$12</f>
        <v>1.9850000000000001</v>
      </c>
      <c r="M16" s="157">
        <f>Fin!N16+PhysPrem!$B$14</f>
        <v>2.12</v>
      </c>
      <c r="N16" s="157">
        <f>Fin!P16+PhysPrem!$B$16</f>
        <v>2.0099999999999998</v>
      </c>
      <c r="O16" s="157">
        <f>Fin!R16+PhysPrem!$B$22</f>
        <v>2.2149999999999999</v>
      </c>
      <c r="P16" s="157">
        <f>Fin!V16</f>
        <v>2.125</v>
      </c>
    </row>
    <row r="17" spans="2:16" x14ac:dyDescent="0.2">
      <c r="B17">
        <v>8</v>
      </c>
      <c r="C17" s="126">
        <f t="shared" si="2"/>
        <v>37264</v>
      </c>
      <c r="D17" s="83">
        <v>1.9168000000000001</v>
      </c>
      <c r="E17" s="163">
        <f t="shared" si="0"/>
        <v>1.9168000000000001</v>
      </c>
      <c r="F17" s="83" t="str">
        <f t="shared" ca="1" si="1"/>
        <v/>
      </c>
      <c r="G17" s="160">
        <f>IF(AND(G$9,CurveFetch!H15&lt;&gt;""),CurveFetch!H15,IF($C17="","",IF(F17="",G16,F17)))</f>
        <v>1.9650000000000001</v>
      </c>
      <c r="H17" s="157">
        <f>Fin!D17+PhysPrem!$B$8</f>
        <v>2.42</v>
      </c>
      <c r="I17" s="157">
        <f>Fin!AD17+PhysPrem!$B$9</f>
        <v>1.98</v>
      </c>
      <c r="J17" s="157">
        <f>Fin!H17+PhysPrem!$B$10</f>
        <v>1.84</v>
      </c>
      <c r="K17" s="157">
        <f>PhysPrem!$B$11+Fin!AB17</f>
        <v>2.0699999999999998</v>
      </c>
      <c r="L17" s="157">
        <f>Fin!L17+PhysPrem!$B$12</f>
        <v>1.86</v>
      </c>
      <c r="M17" s="157">
        <f>Fin!N17+PhysPrem!$B$14</f>
        <v>1.9950000000000001</v>
      </c>
      <c r="N17" s="157">
        <f>Fin!P17+PhysPrem!$B$16</f>
        <v>1.87</v>
      </c>
      <c r="O17" s="157">
        <f>Fin!R17+PhysPrem!$B$22</f>
        <v>2.125</v>
      </c>
      <c r="P17" s="157">
        <f>Fin!V17</f>
        <v>1.9750000000000001</v>
      </c>
    </row>
    <row r="18" spans="2:16" x14ac:dyDescent="0.2">
      <c r="B18">
        <v>9</v>
      </c>
      <c r="C18" s="126">
        <f t="shared" si="2"/>
        <v>37265</v>
      </c>
      <c r="D18" s="83">
        <v>1.986</v>
      </c>
      <c r="E18" s="163">
        <f t="shared" si="0"/>
        <v>1.986</v>
      </c>
      <c r="F18" s="83" t="str">
        <f t="shared" ca="1" si="1"/>
        <v/>
      </c>
      <c r="G18" s="160">
        <f ca="1">IF(AND(G$9,CurveFetch!H16&lt;&gt;""),CurveFetch!H16,IF($C18="","",IF(F18="",G17,F18)))</f>
        <v>1.9650000000000001</v>
      </c>
      <c r="H18" s="157">
        <f>Fin!D18+PhysPrem!$B$8</f>
        <v>2.42</v>
      </c>
      <c r="I18" s="157">
        <f>Fin!AD18+PhysPrem!$B$9</f>
        <v>2.06</v>
      </c>
      <c r="J18" s="157">
        <f>Fin!H18+PhysPrem!$B$10</f>
        <v>2.0449999999999999</v>
      </c>
      <c r="K18" s="157">
        <f>PhysPrem!$B$11+Fin!AB18</f>
        <v>2.145</v>
      </c>
      <c r="L18" s="157">
        <f>Fin!L18+PhysPrem!$B$12</f>
        <v>1.915</v>
      </c>
      <c r="M18" s="157">
        <f>Fin!N18+PhysPrem!$B$14</f>
        <v>2.1349999999999998</v>
      </c>
      <c r="N18" s="157">
        <f>Fin!P18+PhysPrem!$B$16</f>
        <v>2.0699999999999998</v>
      </c>
      <c r="O18" s="157">
        <f>Fin!R18+PhysPrem!$B$22</f>
        <v>2.23</v>
      </c>
      <c r="P18" s="157">
        <f>Fin!V18</f>
        <v>2.0750000000000002</v>
      </c>
    </row>
    <row r="19" spans="2:16" x14ac:dyDescent="0.2">
      <c r="B19">
        <v>10</v>
      </c>
      <c r="C19" s="126">
        <f t="shared" si="2"/>
        <v>37266</v>
      </c>
      <c r="D19" s="83">
        <v>1.915</v>
      </c>
      <c r="E19" s="163">
        <f t="shared" si="0"/>
        <v>1.915</v>
      </c>
      <c r="F19" s="83" t="str">
        <f t="shared" ca="1" si="1"/>
        <v/>
      </c>
      <c r="G19" s="160">
        <f ca="1">IF(AND(G$9,CurveFetch!H17&lt;&gt;""),CurveFetch!H17,IF($C19="","",IF(F19="",G18,F19)))</f>
        <v>1.9650000000000001</v>
      </c>
      <c r="H19" s="157">
        <f>Fin!D19+PhysPrem!$B$8</f>
        <v>2.42</v>
      </c>
      <c r="I19" s="157">
        <f>Fin!AD19+PhysPrem!$B$9</f>
        <v>2.0049999999999999</v>
      </c>
      <c r="J19" s="157">
        <f>Fin!H19+PhysPrem!$B$10</f>
        <v>2.0049999999999999</v>
      </c>
      <c r="K19" s="157">
        <f>PhysPrem!$B$11+Fin!AB19</f>
        <v>2.0950000000000002</v>
      </c>
      <c r="L19" s="157">
        <f>Fin!L19+PhysPrem!$B$12</f>
        <v>1.91</v>
      </c>
      <c r="M19" s="157">
        <f>Fin!N19+PhysPrem!$B$14</f>
        <v>2.1</v>
      </c>
      <c r="N19" s="157">
        <f>Fin!P19+PhysPrem!$B$16</f>
        <v>2.0299999999999998</v>
      </c>
      <c r="O19" s="157">
        <f>Fin!R19+PhysPrem!$B$22</f>
        <v>2.1749999999999998</v>
      </c>
      <c r="P19" s="157">
        <f>Fin!V19</f>
        <v>1.97</v>
      </c>
    </row>
    <row r="20" spans="2:16" x14ac:dyDescent="0.2">
      <c r="B20">
        <v>11</v>
      </c>
      <c r="C20" s="126">
        <f t="shared" si="2"/>
        <v>37267</v>
      </c>
      <c r="D20" s="83">
        <v>1.8979999999999999</v>
      </c>
      <c r="E20" s="163">
        <f t="shared" si="0"/>
        <v>1.8979999999999999</v>
      </c>
      <c r="F20" s="83" t="str">
        <f t="shared" ca="1" si="1"/>
        <v/>
      </c>
      <c r="G20" s="160">
        <f ca="1">IF(AND(G$9,CurveFetch!H18&lt;&gt;""),CurveFetch!H18,IF($C20="","",IF(F20="",G19,F20)))</f>
        <v>1.9650000000000001</v>
      </c>
      <c r="H20" s="157">
        <f>Fin!D20+PhysPrem!$B$8</f>
        <v>2.42</v>
      </c>
      <c r="I20" s="157">
        <f>Fin!AD20+PhysPrem!$B$9</f>
        <v>2.0249999999999999</v>
      </c>
      <c r="J20" s="157">
        <f>Fin!H20+PhysPrem!$B$10</f>
        <v>1.9750000000000001</v>
      </c>
      <c r="K20" s="157">
        <f>PhysPrem!$B$11+Fin!AB20</f>
        <v>2.09</v>
      </c>
      <c r="L20" s="157">
        <f>Fin!L20+PhysPrem!$B$12</f>
        <v>1.85</v>
      </c>
      <c r="M20" s="157">
        <f>Fin!N20+PhysPrem!$B$14</f>
        <v>2.06</v>
      </c>
      <c r="N20" s="157">
        <f>Fin!P20+PhysPrem!$B$16</f>
        <v>1.9850000000000001</v>
      </c>
      <c r="O20" s="157">
        <f>Fin!R20+PhysPrem!$B$22</f>
        <v>2.1349999999999998</v>
      </c>
      <c r="P20" s="157">
        <f>Fin!V20</f>
        <v>1.9750000000000001</v>
      </c>
    </row>
    <row r="21" spans="2:16" x14ac:dyDescent="0.2">
      <c r="B21">
        <v>12</v>
      </c>
      <c r="C21" s="126">
        <f t="shared" si="2"/>
        <v>37268</v>
      </c>
      <c r="D21" s="83"/>
      <c r="E21" s="163">
        <f t="shared" si="0"/>
        <v>1.8979999999999999</v>
      </c>
      <c r="F21" s="83" t="str">
        <f t="shared" ca="1" si="1"/>
        <v/>
      </c>
      <c r="G21" s="160">
        <f ca="1">IF(AND(G$9,CurveFetch!H19&lt;&gt;""),CurveFetch!H19,IF($C21="","",IF(F21="",G20,F21)))</f>
        <v>1.9650000000000001</v>
      </c>
      <c r="H21" s="157">
        <f>Fin!D21+PhysPrem!$B$8</f>
        <v>2.42</v>
      </c>
      <c r="I21" s="157">
        <f>Fin!AD21+PhysPrem!$B$9</f>
        <v>2.0649999999999999</v>
      </c>
      <c r="J21" s="157">
        <f>Fin!H21+PhysPrem!$B$10</f>
        <v>2.0449999999999999</v>
      </c>
      <c r="K21" s="157">
        <f>PhysPrem!$B$11+Fin!AB21</f>
        <v>2.09</v>
      </c>
      <c r="L21" s="157">
        <f>Fin!L21+PhysPrem!$B$12</f>
        <v>1.915</v>
      </c>
      <c r="M21" s="157">
        <f>Fin!N21+PhysPrem!$B$14</f>
        <v>2.1349999999999998</v>
      </c>
      <c r="N21" s="157">
        <f>Fin!P21+PhysPrem!$B$16</f>
        <v>2.0699999999999998</v>
      </c>
      <c r="O21" s="157">
        <f>Fin!R21+PhysPrem!$B$22</f>
        <v>2.23</v>
      </c>
      <c r="P21" s="157">
        <f>Fin!V21</f>
        <v>2.0750000000000002</v>
      </c>
    </row>
    <row r="22" spans="2:16" x14ac:dyDescent="0.2">
      <c r="B22">
        <v>13</v>
      </c>
      <c r="C22" s="126">
        <f t="shared" si="2"/>
        <v>37269</v>
      </c>
      <c r="D22" s="83"/>
      <c r="E22" s="163">
        <f t="shared" si="0"/>
        <v>1.8979999999999999</v>
      </c>
      <c r="F22" s="83" t="str">
        <f t="shared" ca="1" si="1"/>
        <v/>
      </c>
      <c r="G22" s="160">
        <f ca="1">IF(AND(G$9,CurveFetch!H20&lt;&gt;""),CurveFetch!H20,IF($C22="","",IF(F22="",G21,F22)))</f>
        <v>1.9650000000000001</v>
      </c>
      <c r="H22" s="157">
        <f>Fin!D22+PhysPrem!$B$8</f>
        <v>2.42</v>
      </c>
      <c r="I22" s="157">
        <f>Fin!AD22+PhysPrem!$B$9</f>
        <v>2.0649999999999999</v>
      </c>
      <c r="J22" s="157">
        <f>Fin!H22+PhysPrem!$B$10</f>
        <v>2.0449999999999999</v>
      </c>
      <c r="K22" s="157">
        <f>PhysPrem!$B$11+Fin!AB22</f>
        <v>2.09</v>
      </c>
      <c r="L22" s="157">
        <f>Fin!L22+PhysPrem!$B$12</f>
        <v>1.915</v>
      </c>
      <c r="M22" s="157">
        <f>Fin!N22+PhysPrem!$B$14</f>
        <v>2.1349999999999998</v>
      </c>
      <c r="N22" s="157">
        <f>Fin!P22+PhysPrem!$B$16</f>
        <v>2.0699999999999998</v>
      </c>
      <c r="O22" s="157">
        <f>Fin!R22+PhysPrem!$B$22</f>
        <v>2.23</v>
      </c>
      <c r="P22" s="157">
        <f>Fin!V22</f>
        <v>2.0750000000000002</v>
      </c>
    </row>
    <row r="23" spans="2:16" x14ac:dyDescent="0.2">
      <c r="B23">
        <v>14</v>
      </c>
      <c r="C23" s="126">
        <f t="shared" si="2"/>
        <v>37270</v>
      </c>
      <c r="D23" s="83"/>
      <c r="E23" s="163">
        <f t="shared" si="0"/>
        <v>1.8979999999999999</v>
      </c>
      <c r="F23" s="83" t="str">
        <f t="shared" ca="1" si="1"/>
        <v/>
      </c>
      <c r="G23" s="160">
        <f ca="1">IF(AND(G$9,CurveFetch!H21&lt;&gt;""),CurveFetch!H21,IF($C23="","",IF(F23="",G22,F23)))</f>
        <v>1.9650000000000001</v>
      </c>
      <c r="H23" s="157">
        <f>Fin!D23+PhysPrem!$B$8</f>
        <v>2.42</v>
      </c>
      <c r="I23" s="157">
        <f>Fin!AD23+PhysPrem!$B$9</f>
        <v>2.0649999999999999</v>
      </c>
      <c r="J23" s="157">
        <f>Fin!H23+PhysPrem!$B$10</f>
        <v>2.0449999999999999</v>
      </c>
      <c r="K23" s="157">
        <f>PhysPrem!$B$11+Fin!AB23</f>
        <v>2.09</v>
      </c>
      <c r="L23" s="157">
        <f>Fin!L23+PhysPrem!$B$12</f>
        <v>1.915</v>
      </c>
      <c r="M23" s="157">
        <f>Fin!N23+PhysPrem!$B$14</f>
        <v>2.1349999999999998</v>
      </c>
      <c r="N23" s="157">
        <f>Fin!P23+PhysPrem!$B$16</f>
        <v>2.0699999999999998</v>
      </c>
      <c r="O23" s="157">
        <f>Fin!R23+PhysPrem!$B$22</f>
        <v>2.23</v>
      </c>
      <c r="P23" s="157">
        <f>Fin!V23</f>
        <v>2.0750000000000002</v>
      </c>
    </row>
    <row r="24" spans="2:16" x14ac:dyDescent="0.2">
      <c r="B24" s="82">
        <v>15</v>
      </c>
      <c r="C24" s="126">
        <f t="shared" si="2"/>
        <v>37271</v>
      </c>
      <c r="D24" s="83"/>
      <c r="E24" s="163">
        <f t="shared" si="0"/>
        <v>1.8979999999999999</v>
      </c>
      <c r="F24" s="83" t="str">
        <f t="shared" ca="1" si="1"/>
        <v/>
      </c>
      <c r="G24" s="160">
        <f ca="1">IF(AND(G$9,CurveFetch!H22&lt;&gt;""),CurveFetch!H22,IF($C24="","",IF(F24="",G23,F24)))</f>
        <v>1.9650000000000001</v>
      </c>
      <c r="H24" s="157">
        <f>Fin!D24+PhysPrem!$B$8</f>
        <v>2.42</v>
      </c>
      <c r="I24" s="157">
        <f>Fin!AD24+PhysPrem!$B$9</f>
        <v>2.0099999999999998</v>
      </c>
      <c r="J24" s="157">
        <f>Fin!H24+PhysPrem!$B$10</f>
        <v>2.0449999999999999</v>
      </c>
      <c r="K24" s="157">
        <f>PhysPrem!$B$11+Fin!AB24</f>
        <v>2.09</v>
      </c>
      <c r="L24" s="157">
        <f>Fin!L24+PhysPrem!$B$12</f>
        <v>1.915</v>
      </c>
      <c r="M24" s="157">
        <f>Fin!N24+PhysPrem!$B$14</f>
        <v>2.1349999999999998</v>
      </c>
      <c r="N24" s="157">
        <f>Fin!P24+PhysPrem!$B$16</f>
        <v>2.0699999999999998</v>
      </c>
      <c r="O24" s="157">
        <f>Fin!R24+PhysPrem!$B$22</f>
        <v>2.23</v>
      </c>
      <c r="P24" s="157">
        <f>Fin!V24</f>
        <v>2.0099999999999998</v>
      </c>
    </row>
    <row r="25" spans="2:16" x14ac:dyDescent="0.2">
      <c r="B25" s="82">
        <v>16</v>
      </c>
      <c r="C25" s="126">
        <f t="shared" si="2"/>
        <v>37272</v>
      </c>
      <c r="D25" s="83"/>
      <c r="E25" s="163">
        <f t="shared" si="0"/>
        <v>1.8979999999999999</v>
      </c>
      <c r="F25" s="83" t="str">
        <f t="shared" ca="1" si="1"/>
        <v/>
      </c>
      <c r="G25" s="160">
        <f ca="1">IF(AND(G$9,CurveFetch!H23&lt;&gt;""),CurveFetch!H23,IF($C25="","",IF(F25="",G24,F25)))</f>
        <v>1.9650000000000001</v>
      </c>
      <c r="H25" s="157">
        <f>Fin!D25+PhysPrem!$B$8</f>
        <v>2.42</v>
      </c>
      <c r="I25" s="157">
        <f>Fin!AD25+PhysPrem!$B$9</f>
        <v>2.0099999999999998</v>
      </c>
      <c r="J25" s="157">
        <f>Fin!H25+PhysPrem!$B$10</f>
        <v>2.0449999999999999</v>
      </c>
      <c r="K25" s="157">
        <f>PhysPrem!$B$11+Fin!AB25</f>
        <v>2.09</v>
      </c>
      <c r="L25" s="157">
        <f>Fin!L25+PhysPrem!$B$12</f>
        <v>1.915</v>
      </c>
      <c r="M25" s="157">
        <f>Fin!N25+PhysPrem!$B$14</f>
        <v>2.1349999999999998</v>
      </c>
      <c r="N25" s="157">
        <f>Fin!P25+PhysPrem!$B$16</f>
        <v>2.0699999999999998</v>
      </c>
      <c r="O25" s="157">
        <f>Fin!R25+PhysPrem!$B$22</f>
        <v>2.23</v>
      </c>
      <c r="P25" s="157">
        <f>Fin!V25</f>
        <v>2.0099999999999998</v>
      </c>
    </row>
    <row r="26" spans="2:16" x14ac:dyDescent="0.2">
      <c r="B26">
        <v>17</v>
      </c>
      <c r="C26" s="126">
        <f t="shared" si="2"/>
        <v>37273</v>
      </c>
      <c r="D26" s="83"/>
      <c r="E26" s="163">
        <f t="shared" si="0"/>
        <v>1.8979999999999999</v>
      </c>
      <c r="F26" s="83" t="str">
        <f t="shared" ca="1" si="1"/>
        <v/>
      </c>
      <c r="G26" s="160">
        <f ca="1">IF(AND(G$9,CurveFetch!H24&lt;&gt;""),CurveFetch!H24,IF($C26="","",IF(F26="",G25,F26)))</f>
        <v>1.9650000000000001</v>
      </c>
      <c r="H26" s="157">
        <f>Fin!D26+PhysPrem!$B$8</f>
        <v>2.42</v>
      </c>
      <c r="I26" s="157">
        <f>Fin!AD26+PhysPrem!$B$9</f>
        <v>2.0099999999999998</v>
      </c>
      <c r="J26" s="157">
        <f>Fin!H26+PhysPrem!$B$10</f>
        <v>2.0449999999999999</v>
      </c>
      <c r="K26" s="157">
        <f>PhysPrem!$B$11+Fin!AB26</f>
        <v>2.09</v>
      </c>
      <c r="L26" s="157">
        <f>Fin!L26+PhysPrem!$B$12</f>
        <v>1.915</v>
      </c>
      <c r="M26" s="157">
        <f>Fin!N26+PhysPrem!$B$14</f>
        <v>2.1349999999999998</v>
      </c>
      <c r="N26" s="157">
        <f>Fin!P26+PhysPrem!$B$16</f>
        <v>2.0699999999999998</v>
      </c>
      <c r="O26" s="157">
        <f>Fin!R26+PhysPrem!$B$22</f>
        <v>2.23</v>
      </c>
      <c r="P26" s="157">
        <f>Fin!V26</f>
        <v>2.0099999999999998</v>
      </c>
    </row>
    <row r="27" spans="2:16" x14ac:dyDescent="0.2">
      <c r="B27">
        <v>18</v>
      </c>
      <c r="C27" s="126">
        <f t="shared" si="2"/>
        <v>37274</v>
      </c>
      <c r="D27" s="83"/>
      <c r="E27" s="163">
        <f t="shared" si="0"/>
        <v>1.8979999999999999</v>
      </c>
      <c r="F27" s="83" t="str">
        <f t="shared" ca="1" si="1"/>
        <v/>
      </c>
      <c r="G27" s="160">
        <f ca="1">IF(AND(G$9,CurveFetch!H25&lt;&gt;""),CurveFetch!H25,IF($C27="","",IF(F27="",G26,F27)))</f>
        <v>1.9650000000000001</v>
      </c>
      <c r="H27" s="157">
        <f>Fin!D27+PhysPrem!$B$8</f>
        <v>2.42</v>
      </c>
      <c r="I27" s="157">
        <f>Fin!AD27+PhysPrem!$B$9</f>
        <v>2.0099999999999998</v>
      </c>
      <c r="J27" s="157">
        <f>Fin!H27+PhysPrem!$B$10</f>
        <v>2.0449999999999999</v>
      </c>
      <c r="K27" s="157">
        <f>PhysPrem!$B$11+Fin!AB27</f>
        <v>2.09</v>
      </c>
      <c r="L27" s="157">
        <f>Fin!L27+PhysPrem!$B$12</f>
        <v>1.915</v>
      </c>
      <c r="M27" s="157">
        <f>Fin!N27+PhysPrem!$B$14</f>
        <v>2.1349999999999998</v>
      </c>
      <c r="N27" s="157">
        <f>Fin!P27+PhysPrem!$B$16</f>
        <v>2.0699999999999998</v>
      </c>
      <c r="O27" s="157">
        <f>Fin!R27+PhysPrem!$B$22</f>
        <v>2.23</v>
      </c>
      <c r="P27" s="157">
        <f>Fin!V27</f>
        <v>2.0099999999999998</v>
      </c>
    </row>
    <row r="28" spans="2:16" x14ac:dyDescent="0.2">
      <c r="B28">
        <v>19</v>
      </c>
      <c r="C28" s="126">
        <f t="shared" si="2"/>
        <v>37275</v>
      </c>
      <c r="D28" s="83"/>
      <c r="E28" s="163">
        <f t="shared" si="0"/>
        <v>1.8979999999999999</v>
      </c>
      <c r="F28" s="83">
        <f t="shared" ca="1" si="1"/>
        <v>2.2899999999999996</v>
      </c>
      <c r="G28" s="160">
        <f ca="1">IF(AND(G$9,CurveFetch!H26&lt;&gt;""),CurveFetch!H26,IF($C28="","",IF(F28="",G27,F28)))</f>
        <v>2.2899999999999996</v>
      </c>
      <c r="H28" s="157">
        <f>Fin!D28+PhysPrem!$B$8</f>
        <v>2.42</v>
      </c>
      <c r="I28" s="157">
        <f>Fin!AD28+PhysPrem!$B$9</f>
        <v>2.0099999999999998</v>
      </c>
      <c r="J28" s="157">
        <f>Fin!H28+PhysPrem!$B$10</f>
        <v>2.0449999999999999</v>
      </c>
      <c r="K28" s="157">
        <f>PhysPrem!$B$11+Fin!AB28</f>
        <v>2.09</v>
      </c>
      <c r="L28" s="157">
        <f>Fin!L28+PhysPrem!$B$12</f>
        <v>1.915</v>
      </c>
      <c r="M28" s="157">
        <f>Fin!N28+PhysPrem!$B$14</f>
        <v>2.1349999999999998</v>
      </c>
      <c r="N28" s="157">
        <f>Fin!P28+PhysPrem!$B$16</f>
        <v>2.0699999999999998</v>
      </c>
      <c r="O28" s="157">
        <f>Fin!R28+PhysPrem!$B$22</f>
        <v>2.23</v>
      </c>
      <c r="P28" s="157">
        <f>Fin!V28</f>
        <v>2.0099999999999998</v>
      </c>
    </row>
    <row r="29" spans="2:16" x14ac:dyDescent="0.2">
      <c r="B29">
        <v>20</v>
      </c>
      <c r="C29" s="126">
        <f t="shared" si="2"/>
        <v>37276</v>
      </c>
      <c r="D29" s="83"/>
      <c r="E29" s="163">
        <f t="shared" si="0"/>
        <v>1.8979999999999999</v>
      </c>
      <c r="F29" s="83">
        <f t="shared" ca="1" si="1"/>
        <v>2.2899999999999996</v>
      </c>
      <c r="G29" s="160">
        <f ca="1">IF(AND(G$9,CurveFetch!H27&lt;&gt;""),CurveFetch!H27,IF($C29="","",IF(F29="",G28,F29)))</f>
        <v>2.2899999999999996</v>
      </c>
      <c r="H29" s="157">
        <f>Fin!D29+PhysPrem!$B$8</f>
        <v>2.42</v>
      </c>
      <c r="I29" s="157">
        <f>Fin!AD29+PhysPrem!$B$9</f>
        <v>2.0099999999999998</v>
      </c>
      <c r="J29" s="157">
        <f>Fin!H29+PhysPrem!$B$10</f>
        <v>2.0449999999999999</v>
      </c>
      <c r="K29" s="157">
        <f>PhysPrem!$B$11+Fin!AB29</f>
        <v>2.09</v>
      </c>
      <c r="L29" s="157">
        <f>Fin!L29+PhysPrem!$B$12</f>
        <v>1.915</v>
      </c>
      <c r="M29" s="157">
        <f>Fin!N29+PhysPrem!$B$14</f>
        <v>2.1349999999999998</v>
      </c>
      <c r="N29" s="157">
        <f>Fin!P29+PhysPrem!$B$16</f>
        <v>2.0699999999999998</v>
      </c>
      <c r="O29" s="157">
        <f>Fin!R29+PhysPrem!$B$22</f>
        <v>2.23</v>
      </c>
      <c r="P29" s="157">
        <f>Fin!V29</f>
        <v>2.0099999999999998</v>
      </c>
    </row>
    <row r="30" spans="2:16" x14ac:dyDescent="0.2">
      <c r="B30">
        <v>21</v>
      </c>
      <c r="C30" s="126">
        <f t="shared" si="2"/>
        <v>37277</v>
      </c>
      <c r="D30" s="83"/>
      <c r="E30" s="163">
        <f t="shared" si="0"/>
        <v>1.8979999999999999</v>
      </c>
      <c r="F30" s="83">
        <f t="shared" ca="1" si="1"/>
        <v>2.2899999999999996</v>
      </c>
      <c r="G30" s="160">
        <f ca="1">IF(AND(G$9,CurveFetch!H28&lt;&gt;""),CurveFetch!H28,IF($C30="","",IF(F30="",G29,F30)))</f>
        <v>2.2899999999999996</v>
      </c>
      <c r="H30" s="157">
        <f>Fin!D30+PhysPrem!$B$8</f>
        <v>2.42</v>
      </c>
      <c r="I30" s="157">
        <f>Fin!AD30+PhysPrem!$B$9</f>
        <v>2.0099999999999998</v>
      </c>
      <c r="J30" s="157">
        <f>Fin!H30+PhysPrem!$B$10</f>
        <v>2.0449999999999999</v>
      </c>
      <c r="K30" s="157">
        <f>PhysPrem!$B$11+Fin!AB30</f>
        <v>2.09</v>
      </c>
      <c r="L30" s="157">
        <f>Fin!L30+PhysPrem!$B$12</f>
        <v>1.915</v>
      </c>
      <c r="M30" s="157">
        <f>Fin!N30+PhysPrem!$B$14</f>
        <v>2.1349999999999998</v>
      </c>
      <c r="N30" s="157">
        <f>Fin!P30+PhysPrem!$B$16</f>
        <v>2.0699999999999998</v>
      </c>
      <c r="O30" s="157">
        <f>Fin!R30+PhysPrem!$B$22</f>
        <v>2.23</v>
      </c>
      <c r="P30" s="157">
        <f>Fin!V30</f>
        <v>2.0099999999999998</v>
      </c>
    </row>
    <row r="31" spans="2:16" x14ac:dyDescent="0.2">
      <c r="B31">
        <v>22</v>
      </c>
      <c r="C31" s="126">
        <f t="shared" si="2"/>
        <v>37278</v>
      </c>
      <c r="D31" s="83"/>
      <c r="E31" s="163">
        <f t="shared" si="0"/>
        <v>1.8979999999999999</v>
      </c>
      <c r="F31" s="83">
        <f t="shared" ca="1" si="1"/>
        <v>2.2899999999999996</v>
      </c>
      <c r="G31" s="160">
        <f ca="1">IF(AND(G$9,CurveFetch!H29&lt;&gt;""),CurveFetch!H29,IF($C31="","",IF(F31="",G30,F31)))</f>
        <v>2.2899999999999996</v>
      </c>
      <c r="H31" s="157">
        <f>Fin!D31+PhysPrem!$B$8</f>
        <v>2.42</v>
      </c>
      <c r="I31" s="157">
        <f>Fin!AD31+PhysPrem!$B$9</f>
        <v>2.0099999999999998</v>
      </c>
      <c r="J31" s="157">
        <f>Fin!H31+PhysPrem!$B$10</f>
        <v>2.0449999999999999</v>
      </c>
      <c r="K31" s="157">
        <f>PhysPrem!$B$11+Fin!AB31</f>
        <v>2.09</v>
      </c>
      <c r="L31" s="157">
        <f>Fin!L31+PhysPrem!$B$12</f>
        <v>1.915</v>
      </c>
      <c r="M31" s="157">
        <f>Fin!N31+PhysPrem!$B$14</f>
        <v>2.1349999999999998</v>
      </c>
      <c r="N31" s="157">
        <f>Fin!P31+PhysPrem!$B$16</f>
        <v>2.0699999999999998</v>
      </c>
      <c r="O31" s="157">
        <f>Fin!R31+PhysPrem!$B$22</f>
        <v>2.23</v>
      </c>
      <c r="P31" s="157">
        <f>Fin!V31</f>
        <v>2.0099999999999998</v>
      </c>
    </row>
    <row r="32" spans="2:16" x14ac:dyDescent="0.2">
      <c r="B32">
        <v>23</v>
      </c>
      <c r="C32" s="126">
        <f t="shared" si="2"/>
        <v>37279</v>
      </c>
      <c r="D32" s="83"/>
      <c r="E32" s="163">
        <f t="shared" si="0"/>
        <v>1.8979999999999999</v>
      </c>
      <c r="F32" s="83">
        <f t="shared" ca="1" si="1"/>
        <v>2.2899999999999996</v>
      </c>
      <c r="G32" s="160">
        <f ca="1">IF(AND(G$9,CurveFetch!H30&lt;&gt;""),CurveFetch!H30,IF($C32="","",IF(F32="",G31,F32)))</f>
        <v>2.2899999999999996</v>
      </c>
      <c r="H32" s="157">
        <f>Fin!D32+PhysPrem!$B$8</f>
        <v>2.42</v>
      </c>
      <c r="I32" s="157">
        <f>Fin!AD32+PhysPrem!$B$9</f>
        <v>2.0099999999999998</v>
      </c>
      <c r="J32" s="157">
        <f>Fin!H32+PhysPrem!$B$10</f>
        <v>2.0449999999999999</v>
      </c>
      <c r="K32" s="157">
        <f>PhysPrem!$B$11+Fin!AB32</f>
        <v>2.09</v>
      </c>
      <c r="L32" s="157">
        <f>Fin!L32+PhysPrem!$B$12</f>
        <v>1.915</v>
      </c>
      <c r="M32" s="157">
        <f>Fin!N32+PhysPrem!$B$14</f>
        <v>2.1349999999999998</v>
      </c>
      <c r="N32" s="157">
        <f>Fin!P32+PhysPrem!$B$16</f>
        <v>2.0699999999999998</v>
      </c>
      <c r="O32" s="157">
        <f>Fin!R32+PhysPrem!$B$22</f>
        <v>2.23</v>
      </c>
      <c r="P32" s="157">
        <f>Fin!V32</f>
        <v>2.0099999999999998</v>
      </c>
    </row>
    <row r="33" spans="2:16" x14ac:dyDescent="0.2">
      <c r="B33">
        <v>24</v>
      </c>
      <c r="C33" s="126">
        <f t="shared" si="2"/>
        <v>37280</v>
      </c>
      <c r="E33" s="163">
        <f t="shared" si="0"/>
        <v>1.8979999999999999</v>
      </c>
      <c r="F33" s="83">
        <f t="shared" ca="1" si="1"/>
        <v>2.2899999999999996</v>
      </c>
      <c r="G33" s="160">
        <f ca="1">IF(AND(G$9,CurveFetch!H31&lt;&gt;""),CurveFetch!H31,IF($C33="","",IF(F33="",G32,F33)))</f>
        <v>2.2899999999999996</v>
      </c>
      <c r="H33" s="157">
        <f>Fin!D33+PhysPrem!$B$8</f>
        <v>2.42</v>
      </c>
      <c r="I33" s="157">
        <f>Fin!AD33+PhysPrem!$B$9</f>
        <v>2.0099999999999998</v>
      </c>
      <c r="J33" s="157">
        <f>Fin!H33+PhysPrem!$B$10</f>
        <v>2.0449999999999999</v>
      </c>
      <c r="K33" s="157">
        <f>PhysPrem!$B$11+Fin!AB33</f>
        <v>2.09</v>
      </c>
      <c r="L33" s="157">
        <f>Fin!L33+PhysPrem!$B$12</f>
        <v>1.915</v>
      </c>
      <c r="M33" s="157">
        <f>Fin!N33+PhysPrem!$B$14</f>
        <v>2.1349999999999998</v>
      </c>
      <c r="N33" s="157">
        <f>Fin!P33+PhysPrem!$B$16</f>
        <v>2.0699999999999998</v>
      </c>
      <c r="O33" s="157">
        <f>Fin!R33+PhysPrem!$B$22</f>
        <v>2.23</v>
      </c>
      <c r="P33" s="157">
        <f>Fin!V33</f>
        <v>2.0099999999999998</v>
      </c>
    </row>
    <row r="34" spans="2:16" x14ac:dyDescent="0.2">
      <c r="B34">
        <v>25</v>
      </c>
      <c r="C34" s="126">
        <f t="shared" si="2"/>
        <v>37281</v>
      </c>
      <c r="E34" s="163">
        <f t="shared" si="0"/>
        <v>1.8979999999999999</v>
      </c>
      <c r="F34" s="83">
        <f t="shared" ca="1" si="1"/>
        <v>2.2899999999999996</v>
      </c>
      <c r="G34" s="160">
        <f ca="1">IF(AND(G$9,CurveFetch!H32&lt;&gt;""),CurveFetch!H32,IF($C34="","",IF(F34="",G33,F34)))</f>
        <v>2.2899999999999996</v>
      </c>
      <c r="H34" s="157">
        <f>Fin!D34+PhysPrem!$B$8</f>
        <v>2.42</v>
      </c>
      <c r="I34" s="157">
        <f>Fin!AD34+PhysPrem!$B$9</f>
        <v>2.0099999999999998</v>
      </c>
      <c r="J34" s="157">
        <f>Fin!H34+PhysPrem!$B$10</f>
        <v>2.0449999999999999</v>
      </c>
      <c r="K34" s="157">
        <f>PhysPrem!$B$11+Fin!AB34</f>
        <v>2.09</v>
      </c>
      <c r="L34" s="157">
        <f>Fin!L34+PhysPrem!$B$12</f>
        <v>1.915</v>
      </c>
      <c r="M34" s="157">
        <f>Fin!N34+PhysPrem!$B$14</f>
        <v>2.1349999999999998</v>
      </c>
      <c r="N34" s="157">
        <f>Fin!P34+PhysPrem!$B$16</f>
        <v>2.0699999999999998</v>
      </c>
      <c r="O34" s="157">
        <f>Fin!R34+PhysPrem!$B$22</f>
        <v>2.23</v>
      </c>
      <c r="P34" s="157">
        <f>Fin!V34</f>
        <v>2.0099999999999998</v>
      </c>
    </row>
    <row r="35" spans="2:16" x14ac:dyDescent="0.2">
      <c r="B35">
        <v>26</v>
      </c>
      <c r="C35" s="126">
        <f t="shared" si="2"/>
        <v>37282</v>
      </c>
      <c r="E35" s="163">
        <f t="shared" si="0"/>
        <v>1.8979999999999999</v>
      </c>
      <c r="F35" s="83">
        <f t="shared" ca="1" si="1"/>
        <v>2.2899999999999996</v>
      </c>
      <c r="G35" s="160">
        <f ca="1">IF(AND(G$9,CurveFetch!H33&lt;&gt;""),CurveFetch!H33,IF($C35="","",IF(F35="",G34,F35)))</f>
        <v>2.2899999999999996</v>
      </c>
      <c r="H35" s="157">
        <f>Fin!D35+PhysPrem!$B$8</f>
        <v>2.42</v>
      </c>
      <c r="I35" s="157">
        <f>Fin!AD35+PhysPrem!$B$9</f>
        <v>2.0099999999999998</v>
      </c>
      <c r="J35" s="157">
        <f>Fin!H35+PhysPrem!$B$10</f>
        <v>2.0449999999999999</v>
      </c>
      <c r="K35" s="157">
        <f>PhysPrem!$B$11+Fin!AB35</f>
        <v>2.09</v>
      </c>
      <c r="L35" s="157">
        <f>Fin!L35+PhysPrem!$B$12</f>
        <v>1.915</v>
      </c>
      <c r="M35" s="157">
        <f>Fin!N35+PhysPrem!$B$14</f>
        <v>2.1349999999999998</v>
      </c>
      <c r="N35" s="157">
        <f>Fin!P35+PhysPrem!$B$16</f>
        <v>2.0699999999999998</v>
      </c>
      <c r="O35" s="157">
        <f>Fin!R35+PhysPrem!$B$22</f>
        <v>2.23</v>
      </c>
      <c r="P35" s="157">
        <f>Fin!V35</f>
        <v>2.0099999999999998</v>
      </c>
    </row>
    <row r="36" spans="2:16" x14ac:dyDescent="0.2">
      <c r="B36">
        <v>27</v>
      </c>
      <c r="C36" s="126">
        <f t="shared" si="2"/>
        <v>37283</v>
      </c>
      <c r="E36" s="163">
        <f t="shared" si="0"/>
        <v>1.8979999999999999</v>
      </c>
      <c r="F36" s="83">
        <f t="shared" ca="1" si="1"/>
        <v>2.2899999999999996</v>
      </c>
      <c r="G36" s="160">
        <f ca="1">IF(AND(G$9,CurveFetch!H34&lt;&gt;""),CurveFetch!H34,IF($C36="","",IF(F36="",G35,F36)))</f>
        <v>2.2899999999999996</v>
      </c>
      <c r="H36" s="157">
        <f>Fin!D36+PhysPrem!$B$8</f>
        <v>2.42</v>
      </c>
      <c r="I36" s="157">
        <f>Fin!AD36+PhysPrem!$B$9</f>
        <v>2.0099999999999998</v>
      </c>
      <c r="J36" s="157">
        <f>Fin!H36+PhysPrem!$B$10</f>
        <v>2.0449999999999999</v>
      </c>
      <c r="K36" s="157">
        <f>PhysPrem!$B$11+Fin!AB36</f>
        <v>2.09</v>
      </c>
      <c r="L36" s="157">
        <f>Fin!L36+PhysPrem!$B$12</f>
        <v>1.915</v>
      </c>
      <c r="M36" s="157">
        <f>Fin!N36+PhysPrem!$B$14</f>
        <v>2.1349999999999998</v>
      </c>
      <c r="N36" s="157">
        <f>Fin!P36+PhysPrem!$B$16</f>
        <v>2.0699999999999998</v>
      </c>
      <c r="O36" s="157">
        <f>Fin!R36+PhysPrem!$B$22</f>
        <v>2.23</v>
      </c>
      <c r="P36" s="157">
        <f>Fin!V36</f>
        <v>2.0099999999999998</v>
      </c>
    </row>
    <row r="37" spans="2:16" x14ac:dyDescent="0.2">
      <c r="B37">
        <v>28</v>
      </c>
      <c r="C37" s="126">
        <f t="shared" si="2"/>
        <v>37284</v>
      </c>
      <c r="E37" s="163">
        <f t="shared" si="0"/>
        <v>1.8979999999999999</v>
      </c>
      <c r="F37" s="83">
        <f t="shared" ca="1" si="1"/>
        <v>2.2899999999999996</v>
      </c>
      <c r="G37" s="160">
        <f ca="1">IF(AND(G$9,CurveFetch!H35&lt;&gt;""),CurveFetch!H35,IF($C37="","",IF(F37="",G36,F37)))</f>
        <v>2.2899999999999996</v>
      </c>
      <c r="H37" s="157">
        <f>Fin!D37+PhysPrem!$B$8</f>
        <v>2.42</v>
      </c>
      <c r="I37" s="157">
        <f>Fin!AD37+PhysPrem!$B$9</f>
        <v>2.0099999999999998</v>
      </c>
      <c r="J37" s="157">
        <f>Fin!H37+PhysPrem!$B$10</f>
        <v>2.0449999999999999</v>
      </c>
      <c r="K37" s="157">
        <f>PhysPrem!$B$11+Fin!AB37</f>
        <v>2.09</v>
      </c>
      <c r="L37" s="157">
        <f>Fin!L37+PhysPrem!$B$12</f>
        <v>1.915</v>
      </c>
      <c r="M37" s="157">
        <f>Fin!N37+PhysPrem!$B$14</f>
        <v>2.1349999999999998</v>
      </c>
      <c r="N37" s="157">
        <f>Fin!P37+PhysPrem!$B$16</f>
        <v>2.0699999999999998</v>
      </c>
      <c r="O37" s="157">
        <f>Fin!R37+PhysPrem!$B$22</f>
        <v>2.23</v>
      </c>
      <c r="P37" s="157">
        <f>Fin!V37</f>
        <v>2.0099999999999998</v>
      </c>
    </row>
    <row r="38" spans="2:16" x14ac:dyDescent="0.2">
      <c r="B38">
        <v>29</v>
      </c>
      <c r="C38" s="126">
        <f t="shared" si="2"/>
        <v>37285</v>
      </c>
      <c r="E38" s="163">
        <f t="shared" si="0"/>
        <v>1.8979999999999999</v>
      </c>
      <c r="F38" s="83">
        <f t="shared" ca="1" si="1"/>
        <v>2.2899999999999996</v>
      </c>
      <c r="G38" s="160">
        <f ca="1">IF(AND(G$9,CurveFetch!H36&lt;&gt;""),CurveFetch!H36,IF($C38="","",IF(F38="",G37,F38)))</f>
        <v>2.2899999999999996</v>
      </c>
      <c r="H38" s="157">
        <f>Fin!D38+PhysPrem!$B$8</f>
        <v>2.42</v>
      </c>
      <c r="I38" s="157">
        <f>Fin!AD38+PhysPrem!$B$9</f>
        <v>2.0099999999999998</v>
      </c>
      <c r="J38" s="157">
        <f>Fin!H38+PhysPrem!$B$10</f>
        <v>2.0449999999999999</v>
      </c>
      <c r="K38" s="157">
        <f>PhysPrem!$B$11+Fin!AB38</f>
        <v>2.09</v>
      </c>
      <c r="L38" s="157">
        <f>Fin!L38+PhysPrem!$B$12</f>
        <v>1.915</v>
      </c>
      <c r="M38" s="157">
        <f>Fin!N38+PhysPrem!$B$14</f>
        <v>2.1349999999999998</v>
      </c>
      <c r="N38" s="157">
        <f>Fin!P38+PhysPrem!$B$16</f>
        <v>2.0699999999999998</v>
      </c>
      <c r="O38" s="157">
        <f>Fin!R38+PhysPrem!$B$22</f>
        <v>2.23</v>
      </c>
      <c r="P38" s="157">
        <f>Fin!V38</f>
        <v>2.0099999999999998</v>
      </c>
    </row>
    <row r="39" spans="2:16" x14ac:dyDescent="0.2">
      <c r="B39">
        <v>30</v>
      </c>
      <c r="C39" s="126">
        <f t="shared" si="2"/>
        <v>37286</v>
      </c>
      <c r="E39" s="163">
        <f t="shared" si="0"/>
        <v>1.8979999999999999</v>
      </c>
      <c r="F39" s="83">
        <f t="shared" ca="1" si="1"/>
        <v>2.2899999999999996</v>
      </c>
      <c r="G39" s="160">
        <f ca="1">IF(AND(G$9,CurveFetch!H37&lt;&gt;""),CurveFetch!H37,IF($C39="","",IF(F39="",G38,F39)))</f>
        <v>2.2899999999999996</v>
      </c>
      <c r="H39" s="157">
        <f>Fin!D39+PhysPrem!$B$8</f>
        <v>2.42</v>
      </c>
      <c r="I39" s="157">
        <f>Fin!AD39+PhysPrem!$B$9</f>
        <v>2.0099999999999998</v>
      </c>
      <c r="J39" s="157">
        <f>Fin!H39+PhysPrem!$B$10</f>
        <v>2.0449999999999999</v>
      </c>
      <c r="K39" s="157">
        <f>PhysPrem!$B$11+Fin!AB39</f>
        <v>2.09</v>
      </c>
      <c r="L39" s="157">
        <f>Fin!L39+PhysPrem!$B$12</f>
        <v>1.915</v>
      </c>
      <c r="M39" s="157">
        <f>Fin!N39+PhysPrem!$B$14</f>
        <v>2.1349999999999998</v>
      </c>
      <c r="N39" s="157">
        <f>Fin!P39+PhysPrem!$B$16</f>
        <v>2.0699999999999998</v>
      </c>
      <c r="O39" s="157">
        <f>Fin!R39+PhysPrem!$B$22</f>
        <v>2.23</v>
      </c>
      <c r="P39" s="157">
        <f>Fin!V39</f>
        <v>2.0099999999999998</v>
      </c>
    </row>
    <row r="40" spans="2:16" x14ac:dyDescent="0.2">
      <c r="B40">
        <v>31</v>
      </c>
      <c r="C40" s="126">
        <f t="shared" si="2"/>
        <v>37287</v>
      </c>
      <c r="E40" s="163">
        <f t="shared" si="0"/>
        <v>1.8979999999999999</v>
      </c>
      <c r="F40" s="83">
        <f t="shared" ca="1" si="1"/>
        <v>2.2899999999999996</v>
      </c>
      <c r="G40" s="160">
        <f ca="1">IF(AND(G$9,CurveFetch!H38&lt;&gt;""),CurveFetch!H38,IF($C40="","",IF(F40="",G39,F40)))</f>
        <v>2.2899999999999996</v>
      </c>
      <c r="H40" s="157">
        <f>Fin!D40+PhysPrem!$B$8</f>
        <v>2.42</v>
      </c>
      <c r="I40" s="157">
        <f>Fin!AD40+PhysPrem!$B$9</f>
        <v>2.0099999999999998</v>
      </c>
      <c r="J40" s="157">
        <f>Fin!H40+PhysPrem!$B$10</f>
        <v>2.0449999999999999</v>
      </c>
      <c r="K40" s="157">
        <f>PhysPrem!$B$11+Fin!AB40</f>
        <v>2.09</v>
      </c>
      <c r="L40" s="157">
        <f>Fin!L40+PhysPrem!$B$12</f>
        <v>1.915</v>
      </c>
      <c r="M40" s="157">
        <f>Fin!N40+PhysPrem!$B$14</f>
        <v>2.1349999999999998</v>
      </c>
      <c r="N40" s="157">
        <f>Fin!P40+PhysPrem!$B$16</f>
        <v>2.0699999999999998</v>
      </c>
      <c r="O40" s="157">
        <f>Fin!R40+PhysPrem!$B$22</f>
        <v>2.23</v>
      </c>
      <c r="P40" s="157">
        <f>Fin!V40</f>
        <v>2.0099999999999998</v>
      </c>
    </row>
    <row r="41" spans="2:16" x14ac:dyDescent="0.2">
      <c r="B41">
        <v>32</v>
      </c>
      <c r="C41" s="126">
        <f t="shared" si="2"/>
        <v>37288</v>
      </c>
      <c r="D41" s="201"/>
      <c r="E41" s="163">
        <f t="shared" si="0"/>
        <v>1.8979999999999999</v>
      </c>
      <c r="F41" s="83">
        <f t="shared" ca="1" si="1"/>
        <v>2.2899999999999996</v>
      </c>
      <c r="G41" s="160">
        <f ca="1">IF(AND(G$9,CurveFetch!H39&lt;&gt;""),CurveFetch!H39,IF($C41="","",IF(F41="",G40,F41)))</f>
        <v>2.2899999999999996</v>
      </c>
      <c r="H41" s="157">
        <f>Fin!D41+PhysPrem!$B$8</f>
        <v>2.4824999999999999</v>
      </c>
      <c r="I41" s="157">
        <f>Fin!AD41+PhysPrem!$B$9</f>
        <v>2.1900000000000004</v>
      </c>
      <c r="J41" s="157">
        <f>Fin!H41+PhysPrem!$B$10</f>
        <v>2.375</v>
      </c>
      <c r="K41" s="157">
        <f>PhysPrem!$B$11+Fin!AB41</f>
        <v>2.1900000000000004</v>
      </c>
      <c r="L41" s="157">
        <f>Fin!L41+PhysPrem!$B$12</f>
        <v>2.0350000000000001</v>
      </c>
      <c r="M41" s="157">
        <f>Fin!N41+PhysPrem!$B$14</f>
        <v>2.4250000000000003</v>
      </c>
      <c r="N41" s="157">
        <f>Fin!P41+PhysPrem!$B$16</f>
        <v>2.4250000000000003</v>
      </c>
      <c r="O41" s="157">
        <f>Fin!R41+PhysPrem!$B$22</f>
        <v>2.6700000000000004</v>
      </c>
      <c r="P41" s="157">
        <f>Fin!V41</f>
        <v>2.1350000000000002</v>
      </c>
    </row>
    <row r="42" spans="2:16" x14ac:dyDescent="0.2">
      <c r="B42">
        <v>33</v>
      </c>
      <c r="C42" s="126">
        <f t="shared" si="2"/>
        <v>37289</v>
      </c>
      <c r="E42" s="163">
        <f t="shared" ref="E42:E71" si="3">IF(C42="","",IF(D42="",E41,D42))</f>
        <v>1.8979999999999999</v>
      </c>
      <c r="F42" s="83">
        <f t="shared" ca="1" si="1"/>
        <v>2.2899999999999996</v>
      </c>
      <c r="G42" s="160">
        <f ca="1">IF(AND(G$9,CurveFetch!H40&lt;&gt;""),CurveFetch!H40,IF($C42="","",IF(F42="",G41,F42)))</f>
        <v>2.2899999999999996</v>
      </c>
      <c r="H42" s="157">
        <f>Fin!D42+PhysPrem!$B$8</f>
        <v>2.4824999999999999</v>
      </c>
      <c r="I42" s="157">
        <f>Fin!AD42+PhysPrem!$B$9</f>
        <v>2.1900000000000004</v>
      </c>
      <c r="J42" s="157">
        <f>Fin!H42+PhysPrem!$B$10</f>
        <v>2.375</v>
      </c>
      <c r="K42" s="157">
        <f>PhysPrem!$B$11+Fin!AB42</f>
        <v>2.1900000000000004</v>
      </c>
      <c r="L42" s="157">
        <f>Fin!L42+PhysPrem!$B$12</f>
        <v>2.0350000000000001</v>
      </c>
      <c r="M42" s="157">
        <f>Fin!N42+PhysPrem!$B$14</f>
        <v>2.4250000000000003</v>
      </c>
      <c r="N42" s="157">
        <f>Fin!P42+PhysPrem!$B$16</f>
        <v>2.4250000000000003</v>
      </c>
      <c r="O42" s="157">
        <f>Fin!R42+PhysPrem!$B$22</f>
        <v>2.6700000000000004</v>
      </c>
      <c r="P42" s="157">
        <f>Fin!V42</f>
        <v>2.1350000000000002</v>
      </c>
    </row>
    <row r="43" spans="2:16" x14ac:dyDescent="0.2">
      <c r="B43">
        <v>34</v>
      </c>
      <c r="C43" s="126">
        <f t="shared" si="2"/>
        <v>37290</v>
      </c>
      <c r="E43" s="163">
        <f t="shared" si="3"/>
        <v>1.8979999999999999</v>
      </c>
      <c r="F43" s="83">
        <f t="shared" ref="F43:F71" ca="1" si="4">IF(C43&lt;TODAY+2,"",HeHub+GDP_MALIN-0.12)</f>
        <v>2.2899999999999996</v>
      </c>
      <c r="G43" s="160">
        <f ca="1">IF(AND(G$9,CurveFetch!H41&lt;&gt;""),CurveFetch!H41,IF($C43="","",IF(F43="",G42,F43)))</f>
        <v>2.2899999999999996</v>
      </c>
      <c r="H43" s="157">
        <f>Fin!D43+PhysPrem!$B$8</f>
        <v>2.4824999999999999</v>
      </c>
      <c r="I43" s="157">
        <f>Fin!AD43+PhysPrem!$B$9</f>
        <v>2.1900000000000004</v>
      </c>
      <c r="J43" s="157">
        <f>Fin!H43+PhysPrem!$B$10</f>
        <v>2.375</v>
      </c>
      <c r="K43" s="157">
        <f>PhysPrem!$B$11+Fin!AB43</f>
        <v>2.1900000000000004</v>
      </c>
      <c r="L43" s="157">
        <f>Fin!L43+PhysPrem!$B$12</f>
        <v>2.0350000000000001</v>
      </c>
      <c r="M43" s="157">
        <f>Fin!N43+PhysPrem!$B$14</f>
        <v>2.4250000000000003</v>
      </c>
      <c r="N43" s="157">
        <f>Fin!P43+PhysPrem!$B$16</f>
        <v>2.4250000000000003</v>
      </c>
      <c r="O43" s="157">
        <f>Fin!R43+PhysPrem!$B$22</f>
        <v>2.6700000000000004</v>
      </c>
      <c r="P43" s="157">
        <f>Fin!V43</f>
        <v>2.1350000000000002</v>
      </c>
    </row>
    <row r="44" spans="2:16" x14ac:dyDescent="0.2">
      <c r="B44">
        <v>35</v>
      </c>
      <c r="C44" s="126">
        <f t="shared" si="2"/>
        <v>37291</v>
      </c>
      <c r="E44" s="163">
        <f t="shared" si="3"/>
        <v>1.8979999999999999</v>
      </c>
      <c r="F44" s="83">
        <f t="shared" ca="1" si="4"/>
        <v>2.2899999999999996</v>
      </c>
      <c r="G44" s="160">
        <f ca="1">IF(AND(G$9,CurveFetch!H42&lt;&gt;""),CurveFetch!H42,IF($C44="","",IF(F44="",G43,F44)))</f>
        <v>2.2899999999999996</v>
      </c>
      <c r="H44" s="157">
        <f>Fin!D44+PhysPrem!$B$8</f>
        <v>2.4824999999999999</v>
      </c>
      <c r="I44" s="157">
        <f>Fin!AD44+PhysPrem!$B$9</f>
        <v>2.1900000000000004</v>
      </c>
      <c r="J44" s="157">
        <f>Fin!H44+PhysPrem!$B$10</f>
        <v>2.375</v>
      </c>
      <c r="K44" s="157">
        <f>PhysPrem!$B$11+Fin!AB44</f>
        <v>2.1900000000000004</v>
      </c>
      <c r="L44" s="157">
        <f>Fin!L44+PhysPrem!$B$12</f>
        <v>2.0350000000000001</v>
      </c>
      <c r="M44" s="157">
        <f>Fin!N44+PhysPrem!$B$14</f>
        <v>2.4250000000000003</v>
      </c>
      <c r="N44" s="157">
        <f>Fin!P44+PhysPrem!$B$16</f>
        <v>2.4250000000000003</v>
      </c>
      <c r="O44" s="157">
        <f>Fin!R44+PhysPrem!$B$22</f>
        <v>2.6700000000000004</v>
      </c>
      <c r="P44" s="157">
        <f>Fin!V44</f>
        <v>2.1350000000000002</v>
      </c>
    </row>
    <row r="45" spans="2:16" x14ac:dyDescent="0.2">
      <c r="B45">
        <v>36</v>
      </c>
      <c r="C45" s="126">
        <f t="shared" si="2"/>
        <v>37292</v>
      </c>
      <c r="E45" s="163">
        <f t="shared" si="3"/>
        <v>1.8979999999999999</v>
      </c>
      <c r="F45" s="83">
        <f t="shared" ca="1" si="4"/>
        <v>2.2899999999999996</v>
      </c>
      <c r="G45" s="160">
        <f ca="1">IF(AND(G$9,CurveFetch!H43&lt;&gt;""),CurveFetch!H43,IF($C45="","",IF(F45="",G44,F45)))</f>
        <v>2.2899999999999996</v>
      </c>
      <c r="H45" s="157">
        <f>Fin!D45+PhysPrem!$B$8</f>
        <v>2.4824999999999999</v>
      </c>
      <c r="I45" s="157">
        <f>Fin!AD45+PhysPrem!$B$9</f>
        <v>2.1900000000000004</v>
      </c>
      <c r="J45" s="157">
        <f>Fin!H45+PhysPrem!$B$10</f>
        <v>2.375</v>
      </c>
      <c r="K45" s="157">
        <f>PhysPrem!$B$11+Fin!AB45</f>
        <v>2.1900000000000004</v>
      </c>
      <c r="L45" s="157">
        <f>Fin!L45+PhysPrem!$B$12</f>
        <v>2.0350000000000001</v>
      </c>
      <c r="M45" s="157">
        <f>Fin!N45+PhysPrem!$B$14</f>
        <v>2.4250000000000003</v>
      </c>
      <c r="N45" s="157">
        <f>Fin!P45+PhysPrem!$B$16</f>
        <v>2.4250000000000003</v>
      </c>
      <c r="O45" s="157">
        <f>Fin!R45+PhysPrem!$B$22</f>
        <v>2.6700000000000004</v>
      </c>
      <c r="P45" s="157">
        <f>Fin!V45</f>
        <v>2.1350000000000002</v>
      </c>
    </row>
    <row r="46" spans="2:16" x14ac:dyDescent="0.2">
      <c r="B46">
        <v>37</v>
      </c>
      <c r="C46" s="126">
        <f t="shared" si="2"/>
        <v>37293</v>
      </c>
      <c r="E46" s="163">
        <f t="shared" si="3"/>
        <v>1.8979999999999999</v>
      </c>
      <c r="F46" s="83">
        <f t="shared" ca="1" si="4"/>
        <v>2.2899999999999996</v>
      </c>
      <c r="G46" s="160">
        <f ca="1">IF(AND(G$9,CurveFetch!H44&lt;&gt;""),CurveFetch!H44,IF($C46="","",IF(F46="",G45,F46)))</f>
        <v>2.2899999999999996</v>
      </c>
      <c r="H46" s="157">
        <f>Fin!D46+PhysPrem!$B$8</f>
        <v>2.4824999999999999</v>
      </c>
      <c r="I46" s="157">
        <f>Fin!AD46+PhysPrem!$B$9</f>
        <v>2.1900000000000004</v>
      </c>
      <c r="J46" s="157">
        <f>Fin!H46+PhysPrem!$B$10</f>
        <v>2.375</v>
      </c>
      <c r="K46" s="157">
        <f>PhysPrem!$B$11+Fin!AB46</f>
        <v>2.1900000000000004</v>
      </c>
      <c r="L46" s="157">
        <f>Fin!L46+PhysPrem!$B$12</f>
        <v>2.0350000000000001</v>
      </c>
      <c r="M46" s="157">
        <f>Fin!N46+PhysPrem!$B$14</f>
        <v>2.4250000000000003</v>
      </c>
      <c r="N46" s="157">
        <f>Fin!P46+PhysPrem!$B$16</f>
        <v>2.4250000000000003</v>
      </c>
      <c r="O46" s="157">
        <f>Fin!R46+PhysPrem!$B$22</f>
        <v>2.6700000000000004</v>
      </c>
      <c r="P46" s="157">
        <f>Fin!V46</f>
        <v>2.1350000000000002</v>
      </c>
    </row>
    <row r="47" spans="2:16" x14ac:dyDescent="0.2">
      <c r="B47">
        <v>38</v>
      </c>
      <c r="C47" s="126">
        <f t="shared" si="2"/>
        <v>37294</v>
      </c>
      <c r="E47" s="163">
        <f t="shared" si="3"/>
        <v>1.8979999999999999</v>
      </c>
      <c r="F47" s="83">
        <f t="shared" ca="1" si="4"/>
        <v>2.2899999999999996</v>
      </c>
      <c r="G47" s="160">
        <f ca="1">IF(AND(G$9,CurveFetch!H45&lt;&gt;""),CurveFetch!H45,IF($C47="","",IF(F47="",G46,F47)))</f>
        <v>2.2899999999999996</v>
      </c>
      <c r="H47" s="157">
        <f>Fin!D47+PhysPrem!$B$8</f>
        <v>2.4824999999999999</v>
      </c>
      <c r="I47" s="157">
        <f>Fin!AD47+PhysPrem!$B$9</f>
        <v>2.1900000000000004</v>
      </c>
      <c r="J47" s="157">
        <f>Fin!H47+PhysPrem!$B$10</f>
        <v>2.375</v>
      </c>
      <c r="K47" s="157">
        <f>PhysPrem!$B$11+Fin!AB47</f>
        <v>2.1900000000000004</v>
      </c>
      <c r="L47" s="157">
        <f>Fin!L47+PhysPrem!$B$12</f>
        <v>2.0350000000000001</v>
      </c>
      <c r="M47" s="157">
        <f>Fin!N47+PhysPrem!$B$14</f>
        <v>2.4250000000000003</v>
      </c>
      <c r="N47" s="157">
        <f>Fin!P47+PhysPrem!$B$16</f>
        <v>2.4250000000000003</v>
      </c>
      <c r="O47" s="157">
        <f>Fin!R47+PhysPrem!$B$22</f>
        <v>2.6700000000000004</v>
      </c>
      <c r="P47" s="157">
        <f>Fin!V47</f>
        <v>2.1350000000000002</v>
      </c>
    </row>
    <row r="48" spans="2:16" x14ac:dyDescent="0.2">
      <c r="B48">
        <v>39</v>
      </c>
      <c r="C48" s="126">
        <f t="shared" si="2"/>
        <v>37295</v>
      </c>
      <c r="E48" s="163">
        <f t="shared" si="3"/>
        <v>1.8979999999999999</v>
      </c>
      <c r="F48" s="83">
        <f t="shared" ca="1" si="4"/>
        <v>2.2899999999999996</v>
      </c>
      <c r="G48" s="160">
        <f ca="1">IF(AND(G$9,CurveFetch!H46&lt;&gt;""),CurveFetch!H46,IF($C48="","",IF(F48="",G47,F48)))</f>
        <v>2.2899999999999996</v>
      </c>
      <c r="H48" s="157">
        <f>Fin!D48+PhysPrem!$B$8</f>
        <v>2.4824999999999999</v>
      </c>
      <c r="I48" s="157">
        <f>Fin!AD48+PhysPrem!$B$9</f>
        <v>2.1900000000000004</v>
      </c>
      <c r="J48" s="157">
        <f>Fin!H48+PhysPrem!$B$10</f>
        <v>2.375</v>
      </c>
      <c r="K48" s="157">
        <f>PhysPrem!$B$11+Fin!AB48</f>
        <v>2.1900000000000004</v>
      </c>
      <c r="L48" s="157">
        <f>Fin!L48+PhysPrem!$B$12</f>
        <v>2.0350000000000001</v>
      </c>
      <c r="M48" s="157">
        <f>Fin!N48+PhysPrem!$B$14</f>
        <v>2.4250000000000003</v>
      </c>
      <c r="N48" s="157">
        <f>Fin!P48+PhysPrem!$B$16</f>
        <v>2.4250000000000003</v>
      </c>
      <c r="O48" s="157">
        <f>Fin!R48+PhysPrem!$B$22</f>
        <v>2.6700000000000004</v>
      </c>
      <c r="P48" s="157">
        <f>Fin!V48</f>
        <v>2.1350000000000002</v>
      </c>
    </row>
    <row r="49" spans="2:16" x14ac:dyDescent="0.2">
      <c r="B49">
        <v>40</v>
      </c>
      <c r="C49" s="126">
        <f t="shared" si="2"/>
        <v>37296</v>
      </c>
      <c r="E49" s="163">
        <f t="shared" si="3"/>
        <v>1.8979999999999999</v>
      </c>
      <c r="F49" s="83">
        <f t="shared" ca="1" si="4"/>
        <v>2.2899999999999996</v>
      </c>
      <c r="G49" s="160">
        <f ca="1">IF(AND(G$9,CurveFetch!H47&lt;&gt;""),CurveFetch!H47,IF($C49="","",IF(F49="",G48,F49)))</f>
        <v>2.2899999999999996</v>
      </c>
      <c r="H49" s="157">
        <f>Fin!D49+PhysPrem!$B$8</f>
        <v>2.4824999999999999</v>
      </c>
      <c r="I49" s="157">
        <f>Fin!AD49+PhysPrem!$B$9</f>
        <v>2.1900000000000004</v>
      </c>
      <c r="J49" s="157">
        <f>Fin!H49+PhysPrem!$B$10</f>
        <v>2.375</v>
      </c>
      <c r="K49" s="157">
        <f>PhysPrem!$B$11+Fin!AB49</f>
        <v>2.1900000000000004</v>
      </c>
      <c r="L49" s="157">
        <f>Fin!L49+PhysPrem!$B$12</f>
        <v>2.0350000000000001</v>
      </c>
      <c r="M49" s="157">
        <f>Fin!N49+PhysPrem!$B$14</f>
        <v>2.4250000000000003</v>
      </c>
      <c r="N49" s="157">
        <f>Fin!P49+PhysPrem!$B$16</f>
        <v>2.4250000000000003</v>
      </c>
      <c r="O49" s="157">
        <f>Fin!R49+PhysPrem!$B$22</f>
        <v>2.6700000000000004</v>
      </c>
      <c r="P49" s="157">
        <f>Fin!V49</f>
        <v>2.1350000000000002</v>
      </c>
    </row>
    <row r="50" spans="2:16" x14ac:dyDescent="0.2">
      <c r="B50">
        <v>41</v>
      </c>
      <c r="C50" s="126">
        <f t="shared" si="2"/>
        <v>37297</v>
      </c>
      <c r="E50" s="163">
        <f t="shared" si="3"/>
        <v>1.8979999999999999</v>
      </c>
      <c r="F50" s="83">
        <f t="shared" ca="1" si="4"/>
        <v>2.2899999999999996</v>
      </c>
      <c r="G50" s="160">
        <f ca="1">IF(AND(G$9,CurveFetch!H48&lt;&gt;""),CurveFetch!H48,IF($C50="","",IF(F50="",G49,F50)))</f>
        <v>2.2899999999999996</v>
      </c>
      <c r="H50" s="157">
        <f>Fin!D50+PhysPrem!$B$8</f>
        <v>2.4824999999999999</v>
      </c>
      <c r="I50" s="157">
        <f>Fin!AD50+PhysPrem!$B$9</f>
        <v>2.1900000000000004</v>
      </c>
      <c r="J50" s="157">
        <f>Fin!H50+PhysPrem!$B$10</f>
        <v>2.375</v>
      </c>
      <c r="K50" s="157">
        <f>PhysPrem!$B$11+Fin!AB50</f>
        <v>2.1900000000000004</v>
      </c>
      <c r="L50" s="157">
        <f>Fin!L50+PhysPrem!$B$12</f>
        <v>2.0350000000000001</v>
      </c>
      <c r="M50" s="157">
        <f>Fin!N50+PhysPrem!$B$14</f>
        <v>2.4250000000000003</v>
      </c>
      <c r="N50" s="157">
        <f>Fin!P50+PhysPrem!$B$16</f>
        <v>2.4250000000000003</v>
      </c>
      <c r="O50" s="157">
        <f>Fin!R50+PhysPrem!$B$22</f>
        <v>2.6700000000000004</v>
      </c>
      <c r="P50" s="157">
        <f>Fin!V50</f>
        <v>2.1350000000000002</v>
      </c>
    </row>
    <row r="51" spans="2:16" x14ac:dyDescent="0.2">
      <c r="B51">
        <v>42</v>
      </c>
      <c r="C51" s="126">
        <f t="shared" si="2"/>
        <v>37298</v>
      </c>
      <c r="E51" s="163">
        <f t="shared" si="3"/>
        <v>1.8979999999999999</v>
      </c>
      <c r="F51" s="83">
        <f t="shared" ca="1" si="4"/>
        <v>2.2899999999999996</v>
      </c>
      <c r="G51" s="160">
        <f ca="1">IF(AND(G$9,CurveFetch!H49&lt;&gt;""),CurveFetch!H49,IF($C51="","",IF(F51="",G50,F51)))</f>
        <v>2.2899999999999996</v>
      </c>
      <c r="H51" s="157">
        <f>Fin!D51+PhysPrem!$B$8</f>
        <v>2.4824999999999999</v>
      </c>
      <c r="I51" s="157">
        <f>Fin!AD51+PhysPrem!$B$9</f>
        <v>2.1900000000000004</v>
      </c>
      <c r="J51" s="157">
        <f>Fin!H51+PhysPrem!$B$10</f>
        <v>2.375</v>
      </c>
      <c r="K51" s="157">
        <f>PhysPrem!$B$11+Fin!AB51</f>
        <v>2.1900000000000004</v>
      </c>
      <c r="L51" s="157">
        <f>Fin!L51+PhysPrem!$B$12</f>
        <v>2.0350000000000001</v>
      </c>
      <c r="M51" s="157">
        <f>Fin!N51+PhysPrem!$B$14</f>
        <v>2.4250000000000003</v>
      </c>
      <c r="N51" s="157">
        <f>Fin!P51+PhysPrem!$B$16</f>
        <v>2.4250000000000003</v>
      </c>
      <c r="O51" s="157">
        <f>Fin!R51+PhysPrem!$B$22</f>
        <v>2.6700000000000004</v>
      </c>
      <c r="P51" s="157">
        <f>Fin!V51</f>
        <v>2.1350000000000002</v>
      </c>
    </row>
    <row r="52" spans="2:16" x14ac:dyDescent="0.2">
      <c r="B52">
        <v>43</v>
      </c>
      <c r="C52" s="126">
        <f t="shared" si="2"/>
        <v>37299</v>
      </c>
      <c r="E52" s="163">
        <f t="shared" si="3"/>
        <v>1.8979999999999999</v>
      </c>
      <c r="F52" s="83">
        <f t="shared" ca="1" si="4"/>
        <v>2.2899999999999996</v>
      </c>
      <c r="G52" s="160">
        <f ca="1">IF(AND(G$9,CurveFetch!H50&lt;&gt;""),CurveFetch!H50,IF($C52="","",IF(F52="",G51,F52)))</f>
        <v>2.2899999999999996</v>
      </c>
      <c r="H52" s="157">
        <f>Fin!D52+PhysPrem!$B$8</f>
        <v>2.4824999999999999</v>
      </c>
      <c r="I52" s="157">
        <f>Fin!AD52+PhysPrem!$B$9</f>
        <v>2.1900000000000004</v>
      </c>
      <c r="J52" s="157">
        <f>Fin!H52+PhysPrem!$B$10</f>
        <v>2.375</v>
      </c>
      <c r="K52" s="157">
        <f>PhysPrem!$B$11+Fin!AB52</f>
        <v>2.1900000000000004</v>
      </c>
      <c r="L52" s="157">
        <f>Fin!L52+PhysPrem!$B$12</f>
        <v>2.0350000000000001</v>
      </c>
      <c r="M52" s="157">
        <f>Fin!N52+PhysPrem!$B$14</f>
        <v>2.4250000000000003</v>
      </c>
      <c r="N52" s="157">
        <f>Fin!P52+PhysPrem!$B$16</f>
        <v>2.4250000000000003</v>
      </c>
      <c r="O52" s="157">
        <f>Fin!R52+PhysPrem!$B$22</f>
        <v>2.6700000000000004</v>
      </c>
      <c r="P52" s="157">
        <f>Fin!V52</f>
        <v>2.1350000000000002</v>
      </c>
    </row>
    <row r="53" spans="2:16" x14ac:dyDescent="0.2">
      <c r="B53">
        <v>44</v>
      </c>
      <c r="C53" s="126">
        <f t="shared" si="2"/>
        <v>37300</v>
      </c>
      <c r="E53" s="163">
        <f t="shared" si="3"/>
        <v>1.8979999999999999</v>
      </c>
      <c r="F53" s="83">
        <f t="shared" ca="1" si="4"/>
        <v>2.2899999999999996</v>
      </c>
      <c r="G53" s="160">
        <f ca="1">IF(AND(G$9,CurveFetch!H51&lt;&gt;""),CurveFetch!H51,IF($C53="","",IF(F53="",G52,F53)))</f>
        <v>2.2899999999999996</v>
      </c>
      <c r="H53" s="157">
        <f>Fin!D53+PhysPrem!$B$8</f>
        <v>2.4824999999999999</v>
      </c>
      <c r="I53" s="157">
        <f>Fin!AD53+PhysPrem!$B$9</f>
        <v>2.1900000000000004</v>
      </c>
      <c r="J53" s="157">
        <f>Fin!H53+PhysPrem!$B$10</f>
        <v>2.375</v>
      </c>
      <c r="K53" s="157">
        <f>PhysPrem!$B$11+Fin!AB53</f>
        <v>2.1900000000000004</v>
      </c>
      <c r="L53" s="157">
        <f>Fin!L53+PhysPrem!$B$12</f>
        <v>2.0350000000000001</v>
      </c>
      <c r="M53" s="157">
        <f>Fin!N53+PhysPrem!$B$14</f>
        <v>2.4250000000000003</v>
      </c>
      <c r="N53" s="157">
        <f>Fin!P53+PhysPrem!$B$16</f>
        <v>2.4250000000000003</v>
      </c>
      <c r="O53" s="157">
        <f>Fin!R53+PhysPrem!$B$22</f>
        <v>2.6700000000000004</v>
      </c>
      <c r="P53" s="157">
        <f>Fin!V53</f>
        <v>2.1350000000000002</v>
      </c>
    </row>
    <row r="54" spans="2:16" x14ac:dyDescent="0.2">
      <c r="B54">
        <v>45</v>
      </c>
      <c r="C54" s="126">
        <f t="shared" si="2"/>
        <v>37301</v>
      </c>
      <c r="E54" s="163">
        <f t="shared" si="3"/>
        <v>1.8979999999999999</v>
      </c>
      <c r="F54" s="83">
        <f t="shared" ca="1" si="4"/>
        <v>2.2899999999999996</v>
      </c>
      <c r="G54" s="160">
        <f ca="1">IF(AND(G$9,CurveFetch!H52&lt;&gt;""),CurveFetch!H52,IF($C54="","",IF(F54="",G53,F54)))</f>
        <v>2.2899999999999996</v>
      </c>
      <c r="H54" s="157">
        <f>Fin!D54+PhysPrem!$B$8</f>
        <v>2.4824999999999999</v>
      </c>
      <c r="I54" s="157">
        <f>Fin!AD54+PhysPrem!$B$9</f>
        <v>2.1900000000000004</v>
      </c>
      <c r="J54" s="157">
        <f>Fin!H54+PhysPrem!$B$10</f>
        <v>2.375</v>
      </c>
      <c r="K54" s="157">
        <f>PhysPrem!$B$11+Fin!AB54</f>
        <v>2.1900000000000004</v>
      </c>
      <c r="L54" s="157">
        <f>Fin!L54+PhysPrem!$B$12</f>
        <v>2.0350000000000001</v>
      </c>
      <c r="M54" s="157">
        <f>Fin!N54+PhysPrem!$B$14</f>
        <v>2.4250000000000003</v>
      </c>
      <c r="N54" s="157">
        <f>Fin!P54+PhysPrem!$B$16</f>
        <v>2.4250000000000003</v>
      </c>
      <c r="O54" s="157">
        <f>Fin!R54+PhysPrem!$B$22</f>
        <v>2.6700000000000004</v>
      </c>
      <c r="P54" s="157">
        <f>Fin!V54</f>
        <v>2.1350000000000002</v>
      </c>
    </row>
    <row r="55" spans="2:16" x14ac:dyDescent="0.2">
      <c r="B55">
        <v>46</v>
      </c>
      <c r="C55" s="126">
        <f t="shared" si="2"/>
        <v>37302</v>
      </c>
      <c r="E55" s="163">
        <f t="shared" si="3"/>
        <v>1.8979999999999999</v>
      </c>
      <c r="F55" s="83">
        <f t="shared" ca="1" si="4"/>
        <v>2.2899999999999996</v>
      </c>
      <c r="G55" s="160">
        <f ca="1">IF(AND(G$9,CurveFetch!H53&lt;&gt;""),CurveFetch!H53,IF($C55="","",IF(F55="",G54,F55)))</f>
        <v>2.2899999999999996</v>
      </c>
      <c r="H55" s="157">
        <f>Fin!D55+PhysPrem!$B$8</f>
        <v>2.4824999999999999</v>
      </c>
      <c r="I55" s="157">
        <f>Fin!AD55+PhysPrem!$B$9</f>
        <v>2.1900000000000004</v>
      </c>
      <c r="J55" s="157">
        <f>Fin!H55+PhysPrem!$B$10</f>
        <v>2.375</v>
      </c>
      <c r="K55" s="157">
        <f>PhysPrem!$B$11+Fin!AB55</f>
        <v>2.1900000000000004</v>
      </c>
      <c r="L55" s="157">
        <f>Fin!L55+PhysPrem!$B$12</f>
        <v>2.0350000000000001</v>
      </c>
      <c r="M55" s="157">
        <f>Fin!N55+PhysPrem!$B$14</f>
        <v>2.4250000000000003</v>
      </c>
      <c r="N55" s="157">
        <f>Fin!P55+PhysPrem!$B$16</f>
        <v>2.4250000000000003</v>
      </c>
      <c r="O55" s="157">
        <f>Fin!R55+PhysPrem!$B$22</f>
        <v>2.6700000000000004</v>
      </c>
      <c r="P55" s="157">
        <f>Fin!V55</f>
        <v>2.1350000000000002</v>
      </c>
    </row>
    <row r="56" spans="2:16" x14ac:dyDescent="0.2">
      <c r="B56">
        <v>47</v>
      </c>
      <c r="C56" s="126">
        <f t="shared" si="2"/>
        <v>37303</v>
      </c>
      <c r="E56" s="163">
        <f t="shared" si="3"/>
        <v>1.8979999999999999</v>
      </c>
      <c r="F56" s="83">
        <f t="shared" ca="1" si="4"/>
        <v>2.2899999999999996</v>
      </c>
      <c r="G56" s="160">
        <f ca="1">IF(AND(G$9,CurveFetch!H54&lt;&gt;""),CurveFetch!H54,IF($C56="","",IF(F56="",G55,F56)))</f>
        <v>2.2899999999999996</v>
      </c>
      <c r="H56" s="157">
        <f>Fin!D56+PhysPrem!$B$8</f>
        <v>2.4824999999999999</v>
      </c>
      <c r="I56" s="157">
        <f>Fin!AD56+PhysPrem!$B$9</f>
        <v>2.1900000000000004</v>
      </c>
      <c r="J56" s="157">
        <f>Fin!H56+PhysPrem!$B$10</f>
        <v>2.375</v>
      </c>
      <c r="K56" s="157">
        <f>PhysPrem!$B$11+Fin!AB56</f>
        <v>2.1900000000000004</v>
      </c>
      <c r="L56" s="157">
        <f>Fin!L56+PhysPrem!$B$12</f>
        <v>2.0350000000000001</v>
      </c>
      <c r="M56" s="157">
        <f>Fin!N56+PhysPrem!$B$14</f>
        <v>2.4250000000000003</v>
      </c>
      <c r="N56" s="157">
        <f>Fin!P56+PhysPrem!$B$16</f>
        <v>2.4250000000000003</v>
      </c>
      <c r="O56" s="157">
        <f>Fin!R56+PhysPrem!$B$22</f>
        <v>2.6700000000000004</v>
      </c>
      <c r="P56" s="157">
        <f>Fin!V56</f>
        <v>2.1350000000000002</v>
      </c>
    </row>
    <row r="57" spans="2:16" x14ac:dyDescent="0.2">
      <c r="B57">
        <v>48</v>
      </c>
      <c r="C57" s="126">
        <f t="shared" si="2"/>
        <v>37304</v>
      </c>
      <c r="E57" s="163">
        <f t="shared" si="3"/>
        <v>1.8979999999999999</v>
      </c>
      <c r="F57" s="83">
        <f t="shared" ca="1" si="4"/>
        <v>2.2899999999999996</v>
      </c>
      <c r="G57" s="160">
        <f ca="1">IF(AND(G$9,CurveFetch!H55&lt;&gt;""),CurveFetch!H55,IF($C57="","",IF(F57="",G56,F57)))</f>
        <v>2.2899999999999996</v>
      </c>
      <c r="H57" s="157">
        <f>Fin!D57+PhysPrem!$B$8</f>
        <v>2.4824999999999999</v>
      </c>
      <c r="I57" s="157">
        <f>Fin!AD57+PhysPrem!$B$9</f>
        <v>2.1900000000000004</v>
      </c>
      <c r="J57" s="157">
        <f>Fin!H57+PhysPrem!$B$10</f>
        <v>2.375</v>
      </c>
      <c r="K57" s="157">
        <f>PhysPrem!$B$11+Fin!AB57</f>
        <v>2.1900000000000004</v>
      </c>
      <c r="L57" s="157">
        <f>Fin!L57+PhysPrem!$B$12</f>
        <v>2.0350000000000001</v>
      </c>
      <c r="M57" s="157">
        <f>Fin!N57+PhysPrem!$B$14</f>
        <v>2.4250000000000003</v>
      </c>
      <c r="N57" s="157">
        <f>Fin!P57+PhysPrem!$B$16</f>
        <v>2.4250000000000003</v>
      </c>
      <c r="O57" s="157">
        <f>Fin!R57+PhysPrem!$B$22</f>
        <v>2.6700000000000004</v>
      </c>
      <c r="P57" s="157">
        <f>Fin!V57</f>
        <v>2.1350000000000002</v>
      </c>
    </row>
    <row r="58" spans="2:16" x14ac:dyDescent="0.2">
      <c r="B58">
        <v>49</v>
      </c>
      <c r="C58" s="126">
        <f t="shared" si="2"/>
        <v>37305</v>
      </c>
      <c r="E58" s="163">
        <f t="shared" si="3"/>
        <v>1.8979999999999999</v>
      </c>
      <c r="F58" s="83">
        <f t="shared" ca="1" si="4"/>
        <v>2.2899999999999996</v>
      </c>
      <c r="G58" s="160">
        <f ca="1">IF(AND(G$9,CurveFetch!H56&lt;&gt;""),CurveFetch!H56,IF($C58="","",IF(F58="",G57,F58)))</f>
        <v>2.2899999999999996</v>
      </c>
      <c r="H58" s="157">
        <f>Fin!D58+PhysPrem!$B$8</f>
        <v>2.4824999999999999</v>
      </c>
      <c r="I58" s="157">
        <f>Fin!AD58+PhysPrem!$B$9</f>
        <v>2.1900000000000004</v>
      </c>
      <c r="J58" s="157">
        <f>Fin!H58+PhysPrem!$B$10</f>
        <v>2.375</v>
      </c>
      <c r="K58" s="157">
        <f>PhysPrem!$B$11+Fin!AB58</f>
        <v>2.1900000000000004</v>
      </c>
      <c r="L58" s="157">
        <f>Fin!L58+PhysPrem!$B$12</f>
        <v>2.0350000000000001</v>
      </c>
      <c r="M58" s="157">
        <f>Fin!N58+PhysPrem!$B$14</f>
        <v>2.4250000000000003</v>
      </c>
      <c r="N58" s="157">
        <f>Fin!P58+PhysPrem!$B$16</f>
        <v>2.4250000000000003</v>
      </c>
      <c r="O58" s="157">
        <f>Fin!R58+PhysPrem!$B$22</f>
        <v>2.6700000000000004</v>
      </c>
      <c r="P58" s="157">
        <f>Fin!V58</f>
        <v>2.1350000000000002</v>
      </c>
    </row>
    <row r="59" spans="2:16" x14ac:dyDescent="0.2">
      <c r="B59">
        <v>50</v>
      </c>
      <c r="C59" s="126">
        <f t="shared" si="2"/>
        <v>37306</v>
      </c>
      <c r="E59" s="163">
        <f t="shared" si="3"/>
        <v>1.8979999999999999</v>
      </c>
      <c r="F59" s="83">
        <f t="shared" ca="1" si="4"/>
        <v>2.2899999999999996</v>
      </c>
      <c r="G59" s="160">
        <f ca="1">IF(AND(G$9,CurveFetch!H57&lt;&gt;""),CurveFetch!H57,IF($C59="","",IF(F59="",G58,F59)))</f>
        <v>2.2899999999999996</v>
      </c>
      <c r="H59" s="157">
        <f>Fin!D59+PhysPrem!$B$8</f>
        <v>2.4824999999999999</v>
      </c>
      <c r="I59" s="157">
        <f>Fin!AD59+PhysPrem!$B$9</f>
        <v>2.1900000000000004</v>
      </c>
      <c r="J59" s="157">
        <f>Fin!H59+PhysPrem!$B$10</f>
        <v>2.375</v>
      </c>
      <c r="K59" s="157">
        <f>PhysPrem!$B$11+Fin!AB59</f>
        <v>2.1900000000000004</v>
      </c>
      <c r="L59" s="157">
        <f>Fin!L59+PhysPrem!$B$12</f>
        <v>2.0350000000000001</v>
      </c>
      <c r="M59" s="157">
        <f>Fin!N59+PhysPrem!$B$14</f>
        <v>2.4250000000000003</v>
      </c>
      <c r="N59" s="157">
        <f>Fin!P59+PhysPrem!$B$16</f>
        <v>2.4250000000000003</v>
      </c>
      <c r="O59" s="157">
        <f>Fin!R59+PhysPrem!$B$22</f>
        <v>2.6700000000000004</v>
      </c>
      <c r="P59" s="157">
        <f>Fin!V59</f>
        <v>2.1350000000000002</v>
      </c>
    </row>
    <row r="60" spans="2:16" x14ac:dyDescent="0.2">
      <c r="B60">
        <v>51</v>
      </c>
      <c r="C60" s="126">
        <f t="shared" si="2"/>
        <v>37307</v>
      </c>
      <c r="E60" s="163">
        <f t="shared" si="3"/>
        <v>1.8979999999999999</v>
      </c>
      <c r="F60" s="83">
        <f t="shared" ca="1" si="4"/>
        <v>2.2899999999999996</v>
      </c>
      <c r="G60" s="160">
        <f ca="1">IF(AND(G$9,CurveFetch!H58&lt;&gt;""),CurveFetch!H58,IF($C60="","",IF(F60="",G59,F60)))</f>
        <v>2.2899999999999996</v>
      </c>
      <c r="H60" s="157">
        <f>Fin!D60+PhysPrem!$B$8</f>
        <v>2.4824999999999999</v>
      </c>
      <c r="I60" s="157">
        <f>Fin!AD60+PhysPrem!$B$9</f>
        <v>2.1900000000000004</v>
      </c>
      <c r="J60" s="157">
        <f>Fin!H60+PhysPrem!$B$10</f>
        <v>2.375</v>
      </c>
      <c r="K60" s="157">
        <f>PhysPrem!$B$11+Fin!AB60</f>
        <v>2.1900000000000004</v>
      </c>
      <c r="L60" s="157">
        <f>Fin!L60+PhysPrem!$B$12</f>
        <v>2.0350000000000001</v>
      </c>
      <c r="M60" s="157">
        <f>Fin!N60+PhysPrem!$B$14</f>
        <v>2.4250000000000003</v>
      </c>
      <c r="N60" s="157">
        <f>Fin!P60+PhysPrem!$B$16</f>
        <v>2.4250000000000003</v>
      </c>
      <c r="O60" s="157">
        <f>Fin!R60+PhysPrem!$B$22</f>
        <v>2.6700000000000004</v>
      </c>
      <c r="P60" s="157">
        <f>Fin!V60</f>
        <v>2.1350000000000002</v>
      </c>
    </row>
    <row r="61" spans="2:16" x14ac:dyDescent="0.2">
      <c r="B61">
        <v>52</v>
      </c>
      <c r="C61" s="126">
        <f t="shared" si="2"/>
        <v>37308</v>
      </c>
      <c r="E61" s="163">
        <f t="shared" si="3"/>
        <v>1.8979999999999999</v>
      </c>
      <c r="F61" s="83">
        <f t="shared" ca="1" si="4"/>
        <v>2.2899999999999996</v>
      </c>
      <c r="G61" s="160">
        <f ca="1">IF(AND(G$9,CurveFetch!H59&lt;&gt;""),CurveFetch!H59,IF($C61="","",IF(F61="",G60,F61)))</f>
        <v>2.2899999999999996</v>
      </c>
      <c r="H61" s="157">
        <f>Fin!D61+PhysPrem!$B$8</f>
        <v>2.4824999999999999</v>
      </c>
      <c r="I61" s="157">
        <f>Fin!AD61+PhysPrem!$B$9</f>
        <v>2.1900000000000004</v>
      </c>
      <c r="J61" s="157">
        <f>Fin!H61+PhysPrem!$B$10</f>
        <v>2.375</v>
      </c>
      <c r="K61" s="157">
        <f>PhysPrem!$B$11+Fin!AB61</f>
        <v>2.1900000000000004</v>
      </c>
      <c r="L61" s="157">
        <f>Fin!L61+PhysPrem!$B$12</f>
        <v>2.0350000000000001</v>
      </c>
      <c r="M61" s="157">
        <f>Fin!N61+PhysPrem!$B$14</f>
        <v>2.4250000000000003</v>
      </c>
      <c r="N61" s="157">
        <f>Fin!P61+PhysPrem!$B$16</f>
        <v>2.4250000000000003</v>
      </c>
      <c r="O61" s="157">
        <f>Fin!R61+PhysPrem!$B$22</f>
        <v>2.6700000000000004</v>
      </c>
      <c r="P61" s="157">
        <f>Fin!V61</f>
        <v>2.1350000000000002</v>
      </c>
    </row>
    <row r="62" spans="2:16" x14ac:dyDescent="0.2">
      <c r="B62">
        <v>53</v>
      </c>
      <c r="C62" s="126">
        <f t="shared" si="2"/>
        <v>37309</v>
      </c>
      <c r="E62" s="163">
        <f t="shared" si="3"/>
        <v>1.8979999999999999</v>
      </c>
      <c r="F62" s="83">
        <f t="shared" ca="1" si="4"/>
        <v>2.2899999999999996</v>
      </c>
      <c r="G62" s="160">
        <f ca="1">IF(AND(G$9,CurveFetch!H60&lt;&gt;""),CurveFetch!H60,IF($C62="","",IF(F62="",G61,F62)))</f>
        <v>2.2899999999999996</v>
      </c>
      <c r="H62" s="157">
        <f>Fin!D62+PhysPrem!$B$8</f>
        <v>2.4824999999999999</v>
      </c>
      <c r="I62" s="157">
        <f>Fin!AD62+PhysPrem!$B$9</f>
        <v>2.1900000000000004</v>
      </c>
      <c r="J62" s="157">
        <f>Fin!H62+PhysPrem!$B$10</f>
        <v>2.375</v>
      </c>
      <c r="K62" s="157">
        <f>PhysPrem!$B$11+Fin!AB62</f>
        <v>2.1900000000000004</v>
      </c>
      <c r="L62" s="157">
        <f>Fin!L62+PhysPrem!$B$12</f>
        <v>2.0350000000000001</v>
      </c>
      <c r="M62" s="157">
        <f>Fin!N62+PhysPrem!$B$14</f>
        <v>2.4250000000000003</v>
      </c>
      <c r="N62" s="157">
        <f>Fin!P62+PhysPrem!$B$16</f>
        <v>2.4250000000000003</v>
      </c>
      <c r="O62" s="157">
        <f>Fin!R62+PhysPrem!$B$22</f>
        <v>2.6700000000000004</v>
      </c>
      <c r="P62" s="157">
        <f>Fin!V62</f>
        <v>2.1350000000000002</v>
      </c>
    </row>
    <row r="63" spans="2:16" x14ac:dyDescent="0.2">
      <c r="B63">
        <v>54</v>
      </c>
      <c r="C63" s="126">
        <f t="shared" si="2"/>
        <v>37310</v>
      </c>
      <c r="E63" s="163">
        <f t="shared" si="3"/>
        <v>1.8979999999999999</v>
      </c>
      <c r="F63" s="83">
        <f t="shared" ca="1" si="4"/>
        <v>2.2899999999999996</v>
      </c>
      <c r="G63" s="160">
        <f ca="1">IF(AND(G$9,CurveFetch!H61&lt;&gt;""),CurveFetch!H61,IF($C63="","",IF(F63="",G62,F63)))</f>
        <v>2.2899999999999996</v>
      </c>
      <c r="H63" s="157">
        <f>Fin!D63+PhysPrem!$B$8</f>
        <v>2.4824999999999999</v>
      </c>
      <c r="I63" s="157">
        <f>Fin!AD63+PhysPrem!$B$9</f>
        <v>2.1900000000000004</v>
      </c>
      <c r="J63" s="157">
        <f>Fin!H63+PhysPrem!$B$10</f>
        <v>2.375</v>
      </c>
      <c r="K63" s="157">
        <f>PhysPrem!$B$11+Fin!AB63</f>
        <v>2.1900000000000004</v>
      </c>
      <c r="L63" s="157">
        <f>Fin!L63+PhysPrem!$B$12</f>
        <v>2.0350000000000001</v>
      </c>
      <c r="M63" s="157">
        <f>Fin!N63+PhysPrem!$B$14</f>
        <v>2.4250000000000003</v>
      </c>
      <c r="N63" s="157">
        <f>Fin!P63+PhysPrem!$B$16</f>
        <v>2.4250000000000003</v>
      </c>
      <c r="O63" s="157">
        <f>Fin!R63+PhysPrem!$B$22</f>
        <v>2.6700000000000004</v>
      </c>
      <c r="P63" s="157">
        <f>Fin!V63</f>
        <v>2.1350000000000002</v>
      </c>
    </row>
    <row r="64" spans="2:16" x14ac:dyDescent="0.2">
      <c r="B64">
        <v>55</v>
      </c>
      <c r="C64" s="126">
        <f t="shared" si="2"/>
        <v>37311</v>
      </c>
      <c r="E64" s="163">
        <f t="shared" si="3"/>
        <v>1.8979999999999999</v>
      </c>
      <c r="F64" s="83">
        <f t="shared" ca="1" si="4"/>
        <v>2.2899999999999996</v>
      </c>
      <c r="G64" s="160">
        <f ca="1">IF(AND(G$9,CurveFetch!H62&lt;&gt;""),CurveFetch!H62,IF($C64="","",IF(F64="",G63,F64)))</f>
        <v>2.2899999999999996</v>
      </c>
      <c r="H64" s="157">
        <f>Fin!D64+PhysPrem!$B$8</f>
        <v>2.4824999999999999</v>
      </c>
      <c r="I64" s="157">
        <f>Fin!AD64+PhysPrem!$B$9</f>
        <v>2.1900000000000004</v>
      </c>
      <c r="J64" s="157">
        <f>Fin!H64+PhysPrem!$B$10</f>
        <v>2.375</v>
      </c>
      <c r="K64" s="157">
        <f>PhysPrem!$B$11+Fin!AB64</f>
        <v>2.1900000000000004</v>
      </c>
      <c r="L64" s="157">
        <f>Fin!L64+PhysPrem!$B$12</f>
        <v>2.0350000000000001</v>
      </c>
      <c r="M64" s="157">
        <f>Fin!N64+PhysPrem!$B$14</f>
        <v>2.4250000000000003</v>
      </c>
      <c r="N64" s="157">
        <f>Fin!P64+PhysPrem!$B$16</f>
        <v>2.4250000000000003</v>
      </c>
      <c r="O64" s="157">
        <f>Fin!R64+PhysPrem!$B$22</f>
        <v>2.6700000000000004</v>
      </c>
      <c r="P64" s="157">
        <f>Fin!V64</f>
        <v>2.1350000000000002</v>
      </c>
    </row>
    <row r="65" spans="2:16" x14ac:dyDescent="0.2">
      <c r="B65">
        <v>56</v>
      </c>
      <c r="C65" s="126">
        <f t="shared" si="2"/>
        <v>37312</v>
      </c>
      <c r="E65" s="163">
        <f t="shared" si="3"/>
        <v>1.8979999999999999</v>
      </c>
      <c r="F65" s="83">
        <f t="shared" ca="1" si="4"/>
        <v>2.2899999999999996</v>
      </c>
      <c r="G65" s="160">
        <f ca="1">IF(AND(G$9,CurveFetch!H63&lt;&gt;""),CurveFetch!H63,IF($C65="","",IF(F65="",G64,F65)))</f>
        <v>2.2899999999999996</v>
      </c>
      <c r="H65" s="157">
        <f>Fin!D65+PhysPrem!$B$8</f>
        <v>2.4824999999999999</v>
      </c>
      <c r="I65" s="157">
        <f>Fin!AD65+PhysPrem!$B$9</f>
        <v>2.1900000000000004</v>
      </c>
      <c r="J65" s="157">
        <f>Fin!H65+PhysPrem!$B$10</f>
        <v>2.375</v>
      </c>
      <c r="K65" s="157">
        <f>PhysPrem!$B$11+Fin!AB65</f>
        <v>2.1900000000000004</v>
      </c>
      <c r="L65" s="157">
        <f>Fin!L65+PhysPrem!$B$12</f>
        <v>2.0350000000000001</v>
      </c>
      <c r="M65" s="157">
        <f>Fin!N65+PhysPrem!$B$14</f>
        <v>2.4250000000000003</v>
      </c>
      <c r="N65" s="157">
        <f>Fin!P65+PhysPrem!$B$16</f>
        <v>2.4250000000000003</v>
      </c>
      <c r="O65" s="157">
        <f>Fin!R65+PhysPrem!$B$22</f>
        <v>2.6700000000000004</v>
      </c>
      <c r="P65" s="157">
        <f>Fin!V65</f>
        <v>2.1350000000000002</v>
      </c>
    </row>
    <row r="66" spans="2:16" x14ac:dyDescent="0.2">
      <c r="B66">
        <v>57</v>
      </c>
      <c r="C66" s="126">
        <f t="shared" si="2"/>
        <v>37313</v>
      </c>
      <c r="E66" s="163">
        <f t="shared" si="3"/>
        <v>1.8979999999999999</v>
      </c>
      <c r="F66" s="83">
        <f t="shared" ca="1" si="4"/>
        <v>2.2899999999999996</v>
      </c>
      <c r="G66" s="160">
        <f ca="1">IF(AND(G$9,CurveFetch!H64&lt;&gt;""),CurveFetch!H64,IF($C66="","",IF(F66="",G65,F66)))</f>
        <v>2.2899999999999996</v>
      </c>
      <c r="H66" s="157">
        <f>Fin!D66+PhysPrem!$B$8</f>
        <v>2.4824999999999999</v>
      </c>
      <c r="I66" s="157">
        <f>Fin!AD66+PhysPrem!$B$9</f>
        <v>2.1900000000000004</v>
      </c>
      <c r="J66" s="157">
        <f>Fin!H66+PhysPrem!$B$10</f>
        <v>2.375</v>
      </c>
      <c r="K66" s="157">
        <f>PhysPrem!$B$11+Fin!AB66</f>
        <v>2.1900000000000004</v>
      </c>
      <c r="L66" s="157">
        <f>Fin!L66+PhysPrem!$B$12</f>
        <v>2.0350000000000001</v>
      </c>
      <c r="M66" s="157">
        <f>Fin!N66+PhysPrem!$B$14</f>
        <v>2.4250000000000003</v>
      </c>
      <c r="N66" s="157">
        <f>Fin!P66+PhysPrem!$B$16</f>
        <v>2.4250000000000003</v>
      </c>
      <c r="O66" s="157">
        <f>Fin!R66+PhysPrem!$B$22</f>
        <v>2.6700000000000004</v>
      </c>
      <c r="P66" s="157">
        <f>Fin!V66</f>
        <v>2.1350000000000002</v>
      </c>
    </row>
    <row r="67" spans="2:16" x14ac:dyDescent="0.2">
      <c r="B67">
        <v>58</v>
      </c>
      <c r="C67" s="126">
        <f t="shared" si="2"/>
        <v>37314</v>
      </c>
      <c r="E67" s="163">
        <f t="shared" si="3"/>
        <v>1.8979999999999999</v>
      </c>
      <c r="F67" s="83">
        <f t="shared" ca="1" si="4"/>
        <v>2.2899999999999996</v>
      </c>
      <c r="G67" s="160">
        <f ca="1">IF(AND(G$9,CurveFetch!H65&lt;&gt;""),CurveFetch!H65,IF($C67="","",IF(F67="",G66,F67)))</f>
        <v>2.2899999999999996</v>
      </c>
      <c r="H67" s="157">
        <f>Fin!D67+PhysPrem!$B$8</f>
        <v>2.4824999999999999</v>
      </c>
      <c r="I67" s="157">
        <f>Fin!AD67+PhysPrem!$B$9</f>
        <v>2.1900000000000004</v>
      </c>
      <c r="J67" s="157">
        <f>Fin!H67+PhysPrem!$B$10</f>
        <v>2.375</v>
      </c>
      <c r="K67" s="157">
        <f>PhysPrem!$B$11+Fin!AB67</f>
        <v>2.1900000000000004</v>
      </c>
      <c r="L67" s="157">
        <f>Fin!L67+PhysPrem!$B$12</f>
        <v>2.0350000000000001</v>
      </c>
      <c r="M67" s="157">
        <f>Fin!N67+PhysPrem!$B$14</f>
        <v>2.4250000000000003</v>
      </c>
      <c r="N67" s="157">
        <f>Fin!P67+PhysPrem!$B$16</f>
        <v>2.4250000000000003</v>
      </c>
      <c r="O67" s="157">
        <f>Fin!R67+PhysPrem!$B$22</f>
        <v>2.6700000000000004</v>
      </c>
      <c r="P67" s="157">
        <f>Fin!V67</f>
        <v>2.1350000000000002</v>
      </c>
    </row>
    <row r="68" spans="2:16" x14ac:dyDescent="0.2">
      <c r="B68">
        <v>59</v>
      </c>
      <c r="C68" s="126">
        <f t="shared" si="2"/>
        <v>37315</v>
      </c>
      <c r="E68" s="163">
        <f t="shared" si="3"/>
        <v>1.8979999999999999</v>
      </c>
      <c r="F68" s="83">
        <f t="shared" ca="1" si="4"/>
        <v>2.2899999999999996</v>
      </c>
      <c r="G68" s="160">
        <f ca="1">IF(AND(G$9,CurveFetch!H66&lt;&gt;""),CurveFetch!H66,IF($C68="","",IF(F68="",G67,F68)))</f>
        <v>2.2899999999999996</v>
      </c>
      <c r="H68" s="157">
        <f>Fin!D68+PhysPrem!$B$8</f>
        <v>2.4824999999999999</v>
      </c>
      <c r="I68" s="157">
        <f>Fin!AD68+PhysPrem!$B$9</f>
        <v>2.1900000000000004</v>
      </c>
      <c r="J68" s="157">
        <f>Fin!H68+PhysPrem!$B$10</f>
        <v>2.375</v>
      </c>
      <c r="K68" s="157">
        <f>PhysPrem!$B$11+Fin!AB68</f>
        <v>2.1900000000000004</v>
      </c>
      <c r="L68" s="157">
        <f>Fin!L68+PhysPrem!$B$12</f>
        <v>2.0350000000000001</v>
      </c>
      <c r="M68" s="157">
        <f>Fin!N68+PhysPrem!$B$14</f>
        <v>2.4250000000000003</v>
      </c>
      <c r="N68" s="157">
        <f>Fin!P68+PhysPrem!$B$16</f>
        <v>2.4250000000000003</v>
      </c>
      <c r="O68" s="157">
        <f>Fin!R68+PhysPrem!$B$22</f>
        <v>2.6700000000000004</v>
      </c>
      <c r="P68" s="157">
        <f>Fin!V68</f>
        <v>2.1350000000000002</v>
      </c>
    </row>
    <row r="69" spans="2:16" x14ac:dyDescent="0.2">
      <c r="B69">
        <v>60</v>
      </c>
      <c r="C69" s="126" t="str">
        <f t="shared" si="2"/>
        <v/>
      </c>
      <c r="E69" s="163" t="str">
        <f t="shared" si="3"/>
        <v/>
      </c>
      <c r="F69" s="83">
        <f t="shared" ca="1" si="4"/>
        <v>2.2899999999999996</v>
      </c>
      <c r="G69" s="160" t="str">
        <f>IF(AND(G$9,CurveFetch!H67&lt;&gt;""),CurveFetch!H67,IF($C69="","",IF(F69="",G68,F69)))</f>
        <v/>
      </c>
      <c r="H69" s="157" t="s">
        <v>222</v>
      </c>
      <c r="I69" s="157" t="s">
        <v>222</v>
      </c>
      <c r="J69" s="157" t="e">
        <f>Fin!H69+PhysPrem!$B$10</f>
        <v>#VALUE!</v>
      </c>
      <c r="K69" s="157" t="e">
        <f>PhysPrem!$B$11+Fin!J69</f>
        <v>#VALUE!</v>
      </c>
      <c r="L69" s="157" t="e">
        <f>Fin!L69+PhysPrem!$B$12</f>
        <v>#VALUE!</v>
      </c>
      <c r="M69" s="157" t="e">
        <f>Fin!N69+PhysPrem!$B$14</f>
        <v>#VALUE!</v>
      </c>
      <c r="N69" s="157" t="e">
        <f>Fin!P69+PhysPrem!$B$16</f>
        <v>#VALUE!</v>
      </c>
      <c r="O69" s="157" t="e">
        <f>Fin!R69+PhysPrem!$B$22</f>
        <v>#VALUE!</v>
      </c>
      <c r="P69" s="157" t="str">
        <f>Fin!V69</f>
        <v/>
      </c>
    </row>
    <row r="70" spans="2:16" x14ac:dyDescent="0.2">
      <c r="B70">
        <v>61</v>
      </c>
      <c r="C70" s="126" t="str">
        <f t="shared" si="2"/>
        <v/>
      </c>
      <c r="E70" s="163" t="str">
        <f t="shared" si="3"/>
        <v/>
      </c>
      <c r="F70" s="83">
        <f t="shared" ca="1" si="4"/>
        <v>2.2899999999999996</v>
      </c>
      <c r="G70" s="160" t="str">
        <f>IF(AND(G$9,CurveFetch!H68&lt;&gt;""),CurveFetch!H68,IF($C70="","",IF(F70="",G69,F70)))</f>
        <v/>
      </c>
      <c r="H70" s="157" t="s">
        <v>222</v>
      </c>
      <c r="I70" s="157" t="s">
        <v>222</v>
      </c>
      <c r="J70" s="157" t="e">
        <f>Fin!H70+PhysPrem!$B$10</f>
        <v>#VALUE!</v>
      </c>
      <c r="K70" s="157" t="e">
        <f>PhysPrem!$B$11+Fin!J70</f>
        <v>#VALUE!</v>
      </c>
      <c r="L70" s="157" t="e">
        <f>Fin!L70+PhysPrem!$B$12</f>
        <v>#VALUE!</v>
      </c>
      <c r="M70" s="157" t="e">
        <f>Fin!N70+PhysPrem!$B$14</f>
        <v>#VALUE!</v>
      </c>
      <c r="N70" s="157" t="e">
        <f>Fin!P70+PhysPrem!$B$16</f>
        <v>#VALUE!</v>
      </c>
      <c r="O70" s="157" t="e">
        <f>Fin!R70+PhysPrem!$B$22</f>
        <v>#VALUE!</v>
      </c>
      <c r="P70" s="157" t="str">
        <f>Fin!V70</f>
        <v/>
      </c>
    </row>
    <row r="71" spans="2:16" x14ac:dyDescent="0.2">
      <c r="B71">
        <v>62</v>
      </c>
      <c r="C71" s="126" t="str">
        <f t="shared" si="2"/>
        <v/>
      </c>
      <c r="E71" s="163" t="str">
        <f t="shared" si="3"/>
        <v/>
      </c>
      <c r="F71" s="83">
        <f t="shared" ca="1" si="4"/>
        <v>2.2899999999999996</v>
      </c>
      <c r="G71" s="156" t="str">
        <f>IF(AND(G$9,CurveFetch!H69&lt;&gt;""),CurveFetch!H69,IF($C71="","",IF(F71="",G70,F71)))</f>
        <v/>
      </c>
      <c r="H71" s="157" t="s">
        <v>222</v>
      </c>
      <c r="I71" s="157" t="s">
        <v>222</v>
      </c>
      <c r="J71" s="157" t="e">
        <f>Fin!H71+PhysPrem!$B$10</f>
        <v>#VALUE!</v>
      </c>
      <c r="K71" s="157" t="e">
        <f>PhysPrem!$B$11+Fin!J71</f>
        <v>#VALUE!</v>
      </c>
      <c r="L71" s="157" t="e">
        <f>Fin!L71+PhysPrem!$B$12</f>
        <v>#VALUE!</v>
      </c>
      <c r="M71" s="157" t="e">
        <f>Fin!N71+PhysPrem!$B$14</f>
        <v>#VALUE!</v>
      </c>
      <c r="N71" s="157" t="e">
        <f>Fin!P71+PhysPrem!$B$16</f>
        <v>#VALUE!</v>
      </c>
      <c r="O71" s="157" t="e">
        <f>Fin!R71+PhysPrem!$B$22</f>
        <v>#VALUE!</v>
      </c>
      <c r="P71" s="157" t="str">
        <f>Fin!V71</f>
        <v/>
      </c>
    </row>
    <row r="72" spans="2:16" x14ac:dyDescent="0.2">
      <c r="H72" s="157"/>
      <c r="I72" s="157"/>
      <c r="J72" s="157"/>
      <c r="K72" s="157"/>
      <c r="L72" s="157"/>
      <c r="M72" s="157"/>
      <c r="N72" s="157"/>
      <c r="O72" s="157"/>
    </row>
    <row r="73" spans="2:16" x14ac:dyDescent="0.2">
      <c r="H73" s="157"/>
      <c r="I73" s="157"/>
      <c r="J73" s="157"/>
      <c r="K73" s="157"/>
      <c r="L73" s="157"/>
      <c r="M73" s="157"/>
      <c r="N73" s="157"/>
      <c r="O73" s="157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D1868"/>
  <sheetViews>
    <sheetView topLeftCell="A4" workbookViewId="0">
      <pane xSplit="2" ySplit="6" topLeftCell="S10" activePane="bottomRight" state="frozen"/>
      <selection activeCell="A4" sqref="A4"/>
      <selection pane="topRight" activeCell="C4" sqref="C4"/>
      <selection pane="bottomLeft" activeCell="A10" sqref="A10"/>
      <selection pane="bottomRight" activeCell="X18" sqref="X18"/>
    </sheetView>
  </sheetViews>
  <sheetFormatPr defaultColWidth="10.28515625" defaultRowHeight="12.75" x14ac:dyDescent="0.2"/>
  <cols>
    <col min="1" max="1" width="12.5703125" bestFit="1" customWidth="1"/>
    <col min="2" max="2" width="19.7109375" bestFit="1" customWidth="1"/>
    <col min="3" max="3" width="14.42578125" style="122" bestFit="1" customWidth="1"/>
    <col min="4" max="4" width="11.85546875" style="147" customWidth="1"/>
    <col min="5" max="5" width="13.7109375" style="122" bestFit="1" customWidth="1"/>
    <col min="6" max="6" width="10.28515625" style="147" customWidth="1"/>
    <col min="7" max="7" width="10.28515625" style="122" customWidth="1"/>
    <col min="8" max="8" width="10.28515625" style="147" customWidth="1"/>
    <col min="9" max="9" width="10.28515625" style="122" customWidth="1"/>
    <col min="10" max="10" width="10.28515625" style="147" customWidth="1"/>
    <col min="11" max="11" width="10.28515625" style="122" customWidth="1"/>
    <col min="12" max="12" width="10.28515625" style="147" customWidth="1"/>
    <col min="13" max="13" width="10.28515625" style="122" customWidth="1"/>
    <col min="14" max="14" width="10.28515625" style="147" customWidth="1"/>
    <col min="15" max="15" width="10.28515625" style="122" customWidth="1"/>
    <col min="16" max="16" width="10.28515625" style="147" customWidth="1"/>
    <col min="17" max="17" width="10.28515625" style="122" customWidth="1"/>
    <col min="18" max="18" width="10.28515625" style="147" customWidth="1"/>
    <col min="19" max="19" width="14.85546875" style="122" customWidth="1"/>
    <col min="20" max="20" width="8.85546875" style="147" customWidth="1"/>
    <col min="21" max="21" width="10.28515625" style="122" customWidth="1"/>
    <col min="22" max="22" width="10.28515625" style="147" customWidth="1"/>
    <col min="23" max="23" width="10.7109375" style="122" customWidth="1"/>
    <col min="24" max="24" width="13.42578125" style="147" customWidth="1"/>
    <col min="25" max="25" width="10.28515625" style="122" customWidth="1"/>
    <col min="26" max="26" width="13.85546875" style="147" customWidth="1"/>
    <col min="27" max="27" width="13" customWidth="1"/>
  </cols>
  <sheetData>
    <row r="1" spans="1:30" hidden="1" x14ac:dyDescent="0.2"/>
    <row r="2" spans="1:30" hidden="1" x14ac:dyDescent="0.2"/>
    <row r="3" spans="1:30" hidden="1" x14ac:dyDescent="0.2"/>
    <row r="4" spans="1:30" x14ac:dyDescent="0.2">
      <c r="A4" s="185" t="s">
        <v>28</v>
      </c>
      <c r="B4" s="186">
        <v>37257</v>
      </c>
      <c r="C4" s="187">
        <f ca="1">HOUR($B$6)</f>
        <v>16</v>
      </c>
      <c r="D4" s="187">
        <f ca="1">MINUTE($B$6)</f>
        <v>19</v>
      </c>
      <c r="E4" s="122" t="s">
        <v>194</v>
      </c>
      <c r="F4" s="147" t="s">
        <v>202</v>
      </c>
    </row>
    <row r="5" spans="1:30" x14ac:dyDescent="0.2">
      <c r="A5" s="186" t="s">
        <v>194</v>
      </c>
      <c r="B5" s="186">
        <f ca="1">IF($C$4&lt;13,Yesterday,IF($C$4&gt;13,E5,IF($D$4&gt;0,E5,Yesterday)))</f>
        <v>37273</v>
      </c>
      <c r="D5" s="188"/>
      <c r="E5" s="199">
        <f ca="1">TODAY()</f>
        <v>37273</v>
      </c>
      <c r="F5" s="200">
        <f ca="1">TODAY()-1</f>
        <v>37272</v>
      </c>
    </row>
    <row r="6" spans="1:30" x14ac:dyDescent="0.2">
      <c r="A6" s="186" t="s">
        <v>196</v>
      </c>
      <c r="B6" s="191">
        <f ca="1">NOW()</f>
        <v>37273.680072800926</v>
      </c>
      <c r="D6" s="188"/>
      <c r="E6" s="202"/>
      <c r="F6" s="190"/>
    </row>
    <row r="7" spans="1:30" x14ac:dyDescent="0.2">
      <c r="A7">
        <f>EOMONTH($B$4,1)-EOMONTH($B$4,-1)</f>
        <v>59</v>
      </c>
      <c r="B7" s="125" t="s">
        <v>158</v>
      </c>
      <c r="C7" s="203">
        <f ca="1">IF($C$4&lt;13,"",IF($C$4&gt;13,HeHub,IF($D$4&gt;0,HeHub,"")))</f>
        <v>2.2599999999999998</v>
      </c>
      <c r="D7" s="188"/>
    </row>
    <row r="8" spans="1:30" ht="13.5" thickBot="1" x14ac:dyDescent="0.25">
      <c r="B8" s="125" t="s">
        <v>195</v>
      </c>
      <c r="C8" s="122">
        <f>GDP_CIG_RKYMTN</f>
        <v>-0.3</v>
      </c>
      <c r="E8" s="122">
        <f>GDP_KERN_OPAL</f>
        <v>-0.35</v>
      </c>
      <c r="G8" s="122">
        <f>GDP_NWPL_CNBR_US</f>
        <v>-0.25</v>
      </c>
      <c r="I8" s="122">
        <f>GDP_WYOMING</f>
        <v>-0.35</v>
      </c>
      <c r="K8" s="122">
        <f>GDP_QUESTAR</f>
        <v>0.03</v>
      </c>
      <c r="M8" s="122">
        <f>GDP_MALIN</f>
        <v>0.15</v>
      </c>
      <c r="O8" s="122">
        <f>GDP_NW_STANFIELD</f>
        <v>7.9999999999999988E-2</v>
      </c>
      <c r="Q8" s="122">
        <f>GDP_PGE_CG</f>
        <v>0.3</v>
      </c>
      <c r="S8" s="122" t="s">
        <v>222</v>
      </c>
      <c r="U8" s="122">
        <f>GDP_CIG_CHEYENN</f>
        <v>-0.25</v>
      </c>
      <c r="W8" s="122">
        <f>GDP_CIG_NW_GR</f>
        <v>-0.3</v>
      </c>
    </row>
    <row r="9" spans="1:30" x14ac:dyDescent="0.2">
      <c r="C9" s="128" t="s">
        <v>34</v>
      </c>
      <c r="D9" s="148"/>
      <c r="E9" s="128" t="s">
        <v>35</v>
      </c>
      <c r="F9" s="150"/>
      <c r="G9" s="164" t="s">
        <v>76</v>
      </c>
      <c r="H9" s="148"/>
      <c r="I9" s="164" t="s">
        <v>37</v>
      </c>
      <c r="J9" s="150"/>
      <c r="K9" s="128" t="s">
        <v>38</v>
      </c>
      <c r="L9" s="148"/>
      <c r="M9" s="164" t="s">
        <v>78</v>
      </c>
      <c r="N9" s="148"/>
      <c r="O9" s="128" t="s">
        <v>79</v>
      </c>
      <c r="P9" s="148"/>
      <c r="Q9" s="164" t="s">
        <v>80</v>
      </c>
      <c r="R9" s="151"/>
      <c r="S9" s="128" t="s">
        <v>221</v>
      </c>
      <c r="T9" s="151"/>
      <c r="U9" s="164" t="s">
        <v>67</v>
      </c>
      <c r="V9" s="152"/>
      <c r="W9" s="164" t="s">
        <v>68</v>
      </c>
      <c r="X9" s="152"/>
      <c r="Y9" s="128" t="s">
        <v>156</v>
      </c>
      <c r="Z9" s="149"/>
      <c r="AA9" s="128" t="s">
        <v>168</v>
      </c>
      <c r="AB9" s="149"/>
      <c r="AC9" s="128" t="s">
        <v>173</v>
      </c>
      <c r="AD9" s="149"/>
    </row>
    <row r="10" spans="1:30" x14ac:dyDescent="0.2">
      <c r="A10">
        <v>1</v>
      </c>
      <c r="B10" s="126">
        <v>37257</v>
      </c>
      <c r="C10" s="165">
        <f>BasisCurves!C16+BasisCurves!H16+PhysPrem!F5</f>
        <v>2.145</v>
      </c>
      <c r="D10" s="154">
        <f>IF(AND(D$9,CurveFetch!F8&lt;&gt;""),CurveFetch!F8,IF($B10="","",IF(C10="",D9,C10)))</f>
        <v>2.4824999999999999</v>
      </c>
      <c r="E10" s="165">
        <f>BasisCurves!C16+BasisCurves!I16+PhysPrem!F26</f>
        <v>2.1399999999999997</v>
      </c>
      <c r="F10" s="154">
        <f>IF(AND(F$9,CurveFetch!I8&lt;&gt;""),CurveFetch!I8,IF($B10="","",IF(E10="",F9,E10)))</f>
        <v>2.61</v>
      </c>
      <c r="G10" s="165">
        <f>NYMEX+NthWstCanBr+PhysPrem!$F$18</f>
        <v>2.375</v>
      </c>
      <c r="H10" s="154">
        <f>IF(AND(H$9,CurveFetch!P8&lt;&gt;""),CurveFetch!P8,IF($B10="","",IF(G10="",H9,G10)))</f>
        <v>2.4</v>
      </c>
      <c r="I10" s="165">
        <f>NYMEX+NWPLRocky+PhysPrem!$F$31</f>
        <v>2.2000000000000002</v>
      </c>
      <c r="J10" s="154">
        <f>IF(AND(J$9,CurveFetch!Q8&lt;&gt;""),CurveFetch!Q8,IF($B10="","",IF(I10="",J9,I10)))</f>
        <v>2.38</v>
      </c>
      <c r="K10" s="165">
        <f>NYMEX+IFQuestar+PhysPrem!$F$29</f>
        <v>2.0350000000000001</v>
      </c>
      <c r="L10" s="154">
        <f>IF(AND(L$9,CurveFetch!R8&lt;&gt;""),CurveFetch!R8,IF($B10="","",IF(K10="",L9,K10)))</f>
        <v>2.2650000000000001</v>
      </c>
      <c r="M10" s="165">
        <f>NYMEX+NGIMALIN+PhysPrem!$F$17</f>
        <v>2.4550000000000001</v>
      </c>
      <c r="N10" s="154">
        <f>IF(AND(N$9,CurveFetch!T8&lt;&gt;""),CurveFetch!T8,IF($B10="","",IF(M10="",N9,M10)))</f>
        <v>2.5649999999999999</v>
      </c>
      <c r="O10" s="165">
        <f>NYMEX+NWStanfield+PhysPrem!$F$19</f>
        <v>2.4250000000000003</v>
      </c>
      <c r="P10" s="154">
        <f>IF(AND(P$9,CurveFetch!U8&lt;&gt;""),CurveFetch!U8,IF($B10="","",IF(O10="",P9,O10)))</f>
        <v>2.4649999999999999</v>
      </c>
      <c r="Q10" s="165">
        <f>NYMEX+NGIPGECG+PhysPrem!$F$21</f>
        <v>2.68</v>
      </c>
      <c r="R10" s="154">
        <f>IF(AND(R$9,CurveFetch!V8&lt;&gt;""),CurveFetch!V8,IF($B10="","",IF(Q10="",R9,Q10)))</f>
        <v>2.66</v>
      </c>
      <c r="S10" s="166">
        <f>BasisCurves!C16+BasisCurves!P16</f>
        <v>2.3738759999999997</v>
      </c>
      <c r="T10" s="154">
        <f>IF(AND(T$9,CurveFetch!AA8&lt;&gt;""),CurveFetch!AA8,IF($B10="","",IF(S10="",T9,S10)))</f>
        <v>2.3738759999999997</v>
      </c>
      <c r="U10" s="165">
        <f>NYMEX+CIGRkymnt</f>
        <v>2.1350000000000002</v>
      </c>
      <c r="V10" s="154">
        <f>IF(AND(V$9,CurveFetch!Z8&lt;&gt;""),CurveFetch!Z8,IF($B10="","",IF(U10="",V9,U10)))</f>
        <v>2.395</v>
      </c>
      <c r="W10" s="165">
        <f>NYMEX+NWPLRocky</f>
        <v>2.1900000000000004</v>
      </c>
      <c r="X10" s="154">
        <f>IF(AND(X$9,CurveFetch!Y8&lt;&gt;""),CurveFetch!Y8,IF($B10="","",IF(W10="",X9,W10)))</f>
        <v>2.2599999999999998</v>
      </c>
      <c r="Y10" s="166">
        <f>BasisCurves!C16+BasisCurves!T16+PhysPrem!F41</f>
        <v>2.6799999999999997</v>
      </c>
      <c r="Z10" s="154">
        <f>IF(AND(Z$9,CurveFetch!H8&lt;&gt;""),CurveFetch!H8,IF($B10="","",IF(Y10="",Z9,Y10)))</f>
        <v>2.4900000000000002</v>
      </c>
      <c r="AA10" s="166">
        <f>BasisCurves!C16+BasisCurves!K16+PhysPrem!F20</f>
        <v>2.1699999999999995</v>
      </c>
      <c r="AB10" s="154">
        <f>IF(AND(AB$9,CurveFetch!G8&lt;&gt;""),CurveFetch!G8,IF($B10="","",IF(AA10="",AB9,AA10)))</f>
        <v>2.1699999999999995</v>
      </c>
      <c r="AC10" s="166">
        <f>+BasisCurves!C16+PhysPrem!I16+PhysPrem!F33</f>
        <v>2.3159999999999998</v>
      </c>
      <c r="AD10" s="154">
        <f>IF(AND(AD$9,CurveFetch!I8&lt;&gt;""),CurveFetch!I8,IF($B10="","",IF(AC10="",AD9,AC10)))</f>
        <v>2.61</v>
      </c>
    </row>
    <row r="11" spans="1:30" x14ac:dyDescent="0.2">
      <c r="A11">
        <v>2</v>
      </c>
      <c r="B11" s="126">
        <f t="shared" ref="B11:B71" si="0">IF(A11&lt;=$A$7,B10+1,"")</f>
        <v>37258</v>
      </c>
      <c r="C11" s="165">
        <v>2.35</v>
      </c>
      <c r="D11" s="154">
        <f>IF(AND(D$9,CurveFetch!F9&lt;&gt;""),CurveFetch!F9,IF($B11="","",IF(C11="",D10,C11)))</f>
        <v>2.63</v>
      </c>
      <c r="E11" s="165">
        <v>2.355</v>
      </c>
      <c r="F11" s="154">
        <f>IF(AND(F$9,CurveFetch!I9&lt;&gt;""),CurveFetch!I9,IF($B11="","",IF(E11="",F10,E11)))</f>
        <v>2.61</v>
      </c>
      <c r="G11" s="165">
        <v>2.4</v>
      </c>
      <c r="H11" s="154">
        <f>IF(AND(H$9,CurveFetch!P9&lt;&gt;""),CurveFetch!P9,IF($B11="","",IF(G11="",H10,G11)))</f>
        <v>2.4</v>
      </c>
      <c r="I11" s="165">
        <v>2.38</v>
      </c>
      <c r="J11" s="154">
        <f>IF(AND(J$9,CurveFetch!Q9&lt;&gt;""),CurveFetch!Q9,IF($B11="","",IF(I11="",J10,I11)))</f>
        <v>2.38</v>
      </c>
      <c r="K11" s="165">
        <v>2.0350000000000001</v>
      </c>
      <c r="L11" s="154">
        <f>IF(AND(L$9,CurveFetch!R9&lt;&gt;""),CurveFetch!R9,IF($B11="","",IF(K11="",L10,K11)))</f>
        <v>2.2650000000000001</v>
      </c>
      <c r="M11" s="165">
        <v>2.5649999999999999</v>
      </c>
      <c r="N11" s="154">
        <f>IF(AND(N$9,CurveFetch!T9&lt;&gt;""),CurveFetch!T9,IF($B11="","",IF(M11="",N10,M11)))</f>
        <v>2.5649999999999999</v>
      </c>
      <c r="O11" s="165">
        <v>2.4649999999999999</v>
      </c>
      <c r="P11" s="154">
        <f>IF(AND(P$9,CurveFetch!U9&lt;&gt;""),CurveFetch!U9,IF($B11="","",IF(O11="",P10,O11)))</f>
        <v>2.4649999999999999</v>
      </c>
      <c r="Q11" s="165">
        <v>2.66</v>
      </c>
      <c r="R11" s="154">
        <f>IF(AND(R$9,CurveFetch!V9&lt;&gt;""),CurveFetch!V9,IF($B11="","",IF(Q11="",R10,Q11)))</f>
        <v>2.66</v>
      </c>
      <c r="S11" s="166">
        <v>2.3069999999999999</v>
      </c>
      <c r="T11" s="154">
        <f>IF(AND(T$9,CurveFetch!AA9&lt;&gt;""),CurveFetch!AA9,IF($B11="","",IF(S11="",T10,S11)))</f>
        <v>2.3069999999999999</v>
      </c>
      <c r="U11" s="165">
        <v>2.395</v>
      </c>
      <c r="V11" s="154">
        <f>IF(AND(V$9,CurveFetch!Z9&lt;&gt;""),CurveFetch!Z9,IF($B11="","",IF(U11="",V10,U11)))</f>
        <v>2.395</v>
      </c>
      <c r="W11" s="165">
        <v>2.19</v>
      </c>
      <c r="X11" s="154">
        <f>IF(AND(X$9,CurveFetch!Y9&lt;&gt;""),CurveFetch!Y9,IF($B11="","",IF(W11="",X10,W11)))</f>
        <v>2.2599999999999998</v>
      </c>
      <c r="Y11" s="166">
        <v>2.66</v>
      </c>
      <c r="Z11" s="154">
        <f>IF(AND(Z$9,CurveFetch!H9&lt;&gt;""),CurveFetch!H9,IF($B11="","",IF(Y11="",Z10,Y11)))</f>
        <v>2.4900000000000002</v>
      </c>
      <c r="AA11" s="166">
        <v>2.57</v>
      </c>
      <c r="AB11" s="154">
        <f>IF(AND(AB$9,CurveFetch!G9&lt;&gt;""),CurveFetch!G9,IF($B11="","",IF(AA11="",AB10,AA11)))</f>
        <v>2.57</v>
      </c>
      <c r="AC11" s="166">
        <v>2.5499999999999998</v>
      </c>
      <c r="AD11" s="154">
        <f>IF(AND(AD$9,CurveFetch!I9&lt;&gt;""),CurveFetch!I9,IF($B11="","",IF(AC11="",AD10,AC11)))</f>
        <v>2.61</v>
      </c>
    </row>
    <row r="12" spans="1:30" x14ac:dyDescent="0.2">
      <c r="A12">
        <v>3</v>
      </c>
      <c r="B12" s="126">
        <f t="shared" si="0"/>
        <v>37259</v>
      </c>
      <c r="C12" s="165">
        <v>2.0649999999999999</v>
      </c>
      <c r="D12" s="154">
        <f>IF(AND(D$9,CurveFetch!F10&lt;&gt;""),CurveFetch!F10,IF($B12="","",IF(C12="",D11,C12)))</f>
        <v>2.42</v>
      </c>
      <c r="E12" s="165">
        <v>2.0699999999999998</v>
      </c>
      <c r="F12" s="154">
        <f>IF(AND(F$9,CurveFetch!I10&lt;&gt;""),CurveFetch!I10,IF($B12="","",IF(E12="",F11,E12)))</f>
        <v>2.145</v>
      </c>
      <c r="G12" s="165">
        <v>2.17</v>
      </c>
      <c r="H12" s="154">
        <f>IF(AND(H$9,CurveFetch!P10&lt;&gt;""),CurveFetch!P10,IF($B12="","",IF(G12="",H11,G12)))</f>
        <v>2.17</v>
      </c>
      <c r="I12" s="165">
        <v>2.0750000000000002</v>
      </c>
      <c r="J12" s="154">
        <f>IF(AND(J$9,CurveFetch!Q10&lt;&gt;""),CurveFetch!Q10,IF($B12="","",IF(I12="",J11,I12)))</f>
        <v>2.0750000000000002</v>
      </c>
      <c r="K12" s="165">
        <v>2.0350000000000001</v>
      </c>
      <c r="L12" s="154">
        <f>IF(AND(L$9,CurveFetch!R10&lt;&gt;""),CurveFetch!R10,IF($B12="","",IF(K12="",L11,K12)))</f>
        <v>2.08</v>
      </c>
      <c r="M12" s="165">
        <v>2.3149999999999999</v>
      </c>
      <c r="N12" s="154">
        <f>IF(AND(N$9,CurveFetch!T10&lt;&gt;""),CurveFetch!T10,IF($B12="","",IF(M12="",N11,M12)))</f>
        <v>2.3149999999999999</v>
      </c>
      <c r="O12" s="165">
        <v>2.2050000000000001</v>
      </c>
      <c r="P12" s="154">
        <f>IF(AND(P$9,CurveFetch!U10&lt;&gt;""),CurveFetch!U10,IF($B12="","",IF(O12="",P11,O12)))</f>
        <v>2.2050000000000001</v>
      </c>
      <c r="Q12" s="165">
        <v>2.4249999999999998</v>
      </c>
      <c r="R12" s="154">
        <f>IF(AND(R$9,CurveFetch!V10&lt;&gt;""),CurveFetch!V10,IF($B12="","",IF(Q12="",R11,Q12)))</f>
        <v>2.4249999999999998</v>
      </c>
      <c r="S12" s="166">
        <v>2.0979999999999999</v>
      </c>
      <c r="T12" s="154">
        <f>IF(AND(T$9,CurveFetch!AA10&lt;&gt;""),CurveFetch!AA10,IF($B12="","",IF(S12="",T11,S12)))</f>
        <v>2.0979999999999999</v>
      </c>
      <c r="U12" s="165">
        <v>2.105</v>
      </c>
      <c r="V12" s="154">
        <f>IF(AND(V$9,CurveFetch!Z10&lt;&gt;""),CurveFetch!Z10,IF($B12="","",IF(U12="",V11,U12)))</f>
        <v>2.105</v>
      </c>
      <c r="W12" s="165">
        <v>2.19</v>
      </c>
      <c r="X12" s="154">
        <f>IF(AND(X$9,CurveFetch!Y10&lt;&gt;""),CurveFetch!Y10,IF($B12="","",IF(W12="",X11,W12)))</f>
        <v>2.0699999999999998</v>
      </c>
      <c r="Y12" s="166">
        <v>2.4249999999999998</v>
      </c>
      <c r="Z12" s="154">
        <f>IF(AND(Z$9,CurveFetch!H10&lt;&gt;""),CurveFetch!H10,IF($B12="","",IF(Y12="",Z11,Y12)))</f>
        <v>2.17</v>
      </c>
      <c r="AA12" s="166">
        <v>2.33</v>
      </c>
      <c r="AB12" s="154">
        <f>IF(AND(AB$9,CurveFetch!G10&lt;&gt;""),CurveFetch!G10,IF($B12="","",IF(AA12="",AB11,AA12)))</f>
        <v>2.33</v>
      </c>
      <c r="AC12" s="166">
        <v>2</v>
      </c>
      <c r="AD12" s="154">
        <f>IF(AND(AD$9,CurveFetch!I10&lt;&gt;""),CurveFetch!I10,IF($B12="","",IF(AC12="",AD11,AC12)))</f>
        <v>2.145</v>
      </c>
    </row>
    <row r="13" spans="1:30" x14ac:dyDescent="0.2">
      <c r="A13">
        <v>4</v>
      </c>
      <c r="B13" s="126">
        <f t="shared" si="0"/>
        <v>37260</v>
      </c>
      <c r="C13" s="165">
        <v>2.06</v>
      </c>
      <c r="D13" s="154">
        <f>IF(AND(D$9,CurveFetch!F11&lt;&gt;""),CurveFetch!F11,IF($B13="","",IF(C13="",D12,C13)))</f>
        <v>2.42</v>
      </c>
      <c r="E13" s="165">
        <v>2.0550000000000002</v>
      </c>
      <c r="F13" s="154">
        <f>IF(AND(F$9,CurveFetch!I11&lt;&gt;""),CurveFetch!I11,IF($B13="","",IF(E13="",F12,E13)))</f>
        <v>2.1349999999999998</v>
      </c>
      <c r="G13" s="165">
        <v>2.1150000000000002</v>
      </c>
      <c r="H13" s="154">
        <f>IF(AND(H$9,CurveFetch!P11&lt;&gt;""),CurveFetch!P11,IF($B13="","",IF(G13="",H12,G13)))</f>
        <v>2.1150000000000002</v>
      </c>
      <c r="I13" s="165">
        <v>2.0699999999999998</v>
      </c>
      <c r="J13" s="154">
        <f>IF(AND(J$9,CurveFetch!Q11&lt;&gt;""),CurveFetch!Q11,IF($B13="","",IF(I13="",J12,I13)))</f>
        <v>2.0699999999999998</v>
      </c>
      <c r="K13" s="165">
        <v>2.08</v>
      </c>
      <c r="L13" s="154">
        <f>IF(AND(L$9,CurveFetch!R11&lt;&gt;""),CurveFetch!R11,IF($B13="","",IF(K13="",L12,K13)))</f>
        <v>2.06</v>
      </c>
      <c r="M13" s="165">
        <v>2.25</v>
      </c>
      <c r="N13" s="154">
        <f>IF(AND(N$9,CurveFetch!T11&lt;&gt;""),CurveFetch!T11,IF($B13="","",IF(M13="",N12,M13)))</f>
        <v>2.25</v>
      </c>
      <c r="O13" s="165">
        <v>2.15</v>
      </c>
      <c r="P13" s="154">
        <f>IF(AND(P$9,CurveFetch!U11&lt;&gt;""),CurveFetch!U11,IF($B13="","",IF(O13="",P12,O13)))</f>
        <v>2.15</v>
      </c>
      <c r="Q13" s="165">
        <v>2.37</v>
      </c>
      <c r="R13" s="154">
        <f>IF(AND(R$9,CurveFetch!V11&lt;&gt;""),CurveFetch!V11,IF($B13="","",IF(Q13="",R12,Q13)))</f>
        <v>2.37</v>
      </c>
      <c r="S13" s="166">
        <v>2.0230000000000001</v>
      </c>
      <c r="T13" s="154">
        <f>IF(AND(T$9,CurveFetch!AA11&lt;&gt;""),CurveFetch!AA11,IF($B13="","",IF(S13="",T12,S13)))</f>
        <v>2.0230000000000001</v>
      </c>
      <c r="U13" s="165">
        <v>2.145</v>
      </c>
      <c r="V13" s="154">
        <f>IF(AND(V$9,CurveFetch!Z11&lt;&gt;""),CurveFetch!Z11,IF($B13="","",IF(U13="",V12,U13)))</f>
        <v>2.145</v>
      </c>
      <c r="W13" s="165">
        <v>2</v>
      </c>
      <c r="X13" s="154">
        <f>IF(AND(X$9,CurveFetch!Y11&lt;&gt;""),CurveFetch!Y11,IF($B13="","",IF(W13="",X12,W13)))</f>
        <v>2.0299999999999998</v>
      </c>
      <c r="Y13" s="166">
        <v>2.37</v>
      </c>
      <c r="Z13" s="154">
        <f>IF(AND(Z$9,CurveFetch!H11&lt;&gt;""),CurveFetch!H11,IF($B13="","",IF(Y13="",Z12,Y13)))</f>
        <v>2.1</v>
      </c>
      <c r="AA13" s="166">
        <v>2.29</v>
      </c>
      <c r="AB13" s="154">
        <f>IF(AND(AB$9,CurveFetch!G11&lt;&gt;""),CurveFetch!G11,IF($B13="","",IF(AA13="",AB12,AA13)))</f>
        <v>2.29</v>
      </c>
      <c r="AC13" s="166">
        <v>2.0099999999999998</v>
      </c>
      <c r="AD13" s="154">
        <f>IF(AND(AD$9,CurveFetch!I11&lt;&gt;""),CurveFetch!I11,IF($B13="","",IF(AC13="",AD12,AC13)))</f>
        <v>2.1349999999999998</v>
      </c>
    </row>
    <row r="14" spans="1:30" x14ac:dyDescent="0.2">
      <c r="A14">
        <v>5</v>
      </c>
      <c r="B14" s="126">
        <f t="shared" si="0"/>
        <v>37261</v>
      </c>
      <c r="C14" s="165">
        <v>1.95</v>
      </c>
      <c r="D14" s="154">
        <f>IF(AND(D$9,CurveFetch!F12&lt;&gt;""),CurveFetch!F12,IF($B14="","",IF(C14="",D13,C14)))</f>
        <v>2.42</v>
      </c>
      <c r="E14" s="165">
        <v>1.98</v>
      </c>
      <c r="F14" s="154">
        <f>IF(AND(F$9,CurveFetch!I12&lt;&gt;""),CurveFetch!I12,IF($B14="","",IF(E14="",F13,E14)))</f>
        <v>1.98</v>
      </c>
      <c r="G14" s="165">
        <v>1.9750000000000001</v>
      </c>
      <c r="H14" s="154">
        <f>IF(AND(H$9,CurveFetch!P12&lt;&gt;""),CurveFetch!P12,IF($B14="","",IF(G14="",H13,G14)))</f>
        <v>1.9750000000000001</v>
      </c>
      <c r="I14" s="165">
        <v>1.9950000000000001</v>
      </c>
      <c r="J14" s="154">
        <f>IF(AND(J$9,CurveFetch!Q12&lt;&gt;""),CurveFetch!Q12,IF($B14="","",IF(I14="",J13,I14)))</f>
        <v>1.9950000000000001</v>
      </c>
      <c r="K14" s="165">
        <v>2.25</v>
      </c>
      <c r="L14" s="154">
        <f>IF(AND(L$9,CurveFetch!R12&lt;&gt;""),CurveFetch!R12,IF($B14="","",IF(K14="",L13,K14)))</f>
        <v>1.9850000000000001</v>
      </c>
      <c r="M14" s="165">
        <v>2.12</v>
      </c>
      <c r="N14" s="154">
        <f>IF(AND(N$9,CurveFetch!T12&lt;&gt;""),CurveFetch!T12,IF($B14="","",IF(M14="",N13,M14)))</f>
        <v>2.12</v>
      </c>
      <c r="O14" s="165">
        <v>2.0099999999999998</v>
      </c>
      <c r="P14" s="154">
        <f>IF(AND(P$9,CurveFetch!U12&lt;&gt;""),CurveFetch!U12,IF($B14="","",IF(O14="",P13,O14)))</f>
        <v>2.0099999999999998</v>
      </c>
      <c r="Q14" s="165">
        <v>2.2149999999999999</v>
      </c>
      <c r="R14" s="154">
        <f>IF(AND(R$9,CurveFetch!V12&lt;&gt;""),CurveFetch!V12,IF($B14="","",IF(Q14="",R13,Q14)))</f>
        <v>2.2149999999999999</v>
      </c>
      <c r="S14" s="166">
        <v>1.9359999999999999</v>
      </c>
      <c r="T14" s="154">
        <f>IF(AND(T$9,CurveFetch!AA12&lt;&gt;""),CurveFetch!AA12,IF($B14="","",IF(S14="",T13,S14)))</f>
        <v>1.9359999999999999</v>
      </c>
      <c r="U14" s="165">
        <v>2.125</v>
      </c>
      <c r="V14" s="154">
        <f>IF(AND(V$9,CurveFetch!Z12&lt;&gt;""),CurveFetch!Z12,IF($B14="","",IF(U14="",V13,U14)))</f>
        <v>2.125</v>
      </c>
      <c r="W14" s="165">
        <v>1.92</v>
      </c>
      <c r="X14" s="154">
        <f>IF(AND(X$9,CurveFetch!Y12&lt;&gt;""),CurveFetch!Y12,IF($B14="","",IF(W14="",X13,W14)))</f>
        <v>1.9350000000000001</v>
      </c>
      <c r="Y14" s="166">
        <v>2.2149999999999999</v>
      </c>
      <c r="Z14" s="154">
        <f>IF(AND(Z$9,CurveFetch!H12&lt;&gt;""),CurveFetch!H12,IF($B14="","",IF(Y14="",Z13,Y14)))</f>
        <v>1.88</v>
      </c>
      <c r="AA14" s="166">
        <v>2.15</v>
      </c>
      <c r="AB14" s="154">
        <f>IF(AND(AB$9,CurveFetch!G12&lt;&gt;""),CurveFetch!G12,IF($B14="","",IF(AA14="",AB13,AA14)))</f>
        <v>2.15</v>
      </c>
      <c r="AC14" s="166">
        <v>2.0449999999999999</v>
      </c>
      <c r="AD14" s="154">
        <f>IF(AND(AD$9,CurveFetch!I12&lt;&gt;""),CurveFetch!I12,IF($B14="","",IF(AC14="",AD13,AC14)))</f>
        <v>2.0449999999999999</v>
      </c>
    </row>
    <row r="15" spans="1:30" x14ac:dyDescent="0.2">
      <c r="A15">
        <v>6</v>
      </c>
      <c r="B15" s="126">
        <f t="shared" si="0"/>
        <v>37262</v>
      </c>
      <c r="C15" s="165">
        <v>1.9750000000000001</v>
      </c>
      <c r="D15" s="154">
        <f>IF(AND(D$9,CurveFetch!F13&lt;&gt;""),CurveFetch!F13,IF($B15="","",IF(C15="",D14,C15)))</f>
        <v>2.42</v>
      </c>
      <c r="E15" s="165">
        <v>1.98</v>
      </c>
      <c r="F15" s="154">
        <f>IF(AND(F$9,CurveFetch!I13&lt;&gt;""),CurveFetch!I13,IF($B15="","",IF(E15="",F14,E15)))</f>
        <v>1.98</v>
      </c>
      <c r="G15" s="165">
        <v>1.9750000000000001</v>
      </c>
      <c r="H15" s="154">
        <f>IF(AND(H$9,CurveFetch!P13&lt;&gt;""),CurveFetch!P13,IF($B15="","",IF(G15="",H14,G15)))</f>
        <v>1.9750000000000001</v>
      </c>
      <c r="I15" s="165">
        <v>1.9950000000000001</v>
      </c>
      <c r="J15" s="154">
        <f>IF(AND(J$9,CurveFetch!Q13&lt;&gt;""),CurveFetch!Q13,IF($B15="","",IF(I15="",J14,I15)))</f>
        <v>1.9950000000000001</v>
      </c>
      <c r="K15" s="165">
        <v>2.25</v>
      </c>
      <c r="L15" s="154">
        <f>IF(AND(L$9,CurveFetch!R13&lt;&gt;""),CurveFetch!R13,IF($B15="","",IF(K15="",L14,K15)))</f>
        <v>1.9850000000000001</v>
      </c>
      <c r="M15" s="165">
        <v>2.12</v>
      </c>
      <c r="N15" s="154">
        <f>IF(AND(N$9,CurveFetch!T13&lt;&gt;""),CurveFetch!T13,IF($B15="","",IF(M15="",N14,M15)))</f>
        <v>2.12</v>
      </c>
      <c r="O15" s="165">
        <v>2.0099999999999998</v>
      </c>
      <c r="P15" s="154">
        <f>IF(AND(P$9,CurveFetch!U13&lt;&gt;""),CurveFetch!U13,IF($B15="","",IF(O15="",P14,O15)))</f>
        <v>2.0099999999999998</v>
      </c>
      <c r="Q15" s="165">
        <v>2.2149999999999999</v>
      </c>
      <c r="R15" s="154">
        <f>IF(AND(R$9,CurveFetch!V13&lt;&gt;""),CurveFetch!V13,IF($B15="","",IF(Q15="",R14,Q15)))</f>
        <v>2.2149999999999999</v>
      </c>
      <c r="S15" s="166">
        <v>1.9359999999999999</v>
      </c>
      <c r="T15" s="154">
        <f>IF(AND(T$9,CurveFetch!AA13&lt;&gt;""),CurveFetch!AA13,IF($B15="","",IF(S15="",T14,S15)))</f>
        <v>1.9359999999999999</v>
      </c>
      <c r="U15" s="165">
        <v>2.125</v>
      </c>
      <c r="V15" s="154">
        <f>IF(AND(V$9,CurveFetch!Z13&lt;&gt;""),CurveFetch!Z13,IF($B15="","",IF(U15="",V14,U15)))</f>
        <v>2.125</v>
      </c>
      <c r="W15" s="165">
        <v>1.92</v>
      </c>
      <c r="X15" s="154">
        <f>IF(AND(X$9,CurveFetch!Y13&lt;&gt;""),CurveFetch!Y13,IF($B15="","",IF(W15="",X14,W15)))</f>
        <v>1.9350000000000001</v>
      </c>
      <c r="Y15" s="166">
        <v>2.2149999999999999</v>
      </c>
      <c r="Z15" s="154">
        <f>IF(AND(Z$9,CurveFetch!H13&lt;&gt;""),CurveFetch!H13,IF($B15="","",IF(Y15="",Z14,Y15)))</f>
        <v>2.0699999999999998</v>
      </c>
      <c r="AA15" s="166">
        <v>2.15</v>
      </c>
      <c r="AB15" s="154">
        <f>IF(AND(AB$9,CurveFetch!G13&lt;&gt;""),CurveFetch!G13,IF($B15="","",IF(AA15="",AB14,AA15)))</f>
        <v>2.15</v>
      </c>
      <c r="AC15" s="166">
        <v>2.0449999999999999</v>
      </c>
      <c r="AD15" s="154">
        <f>IF(AND(AD$9,CurveFetch!I13&lt;&gt;""),CurveFetch!I13,IF($B15="","",IF(AC15="",AD14,AC15)))</f>
        <v>2.0449999999999999</v>
      </c>
    </row>
    <row r="16" spans="1:30" x14ac:dyDescent="0.2">
      <c r="A16">
        <v>7</v>
      </c>
      <c r="B16" s="126">
        <f t="shared" si="0"/>
        <v>37263</v>
      </c>
      <c r="C16" s="165">
        <v>1.9750000000000001</v>
      </c>
      <c r="D16" s="154">
        <f>IF(AND(D$9,CurveFetch!F14&lt;&gt;""),CurveFetch!F14,IF($B16="","",IF(C16="",D15,C16)))</f>
        <v>2.42</v>
      </c>
      <c r="E16" s="165">
        <v>1.98</v>
      </c>
      <c r="F16" s="154">
        <f>IF(AND(F$9,CurveFetch!I14&lt;&gt;""),CurveFetch!I14,IF($B16="","",IF(E16="",F15,E16)))</f>
        <v>1.98</v>
      </c>
      <c r="G16" s="165">
        <v>1.9750000000000001</v>
      </c>
      <c r="H16" s="154">
        <f>IF(AND(H$9,CurveFetch!P14&lt;&gt;""),CurveFetch!P14,IF($B16="","",IF(G16="",H15,G16)))</f>
        <v>1.9750000000000001</v>
      </c>
      <c r="I16" s="165">
        <v>1.9950000000000001</v>
      </c>
      <c r="J16" s="154">
        <f>IF(AND(J$9,CurveFetch!Q14&lt;&gt;""),CurveFetch!Q14,IF($B16="","",IF(I16="",J15,I16)))</f>
        <v>1.9950000000000001</v>
      </c>
      <c r="K16" s="165">
        <v>2.25</v>
      </c>
      <c r="L16" s="154">
        <f>IF(AND(L$9,CurveFetch!R14&lt;&gt;""),CurveFetch!R14,IF($B16="","",IF(K16="",L15,K16)))</f>
        <v>1.9850000000000001</v>
      </c>
      <c r="M16" s="165">
        <v>2.12</v>
      </c>
      <c r="N16" s="154">
        <f>IF(AND(N$9,CurveFetch!T14&lt;&gt;""),CurveFetch!T14,IF($B16="","",IF(M16="",N15,M16)))</f>
        <v>2.12</v>
      </c>
      <c r="O16" s="165">
        <v>2.0099999999999998</v>
      </c>
      <c r="P16" s="154">
        <f>IF(AND(P$9,CurveFetch!U14&lt;&gt;""),CurveFetch!U14,IF($B16="","",IF(O16="",P15,O16)))</f>
        <v>2.0099999999999998</v>
      </c>
      <c r="Q16" s="165">
        <v>2.2149999999999999</v>
      </c>
      <c r="R16" s="154">
        <f>IF(AND(R$9,CurveFetch!V14&lt;&gt;""),CurveFetch!V14,IF($B16="","",IF(Q16="",R15,Q16)))</f>
        <v>2.2149999999999999</v>
      </c>
      <c r="S16" s="166">
        <v>1.917</v>
      </c>
      <c r="T16" s="154">
        <f>IF(AND(T$9,CurveFetch!AA14&lt;&gt;""),CurveFetch!AA14,IF($B16="","",IF(S16="",T15,S16)))</f>
        <v>1.917</v>
      </c>
      <c r="U16" s="165">
        <v>2.125</v>
      </c>
      <c r="V16" s="154">
        <f>IF(AND(V$9,CurveFetch!Z14&lt;&gt;""),CurveFetch!Z14,IF($B16="","",IF(U16="",V15,U16)))</f>
        <v>2.125</v>
      </c>
      <c r="W16" s="165">
        <v>1.92</v>
      </c>
      <c r="X16" s="154">
        <f>IF(AND(X$9,CurveFetch!Y14&lt;&gt;""),CurveFetch!Y14,IF($B16="","",IF(W16="",X15,W16)))</f>
        <v>1.9350000000000001</v>
      </c>
      <c r="Y16" s="166">
        <v>2.2149999999999999</v>
      </c>
      <c r="Z16" s="154">
        <f>IF(AND(Z$9,CurveFetch!H14&lt;&gt;""),CurveFetch!H14,IF($B16="","",IF(Y16="",Z15,Y16)))</f>
        <v>1.9950000000000001</v>
      </c>
      <c r="AA16" s="166">
        <v>2.15</v>
      </c>
      <c r="AB16" s="154">
        <f>IF(AND(AB$9,CurveFetch!G14&lt;&gt;""),CurveFetch!G14,IF($B16="","",IF(AA16="",AB15,AA16)))</f>
        <v>2.15</v>
      </c>
      <c r="AC16" s="166">
        <v>2.0449999999999999</v>
      </c>
      <c r="AD16" s="154">
        <f>IF(AND(AD$9,CurveFetch!I14&lt;&gt;""),CurveFetch!I14,IF($B16="","",IF(AC16="",AD15,AC16)))</f>
        <v>2.0449999999999999</v>
      </c>
    </row>
    <row r="17" spans="1:30" x14ac:dyDescent="0.2">
      <c r="A17">
        <v>8</v>
      </c>
      <c r="B17" s="126">
        <f t="shared" si="0"/>
        <v>37264</v>
      </c>
      <c r="C17" s="165">
        <v>1.875</v>
      </c>
      <c r="D17" s="154">
        <f>IF(AND(D$9,CurveFetch!F15&lt;&gt;""),CurveFetch!F15,IF($B17="","",IF(C17="",D16,C17)))</f>
        <v>2.42</v>
      </c>
      <c r="E17" s="165">
        <v>1.88</v>
      </c>
      <c r="F17" s="154">
        <f>IF(AND(F$9,CurveFetch!I15&lt;&gt;""),CurveFetch!I15,IF($B17="","",IF(E17="",F16,E17)))</f>
        <v>1.88</v>
      </c>
      <c r="G17" s="165">
        <v>1.84</v>
      </c>
      <c r="H17" s="154">
        <f>IF(AND(H$9,CurveFetch!P15&lt;&gt;""),CurveFetch!P15,IF($B17="","",IF(G17="",H16,G17)))</f>
        <v>1.84</v>
      </c>
      <c r="I17" s="165">
        <v>1.885</v>
      </c>
      <c r="J17" s="154">
        <f>IF(AND(J$9,CurveFetch!Q15&lt;&gt;""),CurveFetch!Q15,IF($B17="","",IF(I17="",J16,I17)))</f>
        <v>1.885</v>
      </c>
      <c r="K17" s="165">
        <v>1.9850000000000001</v>
      </c>
      <c r="L17" s="154">
        <f>IF(AND(L$9,CurveFetch!R15&lt;&gt;""),CurveFetch!R15,IF($B17="","",IF(K17="",L16,K17)))</f>
        <v>1.86</v>
      </c>
      <c r="M17" s="165">
        <v>1.9950000000000001</v>
      </c>
      <c r="N17" s="154">
        <f>IF(AND(N$9,CurveFetch!T15&lt;&gt;""),CurveFetch!T15,IF($B17="","",IF(M17="",N16,M17)))</f>
        <v>1.9950000000000001</v>
      </c>
      <c r="O17" s="165">
        <v>1.87</v>
      </c>
      <c r="P17" s="154">
        <f>IF(AND(P$9,CurveFetch!U15&lt;&gt;""),CurveFetch!U15,IF($B17="","",IF(O17="",P16,O17)))</f>
        <v>1.87</v>
      </c>
      <c r="Q17" s="165">
        <v>2.2149999999999999</v>
      </c>
      <c r="R17" s="154">
        <f>IF(AND(R$9,CurveFetch!V15&lt;&gt;""),CurveFetch!V15,IF($B17="","",IF(Q17="",R16,Q17)))</f>
        <v>2.125</v>
      </c>
      <c r="S17" s="166">
        <v>1.986</v>
      </c>
      <c r="T17" s="154">
        <f>IF(AND(T$9,CurveFetch!AA15&lt;&gt;""),CurveFetch!AA15,IF($B17="","",IF(S17="",T16,S17)))</f>
        <v>1.986</v>
      </c>
      <c r="U17" s="165">
        <v>1.9750000000000001</v>
      </c>
      <c r="V17" s="154">
        <f>IF(AND(V$9,CurveFetch!Z15&lt;&gt;""),CurveFetch!Z15,IF($B17="","",IF(U17="",V16,U17)))</f>
        <v>1.9750000000000001</v>
      </c>
      <c r="W17" s="165">
        <v>2</v>
      </c>
      <c r="X17" s="154">
        <f>IF(AND(X$9,CurveFetch!Y15&lt;&gt;""),CurveFetch!Y15,IF($B17="","",IF(W17="",X16,W17)))</f>
        <v>1.86</v>
      </c>
      <c r="Y17" s="166">
        <v>2.125</v>
      </c>
      <c r="Z17" s="154">
        <f>IF(AND(Z$9,CurveFetch!H15&lt;&gt;""),CurveFetch!H15,IF($B17="","",IF(Y17="",Z16,Y17)))</f>
        <v>1.9650000000000001</v>
      </c>
      <c r="AA17" s="166">
        <v>2.0699999999999998</v>
      </c>
      <c r="AB17" s="154">
        <f>IF(AND(AB$9,CurveFetch!G15&lt;&gt;""),CurveFetch!G15,IF($B17="","",IF(AA17="",AB16,AA17)))</f>
        <v>2.0699999999999998</v>
      </c>
      <c r="AC17" s="166">
        <v>1.98</v>
      </c>
      <c r="AD17" s="154">
        <f>IF(AND(AD$9,CurveFetch!I15&lt;&gt;""),CurveFetch!I15,IF($B17="","",IF(AC17="",AD16,AC17)))</f>
        <v>1.98</v>
      </c>
    </row>
    <row r="18" spans="1:30" x14ac:dyDescent="0.2">
      <c r="A18">
        <v>9</v>
      </c>
      <c r="B18" s="126">
        <f t="shared" si="0"/>
        <v>37265</v>
      </c>
      <c r="C18" s="165">
        <v>1.96</v>
      </c>
      <c r="D18" s="154">
        <f>IF(AND(D$9,CurveFetch!F16&lt;&gt;""),CurveFetch!F16,IF($B18="","",IF(C18="",D17,C18)))</f>
        <v>2.42</v>
      </c>
      <c r="E18" s="165">
        <v>1.97</v>
      </c>
      <c r="F18" s="154">
        <f>IF(AND(F$9,CurveFetch!I16&lt;&gt;""),CurveFetch!I16,IF($B18="","",IF(E18="",F17,E18)))</f>
        <v>1.97</v>
      </c>
      <c r="G18" s="165">
        <v>2.0449999999999999</v>
      </c>
      <c r="H18" s="154">
        <f>IF(AND(H$9,CurveFetch!P16&lt;&gt;""),CurveFetch!P16,IF($B18="","",IF(G18="",H17,G18)))</f>
        <v>2.0449999999999999</v>
      </c>
      <c r="I18" s="165">
        <v>1.96</v>
      </c>
      <c r="J18" s="154">
        <f>IF(AND(J$9,CurveFetch!Q16&lt;&gt;""),CurveFetch!Q16,IF($B18="","",IF(I18="",J17,I18)))</f>
        <v>1.96</v>
      </c>
      <c r="K18" s="165">
        <v>1.86</v>
      </c>
      <c r="L18" s="154">
        <f>IF(AND(L$9,CurveFetch!R16&lt;&gt;""),CurveFetch!R16,IF($B18="","",IF(K18="",L17,K18)))</f>
        <v>1.915</v>
      </c>
      <c r="M18" s="165">
        <v>2.1349999999999998</v>
      </c>
      <c r="N18" s="154">
        <f>IF(AND(N$9,CurveFetch!T16&lt;&gt;""),CurveFetch!T16,IF($B18="","",IF(M18="",N17,M18)))</f>
        <v>2.1349999999999998</v>
      </c>
      <c r="O18" s="165">
        <v>2.0699999999999998</v>
      </c>
      <c r="P18" s="154">
        <f>IF(AND(P$9,CurveFetch!U16&lt;&gt;""),CurveFetch!U16,IF($B18="","",IF(O18="",P17,O18)))</f>
        <v>2.0699999999999998</v>
      </c>
      <c r="Q18" s="165">
        <v>2.23</v>
      </c>
      <c r="R18" s="154">
        <f>IF(AND(R$9,CurveFetch!V16&lt;&gt;""),CurveFetch!V16,IF($B18="","",IF(Q18="",R17,Q18)))</f>
        <v>2.23</v>
      </c>
      <c r="S18" s="166">
        <v>1.915</v>
      </c>
      <c r="T18" s="154">
        <f>IF(AND(T$9,CurveFetch!AA16&lt;&gt;""),CurveFetch!AA16,IF($B18="","",IF(S18="",T17,S18)))</f>
        <v>1.915</v>
      </c>
      <c r="U18" s="165">
        <v>2.0750000000000002</v>
      </c>
      <c r="V18" s="154">
        <f>IF(AND(V$9,CurveFetch!Z16&lt;&gt;""),CurveFetch!Z16,IF($B18="","",IF(U18="",V17,U18)))</f>
        <v>2.0750000000000002</v>
      </c>
      <c r="W18" s="165">
        <v>2</v>
      </c>
      <c r="X18" s="154">
        <f>IF(AND(X$9,CurveFetch!Y16&lt;&gt;""),CurveFetch!Y16,IF($B18="","",IF(W18="",X17,W18)))</f>
        <v>1.9450000000000001</v>
      </c>
      <c r="Y18" s="166">
        <v>2.23</v>
      </c>
      <c r="Z18" s="154">
        <f>IF(AND(Z$9,CurveFetch!H16&lt;&gt;""),CurveFetch!H16,IF($B18="","",IF(Y18="",Z17,Y18)))</f>
        <v>2.23</v>
      </c>
      <c r="AA18" s="166">
        <v>2.145</v>
      </c>
      <c r="AB18" s="154">
        <f>IF(AND(AB$9,CurveFetch!G16&lt;&gt;""),CurveFetch!G16,IF($B18="","",IF(AA18="",AB17,AA18)))</f>
        <v>2.145</v>
      </c>
      <c r="AC18" s="166">
        <v>2.06</v>
      </c>
      <c r="AD18" s="154">
        <f>IF(AND(AD$9,CurveFetch!I16&lt;&gt;""),CurveFetch!I16,IF($B18="","",IF(AC18="",AD17,AC18)))</f>
        <v>2.06</v>
      </c>
    </row>
    <row r="19" spans="1:30" x14ac:dyDescent="0.2">
      <c r="A19">
        <v>10</v>
      </c>
      <c r="B19" s="126">
        <f t="shared" si="0"/>
        <v>37266</v>
      </c>
      <c r="C19" s="165">
        <v>1.96</v>
      </c>
      <c r="D19" s="154">
        <f>IF(AND(D$9,CurveFetch!F17&lt;&gt;""),CurveFetch!F17,IF($B19="","",IF(C19="",D18,C19)))</f>
        <v>2.42</v>
      </c>
      <c r="E19" s="165">
        <f t="shared" ref="E19:E24" si="1">E18</f>
        <v>1.97</v>
      </c>
      <c r="F19" s="154">
        <f>IF(AND(F$9,CurveFetch!I17&lt;&gt;""),CurveFetch!I17,IF($B19="","",IF(E19="",F18,E19)))</f>
        <v>1.97</v>
      </c>
      <c r="G19" s="165">
        <v>2.0449999999999999</v>
      </c>
      <c r="H19" s="154">
        <f>IF(AND(H$9,CurveFetch!P17&lt;&gt;""),CurveFetch!P17,IF($B19="","",IF(G19="",H18,G19)))</f>
        <v>2.0049999999999999</v>
      </c>
      <c r="I19" s="165">
        <v>1.96</v>
      </c>
      <c r="J19" s="154">
        <f>IF(AND(J$9,CurveFetch!Q17&lt;&gt;""),CurveFetch!Q17,IF($B19="","",IF(I19="",J18,I19)))</f>
        <v>1.93</v>
      </c>
      <c r="K19" s="165">
        <v>1.915</v>
      </c>
      <c r="L19" s="154">
        <f>IF(AND(L$9,CurveFetch!R17&lt;&gt;""),CurveFetch!R17,IF($B19="","",IF(K19="",L18,K19)))</f>
        <v>1.91</v>
      </c>
      <c r="M19" s="165">
        <v>2.1349999999999998</v>
      </c>
      <c r="N19" s="154">
        <f>IF(AND(N$9,CurveFetch!T17&lt;&gt;""),CurveFetch!T17,IF($B19="","",IF(M19="",N18,M19)))</f>
        <v>2.1</v>
      </c>
      <c r="O19" s="165">
        <v>2.0699999999999998</v>
      </c>
      <c r="P19" s="154">
        <f>IF(AND(P$9,CurveFetch!U17&lt;&gt;""),CurveFetch!U17,IF($B19="","",IF(O19="",P18,O19)))</f>
        <v>2.0299999999999998</v>
      </c>
      <c r="Q19" s="165">
        <v>2.23</v>
      </c>
      <c r="R19" s="154">
        <f>IF(AND(R$9,CurveFetch!V17&lt;&gt;""),CurveFetch!V17,IF($B19="","",IF(Q19="",R18,Q19)))</f>
        <v>2.1749999999999998</v>
      </c>
      <c r="S19" s="166">
        <v>1.915</v>
      </c>
      <c r="T19" s="154">
        <f>IF(AND(T$9,CurveFetch!AA17&lt;&gt;""),CurveFetch!AA17,IF($B19="","",IF(S19="",T18,S19)))</f>
        <v>1.915</v>
      </c>
      <c r="U19" s="165">
        <v>2.0750000000000002</v>
      </c>
      <c r="V19" s="154">
        <f>IF(AND(V$9,CurveFetch!Z17&lt;&gt;""),CurveFetch!Z17,IF($B19="","",IF(U19="",V18,U19)))</f>
        <v>1.97</v>
      </c>
      <c r="W19" s="165">
        <v>2</v>
      </c>
      <c r="X19" s="154">
        <f>IF(AND(X$9,CurveFetch!Y17&lt;&gt;""),CurveFetch!Y17,IF($B19="","",IF(W19="",X18,W19)))</f>
        <v>1.93</v>
      </c>
      <c r="Y19" s="166">
        <v>2.1749999999999998</v>
      </c>
      <c r="Z19" s="154">
        <f>IF(AND(Z$9,CurveFetch!H17&lt;&gt;""),CurveFetch!H17,IF($B19="","",IF(Y19="",Z18,Y19)))</f>
        <v>2.1749999999999998</v>
      </c>
      <c r="AA19" s="166">
        <v>2.0950000000000002</v>
      </c>
      <c r="AB19" s="154">
        <f>IF(AND(AB$9,CurveFetch!G17&lt;&gt;""),CurveFetch!G17,IF($B19="","",IF(AA19="",AB18,AA19)))</f>
        <v>2.0950000000000002</v>
      </c>
      <c r="AC19" s="166">
        <v>2.0049999999999999</v>
      </c>
      <c r="AD19" s="154">
        <f>IF(AND(AD$9,CurveFetch!I17&lt;&gt;""),CurveFetch!I17,IF($B19="","",IF(AC19="",AD18,AC19)))</f>
        <v>2.0049999999999999</v>
      </c>
    </row>
    <row r="20" spans="1:30" x14ac:dyDescent="0.2">
      <c r="A20">
        <v>11</v>
      </c>
      <c r="B20" s="126">
        <f t="shared" si="0"/>
        <v>37267</v>
      </c>
      <c r="C20" s="165">
        <v>1.97</v>
      </c>
      <c r="D20" s="154">
        <f>IF(AND(D$9,CurveFetch!F18&lt;&gt;""),CurveFetch!F18,IF($B20="","",IF(C20="",D19,C20)))</f>
        <v>2.42</v>
      </c>
      <c r="E20" s="165">
        <f t="shared" si="1"/>
        <v>1.97</v>
      </c>
      <c r="F20" s="154">
        <f>IF(AND(F$9,CurveFetch!I18&lt;&gt;""),CurveFetch!I18,IF($B20="","",IF(E20="",F19,E20)))</f>
        <v>1.97</v>
      </c>
      <c r="G20" s="165">
        <v>2.02</v>
      </c>
      <c r="H20" s="154">
        <f>IF(AND(H$9,CurveFetch!P18&lt;&gt;""),CurveFetch!P18,IF($B20="","",IF(G20="",H19,G20)))</f>
        <v>1.9750000000000001</v>
      </c>
      <c r="I20" s="165">
        <v>1.92</v>
      </c>
      <c r="J20" s="154">
        <f>IF(AND(J$9,CurveFetch!Q18&lt;&gt;""),CurveFetch!Q18,IF($B20="","",IF(I20="",J19,I20)))</f>
        <v>1.925</v>
      </c>
      <c r="K20" s="165">
        <v>2.2999999999999998</v>
      </c>
      <c r="L20" s="154">
        <f>IF(AND(L$9,CurveFetch!R18&lt;&gt;""),CurveFetch!R18,IF($B20="","",IF(K20="",L19,K20)))</f>
        <v>1.85</v>
      </c>
      <c r="M20" s="165">
        <f>M19</f>
        <v>2.1349999999999998</v>
      </c>
      <c r="N20" s="154">
        <f>IF(AND(N$9,CurveFetch!T18&lt;&gt;""),CurveFetch!T18,IF($B20="","",IF(M20="",N19,M20)))</f>
        <v>2.06</v>
      </c>
      <c r="O20" s="165">
        <f>O19</f>
        <v>2.0699999999999998</v>
      </c>
      <c r="P20" s="154">
        <f>IF(AND(P$9,CurveFetch!U18&lt;&gt;""),CurveFetch!U18,IF($B20="","",IF(O20="",P19,O20)))</f>
        <v>1.9850000000000001</v>
      </c>
      <c r="Q20" s="165">
        <f>Q19</f>
        <v>2.23</v>
      </c>
      <c r="R20" s="154">
        <f>IF(AND(R$9,CurveFetch!V18&lt;&gt;""),CurveFetch!V18,IF($B20="","",IF(Q20="",R19,Q20)))</f>
        <v>2.1349999999999998</v>
      </c>
      <c r="S20" s="166">
        <v>1.8979999999999999</v>
      </c>
      <c r="T20" s="154">
        <f>IF(AND(T$9,CurveFetch!AA18&lt;&gt;""),CurveFetch!AA18,IF($B20="","",IF(S20="",T19,S20)))</f>
        <v>1.8979999999999999</v>
      </c>
      <c r="U20" s="165">
        <v>2.02</v>
      </c>
      <c r="V20" s="154">
        <f>IF(AND(V$9,CurveFetch!Z18&lt;&gt;""),CurveFetch!Z18,IF($B20="","",IF(U20="",V19,U20)))</f>
        <v>1.9750000000000001</v>
      </c>
      <c r="W20" s="165">
        <v>1.97</v>
      </c>
      <c r="X20" s="154">
        <f>IF(AND(X$9,CurveFetch!Y18&lt;&gt;""),CurveFetch!Y18,IF($B20="","",IF(W20="",X19,W20)))</f>
        <v>1.92</v>
      </c>
      <c r="Y20" s="166">
        <v>2.1349999999999998</v>
      </c>
      <c r="Z20" s="154">
        <f>IF(AND(Z$9,CurveFetch!H18&lt;&gt;""),CurveFetch!H18,IF($B20="","",IF(Y20="",Z19,Y20)))</f>
        <v>2.1349999999999998</v>
      </c>
      <c r="AA20" s="166">
        <v>2.09</v>
      </c>
      <c r="AB20" s="154">
        <f>IF(AND(AB$9,CurveFetch!G18&lt;&gt;""),CurveFetch!G18,IF($B20="","",IF(AA20="",AB19,AA20)))</f>
        <v>2.09</v>
      </c>
      <c r="AC20" s="166">
        <v>2.0249999999999999</v>
      </c>
      <c r="AD20" s="154">
        <f>IF(AND(AD$9,CurveFetch!I18&lt;&gt;""),CurveFetch!I18,IF($B20="","",IF(AC20="",AD19,AC20)))</f>
        <v>2.0249999999999999</v>
      </c>
    </row>
    <row r="21" spans="1:30" x14ac:dyDescent="0.2">
      <c r="A21">
        <v>12</v>
      </c>
      <c r="B21" s="126">
        <f t="shared" si="0"/>
        <v>37268</v>
      </c>
      <c r="C21" s="165">
        <f>C20</f>
        <v>1.97</v>
      </c>
      <c r="D21" s="154">
        <f>IF(AND(D$9,CurveFetch!F19&lt;&gt;""),CurveFetch!F19,IF($B21="","",IF(C21="",D20,C21)))</f>
        <v>2.42</v>
      </c>
      <c r="E21" s="165">
        <f t="shared" si="1"/>
        <v>1.97</v>
      </c>
      <c r="F21" s="154">
        <f>IF(AND(F$9,CurveFetch!I19&lt;&gt;""),CurveFetch!I19,IF($B21="","",IF(E21="",F20,E21)))</f>
        <v>1.97</v>
      </c>
      <c r="G21" s="165">
        <v>2.0449999999999999</v>
      </c>
      <c r="H21" s="154">
        <f>IF(AND(H$9,CurveFetch!P19&lt;&gt;""),CurveFetch!P19,IF($B21="","",IF(G21="",H20,G21)))</f>
        <v>2.0449999999999999</v>
      </c>
      <c r="I21" s="165">
        <v>1.9630000000000001</v>
      </c>
      <c r="J21" s="154">
        <f>IF(AND(J$9,CurveFetch!Q19&lt;&gt;""),CurveFetch!Q19,IF($B21="","",IF(I21="",J20,I21)))</f>
        <v>1.9630000000000001</v>
      </c>
      <c r="K21" s="165">
        <v>1.915</v>
      </c>
      <c r="L21" s="154">
        <f>IF(AND(L$9,CurveFetch!R19&lt;&gt;""),CurveFetch!R19,IF($B21="","",IF(K21="",L20,K21)))</f>
        <v>1.915</v>
      </c>
      <c r="M21" s="165">
        <f>M20</f>
        <v>2.1349999999999998</v>
      </c>
      <c r="N21" s="154">
        <f>IF(AND(N$9,CurveFetch!T19&lt;&gt;""),CurveFetch!T19,IF($B21="","",IF(M21="",N20,M21)))</f>
        <v>2.1349999999999998</v>
      </c>
      <c r="O21" s="165">
        <f>O20</f>
        <v>2.0699999999999998</v>
      </c>
      <c r="P21" s="154">
        <f>IF(AND(P$9,CurveFetch!U19&lt;&gt;""),CurveFetch!U19,IF($B21="","",IF(O21="",P20,O21)))</f>
        <v>2.0699999999999998</v>
      </c>
      <c r="Q21" s="165">
        <f>Q20</f>
        <v>2.23</v>
      </c>
      <c r="R21" s="154">
        <f>IF(AND(R$9,CurveFetch!V19&lt;&gt;""),CurveFetch!V19,IF($B21="","",IF(Q21="",R20,Q21)))</f>
        <v>2.23</v>
      </c>
      <c r="S21" s="166">
        <v>1.8979999999999999</v>
      </c>
      <c r="T21" s="154">
        <f>IF(AND(T$9,CurveFetch!AA19&lt;&gt;""),CurveFetch!AA19,IF($B21="","",IF(S21="",T20,S21)))</f>
        <v>1.8979999999999999</v>
      </c>
      <c r="U21" s="165">
        <v>2.0750000000000002</v>
      </c>
      <c r="V21" s="154">
        <f>IF(AND(V$9,CurveFetch!Z19&lt;&gt;""),CurveFetch!Z19,IF($B21="","",IF(U21="",V20,U21)))</f>
        <v>2.0750000000000002</v>
      </c>
      <c r="W21" s="165">
        <v>1.9450000000000001</v>
      </c>
      <c r="X21" s="154">
        <f>IF(AND(X$9,CurveFetch!Y19&lt;&gt;""),CurveFetch!Y19,IF($B21="","",IF(W21="",X20,W21)))</f>
        <v>1.9450000000000001</v>
      </c>
      <c r="Y21" s="166">
        <v>2.23</v>
      </c>
      <c r="Z21" s="154">
        <f>IF(AND(Z$9,CurveFetch!H19&lt;&gt;""),CurveFetch!H19,IF($B21="","",IF(Y21="",Z20,Y21)))</f>
        <v>2.23</v>
      </c>
      <c r="AA21" s="166">
        <f>AA20</f>
        <v>2.09</v>
      </c>
      <c r="AB21" s="154">
        <f>IF(AND(AB$9,CurveFetch!G19&lt;&gt;""),CurveFetch!G19,IF($B21="","",IF(AA21="",AB20,AA21)))</f>
        <v>2.09</v>
      </c>
      <c r="AC21" s="166">
        <v>2.0649999999999999</v>
      </c>
      <c r="AD21" s="154">
        <f>IF(AND(AD$9,CurveFetch!I19&lt;&gt;""),CurveFetch!I19,IF($B21="","",IF(AC21="",AD20,AC21)))</f>
        <v>2.0649999999999999</v>
      </c>
    </row>
    <row r="22" spans="1:30" x14ac:dyDescent="0.2">
      <c r="A22">
        <v>13</v>
      </c>
      <c r="B22" s="126">
        <f t="shared" si="0"/>
        <v>37269</v>
      </c>
      <c r="C22" s="165">
        <f>C21</f>
        <v>1.97</v>
      </c>
      <c r="D22" s="154">
        <f>IF(AND(D$9,CurveFetch!F20&lt;&gt;""),CurveFetch!F20,IF($B22="","",IF(C22="",D21,C22)))</f>
        <v>2.42</v>
      </c>
      <c r="E22" s="165">
        <f t="shared" si="1"/>
        <v>1.97</v>
      </c>
      <c r="F22" s="154">
        <f>IF(AND(F$9,CurveFetch!I20&lt;&gt;""),CurveFetch!I20,IF($B22="","",IF(E22="",F21,E22)))</f>
        <v>1.97</v>
      </c>
      <c r="G22" s="165">
        <f>G21</f>
        <v>2.0449999999999999</v>
      </c>
      <c r="H22" s="154">
        <f>IF(AND(H$9,CurveFetch!P20&lt;&gt;""),CurveFetch!P20,IF($B22="","",IF(G22="",H21,G22)))</f>
        <v>2.0449999999999999</v>
      </c>
      <c r="I22" s="165">
        <f>I21</f>
        <v>1.9630000000000001</v>
      </c>
      <c r="J22" s="154">
        <f>IF(AND(J$9,CurveFetch!Q20&lt;&gt;""),CurveFetch!Q20,IF($B22="","",IF(I22="",J21,I22)))</f>
        <v>1.9630000000000001</v>
      </c>
      <c r="K22" s="165">
        <f>K21</f>
        <v>1.915</v>
      </c>
      <c r="L22" s="154">
        <f>IF(AND(L$9,CurveFetch!R20&lt;&gt;""),CurveFetch!R20,IF($B22="","",IF(K22="",L21,K22)))</f>
        <v>1.915</v>
      </c>
      <c r="M22" s="165">
        <f>M21</f>
        <v>2.1349999999999998</v>
      </c>
      <c r="N22" s="154">
        <f>IF(AND(N$9,CurveFetch!T20&lt;&gt;""),CurveFetch!T20,IF($B22="","",IF(M22="",N21,M22)))</f>
        <v>2.1349999999999998</v>
      </c>
      <c r="O22" s="165">
        <f>O21</f>
        <v>2.0699999999999998</v>
      </c>
      <c r="P22" s="154">
        <f>IF(AND(P$9,CurveFetch!U20&lt;&gt;""),CurveFetch!U20,IF($B22="","",IF(O22="",P21,O22)))</f>
        <v>2.0699999999999998</v>
      </c>
      <c r="Q22" s="165">
        <f>Q21</f>
        <v>2.23</v>
      </c>
      <c r="R22" s="154">
        <f>IF(AND(R$9,CurveFetch!V20&lt;&gt;""),CurveFetch!V20,IF($B22="","",IF(Q22="",R21,Q22)))</f>
        <v>2.23</v>
      </c>
      <c r="S22" s="166">
        <v>1.8979999999999999</v>
      </c>
      <c r="T22" s="154">
        <f>IF(AND(T$9,CurveFetch!AA20&lt;&gt;""),CurveFetch!AA20,IF($B22="","",IF(S22="",T21,S22)))</f>
        <v>1.8979999999999999</v>
      </c>
      <c r="U22" s="165">
        <v>2.0750000000000002</v>
      </c>
      <c r="V22" s="154">
        <f>IF(AND(V$9,CurveFetch!Z20&lt;&gt;""),CurveFetch!Z20,IF($B22="","",IF(U22="",V21,U22)))</f>
        <v>2.0750000000000002</v>
      </c>
      <c r="W22" s="165">
        <v>1.9450000000000001</v>
      </c>
      <c r="X22" s="154">
        <f>IF(AND(X$9,CurveFetch!Y20&lt;&gt;""),CurveFetch!Y20,IF($B22="","",IF(W22="",X21,W22)))</f>
        <v>1.9450000000000001</v>
      </c>
      <c r="Y22" s="166">
        <f>Y21</f>
        <v>2.23</v>
      </c>
      <c r="Z22" s="154">
        <f>IF(AND(Z$9,CurveFetch!H20&lt;&gt;""),CurveFetch!H20,IF($B22="","",IF(Y22="",Z21,Y22)))</f>
        <v>2.23</v>
      </c>
      <c r="AA22" s="166">
        <f>AA21</f>
        <v>2.09</v>
      </c>
      <c r="AB22" s="154">
        <f>IF(AND(AB$9,CurveFetch!G20&lt;&gt;""),CurveFetch!G20,IF($B22="","",IF(AA22="",AB21,AA22)))</f>
        <v>2.09</v>
      </c>
      <c r="AC22" s="166">
        <v>2.0649999999999999</v>
      </c>
      <c r="AD22" s="154">
        <f>IF(AND(AD$9,CurveFetch!I20&lt;&gt;""),CurveFetch!I20,IF($B22="","",IF(AC22="",AD21,AC22)))</f>
        <v>2.0649999999999999</v>
      </c>
    </row>
    <row r="23" spans="1:30" x14ac:dyDescent="0.2">
      <c r="A23">
        <v>14</v>
      </c>
      <c r="B23" s="126">
        <f t="shared" si="0"/>
        <v>37270</v>
      </c>
      <c r="C23" s="165">
        <f>C22</f>
        <v>1.97</v>
      </c>
      <c r="D23" s="154">
        <f>IF(AND(D$9,CurveFetch!F21&lt;&gt;""),CurveFetch!F21,IF($B23="","",IF(C23="",D22,C23)))</f>
        <v>2.42</v>
      </c>
      <c r="E23" s="165">
        <f t="shared" si="1"/>
        <v>1.97</v>
      </c>
      <c r="F23" s="154">
        <f>IF(AND(F$9,CurveFetch!I21&lt;&gt;""),CurveFetch!I21,IF($B23="","",IF(E23="",F22,E23)))</f>
        <v>1.97</v>
      </c>
      <c r="G23" s="165">
        <f>G22</f>
        <v>2.0449999999999999</v>
      </c>
      <c r="H23" s="154">
        <f>IF(AND(H$9,CurveFetch!P21&lt;&gt;""),CurveFetch!P21,IF($B23="","",IF(G23="",H22,G23)))</f>
        <v>2.0449999999999999</v>
      </c>
      <c r="I23" s="165">
        <f>I22</f>
        <v>1.9630000000000001</v>
      </c>
      <c r="J23" s="154">
        <f>IF(AND(J$9,CurveFetch!Q21&lt;&gt;""),CurveFetch!Q21,IF($B23="","",IF(I23="",J22,I23)))</f>
        <v>1.9630000000000001</v>
      </c>
      <c r="K23" s="165">
        <f>K22</f>
        <v>1.915</v>
      </c>
      <c r="L23" s="154">
        <f>IF(AND(L$9,CurveFetch!R21&lt;&gt;""),CurveFetch!R21,IF($B23="","",IF(K23="",L22,K23)))</f>
        <v>1.915</v>
      </c>
      <c r="M23" s="165">
        <f>M22</f>
        <v>2.1349999999999998</v>
      </c>
      <c r="N23" s="154">
        <f>IF(AND(N$9,CurveFetch!T21&lt;&gt;""),CurveFetch!T21,IF($B23="","",IF(M23="",N22,M23)))</f>
        <v>2.1349999999999998</v>
      </c>
      <c r="O23" s="165">
        <f>O22</f>
        <v>2.0699999999999998</v>
      </c>
      <c r="P23" s="154">
        <f>IF(AND(P$9,CurveFetch!U21&lt;&gt;""),CurveFetch!U21,IF($B23="","",IF(O23="",P22,O23)))</f>
        <v>2.0699999999999998</v>
      </c>
      <c r="Q23" s="165">
        <f>Q22</f>
        <v>2.23</v>
      </c>
      <c r="R23" s="154">
        <f>IF(AND(R$9,CurveFetch!V21&lt;&gt;""),CurveFetch!V21,IF($B23="","",IF(Q23="",R22,Q23)))</f>
        <v>2.23</v>
      </c>
      <c r="S23" s="166">
        <v>1.8979999999999999</v>
      </c>
      <c r="T23" s="154">
        <f>IF(AND(T$9,CurveFetch!AA21&lt;&gt;""),CurveFetch!AA21,IF($B23="","",IF(S23="",T22,S23)))</f>
        <v>1.8979999999999999</v>
      </c>
      <c r="U23" s="165">
        <v>2.0750000000000002</v>
      </c>
      <c r="V23" s="154">
        <f>IF(AND(V$9,CurveFetch!Z21&lt;&gt;""),CurveFetch!Z21,IF($B23="","",IF(U23="",V22,U23)))</f>
        <v>2.0750000000000002</v>
      </c>
      <c r="W23" s="165">
        <v>1.9450000000000001</v>
      </c>
      <c r="X23" s="154">
        <f>IF(AND(X$9,CurveFetch!Y21&lt;&gt;""),CurveFetch!Y21,IF($B23="","",IF(W23="",X22,W23)))</f>
        <v>1.9450000000000001</v>
      </c>
      <c r="Y23" s="166">
        <f>Y22</f>
        <v>2.23</v>
      </c>
      <c r="Z23" s="154">
        <f>IF(AND(Z$9,CurveFetch!H21&lt;&gt;""),CurveFetch!H21,IF($B23="","",IF(Y23="",Z22,Y23)))</f>
        <v>2.23</v>
      </c>
      <c r="AA23" s="166">
        <f>AA22</f>
        <v>2.09</v>
      </c>
      <c r="AB23" s="154">
        <f>IF(AND(AB$9,CurveFetch!G21&lt;&gt;""),CurveFetch!G21,IF($B23="","",IF(AA23="",AB22,AA23)))</f>
        <v>2.09</v>
      </c>
      <c r="AC23" s="166">
        <v>2.0649999999999999</v>
      </c>
      <c r="AD23" s="154">
        <f>IF(AND(AD$9,CurveFetch!I21&lt;&gt;""),CurveFetch!I21,IF($B23="","",IF(AC23="",AD22,AC23)))</f>
        <v>2.0649999999999999</v>
      </c>
    </row>
    <row r="24" spans="1:30" x14ac:dyDescent="0.2">
      <c r="A24" s="82">
        <v>15</v>
      </c>
      <c r="B24" s="126">
        <f t="shared" si="0"/>
        <v>37271</v>
      </c>
      <c r="C24" s="165">
        <f>C23</f>
        <v>1.97</v>
      </c>
      <c r="D24" s="154">
        <f>IF(AND(D$9,CurveFetch!F22&lt;&gt;""),CurveFetch!F22,IF($B24="","",IF(C24="",D23,C24)))</f>
        <v>2.42</v>
      </c>
      <c r="E24" s="165">
        <f t="shared" si="1"/>
        <v>1.97</v>
      </c>
      <c r="F24" s="154">
        <f>IF(AND(F$9,CurveFetch!I22&lt;&gt;""),CurveFetch!I22,IF($B24="","",IF(E24="",F23,E24)))</f>
        <v>1.97</v>
      </c>
      <c r="G24" s="165">
        <f>G23</f>
        <v>2.0449999999999999</v>
      </c>
      <c r="H24" s="154">
        <f>IF(AND(H$9,CurveFetch!P22&lt;&gt;""),CurveFetch!P22,IF($B24="","",IF(G24="",H23,G24)))</f>
        <v>2.0449999999999999</v>
      </c>
      <c r="I24" s="165">
        <f>I23</f>
        <v>1.9630000000000001</v>
      </c>
      <c r="J24" s="154">
        <f>IF(AND(J$9,CurveFetch!Q22&lt;&gt;""),CurveFetch!Q22,IF($B24="","",IF(I24="",J23,I24)))</f>
        <v>1.9630000000000001</v>
      </c>
      <c r="K24" s="165">
        <f>K23</f>
        <v>1.915</v>
      </c>
      <c r="L24" s="154">
        <f>IF(AND(L$9,CurveFetch!R22&lt;&gt;""),CurveFetch!R22,IF($B24="","",IF(K24="",L23,K24)))</f>
        <v>1.915</v>
      </c>
      <c r="M24" s="165">
        <f>M23</f>
        <v>2.1349999999999998</v>
      </c>
      <c r="N24" s="154">
        <f>IF(AND(N$9,CurveFetch!T22&lt;&gt;""),CurveFetch!T22,IF($B24="","",IF(M24="",N23,M24)))</f>
        <v>2.1349999999999998</v>
      </c>
      <c r="O24" s="165">
        <f>O23</f>
        <v>2.0699999999999998</v>
      </c>
      <c r="P24" s="154">
        <f>IF(AND(P$9,CurveFetch!U22&lt;&gt;""),CurveFetch!U22,IF($B24="","",IF(O24="",P23,O24)))</f>
        <v>2.0699999999999998</v>
      </c>
      <c r="Q24" s="165">
        <f>Q23</f>
        <v>2.23</v>
      </c>
      <c r="R24" s="154">
        <f>IF(AND(R$9,CurveFetch!V22&lt;&gt;""),CurveFetch!V22,IF($B24="","",IF(Q24="",R23,Q24)))</f>
        <v>2.23</v>
      </c>
      <c r="S24" s="166">
        <v>1.8979999999999999</v>
      </c>
      <c r="T24" s="154">
        <f>IF(AND(T$9,CurveFetch!AA22&lt;&gt;""),CurveFetch!AA22,IF($B24="","",IF(S24="",T23,S24)))</f>
        <v>1.8979999999999999</v>
      </c>
      <c r="U24" s="165">
        <v>2.0099999999999998</v>
      </c>
      <c r="V24" s="154">
        <f>IF(AND(V$9,CurveFetch!Z22&lt;&gt;""),CurveFetch!Z22,IF($B24="","",IF(U24="",V23,U24)))</f>
        <v>2.0099999999999998</v>
      </c>
      <c r="W24" s="165">
        <v>1.96</v>
      </c>
      <c r="X24" s="154">
        <f>IF(AND(X$9,CurveFetch!Y22&lt;&gt;""),CurveFetch!Y22,IF($B24="","",IF(W24="",X23,W24)))</f>
        <v>1.96</v>
      </c>
      <c r="Y24" s="166">
        <f>Y23</f>
        <v>2.23</v>
      </c>
      <c r="Z24" s="154">
        <f>IF(AND(Z$9,CurveFetch!H22&lt;&gt;""),CurveFetch!H22,IF($B24="","",IF(Y24="",Z23,Y24)))</f>
        <v>2.23</v>
      </c>
      <c r="AA24" s="166">
        <f>AA23</f>
        <v>2.09</v>
      </c>
      <c r="AB24" s="154">
        <f>IF(AND(AB$9,CurveFetch!G22&lt;&gt;""),CurveFetch!G22,IF($B24="","",IF(AA24="",AB23,AA24)))</f>
        <v>2.09</v>
      </c>
      <c r="AC24" s="166">
        <v>2.0099999999999998</v>
      </c>
      <c r="AD24" s="154">
        <f>IF(AND(AD$9,CurveFetch!I22&lt;&gt;""),CurveFetch!I22,IF($B24="","",IF(AC24="",AD23,AC24)))</f>
        <v>2.0099999999999998</v>
      </c>
    </row>
    <row r="25" spans="1:30" x14ac:dyDescent="0.2">
      <c r="A25" s="82">
        <v>16</v>
      </c>
      <c r="B25" s="126">
        <f t="shared" si="0"/>
        <v>37272</v>
      </c>
      <c r="C25" s="165"/>
      <c r="D25" s="154">
        <f>IF(AND(D$9,CurveFetch!F23&lt;&gt;""),CurveFetch!F23,IF($B25="","",IF(C25="",D24,C25)))</f>
        <v>2.42</v>
      </c>
      <c r="E25" s="165"/>
      <c r="F25" s="154">
        <f>IF(AND(F$9,CurveFetch!I23&lt;&gt;""),CurveFetch!I23,IF($B25="","",IF(E25="",F24,E25)))</f>
        <v>1.97</v>
      </c>
      <c r="G25" s="165"/>
      <c r="H25" s="154">
        <f>IF(AND(H$9,CurveFetch!P23&lt;&gt;""),CurveFetch!P23,IF($B25="","",IF(G25="",H24,G25)))</f>
        <v>2.0449999999999999</v>
      </c>
      <c r="I25" s="165"/>
      <c r="J25" s="154">
        <f>IF(AND(J$9,CurveFetch!Q23&lt;&gt;""),CurveFetch!Q23,IF($B25="","",IF(I25="",J24,I25)))</f>
        <v>1.9630000000000001</v>
      </c>
      <c r="K25" s="165"/>
      <c r="L25" s="154">
        <f>IF(AND(L$9,CurveFetch!R23&lt;&gt;""),CurveFetch!R23,IF($B25="","",IF(K25="",L24,K25)))</f>
        <v>1.915</v>
      </c>
      <c r="M25" s="165"/>
      <c r="N25" s="154">
        <f>IF(AND(N$9,CurveFetch!T23&lt;&gt;""),CurveFetch!T23,IF($B25="","",IF(M25="",N24,M25)))</f>
        <v>2.1349999999999998</v>
      </c>
      <c r="O25" s="165"/>
      <c r="P25" s="154">
        <f>IF(AND(P$9,CurveFetch!U23&lt;&gt;""),CurveFetch!U23,IF($B25="","",IF(O25="",P24,O25)))</f>
        <v>2.0699999999999998</v>
      </c>
      <c r="Q25" s="165"/>
      <c r="R25" s="154">
        <f>IF(AND(R$9,CurveFetch!V23&lt;&gt;""),CurveFetch!V23,IF($B25="","",IF(Q25="",R24,Q25)))</f>
        <v>2.23</v>
      </c>
      <c r="S25" s="166"/>
      <c r="T25" s="154">
        <f>IF(AND(T$9,CurveFetch!AA23&lt;&gt;""),CurveFetch!AA23,IF($B25="","",IF(S25="",T24,S25)))</f>
        <v>1.8979999999999999</v>
      </c>
      <c r="U25" s="165"/>
      <c r="V25" s="154">
        <f>IF(AND(V$9,CurveFetch!Z23&lt;&gt;""),CurveFetch!Z23,IF($B25="","",IF(U25="",V24,U25)))</f>
        <v>2.0099999999999998</v>
      </c>
      <c r="W25" s="165"/>
      <c r="X25" s="154">
        <f>IF(AND(X$9,CurveFetch!Y23&lt;&gt;""),CurveFetch!Y23,IF($B25="","",IF(W25="",X24,W25)))</f>
        <v>1.96</v>
      </c>
      <c r="Y25" s="166"/>
      <c r="Z25" s="154">
        <f>IF(AND(Z$9,CurveFetch!H23&lt;&gt;""),CurveFetch!H23,IF($B25="","",IF(Y25="",Z24,Y25)))</f>
        <v>2.23</v>
      </c>
      <c r="AA25" s="166"/>
      <c r="AB25" s="154">
        <f>IF(AND(AB$9,CurveFetch!G23&lt;&gt;""),CurveFetch!G23,IF($B25="","",IF(AA25="",AB24,AA25)))</f>
        <v>2.09</v>
      </c>
      <c r="AC25" s="166"/>
      <c r="AD25" s="154">
        <f>IF(AND(AD$9,CurveFetch!I23&lt;&gt;""),CurveFetch!I23,IF($B25="","",IF(AC25="",AD24,AC25)))</f>
        <v>2.0099999999999998</v>
      </c>
    </row>
    <row r="26" spans="1:30" x14ac:dyDescent="0.2">
      <c r="A26">
        <v>17</v>
      </c>
      <c r="B26" s="126">
        <f t="shared" si="0"/>
        <v>37273</v>
      </c>
      <c r="C26" s="165"/>
      <c r="D26" s="154">
        <f>IF(AND(D$9,CurveFetch!F24&lt;&gt;""),CurveFetch!F24,IF($B26="","",IF(C26="",D25,C26)))</f>
        <v>2.42</v>
      </c>
      <c r="E26" s="165"/>
      <c r="F26" s="154">
        <f>IF(AND(F$9,CurveFetch!I24&lt;&gt;""),CurveFetch!I24,IF($B26="","",IF(E26="",F25,E26)))</f>
        <v>1.97</v>
      </c>
      <c r="G26" s="165"/>
      <c r="H26" s="154">
        <f>IF(AND(H$9,CurveFetch!P24&lt;&gt;""),CurveFetch!P24,IF($B26="","",IF(G26="",H25,G26)))</f>
        <v>2.0449999999999999</v>
      </c>
      <c r="I26" s="165"/>
      <c r="J26" s="154">
        <f>IF(AND(J$9,CurveFetch!Q24&lt;&gt;""),CurveFetch!Q24,IF($B26="","",IF(I26="",J25,I26)))</f>
        <v>1.9630000000000001</v>
      </c>
      <c r="K26" s="165"/>
      <c r="L26" s="154">
        <f>IF(AND(L$9,CurveFetch!R24&lt;&gt;""),CurveFetch!R24,IF($B26="","",IF(K26="",L25,K26)))</f>
        <v>1.915</v>
      </c>
      <c r="M26" s="165"/>
      <c r="N26" s="154">
        <f>IF(AND(N$9,CurveFetch!T24&lt;&gt;""),CurveFetch!T24,IF($B26="","",IF(M26="",N25,M26)))</f>
        <v>2.1349999999999998</v>
      </c>
      <c r="O26" s="165"/>
      <c r="P26" s="154">
        <f>IF(AND(P$9,CurveFetch!U24&lt;&gt;""),CurveFetch!U24,IF($B26="","",IF(O26="",P25,O26)))</f>
        <v>2.0699999999999998</v>
      </c>
      <c r="Q26" s="165"/>
      <c r="R26" s="154">
        <f>IF(AND(R$9,CurveFetch!V24&lt;&gt;""),CurveFetch!V24,IF($B26="","",IF(Q26="",R25,Q26)))</f>
        <v>2.23</v>
      </c>
      <c r="S26" s="166"/>
      <c r="T26" s="154">
        <f>IF(AND(T$9,CurveFetch!AA24&lt;&gt;""),CurveFetch!AA24,IF($B26="","",IF(S26="",T25,S26)))</f>
        <v>1.8979999999999999</v>
      </c>
      <c r="U26" s="165"/>
      <c r="V26" s="154">
        <f>IF(AND(V$9,CurveFetch!Z24&lt;&gt;""),CurveFetch!Z24,IF($B26="","",IF(U26="",V25,U26)))</f>
        <v>2.0099999999999998</v>
      </c>
      <c r="W26" s="165"/>
      <c r="X26" s="154">
        <f>IF(AND(X$9,CurveFetch!Y24&lt;&gt;""),CurveFetch!Y24,IF($B26="","",IF(W26="",X25,W26)))</f>
        <v>1.96</v>
      </c>
      <c r="Y26" s="166"/>
      <c r="Z26" s="154">
        <f>IF(AND(Z$9,CurveFetch!H24&lt;&gt;""),CurveFetch!H24,IF($B26="","",IF(Y26="",Z25,Y26)))</f>
        <v>2.23</v>
      </c>
      <c r="AA26" s="166"/>
      <c r="AB26" s="154">
        <f>IF(AND(AB$9,CurveFetch!G24&lt;&gt;""),CurveFetch!G24,IF($B26="","",IF(AA26="",AB25,AA26)))</f>
        <v>2.09</v>
      </c>
      <c r="AC26" s="166"/>
      <c r="AD26" s="154">
        <f>IF(AND(AD$9,CurveFetch!I24&lt;&gt;""),CurveFetch!I24,IF($B26="","",IF(AC26="",AD25,AC26)))</f>
        <v>2.0099999999999998</v>
      </c>
    </row>
    <row r="27" spans="1:30" x14ac:dyDescent="0.2">
      <c r="A27">
        <v>18</v>
      </c>
      <c r="B27" s="126">
        <f t="shared" si="0"/>
        <v>37274</v>
      </c>
      <c r="C27" s="165"/>
      <c r="D27" s="154">
        <f>IF(AND(D$9,CurveFetch!F25&lt;&gt;""),CurveFetch!F25,IF($B27="","",IF(C27="",D26,C27)))</f>
        <v>2.42</v>
      </c>
      <c r="E27" s="165"/>
      <c r="F27" s="154">
        <f>IF(AND(F$9,CurveFetch!I25&lt;&gt;""),CurveFetch!I25,IF($B27="","",IF(E27="",F26,E27)))</f>
        <v>1.97</v>
      </c>
      <c r="G27" s="165"/>
      <c r="H27" s="154">
        <f>IF(AND(H$9,CurveFetch!P25&lt;&gt;""),CurveFetch!P25,IF($B27="","",IF(G27="",H26,G27)))</f>
        <v>2.0449999999999999</v>
      </c>
      <c r="I27" s="165"/>
      <c r="J27" s="154">
        <f>IF(AND(J$9,CurveFetch!Q25&lt;&gt;""),CurveFetch!Q25,IF($B27="","",IF(I27="",J26,I27)))</f>
        <v>1.9630000000000001</v>
      </c>
      <c r="K27" s="165"/>
      <c r="L27" s="154">
        <f>IF(AND(L$9,CurveFetch!R25&lt;&gt;""),CurveFetch!R25,IF($B27="","",IF(K27="",L26,K27)))</f>
        <v>1.915</v>
      </c>
      <c r="M27" s="165"/>
      <c r="N27" s="154">
        <f>IF(AND(N$9,CurveFetch!T25&lt;&gt;""),CurveFetch!T25,IF($B27="","",IF(M27="",N26,M27)))</f>
        <v>2.1349999999999998</v>
      </c>
      <c r="O27" s="165"/>
      <c r="P27" s="154">
        <f>IF(AND(P$9,CurveFetch!U25&lt;&gt;""),CurveFetch!U25,IF($B27="","",IF(O27="",P26,O27)))</f>
        <v>2.0699999999999998</v>
      </c>
      <c r="Q27" s="165"/>
      <c r="R27" s="154">
        <f>IF(AND(R$9,CurveFetch!V25&lt;&gt;""),CurveFetch!V25,IF($B27="","",IF(Q27="",R26,Q27)))</f>
        <v>2.23</v>
      </c>
      <c r="S27" s="166"/>
      <c r="T27" s="154">
        <f>IF(AND(T$9,CurveFetch!AA25&lt;&gt;""),CurveFetch!AA25,IF($B27="","",IF(S27="",T26,S27)))</f>
        <v>1.8979999999999999</v>
      </c>
      <c r="U27" s="165"/>
      <c r="V27" s="154">
        <f>IF(AND(V$9,CurveFetch!Z25&lt;&gt;""),CurveFetch!Z25,IF($B27="","",IF(U27="",V26,U27)))</f>
        <v>2.0099999999999998</v>
      </c>
      <c r="W27" s="165"/>
      <c r="X27" s="154">
        <f>IF(AND(X$9,CurveFetch!Y25&lt;&gt;""),CurveFetch!Y25,IF($B27="","",IF(W27="",X26,W27)))</f>
        <v>1.96</v>
      </c>
      <c r="Y27" s="166"/>
      <c r="Z27" s="154">
        <f>IF(AND(Z$9,CurveFetch!H25&lt;&gt;""),CurveFetch!H25,IF($B27="","",IF(Y27="",Z26,Y27)))</f>
        <v>2.23</v>
      </c>
      <c r="AA27" s="166"/>
      <c r="AB27" s="154">
        <f>IF(AND(AB$9,CurveFetch!G25&lt;&gt;""),CurveFetch!G25,IF($B27="","",IF(AA27="",AB26,AA27)))</f>
        <v>2.09</v>
      </c>
      <c r="AC27" s="166"/>
      <c r="AD27" s="154">
        <f>IF(AND(AD$9,CurveFetch!I25&lt;&gt;""),CurveFetch!I25,IF($B27="","",IF(AC27="",AD26,AC27)))</f>
        <v>2.0099999999999998</v>
      </c>
    </row>
    <row r="28" spans="1:30" x14ac:dyDescent="0.2">
      <c r="A28">
        <v>19</v>
      </c>
      <c r="B28" s="126">
        <f t="shared" si="0"/>
        <v>37275</v>
      </c>
      <c r="C28" s="165"/>
      <c r="D28" s="154">
        <f>IF(AND(D$9,CurveFetch!F26&lt;&gt;""),CurveFetch!F26,IF($B28="","",IF(C28="",D27,C28)))</f>
        <v>2.42</v>
      </c>
      <c r="E28" s="165"/>
      <c r="F28" s="154">
        <f>IF(AND(F$9,CurveFetch!I26&lt;&gt;""),CurveFetch!I26,IF($B28="","",IF(E28="",F27,E28)))</f>
        <v>1.97</v>
      </c>
      <c r="G28" s="165"/>
      <c r="H28" s="154">
        <f>IF(AND(H$9,CurveFetch!P26&lt;&gt;""),CurveFetch!P26,IF($B28="","",IF(G28="",H27,G28)))</f>
        <v>2.0449999999999999</v>
      </c>
      <c r="I28" s="165"/>
      <c r="J28" s="154">
        <f>IF(AND(J$9,CurveFetch!Q26&lt;&gt;""),CurveFetch!Q26,IF($B28="","",IF(I28="",J27,I28)))</f>
        <v>1.9630000000000001</v>
      </c>
      <c r="K28" s="165"/>
      <c r="L28" s="154">
        <f>IF(AND(L$9,CurveFetch!R26&lt;&gt;""),CurveFetch!R26,IF($B28="","",IF(K28="",L27,K28)))</f>
        <v>1.915</v>
      </c>
      <c r="M28" s="165"/>
      <c r="N28" s="154">
        <f>IF(AND(N$9,CurveFetch!T26&lt;&gt;""),CurveFetch!T26,IF($B28="","",IF(M28="",N27,M28)))</f>
        <v>2.1349999999999998</v>
      </c>
      <c r="O28" s="165"/>
      <c r="P28" s="154">
        <f>IF(AND(P$9,CurveFetch!U26&lt;&gt;""),CurveFetch!U26,IF($B28="","",IF(O28="",P27,O28)))</f>
        <v>2.0699999999999998</v>
      </c>
      <c r="Q28" s="165"/>
      <c r="R28" s="154">
        <f>IF(AND(R$9,CurveFetch!V26&lt;&gt;""),CurveFetch!V26,IF($B28="","",IF(Q28="",R27,Q28)))</f>
        <v>2.23</v>
      </c>
      <c r="S28" s="166"/>
      <c r="T28" s="154">
        <f>IF(AND(T$9,CurveFetch!AA26&lt;&gt;""),CurveFetch!AA26,IF($B28="","",IF(S28="",T27,S28)))</f>
        <v>1.8979999999999999</v>
      </c>
      <c r="U28" s="165"/>
      <c r="V28" s="154">
        <f>IF(AND(V$9,CurveFetch!Z26&lt;&gt;""),CurveFetch!Z26,IF($B28="","",IF(U28="",V27,U28)))</f>
        <v>2.0099999999999998</v>
      </c>
      <c r="W28" s="165"/>
      <c r="X28" s="154">
        <f>IF(AND(X$9,CurveFetch!Y26&lt;&gt;""),CurveFetch!Y26,IF($B28="","",IF(W28="",X27,W28)))</f>
        <v>1.96</v>
      </c>
      <c r="Y28" s="166"/>
      <c r="Z28" s="154">
        <f>IF(AND(Z$9,CurveFetch!H26&lt;&gt;""),CurveFetch!H26,IF($B28="","",IF(Y28="",Z27,Y28)))</f>
        <v>2.23</v>
      </c>
      <c r="AA28" s="166"/>
      <c r="AB28" s="154">
        <f>IF(AND(AB$9,CurveFetch!G26&lt;&gt;""),CurveFetch!G26,IF($B28="","",IF(AA28="",AB27,AA28)))</f>
        <v>2.09</v>
      </c>
      <c r="AC28" s="166"/>
      <c r="AD28" s="154">
        <f>IF(AND(AD$9,CurveFetch!I26&lt;&gt;""),CurveFetch!I26,IF($B28="","",IF(AC28="",AD27,AC28)))</f>
        <v>2.0099999999999998</v>
      </c>
    </row>
    <row r="29" spans="1:30" x14ac:dyDescent="0.2">
      <c r="A29">
        <v>20</v>
      </c>
      <c r="B29" s="126">
        <f t="shared" si="0"/>
        <v>37276</v>
      </c>
      <c r="C29" s="165"/>
      <c r="D29" s="154">
        <f>IF(AND(D$9,CurveFetch!F27&lt;&gt;""),CurveFetch!F27,IF($B29="","",IF(C29="",D28,C29)))</f>
        <v>2.42</v>
      </c>
      <c r="E29" s="165"/>
      <c r="F29" s="154">
        <f>IF(AND(F$9,CurveFetch!I27&lt;&gt;""),CurveFetch!I27,IF($B29="","",IF(E29="",F28,E29)))</f>
        <v>1.97</v>
      </c>
      <c r="G29" s="165"/>
      <c r="H29" s="154">
        <f>IF(AND(H$9,CurveFetch!P27&lt;&gt;""),CurveFetch!P27,IF($B29="","",IF(G29="",H28,G29)))</f>
        <v>2.0449999999999999</v>
      </c>
      <c r="I29" s="165"/>
      <c r="J29" s="154">
        <f>IF(AND(J$9,CurveFetch!Q27&lt;&gt;""),CurveFetch!Q27,IF($B29="","",IF(I29="",J28,I29)))</f>
        <v>1.9630000000000001</v>
      </c>
      <c r="K29" s="165"/>
      <c r="L29" s="154">
        <f>IF(AND(L$9,CurveFetch!R27&lt;&gt;""),CurveFetch!R27,IF($B29="","",IF(K29="",L28,K29)))</f>
        <v>1.915</v>
      </c>
      <c r="M29" s="165"/>
      <c r="N29" s="154">
        <f>IF(AND(N$9,CurveFetch!T27&lt;&gt;""),CurveFetch!T27,IF($B29="","",IF(M29="",N28,M29)))</f>
        <v>2.1349999999999998</v>
      </c>
      <c r="O29" s="165"/>
      <c r="P29" s="154">
        <f>IF(AND(P$9,CurveFetch!U27&lt;&gt;""),CurveFetch!U27,IF($B29="","",IF(O29="",P28,O29)))</f>
        <v>2.0699999999999998</v>
      </c>
      <c r="Q29" s="165"/>
      <c r="R29" s="154">
        <f>IF(AND(R$9,CurveFetch!V27&lt;&gt;""),CurveFetch!V27,IF($B29="","",IF(Q29="",R28,Q29)))</f>
        <v>2.23</v>
      </c>
      <c r="S29" s="166"/>
      <c r="T29" s="154">
        <f>IF(AND(T$9,CurveFetch!AA27&lt;&gt;""),CurveFetch!AA27,IF($B29="","",IF(S29="",T28,S29)))</f>
        <v>1.8979999999999999</v>
      </c>
      <c r="U29" s="165"/>
      <c r="V29" s="154">
        <f>IF(AND(V$9,CurveFetch!Z27&lt;&gt;""),CurveFetch!Z27,IF($B29="","",IF(U29="",V28,U29)))</f>
        <v>2.0099999999999998</v>
      </c>
      <c r="W29" s="165"/>
      <c r="X29" s="154">
        <f>IF(AND(X$9,CurveFetch!Y27&lt;&gt;""),CurveFetch!Y27,IF($B29="","",IF(W29="",X28,W29)))</f>
        <v>1.96</v>
      </c>
      <c r="Y29" s="166"/>
      <c r="Z29" s="154">
        <f>IF(AND(Z$9,CurveFetch!H27&lt;&gt;""),CurveFetch!H27,IF($B29="","",IF(Y29="",Z28,Y29)))</f>
        <v>2.23</v>
      </c>
      <c r="AA29" s="166"/>
      <c r="AB29" s="154">
        <f>IF(AND(AB$9,CurveFetch!G27&lt;&gt;""),CurveFetch!G27,IF($B29="","",IF(AA29="",AB28,AA29)))</f>
        <v>2.09</v>
      </c>
      <c r="AC29" s="166"/>
      <c r="AD29" s="154">
        <f>IF(AND(AD$9,CurveFetch!I27&lt;&gt;""),CurveFetch!I27,IF($B29="","",IF(AC29="",AD28,AC29)))</f>
        <v>2.0099999999999998</v>
      </c>
    </row>
    <row r="30" spans="1:30" x14ac:dyDescent="0.2">
      <c r="A30">
        <v>21</v>
      </c>
      <c r="B30" s="126">
        <f t="shared" si="0"/>
        <v>37277</v>
      </c>
      <c r="C30" s="165"/>
      <c r="D30" s="154">
        <f>IF(AND(D$9,CurveFetch!F28&lt;&gt;""),CurveFetch!F28,IF($B30="","",IF(C30="",D29,C30)))</f>
        <v>2.42</v>
      </c>
      <c r="E30" s="165"/>
      <c r="F30" s="154">
        <f>IF(AND(F$9,CurveFetch!I28&lt;&gt;""),CurveFetch!I28,IF($B30="","",IF(E30="",F29,E30)))</f>
        <v>1.97</v>
      </c>
      <c r="G30" s="165"/>
      <c r="H30" s="154">
        <f>IF(AND(H$9,CurveFetch!P28&lt;&gt;""),CurveFetch!P28,IF($B30="","",IF(G30="",H29,G30)))</f>
        <v>2.0449999999999999</v>
      </c>
      <c r="I30" s="165"/>
      <c r="J30" s="154">
        <f>IF(AND(J$9,CurveFetch!Q28&lt;&gt;""),CurveFetch!Q28,IF($B30="","",IF(I30="",J29,I30)))</f>
        <v>1.9630000000000001</v>
      </c>
      <c r="K30" s="165"/>
      <c r="L30" s="154">
        <f>IF(AND(L$9,CurveFetch!R28&lt;&gt;""),CurveFetch!R28,IF($B30="","",IF(K30="",L29,K30)))</f>
        <v>1.915</v>
      </c>
      <c r="M30" s="165"/>
      <c r="N30" s="154">
        <f>IF(AND(N$9,CurveFetch!T28&lt;&gt;""),CurveFetch!T28,IF($B30="","",IF(M30="",N29,M30)))</f>
        <v>2.1349999999999998</v>
      </c>
      <c r="O30" s="165"/>
      <c r="P30" s="154">
        <f>IF(AND(P$9,CurveFetch!U28&lt;&gt;""),CurveFetch!U28,IF($B30="","",IF(O30="",P29,O30)))</f>
        <v>2.0699999999999998</v>
      </c>
      <c r="Q30" s="165"/>
      <c r="R30" s="154">
        <f>IF(AND(R$9,CurveFetch!V28&lt;&gt;""),CurveFetch!V28,IF($B30="","",IF(Q30="",R29,Q30)))</f>
        <v>2.23</v>
      </c>
      <c r="S30" s="166"/>
      <c r="T30" s="154">
        <f>IF(AND(T$9,CurveFetch!AA28&lt;&gt;""),CurveFetch!AA28,IF($B30="","",IF(S30="",T29,S30)))</f>
        <v>1.8979999999999999</v>
      </c>
      <c r="U30" s="165"/>
      <c r="V30" s="154">
        <f>IF(AND(V$9,CurveFetch!Z28&lt;&gt;""),CurveFetch!Z28,IF($B30="","",IF(U30="",V29,U30)))</f>
        <v>2.0099999999999998</v>
      </c>
      <c r="W30" s="165"/>
      <c r="X30" s="154">
        <f>IF(AND(X$9,CurveFetch!Y28&lt;&gt;""),CurveFetch!Y28,IF($B30="","",IF(W30="",X29,W30)))</f>
        <v>1.96</v>
      </c>
      <c r="Y30" s="166"/>
      <c r="Z30" s="154">
        <f>IF(AND(Z$9,CurveFetch!H28&lt;&gt;""),CurveFetch!H28,IF($B30="","",IF(Y30="",Z29,Y30)))</f>
        <v>2.23</v>
      </c>
      <c r="AA30" s="166"/>
      <c r="AB30" s="154">
        <f>IF(AND(AB$9,CurveFetch!G28&lt;&gt;""),CurveFetch!G28,IF($B30="","",IF(AA30="",AB29,AA30)))</f>
        <v>2.09</v>
      </c>
      <c r="AC30" s="166"/>
      <c r="AD30" s="154">
        <f>IF(AND(AD$9,CurveFetch!I28&lt;&gt;""),CurveFetch!I28,IF($B30="","",IF(AC30="",AD29,AC30)))</f>
        <v>2.0099999999999998</v>
      </c>
    </row>
    <row r="31" spans="1:30" x14ac:dyDescent="0.2">
      <c r="A31">
        <v>22</v>
      </c>
      <c r="B31" s="126">
        <f t="shared" si="0"/>
        <v>37278</v>
      </c>
      <c r="C31" s="165"/>
      <c r="D31" s="154">
        <f>IF(AND(D$9,CurveFetch!F29&lt;&gt;""),CurveFetch!F29,IF($B31="","",IF(C31="",D30,C31)))</f>
        <v>2.42</v>
      </c>
      <c r="E31" s="165"/>
      <c r="F31" s="154">
        <f>IF(AND(F$9,CurveFetch!I29&lt;&gt;""),CurveFetch!I29,IF($B31="","",IF(E31="",F30,E31)))</f>
        <v>1.97</v>
      </c>
      <c r="G31" s="165"/>
      <c r="H31" s="154">
        <f>IF(AND(H$9,CurveFetch!P29&lt;&gt;""),CurveFetch!P29,IF($B31="","",IF(G31="",H30,G31)))</f>
        <v>2.0449999999999999</v>
      </c>
      <c r="I31" s="165"/>
      <c r="J31" s="154">
        <f>IF(AND(J$9,CurveFetch!Q29&lt;&gt;""),CurveFetch!Q29,IF($B31="","",IF(I31="",J30,I31)))</f>
        <v>1.9630000000000001</v>
      </c>
      <c r="K31" s="165"/>
      <c r="L31" s="154">
        <f>IF(AND(L$9,CurveFetch!R29&lt;&gt;""),CurveFetch!R29,IF($B31="","",IF(K31="",L30,K31)))</f>
        <v>1.915</v>
      </c>
      <c r="M31" s="165"/>
      <c r="N31" s="154">
        <f>IF(AND(N$9,CurveFetch!T29&lt;&gt;""),CurveFetch!T29,IF($B31="","",IF(M31="",N30,M31)))</f>
        <v>2.1349999999999998</v>
      </c>
      <c r="O31" s="165"/>
      <c r="P31" s="154">
        <f>IF(AND(P$9,CurveFetch!U29&lt;&gt;""),CurveFetch!U29,IF($B31="","",IF(O31="",P30,O31)))</f>
        <v>2.0699999999999998</v>
      </c>
      <c r="Q31" s="165"/>
      <c r="R31" s="154">
        <f>IF(AND(R$9,CurveFetch!V29&lt;&gt;""),CurveFetch!V29,IF($B31="","",IF(Q31="",R30,Q31)))</f>
        <v>2.23</v>
      </c>
      <c r="S31" s="166"/>
      <c r="T31" s="154">
        <f>IF(AND(T$9,CurveFetch!AA29&lt;&gt;""),CurveFetch!AA29,IF($B31="","",IF(S31="",T30,S31)))</f>
        <v>1.8979999999999999</v>
      </c>
      <c r="U31" s="165"/>
      <c r="V31" s="154">
        <f>IF(AND(V$9,CurveFetch!Z29&lt;&gt;""),CurveFetch!Z29,IF($B31="","",IF(U31="",V30,U31)))</f>
        <v>2.0099999999999998</v>
      </c>
      <c r="W31" s="165"/>
      <c r="X31" s="154">
        <f>IF(AND(X$9,CurveFetch!Y29&lt;&gt;""),CurveFetch!Y29,IF($B31="","",IF(W31="",X30,W31)))</f>
        <v>1.96</v>
      </c>
      <c r="Y31" s="166"/>
      <c r="Z31" s="154">
        <f>IF(AND(Z$9,CurveFetch!H29&lt;&gt;""),CurveFetch!H29,IF($B31="","",IF(Y31="",Z30,Y31)))</f>
        <v>2.23</v>
      </c>
      <c r="AA31" s="166"/>
      <c r="AB31" s="154">
        <f>IF(AND(AB$9,CurveFetch!G29&lt;&gt;""),CurveFetch!G29,IF($B31="","",IF(AA31="",AB30,AA31)))</f>
        <v>2.09</v>
      </c>
      <c r="AC31" s="166"/>
      <c r="AD31" s="154">
        <f>IF(AND(AD$9,CurveFetch!I29&lt;&gt;""),CurveFetch!I29,IF($B31="","",IF(AC31="",AD30,AC31)))</f>
        <v>2.0099999999999998</v>
      </c>
    </row>
    <row r="32" spans="1:30" x14ac:dyDescent="0.2">
      <c r="A32">
        <v>23</v>
      </c>
      <c r="B32" s="126">
        <f t="shared" si="0"/>
        <v>37279</v>
      </c>
      <c r="C32" s="165"/>
      <c r="D32" s="154">
        <f>IF(AND(D$9,CurveFetch!F30&lt;&gt;""),CurveFetch!F30,IF($B32="","",IF(C32="",D31,C32)))</f>
        <v>2.42</v>
      </c>
      <c r="E32" s="165"/>
      <c r="F32" s="154">
        <f>IF(AND(F$9,CurveFetch!I30&lt;&gt;""),CurveFetch!I30,IF($B32="","",IF(E32="",F31,E32)))</f>
        <v>1.97</v>
      </c>
      <c r="G32" s="165"/>
      <c r="H32" s="154">
        <f>IF(AND(H$9,CurveFetch!P30&lt;&gt;""),CurveFetch!P30,IF($B32="","",IF(G32="",H31,G32)))</f>
        <v>2.0449999999999999</v>
      </c>
      <c r="I32" s="165"/>
      <c r="J32" s="154">
        <f>IF(AND(J$9,CurveFetch!Q30&lt;&gt;""),CurveFetch!Q30,IF($B32="","",IF(I32="",J31,I32)))</f>
        <v>1.9630000000000001</v>
      </c>
      <c r="K32" s="165"/>
      <c r="L32" s="154">
        <f>IF(AND(L$9,CurveFetch!R30&lt;&gt;""),CurveFetch!R30,IF($B32="","",IF(K32="",L31,K32)))</f>
        <v>1.915</v>
      </c>
      <c r="M32" s="165"/>
      <c r="N32" s="154">
        <f>IF(AND(N$9,CurveFetch!T30&lt;&gt;""),CurveFetch!T30,IF($B32="","",IF(M32="",N31,M32)))</f>
        <v>2.1349999999999998</v>
      </c>
      <c r="O32" s="165"/>
      <c r="P32" s="154">
        <f>IF(AND(P$9,CurveFetch!U30&lt;&gt;""),CurveFetch!U30,IF($B32="","",IF(O32="",P31,O32)))</f>
        <v>2.0699999999999998</v>
      </c>
      <c r="Q32" s="165"/>
      <c r="R32" s="154">
        <f>IF(AND(R$9,CurveFetch!V30&lt;&gt;""),CurveFetch!V30,IF($B32="","",IF(Q32="",R31,Q32)))</f>
        <v>2.23</v>
      </c>
      <c r="S32" s="166"/>
      <c r="T32" s="154">
        <f>IF(AND(T$9,CurveFetch!AA30&lt;&gt;""),CurveFetch!AA30,IF($B32="","",IF(S32="",T31,S32)))</f>
        <v>1.8979999999999999</v>
      </c>
      <c r="U32" s="165"/>
      <c r="V32" s="154">
        <f>IF(AND(V$9,CurveFetch!Z30&lt;&gt;""),CurveFetch!Z30,IF($B32="","",IF(U32="",V31,U32)))</f>
        <v>2.0099999999999998</v>
      </c>
      <c r="W32" s="165"/>
      <c r="X32" s="154">
        <f>IF(AND(X$9,CurveFetch!Y30&lt;&gt;""),CurveFetch!Y30,IF($B32="","",IF(W32="",X31,W32)))</f>
        <v>1.96</v>
      </c>
      <c r="Y32" s="166"/>
      <c r="Z32" s="154">
        <f>IF(AND(Z$9,CurveFetch!H30&lt;&gt;""),CurveFetch!H30,IF($B32="","",IF(Y32="",Z31,Y32)))</f>
        <v>2.23</v>
      </c>
      <c r="AA32" s="166"/>
      <c r="AB32" s="154">
        <f>IF(AND(AB$9,CurveFetch!G30&lt;&gt;""),CurveFetch!G30,IF($B32="","",IF(AA32="",AB31,AA32)))</f>
        <v>2.09</v>
      </c>
      <c r="AC32" s="166"/>
      <c r="AD32" s="154">
        <f>IF(AND(AD$9,CurveFetch!I30&lt;&gt;""),CurveFetch!I30,IF($B32="","",IF(AC32="",AD31,AC32)))</f>
        <v>2.0099999999999998</v>
      </c>
    </row>
    <row r="33" spans="1:30" x14ac:dyDescent="0.2">
      <c r="A33">
        <v>24</v>
      </c>
      <c r="B33" s="126">
        <f t="shared" si="0"/>
        <v>37280</v>
      </c>
      <c r="C33" s="165"/>
      <c r="D33" s="154">
        <f>IF(AND(D$9,CurveFetch!F31&lt;&gt;""),CurveFetch!F31,IF($B33="","",IF(C33="",D32,C33)))</f>
        <v>2.42</v>
      </c>
      <c r="E33" s="165"/>
      <c r="F33" s="154">
        <f>IF(AND(F$9,CurveFetch!I31&lt;&gt;""),CurveFetch!I31,IF($B33="","",IF(E33="",F32,E33)))</f>
        <v>1.97</v>
      </c>
      <c r="G33" s="165"/>
      <c r="H33" s="154">
        <f>IF(AND(H$9,CurveFetch!P31&lt;&gt;""),CurveFetch!P31,IF($B33="","",IF(G33="",H32,G33)))</f>
        <v>2.0449999999999999</v>
      </c>
      <c r="I33" s="165"/>
      <c r="J33" s="154">
        <f>IF(AND(J$9,CurveFetch!Q31&lt;&gt;""),CurveFetch!Q31,IF($B33="","",IF(I33="",J32,I33)))</f>
        <v>1.9630000000000001</v>
      </c>
      <c r="K33" s="165"/>
      <c r="L33" s="154">
        <f>IF(AND(L$9,CurveFetch!R31&lt;&gt;""),CurveFetch!R31,IF($B33="","",IF(K33="",L32,K33)))</f>
        <v>1.915</v>
      </c>
      <c r="M33" s="165"/>
      <c r="N33" s="154">
        <f>IF(AND(N$9,CurveFetch!T31&lt;&gt;""),CurveFetch!T31,IF($B33="","",IF(M33="",N32,M33)))</f>
        <v>2.1349999999999998</v>
      </c>
      <c r="O33" s="165"/>
      <c r="P33" s="154">
        <f>IF(AND(P$9,CurveFetch!U31&lt;&gt;""),CurveFetch!U31,IF($B33="","",IF(O33="",P32,O33)))</f>
        <v>2.0699999999999998</v>
      </c>
      <c r="Q33" s="165"/>
      <c r="R33" s="154">
        <f>IF(AND(R$9,CurveFetch!V31&lt;&gt;""),CurveFetch!V31,IF($B33="","",IF(Q33="",R32,Q33)))</f>
        <v>2.23</v>
      </c>
      <c r="S33" s="166"/>
      <c r="T33" s="154">
        <f>IF(AND(T$9,CurveFetch!AA31&lt;&gt;""),CurveFetch!AA31,IF($B33="","",IF(S33="",T32,S33)))</f>
        <v>1.8979999999999999</v>
      </c>
      <c r="U33" s="165"/>
      <c r="V33" s="154">
        <f>IF(AND(V$9,CurveFetch!Z31&lt;&gt;""),CurveFetch!Z31,IF($B33="","",IF(U33="",V32,U33)))</f>
        <v>2.0099999999999998</v>
      </c>
      <c r="W33" s="165"/>
      <c r="X33" s="154">
        <f>IF(AND(X$9,CurveFetch!Y31&lt;&gt;""),CurveFetch!Y31,IF($B33="","",IF(W33="",X32,W33)))</f>
        <v>1.96</v>
      </c>
      <c r="Y33" s="166"/>
      <c r="Z33" s="154">
        <f>IF(AND(Z$9,CurveFetch!H31&lt;&gt;""),CurveFetch!H31,IF($B33="","",IF(Y33="",Z32,Y33)))</f>
        <v>2.23</v>
      </c>
      <c r="AA33" s="166"/>
      <c r="AB33" s="154">
        <f>IF(AND(AB$9,CurveFetch!G31&lt;&gt;""),CurveFetch!G31,IF($B33="","",IF(AA33="",AB32,AA33)))</f>
        <v>2.09</v>
      </c>
      <c r="AC33" s="166"/>
      <c r="AD33" s="154">
        <f>IF(AND(AD$9,CurveFetch!I31&lt;&gt;""),CurveFetch!I31,IF($B33="","",IF(AC33="",AD32,AC33)))</f>
        <v>2.0099999999999998</v>
      </c>
    </row>
    <row r="34" spans="1:30" x14ac:dyDescent="0.2">
      <c r="A34">
        <v>25</v>
      </c>
      <c r="B34" s="126">
        <f t="shared" si="0"/>
        <v>37281</v>
      </c>
      <c r="C34" s="165"/>
      <c r="D34" s="154">
        <f>IF(AND(D$9,CurveFetch!F32&lt;&gt;""),CurveFetch!F32,IF($B34="","",IF(C34="",D33,C34)))</f>
        <v>2.42</v>
      </c>
      <c r="E34" s="165"/>
      <c r="F34" s="154">
        <f>IF(AND(F$9,CurveFetch!I32&lt;&gt;""),CurveFetch!I32,IF($B34="","",IF(E34="",F33,E34)))</f>
        <v>1.97</v>
      </c>
      <c r="G34" s="165"/>
      <c r="H34" s="154">
        <f>IF(AND(H$9,CurveFetch!P32&lt;&gt;""),CurveFetch!P32,IF($B34="","",IF(G34="",H33,G34)))</f>
        <v>2.0449999999999999</v>
      </c>
      <c r="I34" s="165"/>
      <c r="J34" s="154">
        <f>IF(AND(J$9,CurveFetch!Q32&lt;&gt;""),CurveFetch!Q32,IF($B34="","",IF(I34="",J33,I34)))</f>
        <v>1.9630000000000001</v>
      </c>
      <c r="K34" s="165"/>
      <c r="L34" s="154">
        <f>IF(AND(L$9,CurveFetch!R32&lt;&gt;""),CurveFetch!R32,IF($B34="","",IF(K34="",L33,K34)))</f>
        <v>1.915</v>
      </c>
      <c r="M34" s="165"/>
      <c r="N34" s="154">
        <f>IF(AND(N$9,CurveFetch!T32&lt;&gt;""),CurveFetch!T32,IF($B34="","",IF(M34="",N33,M34)))</f>
        <v>2.1349999999999998</v>
      </c>
      <c r="O34" s="165"/>
      <c r="P34" s="154">
        <f>IF(AND(P$9,CurveFetch!U32&lt;&gt;""),CurveFetch!U32,IF($B34="","",IF(O34="",P33,O34)))</f>
        <v>2.0699999999999998</v>
      </c>
      <c r="Q34" s="165"/>
      <c r="R34" s="154">
        <f>IF(AND(R$9,CurveFetch!V32&lt;&gt;""),CurveFetch!V32,IF($B34="","",IF(Q34="",R33,Q34)))</f>
        <v>2.23</v>
      </c>
      <c r="S34" s="166"/>
      <c r="T34" s="154">
        <f>IF(AND(T$9,CurveFetch!AA32&lt;&gt;""),CurveFetch!AA32,IF($B34="","",IF(S34="",T33,S34)))</f>
        <v>1.8979999999999999</v>
      </c>
      <c r="U34" s="165"/>
      <c r="V34" s="154">
        <f>IF(AND(V$9,CurveFetch!Z32&lt;&gt;""),CurveFetch!Z32,IF($B34="","",IF(U34="",V33,U34)))</f>
        <v>2.0099999999999998</v>
      </c>
      <c r="W34" s="165"/>
      <c r="X34" s="154">
        <f>IF(AND(X$9,CurveFetch!Y32&lt;&gt;""),CurveFetch!Y32,IF($B34="","",IF(W34="",X33,W34)))</f>
        <v>1.96</v>
      </c>
      <c r="Y34" s="166"/>
      <c r="Z34" s="154">
        <f>IF(AND(Z$9,CurveFetch!H32&lt;&gt;""),CurveFetch!H32,IF($B34="","",IF(Y34="",Z33,Y34)))</f>
        <v>2.23</v>
      </c>
      <c r="AA34" s="166"/>
      <c r="AB34" s="154">
        <f>IF(AND(AB$9,CurveFetch!G32&lt;&gt;""),CurveFetch!G32,IF($B34="","",IF(AA34="",AB33,AA34)))</f>
        <v>2.09</v>
      </c>
      <c r="AC34" s="166"/>
      <c r="AD34" s="154">
        <f>IF(AND(AD$9,CurveFetch!I32&lt;&gt;""),CurveFetch!I32,IF($B34="","",IF(AC34="",AD33,AC34)))</f>
        <v>2.0099999999999998</v>
      </c>
    </row>
    <row r="35" spans="1:30" x14ac:dyDescent="0.2">
      <c r="A35">
        <v>26</v>
      </c>
      <c r="B35" s="126">
        <f t="shared" si="0"/>
        <v>37282</v>
      </c>
      <c r="C35" s="165"/>
      <c r="D35" s="154">
        <f>IF(AND(D$9,CurveFetch!F33&lt;&gt;""),CurveFetch!F33,IF($B35="","",IF(C35="",D34,C35)))</f>
        <v>2.42</v>
      </c>
      <c r="E35" s="165"/>
      <c r="F35" s="154">
        <f>IF(AND(F$9,CurveFetch!I33&lt;&gt;""),CurveFetch!I33,IF($B35="","",IF(E35="",F34,E35)))</f>
        <v>1.97</v>
      </c>
      <c r="G35" s="165"/>
      <c r="H35" s="154">
        <f>IF(AND(H$9,CurveFetch!P33&lt;&gt;""),CurveFetch!P33,IF($B35="","",IF(G35="",H34,G35)))</f>
        <v>2.0449999999999999</v>
      </c>
      <c r="I35" s="165"/>
      <c r="J35" s="154">
        <f>IF(AND(J$9,CurveFetch!Q33&lt;&gt;""),CurveFetch!Q33,IF($B35="","",IF(I35="",J34,I35)))</f>
        <v>1.9630000000000001</v>
      </c>
      <c r="K35" s="165"/>
      <c r="L35" s="154">
        <f>IF(AND(L$9,CurveFetch!R33&lt;&gt;""),CurveFetch!R33,IF($B35="","",IF(K35="",L34,K35)))</f>
        <v>1.915</v>
      </c>
      <c r="M35" s="165"/>
      <c r="N35" s="154">
        <f>IF(AND(N$9,CurveFetch!T33&lt;&gt;""),CurveFetch!T33,IF($B35="","",IF(M35="",N34,M35)))</f>
        <v>2.1349999999999998</v>
      </c>
      <c r="O35" s="165"/>
      <c r="P35" s="154">
        <f>IF(AND(P$9,CurveFetch!U33&lt;&gt;""),CurveFetch!U33,IF($B35="","",IF(O35="",P34,O35)))</f>
        <v>2.0699999999999998</v>
      </c>
      <c r="Q35" s="165"/>
      <c r="R35" s="154">
        <f>IF(AND(R$9,CurveFetch!V33&lt;&gt;""),CurveFetch!V33,IF($B35="","",IF(Q35="",R34,Q35)))</f>
        <v>2.23</v>
      </c>
      <c r="S35" s="166"/>
      <c r="T35" s="154">
        <f>IF(AND(T$9,CurveFetch!AA33&lt;&gt;""),CurveFetch!AA33,IF($B35="","",IF(S35="",T34,S35)))</f>
        <v>1.8979999999999999</v>
      </c>
      <c r="U35" s="165"/>
      <c r="V35" s="154">
        <f>IF(AND(V$9,CurveFetch!Z33&lt;&gt;""),CurveFetch!Z33,IF($B35="","",IF(U35="",V34,U35)))</f>
        <v>2.0099999999999998</v>
      </c>
      <c r="W35" s="165"/>
      <c r="X35" s="154">
        <f>IF(AND(X$9,CurveFetch!Y33&lt;&gt;""),CurveFetch!Y33,IF($B35="","",IF(W35="",X34,W35)))</f>
        <v>1.96</v>
      </c>
      <c r="Y35" s="166"/>
      <c r="Z35" s="154">
        <f>IF(AND(Z$9,CurveFetch!H33&lt;&gt;""),CurveFetch!H33,IF($B35="","",IF(Y35="",Z34,Y35)))</f>
        <v>2.23</v>
      </c>
      <c r="AA35" s="166"/>
      <c r="AB35" s="154">
        <f>IF(AND(AB$9,CurveFetch!G33&lt;&gt;""),CurveFetch!G33,IF($B35="","",IF(AA35="",AB34,AA35)))</f>
        <v>2.09</v>
      </c>
      <c r="AC35" s="166"/>
      <c r="AD35" s="154">
        <f>IF(AND(AD$9,CurveFetch!I33&lt;&gt;""),CurveFetch!I33,IF($B35="","",IF(AC35="",AD34,AC35)))</f>
        <v>2.0099999999999998</v>
      </c>
    </row>
    <row r="36" spans="1:30" x14ac:dyDescent="0.2">
      <c r="A36">
        <v>27</v>
      </c>
      <c r="B36" s="126">
        <f t="shared" si="0"/>
        <v>37283</v>
      </c>
      <c r="C36" s="165"/>
      <c r="D36" s="154">
        <f>IF(AND(D$9,CurveFetch!F34&lt;&gt;""),CurveFetch!F34,IF($B36="","",IF(C36="",D35,C36)))</f>
        <v>2.42</v>
      </c>
      <c r="E36" s="165"/>
      <c r="F36" s="154">
        <f>IF(AND(F$9,CurveFetch!I34&lt;&gt;""),CurveFetch!I34,IF($B36="","",IF(E36="",F35,E36)))</f>
        <v>1.97</v>
      </c>
      <c r="G36" s="165"/>
      <c r="H36" s="154">
        <f>IF(AND(H$9,CurveFetch!P34&lt;&gt;""),CurveFetch!P34,IF($B36="","",IF(G36="",H35,G36)))</f>
        <v>2.0449999999999999</v>
      </c>
      <c r="I36" s="165"/>
      <c r="J36" s="154">
        <f>IF(AND(J$9,CurveFetch!Q34&lt;&gt;""),CurveFetch!Q34,IF($B36="","",IF(I36="",J35,I36)))</f>
        <v>1.9630000000000001</v>
      </c>
      <c r="K36" s="165"/>
      <c r="L36" s="154">
        <f>IF(AND(L$9,CurveFetch!R34&lt;&gt;""),CurveFetch!R34,IF($B36="","",IF(K36="",L35,K36)))</f>
        <v>1.915</v>
      </c>
      <c r="M36" s="165"/>
      <c r="N36" s="154">
        <f>IF(AND(N$9,CurveFetch!T34&lt;&gt;""),CurveFetch!T34,IF($B36="","",IF(M36="",N35,M36)))</f>
        <v>2.1349999999999998</v>
      </c>
      <c r="O36" s="165"/>
      <c r="P36" s="154">
        <f>IF(AND(P$9,CurveFetch!U34&lt;&gt;""),CurveFetch!U34,IF($B36="","",IF(O36="",P35,O36)))</f>
        <v>2.0699999999999998</v>
      </c>
      <c r="Q36" s="165"/>
      <c r="R36" s="154">
        <f>IF(AND(R$9,CurveFetch!V34&lt;&gt;""),CurveFetch!V34,IF($B36="","",IF(Q36="",R35,Q36)))</f>
        <v>2.23</v>
      </c>
      <c r="S36" s="166"/>
      <c r="T36" s="154">
        <f>IF(AND(T$9,CurveFetch!AA34&lt;&gt;""),CurveFetch!AA34,IF($B36="","",IF(S36="",T35,S36)))</f>
        <v>1.8979999999999999</v>
      </c>
      <c r="U36" s="165"/>
      <c r="V36" s="154">
        <f>IF(AND(V$9,CurveFetch!Z34&lt;&gt;""),CurveFetch!Z34,IF($B36="","",IF(U36="",V35,U36)))</f>
        <v>2.0099999999999998</v>
      </c>
      <c r="W36" s="165"/>
      <c r="X36" s="154">
        <f>IF(AND(X$9,CurveFetch!Y34&lt;&gt;""),CurveFetch!Y34,IF($B36="","",IF(W36="",X35,W36)))</f>
        <v>1.96</v>
      </c>
      <c r="Y36" s="166"/>
      <c r="Z36" s="154">
        <f>IF(AND(Z$9,CurveFetch!H34&lt;&gt;""),CurveFetch!H34,IF($B36="","",IF(Y36="",Z35,Y36)))</f>
        <v>2.23</v>
      </c>
      <c r="AA36" s="166"/>
      <c r="AB36" s="154">
        <f>IF(AND(AB$9,CurveFetch!G34&lt;&gt;""),CurveFetch!G34,IF($B36="","",IF(AA36="",AB35,AA36)))</f>
        <v>2.09</v>
      </c>
      <c r="AC36" s="166"/>
      <c r="AD36" s="154">
        <f>IF(AND(AD$9,CurveFetch!I34&lt;&gt;""),CurveFetch!I34,IF($B36="","",IF(AC36="",AD35,AC36)))</f>
        <v>2.0099999999999998</v>
      </c>
    </row>
    <row r="37" spans="1:30" x14ac:dyDescent="0.2">
      <c r="A37">
        <v>28</v>
      </c>
      <c r="B37" s="126">
        <f t="shared" si="0"/>
        <v>37284</v>
      </c>
      <c r="C37" s="165"/>
      <c r="D37" s="154">
        <f>IF(AND(D$9,CurveFetch!F35&lt;&gt;""),CurveFetch!F35,IF($B37="","",IF(C37="",D36,C37)))</f>
        <v>2.42</v>
      </c>
      <c r="E37" s="165"/>
      <c r="F37" s="154">
        <f>IF(AND(F$9,CurveFetch!I35&lt;&gt;""),CurveFetch!I35,IF($B37="","",IF(E37="",F36,E37)))</f>
        <v>1.97</v>
      </c>
      <c r="G37" s="165"/>
      <c r="H37" s="154">
        <f>IF(AND(H$9,CurveFetch!P35&lt;&gt;""),CurveFetch!P35,IF($B37="","",IF(G37="",H36,G37)))</f>
        <v>2.0449999999999999</v>
      </c>
      <c r="I37" s="165"/>
      <c r="J37" s="154">
        <f>IF(AND(J$9,CurveFetch!Q35&lt;&gt;""),CurveFetch!Q35,IF($B37="","",IF(I37="",J36,I37)))</f>
        <v>1.9630000000000001</v>
      </c>
      <c r="K37" s="165"/>
      <c r="L37" s="154">
        <f>IF(AND(L$9,CurveFetch!R35&lt;&gt;""),CurveFetch!R35,IF($B37="","",IF(K37="",L36,K37)))</f>
        <v>1.915</v>
      </c>
      <c r="M37" s="165"/>
      <c r="N37" s="154">
        <f>IF(AND(N$9,CurveFetch!T35&lt;&gt;""),CurveFetch!T35,IF($B37="","",IF(M37="",N36,M37)))</f>
        <v>2.1349999999999998</v>
      </c>
      <c r="O37" s="165"/>
      <c r="P37" s="154">
        <f>IF(AND(P$9,CurveFetch!U35&lt;&gt;""),CurveFetch!U35,IF($B37="","",IF(O37="",P36,O37)))</f>
        <v>2.0699999999999998</v>
      </c>
      <c r="Q37" s="165"/>
      <c r="R37" s="154">
        <f>IF(AND(R$9,CurveFetch!V35&lt;&gt;""),CurveFetch!V35,IF($B37="","",IF(Q37="",R36,Q37)))</f>
        <v>2.23</v>
      </c>
      <c r="S37" s="166"/>
      <c r="T37" s="154">
        <f>IF(AND(T$9,CurveFetch!AA35&lt;&gt;""),CurveFetch!AA35,IF($B37="","",IF(S37="",T36,S37)))</f>
        <v>1.8979999999999999</v>
      </c>
      <c r="U37" s="165"/>
      <c r="V37" s="154">
        <f>IF(AND(V$9,CurveFetch!Z35&lt;&gt;""),CurveFetch!Z35,IF($B37="","",IF(U37="",V36,U37)))</f>
        <v>2.0099999999999998</v>
      </c>
      <c r="W37" s="165"/>
      <c r="X37" s="154">
        <f>IF(AND(X$9,CurveFetch!Y35&lt;&gt;""),CurveFetch!Y35,IF($B37="","",IF(W37="",X36,W37)))</f>
        <v>1.96</v>
      </c>
      <c r="Y37" s="166"/>
      <c r="Z37" s="154">
        <f>IF(AND(Z$9,CurveFetch!H35&lt;&gt;""),CurveFetch!H35,IF($B37="","",IF(Y37="",Z36,Y37)))</f>
        <v>2.23</v>
      </c>
      <c r="AA37" s="166"/>
      <c r="AB37" s="154">
        <f>IF(AND(AB$9,CurveFetch!G35&lt;&gt;""),CurveFetch!G35,IF($B37="","",IF(AA37="",AB36,AA37)))</f>
        <v>2.09</v>
      </c>
      <c r="AC37" s="166"/>
      <c r="AD37" s="154">
        <f>IF(AND(AD$9,CurveFetch!I35&lt;&gt;""),CurveFetch!I35,IF($B37="","",IF(AC37="",AD36,AC37)))</f>
        <v>2.0099999999999998</v>
      </c>
    </row>
    <row r="38" spans="1:30" x14ac:dyDescent="0.2">
      <c r="A38">
        <v>29</v>
      </c>
      <c r="B38" s="126">
        <f t="shared" si="0"/>
        <v>37285</v>
      </c>
      <c r="C38" s="165"/>
      <c r="D38" s="154">
        <f>IF(AND(D$9,CurveFetch!F36&lt;&gt;""),CurveFetch!F36,IF($B38="","",IF(C38="",D37,C38)))</f>
        <v>2.42</v>
      </c>
      <c r="E38" s="165"/>
      <c r="F38" s="154">
        <f>IF(AND(F$9,CurveFetch!I36&lt;&gt;""),CurveFetch!I36,IF($B38="","",IF(E38="",F37,E38)))</f>
        <v>1.97</v>
      </c>
      <c r="G38" s="165"/>
      <c r="H38" s="154">
        <f>IF(AND(H$9,CurveFetch!P36&lt;&gt;""),CurveFetch!P36,IF($B38="","",IF(G38="",H37,G38)))</f>
        <v>2.0449999999999999</v>
      </c>
      <c r="I38" s="165"/>
      <c r="J38" s="154">
        <f>IF(AND(J$9,CurveFetch!Q36&lt;&gt;""),CurveFetch!Q36,IF($B38="","",IF(I38="",J37,I38)))</f>
        <v>1.9630000000000001</v>
      </c>
      <c r="K38" s="165"/>
      <c r="L38" s="154">
        <f>IF(AND(L$9,CurveFetch!R36&lt;&gt;""),CurveFetch!R36,IF($B38="","",IF(K38="",L37,K38)))</f>
        <v>1.915</v>
      </c>
      <c r="M38" s="165"/>
      <c r="N38" s="154">
        <f>IF(AND(N$9,CurveFetch!T36&lt;&gt;""),CurveFetch!T36,IF($B38="","",IF(M38="",N37,M38)))</f>
        <v>2.1349999999999998</v>
      </c>
      <c r="O38" s="165"/>
      <c r="P38" s="154">
        <f>IF(AND(P$9,CurveFetch!U36&lt;&gt;""),CurveFetch!U36,IF($B38="","",IF(O38="",P37,O38)))</f>
        <v>2.0699999999999998</v>
      </c>
      <c r="Q38" s="165"/>
      <c r="R38" s="154">
        <f>IF(AND(R$9,CurveFetch!V36&lt;&gt;""),CurveFetch!V36,IF($B38="","",IF(Q38="",R37,Q38)))</f>
        <v>2.23</v>
      </c>
      <c r="S38" s="166"/>
      <c r="T38" s="154">
        <f>IF(AND(T$9,CurveFetch!AA36&lt;&gt;""),CurveFetch!AA36,IF($B38="","",IF(S38="",T37,S38)))</f>
        <v>1.8979999999999999</v>
      </c>
      <c r="U38" s="165"/>
      <c r="V38" s="154">
        <f>IF(AND(V$9,CurveFetch!Z36&lt;&gt;""),CurveFetch!Z36,IF($B38="","",IF(U38="",V37,U38)))</f>
        <v>2.0099999999999998</v>
      </c>
      <c r="W38" s="165"/>
      <c r="X38" s="154">
        <f>IF(AND(X$9,CurveFetch!Y36&lt;&gt;""),CurveFetch!Y36,IF($B38="","",IF(W38="",X37,W38)))</f>
        <v>1.96</v>
      </c>
      <c r="Y38" s="166"/>
      <c r="Z38" s="154">
        <f>IF(AND(Z$9,CurveFetch!H36&lt;&gt;""),CurveFetch!H36,IF($B38="","",IF(Y38="",Z37,Y38)))</f>
        <v>2.23</v>
      </c>
      <c r="AA38" s="166"/>
      <c r="AB38" s="154">
        <f>IF(AND(AB$9,CurveFetch!G36&lt;&gt;""),CurveFetch!G36,IF($B38="","",IF(AA38="",AB37,AA38)))</f>
        <v>2.09</v>
      </c>
      <c r="AC38" s="166"/>
      <c r="AD38" s="154">
        <f>IF(AND(AD$9,CurveFetch!I36&lt;&gt;""),CurveFetch!I36,IF($B38="","",IF(AC38="",AD37,AC38)))</f>
        <v>2.0099999999999998</v>
      </c>
    </row>
    <row r="39" spans="1:30" x14ac:dyDescent="0.2">
      <c r="A39">
        <v>30</v>
      </c>
      <c r="B39" s="126">
        <f t="shared" si="0"/>
        <v>37286</v>
      </c>
      <c r="C39" s="165"/>
      <c r="D39" s="154">
        <f>IF(AND(D$9,CurveFetch!F37&lt;&gt;""),CurveFetch!F37,IF($B39="","",IF(C39="",D38,C39)))</f>
        <v>2.42</v>
      </c>
      <c r="E39" s="165"/>
      <c r="F39" s="154">
        <f>IF(AND(F$9,CurveFetch!I37&lt;&gt;""),CurveFetch!I37,IF($B39="","",IF(E39="",F38,E39)))</f>
        <v>1.97</v>
      </c>
      <c r="G39" s="165"/>
      <c r="H39" s="154">
        <f>IF(AND(H$9,CurveFetch!P37&lt;&gt;""),CurveFetch!P37,IF($B39="","",IF(G39="",H38,G39)))</f>
        <v>2.0449999999999999</v>
      </c>
      <c r="I39" s="165"/>
      <c r="J39" s="154">
        <f>IF(AND(J$9,CurveFetch!Q37&lt;&gt;""),CurveFetch!Q37,IF($B39="","",IF(I39="",J38,I39)))</f>
        <v>1.9630000000000001</v>
      </c>
      <c r="K39" s="165"/>
      <c r="L39" s="154">
        <f>IF(AND(L$9,CurveFetch!R37&lt;&gt;""),CurveFetch!R37,IF($B39="","",IF(K39="",L38,K39)))</f>
        <v>1.915</v>
      </c>
      <c r="M39" s="165"/>
      <c r="N39" s="154">
        <f>IF(AND(N$9,CurveFetch!T37&lt;&gt;""),CurveFetch!T37,IF($B39="","",IF(M39="",N38,M39)))</f>
        <v>2.1349999999999998</v>
      </c>
      <c r="O39" s="165"/>
      <c r="P39" s="154">
        <f>IF(AND(P$9,CurveFetch!U37&lt;&gt;""),CurveFetch!U37,IF($B39="","",IF(O39="",P38,O39)))</f>
        <v>2.0699999999999998</v>
      </c>
      <c r="Q39" s="165"/>
      <c r="R39" s="154">
        <f>IF(AND(R$9,CurveFetch!V37&lt;&gt;""),CurveFetch!V37,IF($B39="","",IF(Q39="",R38,Q39)))</f>
        <v>2.23</v>
      </c>
      <c r="S39" s="166"/>
      <c r="T39" s="154">
        <f>IF(AND(T$9,CurveFetch!AA37&lt;&gt;""),CurveFetch!AA37,IF($B39="","",IF(S39="",T38,S39)))</f>
        <v>1.8979999999999999</v>
      </c>
      <c r="U39" s="165"/>
      <c r="V39" s="154">
        <f>IF(AND(V$9,CurveFetch!Z37&lt;&gt;""),CurveFetch!Z37,IF($B39="","",IF(U39="",V38,U39)))</f>
        <v>2.0099999999999998</v>
      </c>
      <c r="W39" s="165"/>
      <c r="X39" s="154">
        <f>IF(AND(X$9,CurveFetch!Y37&lt;&gt;""),CurveFetch!Y37,IF($B39="","",IF(W39="",X38,W39)))</f>
        <v>1.96</v>
      </c>
      <c r="Y39" s="166"/>
      <c r="Z39" s="154">
        <f>IF(AND(Z$9,CurveFetch!H37&lt;&gt;""),CurveFetch!H37,IF($B39="","",IF(Y39="",Z38,Y39)))</f>
        <v>2.23</v>
      </c>
      <c r="AA39" s="166"/>
      <c r="AB39" s="154">
        <f>IF(AND(AB$9,CurveFetch!G37&lt;&gt;""),CurveFetch!G37,IF($B39="","",IF(AA39="",AB38,AA39)))</f>
        <v>2.09</v>
      </c>
      <c r="AC39" s="166"/>
      <c r="AD39" s="154">
        <f>IF(AND(AD$9,CurveFetch!I37&lt;&gt;""),CurveFetch!I37,IF($B39="","",IF(AC39="",AD38,AC39)))</f>
        <v>2.0099999999999998</v>
      </c>
    </row>
    <row r="40" spans="1:30" x14ac:dyDescent="0.2">
      <c r="A40">
        <v>31</v>
      </c>
      <c r="B40" s="126">
        <f>IF(A40&lt;=$A$7,B39+1,"")</f>
        <v>37287</v>
      </c>
      <c r="C40" s="165"/>
      <c r="D40" s="154">
        <f>IF(AND(D$9,CurveFetch!F38&lt;&gt;""),CurveFetch!F38,IF($B40="","",IF(C40="",D39,C40)))</f>
        <v>2.42</v>
      </c>
      <c r="E40" s="165"/>
      <c r="F40" s="154">
        <f>IF(AND(F$9,CurveFetch!I38&lt;&gt;""),CurveFetch!I38,IF($B40="","",IF(E40="",F39,E40)))</f>
        <v>1.97</v>
      </c>
      <c r="G40" s="165"/>
      <c r="H40" s="154">
        <f>IF(AND(H$9,CurveFetch!P38&lt;&gt;""),CurveFetch!P38,IF($B40="","",IF(G40="",H39,G40)))</f>
        <v>2.0449999999999999</v>
      </c>
      <c r="I40" s="165"/>
      <c r="J40" s="154">
        <f>IF(AND(J$9,CurveFetch!Q38&lt;&gt;""),CurveFetch!Q38,IF($B40="","",IF(I40="",J39,I40)))</f>
        <v>1.9630000000000001</v>
      </c>
      <c r="K40" s="165"/>
      <c r="L40" s="154">
        <f>IF(AND(L$9,CurveFetch!R38&lt;&gt;""),CurveFetch!R38,IF($B40="","",IF(K40="",L39,K40)))</f>
        <v>1.915</v>
      </c>
      <c r="M40" s="165"/>
      <c r="N40" s="154">
        <f>IF(AND(N$9,CurveFetch!T38&lt;&gt;""),CurveFetch!T38,IF($B40="","",IF(M40="",N39,M40)))</f>
        <v>2.1349999999999998</v>
      </c>
      <c r="O40" s="165"/>
      <c r="P40" s="154">
        <f>IF(AND(P$9,CurveFetch!U38&lt;&gt;""),CurveFetch!U38,IF($B40="","",IF(O40="",P39,O40)))</f>
        <v>2.0699999999999998</v>
      </c>
      <c r="Q40" s="165"/>
      <c r="R40" s="154">
        <f>IF(AND(R$9,CurveFetch!V38&lt;&gt;""),CurveFetch!V38,IF($B40="","",IF(Q40="",R39,Q40)))</f>
        <v>2.23</v>
      </c>
      <c r="S40" s="166"/>
      <c r="T40" s="154">
        <f>IF(AND(T$9,CurveFetch!AA38&lt;&gt;""),CurveFetch!AA38,IF($B40="","",IF(S40="",T39,S40)))</f>
        <v>1.8979999999999999</v>
      </c>
      <c r="U40" s="165"/>
      <c r="V40" s="154">
        <f>IF(AND(V$9,CurveFetch!Z38&lt;&gt;""),CurveFetch!Z38,IF($B40="","",IF(U40="",V39,U40)))</f>
        <v>2.0099999999999998</v>
      </c>
      <c r="W40" s="165"/>
      <c r="X40" s="154">
        <f>IF(AND(X$9,CurveFetch!Y38&lt;&gt;""),CurveFetch!Y38,IF($B40="","",IF(W40="",X39,W40)))</f>
        <v>1.96</v>
      </c>
      <c r="Y40" s="166"/>
      <c r="Z40" s="154">
        <f>IF(AND(Z$9,CurveFetch!H38&lt;&gt;""),CurveFetch!H38,IF($B40="","",IF(Y40="",Z39,Y40)))</f>
        <v>2.23</v>
      </c>
      <c r="AA40" s="166"/>
      <c r="AB40" s="154">
        <f>IF(AND(AB$9,CurveFetch!G38&lt;&gt;""),CurveFetch!G38,IF($B40="","",IF(AA40="",AB39,AA40)))</f>
        <v>2.09</v>
      </c>
      <c r="AC40" s="166"/>
      <c r="AD40" s="154">
        <f>IF(AND(AD$9,CurveFetch!I38&lt;&gt;""),CurveFetch!I38,IF($B40="","",IF(AC40="",AD39,AC40)))</f>
        <v>2.0099999999999998</v>
      </c>
    </row>
    <row r="41" spans="1:30" x14ac:dyDescent="0.2">
      <c r="A41">
        <v>32</v>
      </c>
      <c r="B41" s="126">
        <f>IF(A41&lt;=$A$7,B40+1,"")</f>
        <v>37288</v>
      </c>
      <c r="C41" s="165">
        <f>NYMEX+CIGRkymnt</f>
        <v>2.1350000000000002</v>
      </c>
      <c r="D41" s="154">
        <f>IF(AND(D$9,CurveFetch!F39&lt;&gt;""),CurveFetch!F39,IF($B41="","",IF(C41="",D40,C41)))</f>
        <v>2.4824999999999999</v>
      </c>
      <c r="E41" s="165">
        <f>NYMEX+KernRiver</f>
        <v>2.1900000000000004</v>
      </c>
      <c r="F41" s="154">
        <f>IF(AND(F$9,CurveFetch!I39&lt;&gt;""),CurveFetch!I39,IF($B41="","",IF(E41="",F40,E41)))</f>
        <v>2.1900000000000004</v>
      </c>
      <c r="G41" s="165">
        <f>NYMEX+NthWstCanBr</f>
        <v>2.375</v>
      </c>
      <c r="H41" s="154">
        <f>IF(AND(H$9,CurveFetch!P39&lt;&gt;""),CurveFetch!P39,IF($B41="","",IF(G41="",H40,G41)))</f>
        <v>2.375</v>
      </c>
      <c r="I41" s="165">
        <f>NYMEX+CIGRkymnt</f>
        <v>2.1350000000000002</v>
      </c>
      <c r="J41" s="154">
        <f>IF(AND(J$9,CurveFetch!Q39&lt;&gt;""),CurveFetch!Q39,IF($B41="","",IF(I41="",J40,I41)))</f>
        <v>2.1350000000000002</v>
      </c>
      <c r="K41" s="165">
        <f>NYMEX+IFQuestar</f>
        <v>2.0350000000000001</v>
      </c>
      <c r="L41" s="154">
        <f>IF(AND(L$9,CurveFetch!R39&lt;&gt;""),CurveFetch!R39,IF($B41="","",IF(K41="",L40,K41)))</f>
        <v>2.0350000000000001</v>
      </c>
      <c r="M41" s="165">
        <f>NYMEX+NGIMALIN</f>
        <v>2.4250000000000003</v>
      </c>
      <c r="N41" s="154">
        <f>IF(AND(N$9,CurveFetch!T39&lt;&gt;""),CurveFetch!T39,IF($B41="","",IF(M41="",N40,M41)))</f>
        <v>2.4250000000000003</v>
      </c>
      <c r="O41" s="165">
        <f>NYMEX+NWStanfield</f>
        <v>2.4250000000000003</v>
      </c>
      <c r="P41" s="154">
        <f>IF(AND(P$9,CurveFetch!U39&lt;&gt;""),CurveFetch!U39,IF($B41="","",IF(O41="",P40,O41)))</f>
        <v>2.4250000000000003</v>
      </c>
      <c r="Q41" s="165">
        <f>NGIPGECG+NYMEX</f>
        <v>2.6700000000000004</v>
      </c>
      <c r="R41" s="154">
        <f>IF(AND(R$9,CurveFetch!V39&lt;&gt;""),CurveFetch!V39,IF($B41="","",IF(Q41="",R40,Q41)))</f>
        <v>2.6700000000000004</v>
      </c>
      <c r="S41" s="166">
        <f>CGPRAECOBASIS+NYMEX</f>
        <v>2.33928237504698</v>
      </c>
      <c r="T41" s="154">
        <f>IF(AND(T$9,CurveFetch!AA39&lt;&gt;""),CurveFetch!AA39,IF($B41="","",IF(S41="",T40,S41)))</f>
        <v>2.33928237504698</v>
      </c>
      <c r="U41" s="165">
        <f>NYMEX+CIGRkymnt</f>
        <v>2.1350000000000002</v>
      </c>
      <c r="V41" s="154">
        <f>IF(AND(V$9,CurveFetch!Z39&lt;&gt;""),CurveFetch!Z39,IF($B41="","",IF(U41="",V40,U41)))</f>
        <v>2.1350000000000002</v>
      </c>
      <c r="W41" s="165">
        <f>NYMEX+NWPLRocky</f>
        <v>2.1900000000000004</v>
      </c>
      <c r="X41" s="154">
        <f>IF(AND(X$9,CurveFetch!Y39&lt;&gt;""),CurveFetch!Y39,IF($B41="","",IF(W41="",X40,W41)))</f>
        <v>2.1900000000000004</v>
      </c>
      <c r="Y41" s="166">
        <f>NYMEX+CGPRKingsgate</f>
        <v>2.4250000000000003</v>
      </c>
      <c r="Z41" s="154">
        <f>IF(AND(Z$9,CurveFetch!H39&lt;&gt;""),CurveFetch!H39,IF($B41="","",IF(Y41="",Z40,Y41)))</f>
        <v>2.4250000000000003</v>
      </c>
      <c r="AA41" s="166">
        <f>+NWPLRocky+NYMEX</f>
        <v>2.1900000000000004</v>
      </c>
      <c r="AB41" s="154">
        <f>IF(AND(AB$9,CurveFetch!G39&lt;&gt;""),CurveFetch!G39,IF($B41="","",IF(AA41="",AB40,AA41)))</f>
        <v>2.1900000000000004</v>
      </c>
      <c r="AC41" s="166">
        <f>NYMEX+KernRiver</f>
        <v>2.1900000000000004</v>
      </c>
      <c r="AD41" s="154">
        <f>IF(AND(AD$9,CurveFetch!I39&lt;&gt;""),CurveFetch!I39,IF($B41="","",IF(AC41="",AD40,AC41)))</f>
        <v>2.1900000000000004</v>
      </c>
    </row>
    <row r="42" spans="1:30" x14ac:dyDescent="0.2">
      <c r="A42">
        <v>33</v>
      </c>
      <c r="B42" s="126">
        <f>IF(A42&lt;=$A$7,B41+1,"")</f>
        <v>37289</v>
      </c>
      <c r="C42" s="165"/>
      <c r="D42" s="154">
        <f>IF(AND(D$9,CurveFetch!F40&lt;&gt;""),CurveFetch!F40,IF($B42="","",IF(C42="",D41,C42)))</f>
        <v>2.4824999999999999</v>
      </c>
      <c r="E42" s="165"/>
      <c r="F42" s="154">
        <f>IF(AND(F$9,CurveFetch!I40&lt;&gt;""),CurveFetch!I40,IF($B42="","",IF(E42="",F41,E42)))</f>
        <v>2.1900000000000004</v>
      </c>
      <c r="G42" s="165"/>
      <c r="H42" s="154">
        <f>IF(AND(H$9,CurveFetch!P40&lt;&gt;""),CurveFetch!P40,IF($B42="","",IF(G42="",H41,G42)))</f>
        <v>2.375</v>
      </c>
      <c r="I42" s="165"/>
      <c r="J42" s="154">
        <f>IF(AND(J$9,CurveFetch!Q40&lt;&gt;""),CurveFetch!Q40,IF($B42="","",IF(I42="",J41,I42)))</f>
        <v>2.1350000000000002</v>
      </c>
      <c r="K42" s="165"/>
      <c r="L42" s="154">
        <f>IF(AND(L$9,CurveFetch!R40&lt;&gt;""),CurveFetch!R40,IF($B42="","",IF(K42="",L41,K42)))</f>
        <v>2.0350000000000001</v>
      </c>
      <c r="M42" s="165"/>
      <c r="N42" s="154">
        <f>IF(AND(N$9,CurveFetch!T40&lt;&gt;""),CurveFetch!T40,IF($B42="","",IF(M42="",N41,M42)))</f>
        <v>2.4250000000000003</v>
      </c>
      <c r="O42" s="165"/>
      <c r="P42" s="154">
        <f>IF(AND(P$9,CurveFetch!U40&lt;&gt;""),CurveFetch!U40,IF($B42="","",IF(O42="",P41,O42)))</f>
        <v>2.4250000000000003</v>
      </c>
      <c r="Q42" s="165"/>
      <c r="R42" s="154">
        <f>IF(AND(R$9,CurveFetch!V40&lt;&gt;""),CurveFetch!V40,IF($B42="","",IF(Q42="",R41,Q42)))</f>
        <v>2.6700000000000004</v>
      </c>
      <c r="S42" s="166"/>
      <c r="T42" s="154">
        <f>IF(AND(T$9,CurveFetch!AA40&lt;&gt;""),CurveFetch!AA40,IF($B42="","",IF(S42="",T41,S42)))</f>
        <v>2.33928237504698</v>
      </c>
      <c r="U42" s="165"/>
      <c r="V42" s="154">
        <f>IF(AND(V$9,CurveFetch!Z40&lt;&gt;""),CurveFetch!Z40,IF($B42="","",IF(U42="",V41,U42)))</f>
        <v>2.1350000000000002</v>
      </c>
      <c r="W42" s="165"/>
      <c r="X42" s="154">
        <f>IF(AND(X$9,CurveFetch!Y40&lt;&gt;""),CurveFetch!Y40,IF($B42="","",IF(W42="",X41,W42)))</f>
        <v>2.1900000000000004</v>
      </c>
      <c r="Y42" s="166"/>
      <c r="Z42" s="154">
        <f>IF(AND(Z$9,CurveFetch!H40&lt;&gt;""),CurveFetch!H40,IF($B42="","",IF(Y42="",Z41,Y42)))</f>
        <v>2.4250000000000003</v>
      </c>
      <c r="AA42" s="166"/>
      <c r="AB42" s="154">
        <f>IF(AND(AB$9,CurveFetch!G40&lt;&gt;""),CurveFetch!G40,IF($B42="","",IF(AA42="",AB41,AA42)))</f>
        <v>2.1900000000000004</v>
      </c>
      <c r="AC42" s="166"/>
      <c r="AD42" s="154">
        <f>IF(AND(AD$9,CurveFetch!I40&lt;&gt;""),CurveFetch!I40,IF($B42="","",IF(AC42="",AD41,AC42)))</f>
        <v>2.1900000000000004</v>
      </c>
    </row>
    <row r="43" spans="1:30" x14ac:dyDescent="0.2">
      <c r="A43">
        <v>34</v>
      </c>
      <c r="B43" s="126">
        <f t="shared" si="0"/>
        <v>37290</v>
      </c>
      <c r="C43" s="165"/>
      <c r="D43" s="154">
        <f>IF(AND(D$9,CurveFetch!F41&lt;&gt;""),CurveFetch!F41,IF($B43="","",IF(C43="",D42,C43)))</f>
        <v>2.4824999999999999</v>
      </c>
      <c r="E43" s="165"/>
      <c r="F43" s="154">
        <f>IF(AND(F$9,CurveFetch!I41&lt;&gt;""),CurveFetch!I41,IF($B43="","",IF(E43="",F42,E43)))</f>
        <v>2.1900000000000004</v>
      </c>
      <c r="G43" s="165"/>
      <c r="H43" s="154">
        <f>IF(AND(H$9,CurveFetch!P41&lt;&gt;""),CurveFetch!P41,IF($B43="","",IF(G43="",H42,G43)))</f>
        <v>2.375</v>
      </c>
      <c r="I43" s="165"/>
      <c r="J43" s="154">
        <f>IF(AND(J$9,CurveFetch!Q41&lt;&gt;""),CurveFetch!Q41,IF($B43="","",IF(I43="",J42,I43)))</f>
        <v>2.1350000000000002</v>
      </c>
      <c r="K43" s="165"/>
      <c r="L43" s="154">
        <f>IF(AND(L$9,CurveFetch!R41&lt;&gt;""),CurveFetch!R41,IF($B43="","",IF(K43="",L42,K43)))</f>
        <v>2.0350000000000001</v>
      </c>
      <c r="M43" s="165"/>
      <c r="N43" s="154">
        <f>IF(AND(N$9,CurveFetch!T41&lt;&gt;""),CurveFetch!T41,IF($B43="","",IF(M43="",N42,M43)))</f>
        <v>2.4250000000000003</v>
      </c>
      <c r="O43" s="165"/>
      <c r="P43" s="154">
        <f>IF(AND(P$9,CurveFetch!U41&lt;&gt;""),CurveFetch!U41,IF($B43="","",IF(O43="",P42,O43)))</f>
        <v>2.4250000000000003</v>
      </c>
      <c r="Q43" s="165"/>
      <c r="R43" s="154">
        <f>IF(AND(R$9,CurveFetch!V41&lt;&gt;""),CurveFetch!V41,IF($B43="","",IF(Q43="",R42,Q43)))</f>
        <v>2.6700000000000004</v>
      </c>
      <c r="S43" s="166"/>
      <c r="T43" s="154">
        <f>IF(AND(T$9,CurveFetch!AA41&lt;&gt;""),CurveFetch!AA41,IF($B43="","",IF(S43="",T42,S43)))</f>
        <v>2.33928237504698</v>
      </c>
      <c r="U43" s="165"/>
      <c r="V43" s="154">
        <f>IF(AND(V$9,CurveFetch!Z41&lt;&gt;""),CurveFetch!Z41,IF($B43="","",IF(U43="",V42,U43)))</f>
        <v>2.1350000000000002</v>
      </c>
      <c r="W43" s="165"/>
      <c r="X43" s="154">
        <f>IF(AND(X$9,CurveFetch!Y41&lt;&gt;""),CurveFetch!Y41,IF($B43="","",IF(W43="",X42,W43)))</f>
        <v>2.1900000000000004</v>
      </c>
      <c r="Y43" s="166"/>
      <c r="Z43" s="154">
        <f>IF(AND(Z$9,CurveFetch!H41&lt;&gt;""),CurveFetch!H41,IF($B43="","",IF(Y43="",Z42,Y43)))</f>
        <v>2.4250000000000003</v>
      </c>
      <c r="AA43" s="166"/>
      <c r="AB43" s="154">
        <f>IF(AND(AB$9,CurveFetch!G41&lt;&gt;""),CurveFetch!G41,IF($B43="","",IF(AA43="",AB42,AA43)))</f>
        <v>2.1900000000000004</v>
      </c>
      <c r="AC43" s="166"/>
      <c r="AD43" s="154">
        <f>IF(AND(AD$9,CurveFetch!I41&lt;&gt;""),CurveFetch!I41,IF($B43="","",IF(AC43="",AD42,AC43)))</f>
        <v>2.1900000000000004</v>
      </c>
    </row>
    <row r="44" spans="1:30" x14ac:dyDescent="0.2">
      <c r="A44">
        <v>35</v>
      </c>
      <c r="B44" s="126">
        <f t="shared" si="0"/>
        <v>37291</v>
      </c>
      <c r="C44" s="165"/>
      <c r="D44" s="154">
        <f>IF(AND(D$9,CurveFetch!F42&lt;&gt;""),CurveFetch!F42,IF($B44="","",IF(C44="",D43,C44)))</f>
        <v>2.4824999999999999</v>
      </c>
      <c r="E44" s="165"/>
      <c r="F44" s="154">
        <f>IF(AND(F$9,CurveFetch!I42&lt;&gt;""),CurveFetch!I42,IF($B44="","",IF(E44="",F43,E44)))</f>
        <v>2.1900000000000004</v>
      </c>
      <c r="G44" s="165"/>
      <c r="H44" s="154">
        <f>IF(AND(H$9,CurveFetch!P42&lt;&gt;""),CurveFetch!P42,IF($B44="","",IF(G44="",H43,G44)))</f>
        <v>2.375</v>
      </c>
      <c r="I44" s="165"/>
      <c r="J44" s="154">
        <f>IF(AND(J$9,CurveFetch!Q42&lt;&gt;""),CurveFetch!Q42,IF($B44="","",IF(I44="",J43,I44)))</f>
        <v>2.1350000000000002</v>
      </c>
      <c r="K44" s="165"/>
      <c r="L44" s="154">
        <f>IF(AND(L$9,CurveFetch!R42&lt;&gt;""),CurveFetch!R42,IF($B44="","",IF(K44="",L43,K44)))</f>
        <v>2.0350000000000001</v>
      </c>
      <c r="M44" s="165"/>
      <c r="N44" s="154">
        <f>IF(AND(N$9,CurveFetch!T42&lt;&gt;""),CurveFetch!T42,IF($B44="","",IF(M44="",N43,M44)))</f>
        <v>2.4250000000000003</v>
      </c>
      <c r="O44" s="165"/>
      <c r="P44" s="154">
        <f>IF(AND(P$9,CurveFetch!U42&lt;&gt;""),CurveFetch!U42,IF($B44="","",IF(O44="",P43,O44)))</f>
        <v>2.4250000000000003</v>
      </c>
      <c r="Q44" s="165"/>
      <c r="R44" s="154">
        <f>IF(AND(R$9,CurveFetch!V42&lt;&gt;""),CurveFetch!V42,IF($B44="","",IF(Q44="",R43,Q44)))</f>
        <v>2.6700000000000004</v>
      </c>
      <c r="S44" s="166"/>
      <c r="T44" s="154">
        <f>IF(AND(T$9,CurveFetch!AA42&lt;&gt;""),CurveFetch!AA42,IF($B44="","",IF(S44="",T43,S44)))</f>
        <v>2.33928237504698</v>
      </c>
      <c r="U44" s="165"/>
      <c r="V44" s="154">
        <f>IF(AND(V$9,CurveFetch!Z42&lt;&gt;""),CurveFetch!Z42,IF($B44="","",IF(U44="",V43,U44)))</f>
        <v>2.1350000000000002</v>
      </c>
      <c r="W44" s="165"/>
      <c r="X44" s="154">
        <f>IF(AND(X$9,CurveFetch!Y42&lt;&gt;""),CurveFetch!Y42,IF($B44="","",IF(W44="",X43,W44)))</f>
        <v>2.1900000000000004</v>
      </c>
      <c r="Y44" s="166"/>
      <c r="Z44" s="154">
        <f>IF(AND(Z$9,CurveFetch!H42&lt;&gt;""),CurveFetch!H42,IF($B44="","",IF(Y44="",Z43,Y44)))</f>
        <v>2.4250000000000003</v>
      </c>
      <c r="AA44" s="166"/>
      <c r="AB44" s="154">
        <f>IF(AND(AB$9,CurveFetch!G42&lt;&gt;""),CurveFetch!G42,IF($B44="","",IF(AA44="",AB43,AA44)))</f>
        <v>2.1900000000000004</v>
      </c>
      <c r="AC44" s="166"/>
      <c r="AD44" s="154">
        <f>IF(AND(AD$9,CurveFetch!I42&lt;&gt;""),CurveFetch!I42,IF($B44="","",IF(AC44="",AD43,AC44)))</f>
        <v>2.1900000000000004</v>
      </c>
    </row>
    <row r="45" spans="1:30" x14ac:dyDescent="0.2">
      <c r="A45">
        <v>36</v>
      </c>
      <c r="B45" s="126">
        <f t="shared" si="0"/>
        <v>37292</v>
      </c>
      <c r="C45" s="165"/>
      <c r="D45" s="154">
        <f>IF(AND(D$9,CurveFetch!F43&lt;&gt;""),CurveFetch!F43,IF($B45="","",IF(C45="",D44,C45)))</f>
        <v>2.4824999999999999</v>
      </c>
      <c r="E45" s="165"/>
      <c r="F45" s="154">
        <f>IF(AND(F$9,CurveFetch!I43&lt;&gt;""),CurveFetch!I43,IF($B45="","",IF(E45="",F44,E45)))</f>
        <v>2.1900000000000004</v>
      </c>
      <c r="G45" s="165"/>
      <c r="H45" s="154">
        <f>IF(AND(H$9,CurveFetch!P43&lt;&gt;""),CurveFetch!P43,IF($B45="","",IF(G45="",H44,G45)))</f>
        <v>2.375</v>
      </c>
      <c r="I45" s="165"/>
      <c r="J45" s="154">
        <f>IF(AND(J$9,CurveFetch!Q43&lt;&gt;""),CurveFetch!Q43,IF($B45="","",IF(I45="",J44,I45)))</f>
        <v>2.1350000000000002</v>
      </c>
      <c r="K45" s="165"/>
      <c r="L45" s="154">
        <f>IF(AND(L$9,CurveFetch!R43&lt;&gt;""),CurveFetch!R43,IF($B45="","",IF(K45="",L44,K45)))</f>
        <v>2.0350000000000001</v>
      </c>
      <c r="M45" s="165"/>
      <c r="N45" s="154">
        <f>IF(AND(N$9,CurveFetch!T43&lt;&gt;""),CurveFetch!T43,IF($B45="","",IF(M45="",N44,M45)))</f>
        <v>2.4250000000000003</v>
      </c>
      <c r="O45" s="165"/>
      <c r="P45" s="154">
        <f>IF(AND(P$9,CurveFetch!U43&lt;&gt;""),CurveFetch!U43,IF($B45="","",IF(O45="",P44,O45)))</f>
        <v>2.4250000000000003</v>
      </c>
      <c r="Q45" s="165"/>
      <c r="R45" s="154">
        <f>IF(AND(R$9,CurveFetch!V43&lt;&gt;""),CurveFetch!V43,IF($B45="","",IF(Q45="",R44,Q45)))</f>
        <v>2.6700000000000004</v>
      </c>
      <c r="S45" s="166"/>
      <c r="T45" s="154">
        <f>IF(AND(T$9,CurveFetch!AA43&lt;&gt;""),CurveFetch!AA43,IF($B45="","",IF(S45="",T44,S45)))</f>
        <v>2.33928237504698</v>
      </c>
      <c r="U45" s="165"/>
      <c r="V45" s="154">
        <f>IF(AND(V$9,CurveFetch!Z43&lt;&gt;""),CurveFetch!Z43,IF($B45="","",IF(U45="",V44,U45)))</f>
        <v>2.1350000000000002</v>
      </c>
      <c r="W45" s="165"/>
      <c r="X45" s="154">
        <f>IF(AND(X$9,CurveFetch!Y43&lt;&gt;""),CurveFetch!Y43,IF($B45="","",IF(W45="",X44,W45)))</f>
        <v>2.1900000000000004</v>
      </c>
      <c r="Y45" s="166"/>
      <c r="Z45" s="154">
        <f>IF(AND(Z$9,CurveFetch!H43&lt;&gt;""),CurveFetch!H43,IF($B45="","",IF(Y45="",Z44,Y45)))</f>
        <v>2.4250000000000003</v>
      </c>
      <c r="AA45" s="166"/>
      <c r="AB45" s="154">
        <f>IF(AND(AB$9,CurveFetch!G43&lt;&gt;""),CurveFetch!G43,IF($B45="","",IF(AA45="",AB44,AA45)))</f>
        <v>2.1900000000000004</v>
      </c>
      <c r="AC45" s="166"/>
      <c r="AD45" s="154">
        <f>IF(AND(AD$9,CurveFetch!I43&lt;&gt;""),CurveFetch!I43,IF($B45="","",IF(AC45="",AD44,AC45)))</f>
        <v>2.1900000000000004</v>
      </c>
    </row>
    <row r="46" spans="1:30" x14ac:dyDescent="0.2">
      <c r="A46">
        <v>37</v>
      </c>
      <c r="B46" s="126">
        <f t="shared" si="0"/>
        <v>37293</v>
      </c>
      <c r="C46" s="165"/>
      <c r="D46" s="154">
        <f>IF(AND(D$9,CurveFetch!F44&lt;&gt;""),CurveFetch!F44,IF($B46="","",IF(C46="",D45,C46)))</f>
        <v>2.4824999999999999</v>
      </c>
      <c r="E46" s="165"/>
      <c r="F46" s="154">
        <f>IF(AND(F$9,CurveFetch!I44&lt;&gt;""),CurveFetch!I44,IF($B46="","",IF(E46="",F45,E46)))</f>
        <v>2.1900000000000004</v>
      </c>
      <c r="G46" s="165"/>
      <c r="H46" s="154">
        <f>IF(AND(H$9,CurveFetch!P44&lt;&gt;""),CurveFetch!P44,IF($B46="","",IF(G46="",H45,G46)))</f>
        <v>2.375</v>
      </c>
      <c r="I46" s="165"/>
      <c r="J46" s="154">
        <f>IF(AND(J$9,CurveFetch!Q44&lt;&gt;""),CurveFetch!Q44,IF($B46="","",IF(I46="",J45,I46)))</f>
        <v>2.1350000000000002</v>
      </c>
      <c r="K46" s="165"/>
      <c r="L46" s="154">
        <f>IF(AND(L$9,CurveFetch!R44&lt;&gt;""),CurveFetch!R44,IF($B46="","",IF(K46="",L45,K46)))</f>
        <v>2.0350000000000001</v>
      </c>
      <c r="M46" s="165"/>
      <c r="N46" s="154">
        <f>IF(AND(N$9,CurveFetch!T44&lt;&gt;""),CurveFetch!T44,IF($B46="","",IF(M46="",N45,M46)))</f>
        <v>2.4250000000000003</v>
      </c>
      <c r="O46" s="165"/>
      <c r="P46" s="154">
        <f>IF(AND(P$9,CurveFetch!U44&lt;&gt;""),CurveFetch!U44,IF($B46="","",IF(O46="",P45,O46)))</f>
        <v>2.4250000000000003</v>
      </c>
      <c r="Q46" s="165"/>
      <c r="R46" s="154">
        <f>IF(AND(R$9,CurveFetch!V44&lt;&gt;""),CurveFetch!V44,IF($B46="","",IF(Q46="",R45,Q46)))</f>
        <v>2.6700000000000004</v>
      </c>
      <c r="S46" s="166"/>
      <c r="T46" s="154">
        <f>IF(AND(T$9,CurveFetch!AA44&lt;&gt;""),CurveFetch!AA44,IF($B46="","",IF(S46="",T45,S46)))</f>
        <v>2.33928237504698</v>
      </c>
      <c r="U46" s="165"/>
      <c r="V46" s="154">
        <f>IF(AND(V$9,CurveFetch!Z44&lt;&gt;""),CurveFetch!Z44,IF($B46="","",IF(U46="",V45,U46)))</f>
        <v>2.1350000000000002</v>
      </c>
      <c r="W46" s="165"/>
      <c r="X46" s="154">
        <f>IF(AND(X$9,CurveFetch!Y44&lt;&gt;""),CurveFetch!Y44,IF($B46="","",IF(W46="",X45,W46)))</f>
        <v>2.1900000000000004</v>
      </c>
      <c r="Y46" s="166"/>
      <c r="Z46" s="154">
        <f>IF(AND(Z$9,CurveFetch!H44&lt;&gt;""),CurveFetch!H44,IF($B46="","",IF(Y46="",Z45,Y46)))</f>
        <v>2.4250000000000003</v>
      </c>
      <c r="AA46" s="166"/>
      <c r="AB46" s="154">
        <f>IF(AND(AB$9,CurveFetch!G44&lt;&gt;""),CurveFetch!G44,IF($B46="","",IF(AA46="",AB45,AA46)))</f>
        <v>2.1900000000000004</v>
      </c>
      <c r="AC46" s="166"/>
      <c r="AD46" s="154">
        <f>IF(AND(AD$9,CurveFetch!I44&lt;&gt;""),CurveFetch!I44,IF($B46="","",IF(AC46="",AD45,AC46)))</f>
        <v>2.1900000000000004</v>
      </c>
    </row>
    <row r="47" spans="1:30" x14ac:dyDescent="0.2">
      <c r="A47">
        <v>38</v>
      </c>
      <c r="B47" s="126">
        <f t="shared" si="0"/>
        <v>37294</v>
      </c>
      <c r="C47" s="165"/>
      <c r="D47" s="154">
        <f>IF(AND(D$9,CurveFetch!F45&lt;&gt;""),CurveFetch!F45,IF($B47="","",IF(C47="",D46,C47)))</f>
        <v>2.4824999999999999</v>
      </c>
      <c r="E47" s="165"/>
      <c r="F47" s="154">
        <f>IF(AND(F$9,CurveFetch!I45&lt;&gt;""),CurveFetch!I45,IF($B47="","",IF(E47="",F46,E47)))</f>
        <v>2.1900000000000004</v>
      </c>
      <c r="G47" s="165"/>
      <c r="H47" s="154">
        <f>IF(AND(H$9,CurveFetch!P45&lt;&gt;""),CurveFetch!P45,IF($B47="","",IF(G47="",H46,G47)))</f>
        <v>2.375</v>
      </c>
      <c r="I47" s="165"/>
      <c r="J47" s="154">
        <f>IF(AND(J$9,CurveFetch!Q45&lt;&gt;""),CurveFetch!Q45,IF($B47="","",IF(I47="",J46,I47)))</f>
        <v>2.1350000000000002</v>
      </c>
      <c r="K47" s="165"/>
      <c r="L47" s="154">
        <f>IF(AND(L$9,CurveFetch!R45&lt;&gt;""),CurveFetch!R45,IF($B47="","",IF(K47="",L46,K47)))</f>
        <v>2.0350000000000001</v>
      </c>
      <c r="M47" s="165"/>
      <c r="N47" s="154">
        <f>IF(AND(N$9,CurveFetch!T45&lt;&gt;""),CurveFetch!T45,IF($B47="","",IF(M47="",N46,M47)))</f>
        <v>2.4250000000000003</v>
      </c>
      <c r="O47" s="165"/>
      <c r="P47" s="154">
        <f>IF(AND(P$9,CurveFetch!U45&lt;&gt;""),CurveFetch!U45,IF($B47="","",IF(O47="",P46,O47)))</f>
        <v>2.4250000000000003</v>
      </c>
      <c r="Q47" s="165"/>
      <c r="R47" s="154">
        <f>IF(AND(R$9,CurveFetch!V45&lt;&gt;""),CurveFetch!V45,IF($B47="","",IF(Q47="",R46,Q47)))</f>
        <v>2.6700000000000004</v>
      </c>
      <c r="S47" s="166"/>
      <c r="T47" s="154">
        <f>IF(AND(T$9,CurveFetch!AA45&lt;&gt;""),CurveFetch!AA45,IF($B47="","",IF(S47="",T46,S47)))</f>
        <v>2.33928237504698</v>
      </c>
      <c r="U47" s="165"/>
      <c r="V47" s="154">
        <f>IF(AND(V$9,CurveFetch!Z45&lt;&gt;""),CurveFetch!Z45,IF($B47="","",IF(U47="",V46,U47)))</f>
        <v>2.1350000000000002</v>
      </c>
      <c r="W47" s="165"/>
      <c r="X47" s="154">
        <f>IF(AND(X$9,CurveFetch!Y45&lt;&gt;""),CurveFetch!Y45,IF($B47="","",IF(W47="",X46,W47)))</f>
        <v>2.1900000000000004</v>
      </c>
      <c r="Y47" s="166"/>
      <c r="Z47" s="154">
        <f>IF(AND(Z$9,CurveFetch!H45&lt;&gt;""),CurveFetch!H45,IF($B47="","",IF(Y47="",Z46,Y47)))</f>
        <v>2.4250000000000003</v>
      </c>
      <c r="AA47" s="166"/>
      <c r="AB47" s="154">
        <f>IF(AND(AB$9,CurveFetch!G45&lt;&gt;""),CurveFetch!G45,IF($B47="","",IF(AA47="",AB46,AA47)))</f>
        <v>2.1900000000000004</v>
      </c>
      <c r="AC47" s="166"/>
      <c r="AD47" s="154">
        <f>IF(AND(AD$9,CurveFetch!I45&lt;&gt;""),CurveFetch!I45,IF($B47="","",IF(AC47="",AD46,AC47)))</f>
        <v>2.1900000000000004</v>
      </c>
    </row>
    <row r="48" spans="1:30" x14ac:dyDescent="0.2">
      <c r="A48">
        <v>39</v>
      </c>
      <c r="B48" s="126">
        <f t="shared" si="0"/>
        <v>37295</v>
      </c>
      <c r="C48" s="165"/>
      <c r="D48" s="154">
        <f>IF(AND(D$9,CurveFetch!F46&lt;&gt;""),CurveFetch!F46,IF($B48="","",IF(C48="",D47,C48)))</f>
        <v>2.4824999999999999</v>
      </c>
      <c r="E48" s="165"/>
      <c r="F48" s="154">
        <f>IF(AND(F$9,CurveFetch!I46&lt;&gt;""),CurveFetch!I46,IF($B48="","",IF(E48="",F47,E48)))</f>
        <v>2.1900000000000004</v>
      </c>
      <c r="G48" s="165"/>
      <c r="H48" s="154">
        <f>IF(AND(H$9,CurveFetch!P46&lt;&gt;""),CurveFetch!P46,IF($B48="","",IF(G48="",H47,G48)))</f>
        <v>2.375</v>
      </c>
      <c r="I48" s="165"/>
      <c r="J48" s="154">
        <f>IF(AND(J$9,CurveFetch!Q46&lt;&gt;""),CurveFetch!Q46,IF($B48="","",IF(I48="",J47,I48)))</f>
        <v>2.1350000000000002</v>
      </c>
      <c r="K48" s="165"/>
      <c r="L48" s="154">
        <f>IF(AND(L$9,CurveFetch!R46&lt;&gt;""),CurveFetch!R46,IF($B48="","",IF(K48="",L47,K48)))</f>
        <v>2.0350000000000001</v>
      </c>
      <c r="M48" s="165"/>
      <c r="N48" s="154">
        <f>IF(AND(N$9,CurveFetch!T46&lt;&gt;""),CurveFetch!T46,IF($B48="","",IF(M48="",N47,M48)))</f>
        <v>2.4250000000000003</v>
      </c>
      <c r="O48" s="165"/>
      <c r="P48" s="154">
        <f>IF(AND(P$9,CurveFetch!U46&lt;&gt;""),CurveFetch!U46,IF($B48="","",IF(O48="",P47,O48)))</f>
        <v>2.4250000000000003</v>
      </c>
      <c r="Q48" s="165"/>
      <c r="R48" s="154">
        <f>IF(AND(R$9,CurveFetch!V46&lt;&gt;""),CurveFetch!V46,IF($B48="","",IF(Q48="",R47,Q48)))</f>
        <v>2.6700000000000004</v>
      </c>
      <c r="S48" s="166"/>
      <c r="T48" s="154">
        <f>IF(AND(T$9,CurveFetch!AA46&lt;&gt;""),CurveFetch!AA46,IF($B48="","",IF(S48="",T47,S48)))</f>
        <v>2.33928237504698</v>
      </c>
      <c r="U48" s="165"/>
      <c r="V48" s="154">
        <f>IF(AND(V$9,CurveFetch!Z46&lt;&gt;""),CurveFetch!Z46,IF($B48="","",IF(U48="",V47,U48)))</f>
        <v>2.1350000000000002</v>
      </c>
      <c r="W48" s="165"/>
      <c r="X48" s="154">
        <f>IF(AND(X$9,CurveFetch!Y46&lt;&gt;""),CurveFetch!Y46,IF($B48="","",IF(W48="",X47,W48)))</f>
        <v>2.1900000000000004</v>
      </c>
      <c r="Y48" s="166"/>
      <c r="Z48" s="154">
        <f>IF(AND(Z$9,CurveFetch!H46&lt;&gt;""),CurveFetch!H46,IF($B48="","",IF(Y48="",Z47,Y48)))</f>
        <v>2.4250000000000003</v>
      </c>
      <c r="AA48" s="166"/>
      <c r="AB48" s="154">
        <f>IF(AND(AB$9,CurveFetch!G46&lt;&gt;""),CurveFetch!G46,IF($B48="","",IF(AA48="",AB47,AA48)))</f>
        <v>2.1900000000000004</v>
      </c>
      <c r="AC48" s="166"/>
      <c r="AD48" s="154">
        <f>IF(AND(AD$9,CurveFetch!I46&lt;&gt;""),CurveFetch!I46,IF($B48="","",IF(AC48="",AD47,AC48)))</f>
        <v>2.1900000000000004</v>
      </c>
    </row>
    <row r="49" spans="1:30" x14ac:dyDescent="0.2">
      <c r="A49">
        <v>40</v>
      </c>
      <c r="B49" s="126">
        <f t="shared" si="0"/>
        <v>37296</v>
      </c>
      <c r="C49" s="165"/>
      <c r="D49" s="154">
        <f>IF(AND(D$9,CurveFetch!F47&lt;&gt;""),CurveFetch!F47,IF($B49="","",IF(C49="",D48,C49)))</f>
        <v>2.4824999999999999</v>
      </c>
      <c r="E49" s="165"/>
      <c r="F49" s="154">
        <f>IF(AND(F$9,CurveFetch!I47&lt;&gt;""),CurveFetch!I47,IF($B49="","",IF(E49="",F48,E49)))</f>
        <v>2.1900000000000004</v>
      </c>
      <c r="G49" s="165"/>
      <c r="H49" s="154">
        <f>IF(AND(H$9,CurveFetch!P47&lt;&gt;""),CurveFetch!P47,IF($B49="","",IF(G49="",H48,G49)))</f>
        <v>2.375</v>
      </c>
      <c r="I49" s="165"/>
      <c r="J49" s="154">
        <f>IF(AND(J$9,CurveFetch!Q47&lt;&gt;""),CurveFetch!Q47,IF($B49="","",IF(I49="",J48,I49)))</f>
        <v>2.1350000000000002</v>
      </c>
      <c r="K49" s="165"/>
      <c r="L49" s="154">
        <f>IF(AND(L$9,CurveFetch!R47&lt;&gt;""),CurveFetch!R47,IF($B49="","",IF(K49="",L48,K49)))</f>
        <v>2.0350000000000001</v>
      </c>
      <c r="M49" s="165"/>
      <c r="N49" s="154">
        <f>IF(AND(N$9,CurveFetch!T47&lt;&gt;""),CurveFetch!T47,IF($B49="","",IF(M49="",N48,M49)))</f>
        <v>2.4250000000000003</v>
      </c>
      <c r="O49" s="165"/>
      <c r="P49" s="154">
        <f>IF(AND(P$9,CurveFetch!U47&lt;&gt;""),CurveFetch!U47,IF($B49="","",IF(O49="",P48,O49)))</f>
        <v>2.4250000000000003</v>
      </c>
      <c r="Q49" s="165"/>
      <c r="R49" s="154">
        <f>IF(AND(R$9,CurveFetch!V47&lt;&gt;""),CurveFetch!V47,IF($B49="","",IF(Q49="",R48,Q49)))</f>
        <v>2.6700000000000004</v>
      </c>
      <c r="S49" s="166"/>
      <c r="T49" s="154">
        <f>IF(AND(T$9,CurveFetch!AA47&lt;&gt;""),CurveFetch!AA47,IF($B49="","",IF(S49="",T48,S49)))</f>
        <v>2.33928237504698</v>
      </c>
      <c r="U49" s="165"/>
      <c r="V49" s="154">
        <f>IF(AND(V$9,CurveFetch!Z47&lt;&gt;""),CurveFetch!Z47,IF($B49="","",IF(U49="",V48,U49)))</f>
        <v>2.1350000000000002</v>
      </c>
      <c r="W49" s="165"/>
      <c r="X49" s="154">
        <f>IF(AND(X$9,CurveFetch!Y47&lt;&gt;""),CurveFetch!Y47,IF($B49="","",IF(W49="",X48,W49)))</f>
        <v>2.1900000000000004</v>
      </c>
      <c r="Y49" s="166"/>
      <c r="Z49" s="154">
        <f>IF(AND(Z$9,CurveFetch!H47&lt;&gt;""),CurveFetch!H47,IF($B49="","",IF(Y49="",Z48,Y49)))</f>
        <v>2.4250000000000003</v>
      </c>
      <c r="AA49" s="166"/>
      <c r="AB49" s="154">
        <f>IF(AND(AB$9,CurveFetch!G47&lt;&gt;""),CurveFetch!G47,IF($B49="","",IF(AA49="",AB48,AA49)))</f>
        <v>2.1900000000000004</v>
      </c>
      <c r="AC49" s="166"/>
      <c r="AD49" s="154">
        <f>IF(AND(AD$9,CurveFetch!I47&lt;&gt;""),CurveFetch!I47,IF($B49="","",IF(AC49="",AD48,AC49)))</f>
        <v>2.1900000000000004</v>
      </c>
    </row>
    <row r="50" spans="1:30" x14ac:dyDescent="0.2">
      <c r="A50">
        <v>41</v>
      </c>
      <c r="B50" s="126">
        <f t="shared" si="0"/>
        <v>37297</v>
      </c>
      <c r="C50" s="165"/>
      <c r="D50" s="154">
        <f>IF(AND(D$9,CurveFetch!F48&lt;&gt;""),CurveFetch!F48,IF($B50="","",IF(C50="",D49,C50)))</f>
        <v>2.4824999999999999</v>
      </c>
      <c r="E50" s="165"/>
      <c r="F50" s="154">
        <f>IF(AND(F$9,CurveFetch!I48&lt;&gt;""),CurveFetch!I48,IF($B50="","",IF(E50="",F49,E50)))</f>
        <v>2.1900000000000004</v>
      </c>
      <c r="G50" s="165"/>
      <c r="H50" s="154">
        <f>IF(AND(H$9,CurveFetch!P48&lt;&gt;""),CurveFetch!P48,IF($B50="","",IF(G50="",H49,G50)))</f>
        <v>2.375</v>
      </c>
      <c r="I50" s="165"/>
      <c r="J50" s="154">
        <f>IF(AND(J$9,CurveFetch!Q48&lt;&gt;""),CurveFetch!Q48,IF($B50="","",IF(I50="",J49,I50)))</f>
        <v>2.1350000000000002</v>
      </c>
      <c r="K50" s="165"/>
      <c r="L50" s="154">
        <f>IF(AND(L$9,CurveFetch!R48&lt;&gt;""),CurveFetch!R48,IF($B50="","",IF(K50="",L49,K50)))</f>
        <v>2.0350000000000001</v>
      </c>
      <c r="M50" s="165"/>
      <c r="N50" s="154">
        <f>IF(AND(N$9,CurveFetch!T48&lt;&gt;""),CurveFetch!T48,IF($B50="","",IF(M50="",N49,M50)))</f>
        <v>2.4250000000000003</v>
      </c>
      <c r="O50" s="165"/>
      <c r="P50" s="154">
        <f>IF(AND(P$9,CurveFetch!U48&lt;&gt;""),CurveFetch!U48,IF($B50="","",IF(O50="",P49,O50)))</f>
        <v>2.4250000000000003</v>
      </c>
      <c r="Q50" s="165"/>
      <c r="R50" s="154">
        <f>IF(AND(R$9,CurveFetch!V48&lt;&gt;""),CurveFetch!V48,IF($B50="","",IF(Q50="",R49,Q50)))</f>
        <v>2.6700000000000004</v>
      </c>
      <c r="S50" s="166"/>
      <c r="T50" s="154">
        <f>IF(AND(T$9,CurveFetch!AA48&lt;&gt;""),CurveFetch!AA48,IF($B50="","",IF(S50="",T49,S50)))</f>
        <v>2.33928237504698</v>
      </c>
      <c r="U50" s="165"/>
      <c r="V50" s="154">
        <f>IF(AND(V$9,CurveFetch!Z48&lt;&gt;""),CurveFetch!Z48,IF($B50="","",IF(U50="",V49,U50)))</f>
        <v>2.1350000000000002</v>
      </c>
      <c r="W50" s="165"/>
      <c r="X50" s="154">
        <f>IF(AND(X$9,CurveFetch!Y48&lt;&gt;""),CurveFetch!Y48,IF($B50="","",IF(W50="",X49,W50)))</f>
        <v>2.1900000000000004</v>
      </c>
      <c r="Y50" s="166"/>
      <c r="Z50" s="154">
        <f>IF(AND(Z$9,CurveFetch!H48&lt;&gt;""),CurveFetch!H48,IF($B50="","",IF(Y50="",Z49,Y50)))</f>
        <v>2.4250000000000003</v>
      </c>
      <c r="AA50" s="166"/>
      <c r="AB50" s="154">
        <f>IF(AND(AB$9,CurveFetch!G48&lt;&gt;""),CurveFetch!G48,IF($B50="","",IF(AA50="",AB49,AA50)))</f>
        <v>2.1900000000000004</v>
      </c>
      <c r="AC50" s="166"/>
      <c r="AD50" s="154">
        <f>IF(AND(AD$9,CurveFetch!I48&lt;&gt;""),CurveFetch!I48,IF($B50="","",IF(AC50="",AD49,AC50)))</f>
        <v>2.1900000000000004</v>
      </c>
    </row>
    <row r="51" spans="1:30" x14ac:dyDescent="0.2">
      <c r="A51">
        <v>42</v>
      </c>
      <c r="B51" s="126">
        <f t="shared" si="0"/>
        <v>37298</v>
      </c>
      <c r="C51" s="165"/>
      <c r="D51" s="154">
        <f>IF(AND(D$9,CurveFetch!F49&lt;&gt;""),CurveFetch!F49,IF($B51="","",IF(C51="",D50,C51)))</f>
        <v>2.4824999999999999</v>
      </c>
      <c r="E51" s="165"/>
      <c r="F51" s="154">
        <f>IF(AND(F$9,CurveFetch!I49&lt;&gt;""),CurveFetch!I49,IF($B51="","",IF(E51="",F50,E51)))</f>
        <v>2.1900000000000004</v>
      </c>
      <c r="G51" s="165"/>
      <c r="H51" s="154">
        <f>IF(AND(H$9,CurveFetch!P49&lt;&gt;""),CurveFetch!P49,IF($B51="","",IF(G51="",H50,G51)))</f>
        <v>2.375</v>
      </c>
      <c r="I51" s="165"/>
      <c r="J51" s="154">
        <f>IF(AND(J$9,CurveFetch!Q49&lt;&gt;""),CurveFetch!Q49,IF($B51="","",IF(I51="",J50,I51)))</f>
        <v>2.1350000000000002</v>
      </c>
      <c r="K51" s="165"/>
      <c r="L51" s="154">
        <f>IF(AND(L$9,CurveFetch!R49&lt;&gt;""),CurveFetch!R49,IF($B51="","",IF(K51="",L50,K51)))</f>
        <v>2.0350000000000001</v>
      </c>
      <c r="M51" s="165"/>
      <c r="N51" s="154">
        <f>IF(AND(N$9,CurveFetch!T49&lt;&gt;""),CurveFetch!T49,IF($B51="","",IF(M51="",N50,M51)))</f>
        <v>2.4250000000000003</v>
      </c>
      <c r="O51" s="165"/>
      <c r="P51" s="154">
        <f>IF(AND(P$9,CurveFetch!U49&lt;&gt;""),CurveFetch!U49,IF($B51="","",IF(O51="",P50,O51)))</f>
        <v>2.4250000000000003</v>
      </c>
      <c r="Q51" s="165"/>
      <c r="R51" s="154">
        <f>IF(AND(R$9,CurveFetch!V49&lt;&gt;""),CurveFetch!V49,IF($B51="","",IF(Q51="",R50,Q51)))</f>
        <v>2.6700000000000004</v>
      </c>
      <c r="S51" s="166"/>
      <c r="T51" s="154">
        <f>IF(AND(T$9,CurveFetch!AA49&lt;&gt;""),CurveFetch!AA49,IF($B51="","",IF(S51="",T50,S51)))</f>
        <v>2.33928237504698</v>
      </c>
      <c r="U51" s="165"/>
      <c r="V51" s="154">
        <f>IF(AND(V$9,CurveFetch!Z49&lt;&gt;""),CurveFetch!Z49,IF($B51="","",IF(U51="",V50,U51)))</f>
        <v>2.1350000000000002</v>
      </c>
      <c r="W51" s="165"/>
      <c r="X51" s="154">
        <f>IF(AND(X$9,CurveFetch!Y49&lt;&gt;""),CurveFetch!Y49,IF($B51="","",IF(W51="",X50,W51)))</f>
        <v>2.1900000000000004</v>
      </c>
      <c r="Y51" s="166"/>
      <c r="Z51" s="154">
        <f>IF(AND(Z$9,CurveFetch!H49&lt;&gt;""),CurveFetch!H49,IF($B51="","",IF(Y51="",Z50,Y51)))</f>
        <v>2.4250000000000003</v>
      </c>
      <c r="AA51" s="166"/>
      <c r="AB51" s="154">
        <f>IF(AND(AB$9,CurveFetch!G49&lt;&gt;""),CurveFetch!G49,IF($B51="","",IF(AA51="",AB50,AA51)))</f>
        <v>2.1900000000000004</v>
      </c>
      <c r="AC51" s="166"/>
      <c r="AD51" s="154">
        <f>IF(AND(AD$9,CurveFetch!I49&lt;&gt;""),CurveFetch!I49,IF($B51="","",IF(AC51="",AD50,AC51)))</f>
        <v>2.1900000000000004</v>
      </c>
    </row>
    <row r="52" spans="1:30" x14ac:dyDescent="0.2">
      <c r="A52">
        <v>43</v>
      </c>
      <c r="B52" s="126">
        <f t="shared" si="0"/>
        <v>37299</v>
      </c>
      <c r="C52" s="165"/>
      <c r="D52" s="154">
        <f>IF(AND(D$9,CurveFetch!F50&lt;&gt;""),CurveFetch!F50,IF($B52="","",IF(C52="",D51,C52)))</f>
        <v>2.4824999999999999</v>
      </c>
      <c r="E52" s="165"/>
      <c r="F52" s="154">
        <f>IF(AND(F$9,CurveFetch!I50&lt;&gt;""),CurveFetch!I50,IF($B52="","",IF(E52="",F51,E52)))</f>
        <v>2.1900000000000004</v>
      </c>
      <c r="G52" s="165"/>
      <c r="H52" s="154">
        <f>IF(AND(H$9,CurveFetch!P50&lt;&gt;""),CurveFetch!P50,IF($B52="","",IF(G52="",H51,G52)))</f>
        <v>2.375</v>
      </c>
      <c r="I52" s="165"/>
      <c r="J52" s="154">
        <f>IF(AND(J$9,CurveFetch!Q50&lt;&gt;""),CurveFetch!Q50,IF($B52="","",IF(I52="",J51,I52)))</f>
        <v>2.1350000000000002</v>
      </c>
      <c r="K52" s="165"/>
      <c r="L52" s="154">
        <f>IF(AND(L$9,CurveFetch!R50&lt;&gt;""),CurveFetch!R50,IF($B52="","",IF(K52="",L51,K52)))</f>
        <v>2.0350000000000001</v>
      </c>
      <c r="M52" s="165"/>
      <c r="N52" s="154">
        <f>IF(AND(N$9,CurveFetch!T50&lt;&gt;""),CurveFetch!T50,IF($B52="","",IF(M52="",N51,M52)))</f>
        <v>2.4250000000000003</v>
      </c>
      <c r="O52" s="165"/>
      <c r="P52" s="154">
        <f>IF(AND(P$9,CurveFetch!U50&lt;&gt;""),CurveFetch!U50,IF($B52="","",IF(O52="",P51,O52)))</f>
        <v>2.4250000000000003</v>
      </c>
      <c r="Q52" s="165"/>
      <c r="R52" s="154">
        <f>IF(AND(R$9,CurveFetch!V50&lt;&gt;""),CurveFetch!V50,IF($B52="","",IF(Q52="",R51,Q52)))</f>
        <v>2.6700000000000004</v>
      </c>
      <c r="S52" s="166"/>
      <c r="T52" s="154">
        <f>IF(AND(T$9,CurveFetch!AA50&lt;&gt;""),CurveFetch!AA50,IF($B52="","",IF(S52="",T51,S52)))</f>
        <v>2.33928237504698</v>
      </c>
      <c r="U52" s="165"/>
      <c r="V52" s="154">
        <f>IF(AND(V$9,CurveFetch!Z50&lt;&gt;""),CurveFetch!Z50,IF($B52="","",IF(U52="",V51,U52)))</f>
        <v>2.1350000000000002</v>
      </c>
      <c r="W52" s="165"/>
      <c r="X52" s="154">
        <f>IF(AND(X$9,CurveFetch!Y50&lt;&gt;""),CurveFetch!Y50,IF($B52="","",IF(W52="",X51,W52)))</f>
        <v>2.1900000000000004</v>
      </c>
      <c r="Y52" s="166"/>
      <c r="Z52" s="154">
        <f>IF(AND(Z$9,CurveFetch!H50&lt;&gt;""),CurveFetch!H50,IF($B52="","",IF(Y52="",Z51,Y52)))</f>
        <v>2.4250000000000003</v>
      </c>
      <c r="AA52" s="166"/>
      <c r="AB52" s="154">
        <f>IF(AND(AB$9,CurveFetch!G50&lt;&gt;""),CurveFetch!G50,IF($B52="","",IF(AA52="",AB51,AA52)))</f>
        <v>2.1900000000000004</v>
      </c>
      <c r="AC52" s="166"/>
      <c r="AD52" s="154">
        <f>IF(AND(AD$9,CurveFetch!I50&lt;&gt;""),CurveFetch!I50,IF($B52="","",IF(AC52="",AD51,AC52)))</f>
        <v>2.1900000000000004</v>
      </c>
    </row>
    <row r="53" spans="1:30" x14ac:dyDescent="0.2">
      <c r="A53">
        <v>44</v>
      </c>
      <c r="B53" s="126">
        <f t="shared" si="0"/>
        <v>37300</v>
      </c>
      <c r="C53" s="165"/>
      <c r="D53" s="154">
        <f>IF(AND(D$9,CurveFetch!F51&lt;&gt;""),CurveFetch!F51,IF($B53="","",IF(C53="",D52,C53)))</f>
        <v>2.4824999999999999</v>
      </c>
      <c r="E53" s="165"/>
      <c r="F53" s="154">
        <f>IF(AND(F$9,CurveFetch!I51&lt;&gt;""),CurveFetch!I51,IF($B53="","",IF(E53="",F52,E53)))</f>
        <v>2.1900000000000004</v>
      </c>
      <c r="G53" s="165"/>
      <c r="H53" s="154">
        <f>IF(AND(H$9,CurveFetch!P51&lt;&gt;""),CurveFetch!P51,IF($B53="","",IF(G53="",H52,G53)))</f>
        <v>2.375</v>
      </c>
      <c r="I53" s="165"/>
      <c r="J53" s="154">
        <f>IF(AND(J$9,CurveFetch!Q51&lt;&gt;""),CurveFetch!Q51,IF($B53="","",IF(I53="",J52,I53)))</f>
        <v>2.1350000000000002</v>
      </c>
      <c r="K53" s="165"/>
      <c r="L53" s="154">
        <f>IF(AND(L$9,CurveFetch!R51&lt;&gt;""),CurveFetch!R51,IF($B53="","",IF(K53="",L52,K53)))</f>
        <v>2.0350000000000001</v>
      </c>
      <c r="M53" s="165"/>
      <c r="N53" s="154">
        <f>IF(AND(N$9,CurveFetch!T51&lt;&gt;""),CurveFetch!T51,IF($B53="","",IF(M53="",N52,M53)))</f>
        <v>2.4250000000000003</v>
      </c>
      <c r="O53" s="165"/>
      <c r="P53" s="154">
        <f>IF(AND(P$9,CurveFetch!U51&lt;&gt;""),CurveFetch!U51,IF($B53="","",IF(O53="",P52,O53)))</f>
        <v>2.4250000000000003</v>
      </c>
      <c r="Q53" s="165"/>
      <c r="R53" s="154">
        <f>IF(AND(R$9,CurveFetch!V51&lt;&gt;""),CurveFetch!V51,IF($B53="","",IF(Q53="",R52,Q53)))</f>
        <v>2.6700000000000004</v>
      </c>
      <c r="S53" s="166"/>
      <c r="T53" s="154">
        <f>IF(AND(T$9,CurveFetch!AA51&lt;&gt;""),CurveFetch!AA51,IF($B53="","",IF(S53="",T52,S53)))</f>
        <v>2.33928237504698</v>
      </c>
      <c r="U53" s="165"/>
      <c r="V53" s="154">
        <f>IF(AND(V$9,CurveFetch!Z51&lt;&gt;""),CurveFetch!Z51,IF($B53="","",IF(U53="",V52,U53)))</f>
        <v>2.1350000000000002</v>
      </c>
      <c r="W53" s="165"/>
      <c r="X53" s="154">
        <f>IF(AND(X$9,CurveFetch!Y51&lt;&gt;""),CurveFetch!Y51,IF($B53="","",IF(W53="",X52,W53)))</f>
        <v>2.1900000000000004</v>
      </c>
      <c r="Y53" s="166"/>
      <c r="Z53" s="154">
        <f>IF(AND(Z$9,CurveFetch!H51&lt;&gt;""),CurveFetch!H51,IF($B53="","",IF(Y53="",Z52,Y53)))</f>
        <v>2.4250000000000003</v>
      </c>
      <c r="AA53" s="166"/>
      <c r="AB53" s="154">
        <f>IF(AND(AB$9,CurveFetch!G51&lt;&gt;""),CurveFetch!G51,IF($B53="","",IF(AA53="",AB52,AA53)))</f>
        <v>2.1900000000000004</v>
      </c>
      <c r="AC53" s="166"/>
      <c r="AD53" s="154">
        <f>IF(AND(AD$9,CurveFetch!I51&lt;&gt;""),CurveFetch!I51,IF($B53="","",IF(AC53="",AD52,AC53)))</f>
        <v>2.1900000000000004</v>
      </c>
    </row>
    <row r="54" spans="1:30" x14ac:dyDescent="0.2">
      <c r="A54">
        <v>45</v>
      </c>
      <c r="B54" s="126">
        <f t="shared" si="0"/>
        <v>37301</v>
      </c>
      <c r="C54" s="165"/>
      <c r="D54" s="154">
        <f>IF(AND(D$9,CurveFetch!F52&lt;&gt;""),CurveFetch!F52,IF($B54="","",IF(C54="",D53,C54)))</f>
        <v>2.4824999999999999</v>
      </c>
      <c r="E54" s="165"/>
      <c r="F54" s="154">
        <f>IF(AND(F$9,CurveFetch!I52&lt;&gt;""),CurveFetch!I52,IF($B54="","",IF(E54="",F53,E54)))</f>
        <v>2.1900000000000004</v>
      </c>
      <c r="G54" s="165"/>
      <c r="H54" s="154">
        <f>IF(AND(H$9,CurveFetch!P52&lt;&gt;""),CurveFetch!P52,IF($B54="","",IF(G54="",H53,G54)))</f>
        <v>2.375</v>
      </c>
      <c r="I54" s="165"/>
      <c r="J54" s="154">
        <f>IF(AND(J$9,CurveFetch!Q52&lt;&gt;""),CurveFetch!Q52,IF($B54="","",IF(I54="",J53,I54)))</f>
        <v>2.1350000000000002</v>
      </c>
      <c r="K54" s="165"/>
      <c r="L54" s="154">
        <f>IF(AND(L$9,CurveFetch!R52&lt;&gt;""),CurveFetch!R52,IF($B54="","",IF(K54="",L53,K54)))</f>
        <v>2.0350000000000001</v>
      </c>
      <c r="M54" s="165"/>
      <c r="N54" s="154">
        <f>IF(AND(N$9,CurveFetch!T52&lt;&gt;""),CurveFetch!T52,IF($B54="","",IF(M54="",N53,M54)))</f>
        <v>2.4250000000000003</v>
      </c>
      <c r="O54" s="165"/>
      <c r="P54" s="154">
        <f>IF(AND(P$9,CurveFetch!U52&lt;&gt;""),CurveFetch!U52,IF($B54="","",IF(O54="",P53,O54)))</f>
        <v>2.4250000000000003</v>
      </c>
      <c r="Q54" s="165"/>
      <c r="R54" s="154">
        <f>IF(AND(R$9,CurveFetch!V52&lt;&gt;""),CurveFetch!V52,IF($B54="","",IF(Q54="",R53,Q54)))</f>
        <v>2.6700000000000004</v>
      </c>
      <c r="S54" s="166"/>
      <c r="T54" s="154">
        <f>IF(AND(T$9,CurveFetch!AA52&lt;&gt;""),CurveFetch!AA52,IF($B54="","",IF(S54="",T53,S54)))</f>
        <v>2.33928237504698</v>
      </c>
      <c r="U54" s="165"/>
      <c r="V54" s="154">
        <f>IF(AND(V$9,CurveFetch!Z52&lt;&gt;""),CurveFetch!Z52,IF($B54="","",IF(U54="",V53,U54)))</f>
        <v>2.1350000000000002</v>
      </c>
      <c r="W54" s="165"/>
      <c r="X54" s="154">
        <f>IF(AND(X$9,CurveFetch!Y52&lt;&gt;""),CurveFetch!Y52,IF($B54="","",IF(W54="",X53,W54)))</f>
        <v>2.1900000000000004</v>
      </c>
      <c r="Y54" s="166"/>
      <c r="Z54" s="154">
        <f>IF(AND(Z$9,CurveFetch!H52&lt;&gt;""),CurveFetch!H52,IF($B54="","",IF(Y54="",Z53,Y54)))</f>
        <v>2.4250000000000003</v>
      </c>
      <c r="AA54" s="166"/>
      <c r="AB54" s="154">
        <f>IF(AND(AB$9,CurveFetch!G52&lt;&gt;""),CurveFetch!G52,IF($B54="","",IF(AA54="",AB53,AA54)))</f>
        <v>2.1900000000000004</v>
      </c>
      <c r="AC54" s="166"/>
      <c r="AD54" s="154">
        <f>IF(AND(AD$9,CurveFetch!I52&lt;&gt;""),CurveFetch!I52,IF($B54="","",IF(AC54="",AD53,AC54)))</f>
        <v>2.1900000000000004</v>
      </c>
    </row>
    <row r="55" spans="1:30" x14ac:dyDescent="0.2">
      <c r="A55">
        <v>46</v>
      </c>
      <c r="B55" s="126">
        <f t="shared" si="0"/>
        <v>37302</v>
      </c>
      <c r="C55" s="165"/>
      <c r="D55" s="154">
        <f>IF(AND(D$9,CurveFetch!F53&lt;&gt;""),CurveFetch!F53,IF($B55="","",IF(C55="",D54,C55)))</f>
        <v>2.4824999999999999</v>
      </c>
      <c r="E55" s="165"/>
      <c r="F55" s="154">
        <f>IF(AND(F$9,CurveFetch!I53&lt;&gt;""),CurveFetch!I53,IF($B55="","",IF(E55="",F54,E55)))</f>
        <v>2.1900000000000004</v>
      </c>
      <c r="G55" s="165"/>
      <c r="H55" s="154">
        <f>IF(AND(H$9,CurveFetch!P53&lt;&gt;""),CurveFetch!P53,IF($B55="","",IF(G55="",H54,G55)))</f>
        <v>2.375</v>
      </c>
      <c r="I55" s="165"/>
      <c r="J55" s="154">
        <f>IF(AND(J$9,CurveFetch!Q53&lt;&gt;""),CurveFetch!Q53,IF($B55="","",IF(I55="",J54,I55)))</f>
        <v>2.1350000000000002</v>
      </c>
      <c r="K55" s="165"/>
      <c r="L55" s="154">
        <f>IF(AND(L$9,CurveFetch!R53&lt;&gt;""),CurveFetch!R53,IF($B55="","",IF(K55="",L54,K55)))</f>
        <v>2.0350000000000001</v>
      </c>
      <c r="M55" s="165"/>
      <c r="N55" s="154">
        <f>IF(AND(N$9,CurveFetch!T53&lt;&gt;""),CurveFetch!T53,IF($B55="","",IF(M55="",N54,M55)))</f>
        <v>2.4250000000000003</v>
      </c>
      <c r="O55" s="165"/>
      <c r="P55" s="154">
        <f>IF(AND(P$9,CurveFetch!U53&lt;&gt;""),CurveFetch!U53,IF($B55="","",IF(O55="",P54,O55)))</f>
        <v>2.4250000000000003</v>
      </c>
      <c r="Q55" s="165"/>
      <c r="R55" s="154">
        <f>IF(AND(R$9,CurveFetch!V53&lt;&gt;""),CurveFetch!V53,IF($B55="","",IF(Q55="",R54,Q55)))</f>
        <v>2.6700000000000004</v>
      </c>
      <c r="S55" s="166"/>
      <c r="T55" s="154">
        <f>IF(AND(T$9,CurveFetch!AA53&lt;&gt;""),CurveFetch!AA53,IF($B55="","",IF(S55="",T54,S55)))</f>
        <v>2.33928237504698</v>
      </c>
      <c r="U55" s="165"/>
      <c r="V55" s="154">
        <f>IF(AND(V$9,CurveFetch!Z53&lt;&gt;""),CurveFetch!Z53,IF($B55="","",IF(U55="",V54,U55)))</f>
        <v>2.1350000000000002</v>
      </c>
      <c r="W55" s="165"/>
      <c r="X55" s="154">
        <f>IF(AND(X$9,CurveFetch!Y53&lt;&gt;""),CurveFetch!Y53,IF($B55="","",IF(W55="",X54,W55)))</f>
        <v>2.1900000000000004</v>
      </c>
      <c r="Y55" s="166"/>
      <c r="Z55" s="154">
        <f>IF(AND(Z$9,CurveFetch!H53&lt;&gt;""),CurveFetch!H53,IF($B55="","",IF(Y55="",Z54,Y55)))</f>
        <v>2.4250000000000003</v>
      </c>
      <c r="AA55" s="166"/>
      <c r="AB55" s="154">
        <f>IF(AND(AB$9,CurveFetch!G53&lt;&gt;""),CurveFetch!G53,IF($B55="","",IF(AA55="",AB54,AA55)))</f>
        <v>2.1900000000000004</v>
      </c>
      <c r="AC55" s="166"/>
      <c r="AD55" s="154">
        <f>IF(AND(AD$9,CurveFetch!I53&lt;&gt;""),CurveFetch!I53,IF($B55="","",IF(AC55="",AD54,AC55)))</f>
        <v>2.1900000000000004</v>
      </c>
    </row>
    <row r="56" spans="1:30" x14ac:dyDescent="0.2">
      <c r="A56">
        <v>47</v>
      </c>
      <c r="B56" s="126">
        <f t="shared" si="0"/>
        <v>37303</v>
      </c>
      <c r="C56" s="165"/>
      <c r="D56" s="154">
        <f>IF(AND(D$9,CurveFetch!F54&lt;&gt;""),CurveFetch!F54,IF($B56="","",IF(C56="",D55,C56)))</f>
        <v>2.4824999999999999</v>
      </c>
      <c r="E56" s="165"/>
      <c r="F56" s="154">
        <f>IF(AND(F$9,CurveFetch!I54&lt;&gt;""),CurveFetch!I54,IF($B56="","",IF(E56="",F55,E56)))</f>
        <v>2.1900000000000004</v>
      </c>
      <c r="G56" s="165"/>
      <c r="H56" s="154">
        <f>IF(AND(H$9,CurveFetch!P54&lt;&gt;""),CurveFetch!P54,IF($B56="","",IF(G56="",H55,G56)))</f>
        <v>2.375</v>
      </c>
      <c r="I56" s="165"/>
      <c r="J56" s="154">
        <f>IF(AND(J$9,CurveFetch!Q54&lt;&gt;""),CurveFetch!Q54,IF($B56="","",IF(I56="",J55,I56)))</f>
        <v>2.1350000000000002</v>
      </c>
      <c r="K56" s="165"/>
      <c r="L56" s="154">
        <f>IF(AND(L$9,CurveFetch!R54&lt;&gt;""),CurveFetch!R54,IF($B56="","",IF(K56="",L55,K56)))</f>
        <v>2.0350000000000001</v>
      </c>
      <c r="M56" s="165"/>
      <c r="N56" s="154">
        <f>IF(AND(N$9,CurveFetch!T54&lt;&gt;""),CurveFetch!T54,IF($B56="","",IF(M56="",N55,M56)))</f>
        <v>2.4250000000000003</v>
      </c>
      <c r="O56" s="165"/>
      <c r="P56" s="154">
        <f>IF(AND(P$9,CurveFetch!U54&lt;&gt;""),CurveFetch!U54,IF($B56="","",IF(O56="",P55,O56)))</f>
        <v>2.4250000000000003</v>
      </c>
      <c r="Q56" s="165"/>
      <c r="R56" s="154">
        <f>IF(AND(R$9,CurveFetch!V54&lt;&gt;""),CurveFetch!V54,IF($B56="","",IF(Q56="",R55,Q56)))</f>
        <v>2.6700000000000004</v>
      </c>
      <c r="S56" s="166"/>
      <c r="T56" s="154">
        <f>IF(AND(T$9,CurveFetch!AA54&lt;&gt;""),CurveFetch!AA54,IF($B56="","",IF(S56="",T55,S56)))</f>
        <v>2.33928237504698</v>
      </c>
      <c r="U56" s="165"/>
      <c r="V56" s="154">
        <f>IF(AND(V$9,CurveFetch!Z54&lt;&gt;""),CurveFetch!Z54,IF($B56="","",IF(U56="",V55,U56)))</f>
        <v>2.1350000000000002</v>
      </c>
      <c r="W56" s="165"/>
      <c r="X56" s="154">
        <f>IF(AND(X$9,CurveFetch!Y54&lt;&gt;""),CurveFetch!Y54,IF($B56="","",IF(W56="",X55,W56)))</f>
        <v>2.1900000000000004</v>
      </c>
      <c r="Y56" s="166"/>
      <c r="Z56" s="154">
        <f>IF(AND(Z$9,CurveFetch!H54&lt;&gt;""),CurveFetch!H54,IF($B56="","",IF(Y56="",Z55,Y56)))</f>
        <v>2.4250000000000003</v>
      </c>
      <c r="AA56" s="166"/>
      <c r="AB56" s="154">
        <f>IF(AND(AB$9,CurveFetch!G54&lt;&gt;""),CurveFetch!G54,IF($B56="","",IF(AA56="",AB55,AA56)))</f>
        <v>2.1900000000000004</v>
      </c>
      <c r="AC56" s="166"/>
      <c r="AD56" s="154">
        <f>IF(AND(AD$9,CurveFetch!I54&lt;&gt;""),CurveFetch!I54,IF($B56="","",IF(AC56="",AD55,AC56)))</f>
        <v>2.1900000000000004</v>
      </c>
    </row>
    <row r="57" spans="1:30" x14ac:dyDescent="0.2">
      <c r="A57">
        <v>48</v>
      </c>
      <c r="B57" s="126">
        <f t="shared" si="0"/>
        <v>37304</v>
      </c>
      <c r="C57" s="165"/>
      <c r="D57" s="154">
        <f>IF(AND(D$9,CurveFetch!F55&lt;&gt;""),CurveFetch!F55,IF($B57="","",IF(C57="",D56,C57)))</f>
        <v>2.4824999999999999</v>
      </c>
      <c r="E57" s="165"/>
      <c r="F57" s="154">
        <f>IF(AND(F$9,CurveFetch!I55&lt;&gt;""),CurveFetch!I55,IF($B57="","",IF(E57="",F56,E57)))</f>
        <v>2.1900000000000004</v>
      </c>
      <c r="G57" s="165"/>
      <c r="H57" s="154">
        <f>IF(AND(H$9,CurveFetch!P55&lt;&gt;""),CurveFetch!P55,IF($B57="","",IF(G57="",H56,G57)))</f>
        <v>2.375</v>
      </c>
      <c r="I57" s="165"/>
      <c r="J57" s="154">
        <f>IF(AND(J$9,CurveFetch!Q55&lt;&gt;""),CurveFetch!Q55,IF($B57="","",IF(I57="",J56,I57)))</f>
        <v>2.1350000000000002</v>
      </c>
      <c r="K57" s="165"/>
      <c r="L57" s="154">
        <f>IF(AND(L$9,CurveFetch!R55&lt;&gt;""),CurveFetch!R55,IF($B57="","",IF(K57="",L56,K57)))</f>
        <v>2.0350000000000001</v>
      </c>
      <c r="M57" s="165"/>
      <c r="N57" s="154">
        <f>IF(AND(N$9,CurveFetch!T55&lt;&gt;""),CurveFetch!T55,IF($B57="","",IF(M57="",N56,M57)))</f>
        <v>2.4250000000000003</v>
      </c>
      <c r="O57" s="165"/>
      <c r="P57" s="154">
        <f>IF(AND(P$9,CurveFetch!U55&lt;&gt;""),CurveFetch!U55,IF($B57="","",IF(O57="",P56,O57)))</f>
        <v>2.4250000000000003</v>
      </c>
      <c r="Q57" s="165"/>
      <c r="R57" s="154">
        <f>IF(AND(R$9,CurveFetch!V55&lt;&gt;""),CurveFetch!V55,IF($B57="","",IF(Q57="",R56,Q57)))</f>
        <v>2.6700000000000004</v>
      </c>
      <c r="S57" s="166"/>
      <c r="T57" s="154">
        <f>IF(AND(T$9,CurveFetch!AA55&lt;&gt;""),CurveFetch!AA55,IF($B57="","",IF(S57="",T56,S57)))</f>
        <v>2.33928237504698</v>
      </c>
      <c r="U57" s="165"/>
      <c r="V57" s="154">
        <f>IF(AND(V$9,CurveFetch!Z55&lt;&gt;""),CurveFetch!Z55,IF($B57="","",IF(U57="",V56,U57)))</f>
        <v>2.1350000000000002</v>
      </c>
      <c r="W57" s="165"/>
      <c r="X57" s="154">
        <f>IF(AND(X$9,CurveFetch!Y55&lt;&gt;""),CurveFetch!Y55,IF($B57="","",IF(W57="",X56,W57)))</f>
        <v>2.1900000000000004</v>
      </c>
      <c r="Y57" s="166"/>
      <c r="Z57" s="154">
        <f>IF(AND(Z$9,CurveFetch!H55&lt;&gt;""),CurveFetch!H55,IF($B57="","",IF(Y57="",Z56,Y57)))</f>
        <v>2.4250000000000003</v>
      </c>
      <c r="AA57" s="166"/>
      <c r="AB57" s="154">
        <f>IF(AND(AB$9,CurveFetch!G55&lt;&gt;""),CurveFetch!G55,IF($B57="","",IF(AA57="",AB56,AA57)))</f>
        <v>2.1900000000000004</v>
      </c>
      <c r="AC57" s="166"/>
      <c r="AD57" s="154">
        <f>IF(AND(AD$9,CurveFetch!I55&lt;&gt;""),CurveFetch!I55,IF($B57="","",IF(AC57="",AD56,AC57)))</f>
        <v>2.1900000000000004</v>
      </c>
    </row>
    <row r="58" spans="1:30" x14ac:dyDescent="0.2">
      <c r="A58">
        <v>49</v>
      </c>
      <c r="B58" s="126">
        <f t="shared" si="0"/>
        <v>37305</v>
      </c>
      <c r="C58" s="165"/>
      <c r="D58" s="154">
        <f>IF(AND(D$9,CurveFetch!F56&lt;&gt;""),CurveFetch!F56,IF($B58="","",IF(C58="",D57,C58)))</f>
        <v>2.4824999999999999</v>
      </c>
      <c r="E58" s="165"/>
      <c r="F58" s="154">
        <f>IF(AND(F$9,CurveFetch!I56&lt;&gt;""),CurveFetch!I56,IF($B58="","",IF(E58="",F57,E58)))</f>
        <v>2.1900000000000004</v>
      </c>
      <c r="G58" s="165"/>
      <c r="H58" s="154">
        <f>IF(AND(H$9,CurveFetch!P56&lt;&gt;""),CurveFetch!P56,IF($B58="","",IF(G58="",H57,G58)))</f>
        <v>2.375</v>
      </c>
      <c r="I58" s="165"/>
      <c r="J58" s="154">
        <f>IF(AND(J$9,CurveFetch!Q56&lt;&gt;""),CurveFetch!Q56,IF($B58="","",IF(I58="",J57,I58)))</f>
        <v>2.1350000000000002</v>
      </c>
      <c r="K58" s="165"/>
      <c r="L58" s="154">
        <f>IF(AND(L$9,CurveFetch!R56&lt;&gt;""),CurveFetch!R56,IF($B58="","",IF(K58="",L57,K58)))</f>
        <v>2.0350000000000001</v>
      </c>
      <c r="M58" s="165"/>
      <c r="N58" s="154">
        <f>IF(AND(N$9,CurveFetch!T56&lt;&gt;""),CurveFetch!T56,IF($B58="","",IF(M58="",N57,M58)))</f>
        <v>2.4250000000000003</v>
      </c>
      <c r="O58" s="165"/>
      <c r="P58" s="154">
        <f>IF(AND(P$9,CurveFetch!U56&lt;&gt;""),CurveFetch!U56,IF($B58="","",IF(O58="",P57,O58)))</f>
        <v>2.4250000000000003</v>
      </c>
      <c r="Q58" s="165"/>
      <c r="R58" s="154">
        <f>IF(AND(R$9,CurveFetch!V56&lt;&gt;""),CurveFetch!V56,IF($B58="","",IF(Q58="",R57,Q58)))</f>
        <v>2.6700000000000004</v>
      </c>
      <c r="S58" s="166"/>
      <c r="T58" s="154">
        <f>IF(AND(T$9,CurveFetch!AA56&lt;&gt;""),CurveFetch!AA56,IF($B58="","",IF(S58="",T57,S58)))</f>
        <v>2.33928237504698</v>
      </c>
      <c r="U58" s="165"/>
      <c r="V58" s="154">
        <f>IF(AND(V$9,CurveFetch!Z56&lt;&gt;""),CurveFetch!Z56,IF($B58="","",IF(U58="",V57,U58)))</f>
        <v>2.1350000000000002</v>
      </c>
      <c r="W58" s="165"/>
      <c r="X58" s="154">
        <f>IF(AND(X$9,CurveFetch!Y56&lt;&gt;""),CurveFetch!Y56,IF($B58="","",IF(W58="",X57,W58)))</f>
        <v>2.1900000000000004</v>
      </c>
      <c r="Y58" s="166"/>
      <c r="Z58" s="154">
        <f>IF(AND(Z$9,CurveFetch!H56&lt;&gt;""),CurveFetch!H56,IF($B58="","",IF(Y58="",Z57,Y58)))</f>
        <v>2.4250000000000003</v>
      </c>
      <c r="AA58" s="166"/>
      <c r="AB58" s="154">
        <f>IF(AND(AB$9,CurveFetch!G56&lt;&gt;""),CurveFetch!G56,IF($B58="","",IF(AA58="",AB57,AA58)))</f>
        <v>2.1900000000000004</v>
      </c>
      <c r="AC58" s="166"/>
      <c r="AD58" s="154">
        <f>IF(AND(AD$9,CurveFetch!I56&lt;&gt;""),CurveFetch!I56,IF($B58="","",IF(AC58="",AD57,AC58)))</f>
        <v>2.1900000000000004</v>
      </c>
    </row>
    <row r="59" spans="1:30" x14ac:dyDescent="0.2">
      <c r="A59">
        <v>50</v>
      </c>
      <c r="B59" s="126">
        <f t="shared" si="0"/>
        <v>37306</v>
      </c>
      <c r="C59" s="165"/>
      <c r="D59" s="154">
        <f>IF(AND(D$9,CurveFetch!F57&lt;&gt;""),CurveFetch!F57,IF($B59="","",IF(C59="",D58,C59)))</f>
        <v>2.4824999999999999</v>
      </c>
      <c r="E59" s="165"/>
      <c r="F59" s="154">
        <f>IF(AND(F$9,CurveFetch!I57&lt;&gt;""),CurveFetch!I57,IF($B59="","",IF(E59="",F58,E59)))</f>
        <v>2.1900000000000004</v>
      </c>
      <c r="G59" s="165"/>
      <c r="H59" s="154">
        <f>IF(AND(H$9,CurveFetch!P57&lt;&gt;""),CurveFetch!P57,IF($B59="","",IF(G59="",H58,G59)))</f>
        <v>2.375</v>
      </c>
      <c r="I59" s="165"/>
      <c r="J59" s="154">
        <f>IF(AND(J$9,CurveFetch!Q57&lt;&gt;""),CurveFetch!Q57,IF($B59="","",IF(I59="",J58,I59)))</f>
        <v>2.1350000000000002</v>
      </c>
      <c r="K59" s="165"/>
      <c r="L59" s="154">
        <f>IF(AND(L$9,CurveFetch!R57&lt;&gt;""),CurveFetch!R57,IF($B59="","",IF(K59="",L58,K59)))</f>
        <v>2.0350000000000001</v>
      </c>
      <c r="M59" s="165"/>
      <c r="N59" s="154">
        <f>IF(AND(N$9,CurveFetch!T57&lt;&gt;""),CurveFetch!T57,IF($B59="","",IF(M59="",N58,M59)))</f>
        <v>2.4250000000000003</v>
      </c>
      <c r="O59" s="165"/>
      <c r="P59" s="154">
        <f>IF(AND(P$9,CurveFetch!U57&lt;&gt;""),CurveFetch!U57,IF($B59="","",IF(O59="",P58,O59)))</f>
        <v>2.4250000000000003</v>
      </c>
      <c r="Q59" s="165"/>
      <c r="R59" s="154">
        <f>IF(AND(R$9,CurveFetch!V57&lt;&gt;""),CurveFetch!V57,IF($B59="","",IF(Q59="",R58,Q59)))</f>
        <v>2.6700000000000004</v>
      </c>
      <c r="S59" s="166"/>
      <c r="T59" s="154">
        <f>IF(AND(T$9,CurveFetch!AA57&lt;&gt;""),CurveFetch!AA57,IF($B59="","",IF(S59="",T58,S59)))</f>
        <v>2.33928237504698</v>
      </c>
      <c r="U59" s="165"/>
      <c r="V59" s="154">
        <f>IF(AND(V$9,CurveFetch!Z57&lt;&gt;""),CurveFetch!Z57,IF($B59="","",IF(U59="",V58,U59)))</f>
        <v>2.1350000000000002</v>
      </c>
      <c r="W59" s="165"/>
      <c r="X59" s="154">
        <f>IF(AND(X$9,CurveFetch!Y57&lt;&gt;""),CurveFetch!Y57,IF($B59="","",IF(W59="",X58,W59)))</f>
        <v>2.1900000000000004</v>
      </c>
      <c r="Y59" s="166"/>
      <c r="Z59" s="154">
        <f>IF(AND(Z$9,CurveFetch!H57&lt;&gt;""),CurveFetch!H57,IF($B59="","",IF(Y59="",Z58,Y59)))</f>
        <v>2.4250000000000003</v>
      </c>
      <c r="AA59" s="166"/>
      <c r="AB59" s="154">
        <f>IF(AND(AB$9,CurveFetch!G57&lt;&gt;""),CurveFetch!G57,IF($B59="","",IF(AA59="",AB58,AA59)))</f>
        <v>2.1900000000000004</v>
      </c>
      <c r="AC59" s="166"/>
      <c r="AD59" s="154">
        <f>IF(AND(AD$9,CurveFetch!I57&lt;&gt;""),CurveFetch!I57,IF($B59="","",IF(AC59="",AD58,AC59)))</f>
        <v>2.1900000000000004</v>
      </c>
    </row>
    <row r="60" spans="1:30" x14ac:dyDescent="0.2">
      <c r="A60">
        <v>51</v>
      </c>
      <c r="B60" s="126">
        <f t="shared" si="0"/>
        <v>37307</v>
      </c>
      <c r="C60" s="165"/>
      <c r="D60" s="154">
        <f>IF(AND(D$9,CurveFetch!F58&lt;&gt;""),CurveFetch!F58,IF($B60="","",IF(C60="",D59,C60)))</f>
        <v>2.4824999999999999</v>
      </c>
      <c r="E60" s="165"/>
      <c r="F60" s="154">
        <f>IF(AND(F$9,CurveFetch!I58&lt;&gt;""),CurveFetch!I58,IF($B60="","",IF(E60="",F59,E60)))</f>
        <v>2.1900000000000004</v>
      </c>
      <c r="G60" s="165"/>
      <c r="H60" s="154">
        <f>IF(AND(H$9,CurveFetch!P58&lt;&gt;""),CurveFetch!P58,IF($B60="","",IF(G60="",H59,G60)))</f>
        <v>2.375</v>
      </c>
      <c r="I60" s="165"/>
      <c r="J60" s="154">
        <f>IF(AND(J$9,CurveFetch!Q58&lt;&gt;""),CurveFetch!Q58,IF($B60="","",IF(I60="",J59,I60)))</f>
        <v>2.1350000000000002</v>
      </c>
      <c r="K60" s="165"/>
      <c r="L60" s="154">
        <f>IF(AND(L$9,CurveFetch!R58&lt;&gt;""),CurveFetch!R58,IF($B60="","",IF(K60="",L59,K60)))</f>
        <v>2.0350000000000001</v>
      </c>
      <c r="M60" s="165"/>
      <c r="N60" s="154">
        <f>IF(AND(N$9,CurveFetch!T58&lt;&gt;""),CurveFetch!T58,IF($B60="","",IF(M60="",N59,M60)))</f>
        <v>2.4250000000000003</v>
      </c>
      <c r="O60" s="165"/>
      <c r="P60" s="154">
        <f>IF(AND(P$9,CurveFetch!U58&lt;&gt;""),CurveFetch!U58,IF($B60="","",IF(O60="",P59,O60)))</f>
        <v>2.4250000000000003</v>
      </c>
      <c r="Q60" s="165"/>
      <c r="R60" s="154">
        <f>IF(AND(R$9,CurveFetch!V58&lt;&gt;""),CurveFetch!V58,IF($B60="","",IF(Q60="",R59,Q60)))</f>
        <v>2.6700000000000004</v>
      </c>
      <c r="S60" s="166"/>
      <c r="T60" s="154">
        <f>IF(AND(T$9,CurveFetch!AA58&lt;&gt;""),CurveFetch!AA58,IF($B60="","",IF(S60="",T59,S60)))</f>
        <v>2.33928237504698</v>
      </c>
      <c r="U60" s="165"/>
      <c r="V60" s="154">
        <f>IF(AND(V$9,CurveFetch!Z58&lt;&gt;""),CurveFetch!Z58,IF($B60="","",IF(U60="",V59,U60)))</f>
        <v>2.1350000000000002</v>
      </c>
      <c r="W60" s="165"/>
      <c r="X60" s="154">
        <f>IF(AND(X$9,CurveFetch!Y58&lt;&gt;""),CurveFetch!Y58,IF($B60="","",IF(W60="",X59,W60)))</f>
        <v>2.1900000000000004</v>
      </c>
      <c r="Y60" s="166"/>
      <c r="Z60" s="154">
        <f>IF(AND(Z$9,CurveFetch!H58&lt;&gt;""),CurveFetch!H58,IF($B60="","",IF(Y60="",Z59,Y60)))</f>
        <v>2.4250000000000003</v>
      </c>
      <c r="AA60" s="166"/>
      <c r="AB60" s="154">
        <f>IF(AND(AB$9,CurveFetch!G58&lt;&gt;""),CurveFetch!G58,IF($B60="","",IF(AA60="",AB59,AA60)))</f>
        <v>2.1900000000000004</v>
      </c>
      <c r="AC60" s="166"/>
      <c r="AD60" s="154">
        <f>IF(AND(AD$9,CurveFetch!I58&lt;&gt;""),CurveFetch!I58,IF($B60="","",IF(AC60="",AD59,AC60)))</f>
        <v>2.1900000000000004</v>
      </c>
    </row>
    <row r="61" spans="1:30" x14ac:dyDescent="0.2">
      <c r="A61">
        <v>52</v>
      </c>
      <c r="B61" s="126">
        <f t="shared" si="0"/>
        <v>37308</v>
      </c>
      <c r="C61" s="165"/>
      <c r="D61" s="154">
        <f>IF(AND(D$9,CurveFetch!F59&lt;&gt;""),CurveFetch!F59,IF($B61="","",IF(C61="",D60,C61)))</f>
        <v>2.4824999999999999</v>
      </c>
      <c r="E61" s="165"/>
      <c r="F61" s="154">
        <f>IF(AND(F$9,CurveFetch!I59&lt;&gt;""),CurveFetch!I59,IF($B61="","",IF(E61="",F60,E61)))</f>
        <v>2.1900000000000004</v>
      </c>
      <c r="G61" s="165"/>
      <c r="H61" s="154">
        <f>IF(AND(H$9,CurveFetch!P59&lt;&gt;""),CurveFetch!P59,IF($B61="","",IF(G61="",H60,G61)))</f>
        <v>2.375</v>
      </c>
      <c r="I61" s="165"/>
      <c r="J61" s="154">
        <f>IF(AND(J$9,CurveFetch!Q59&lt;&gt;""),CurveFetch!Q59,IF($B61="","",IF(I61="",J60,I61)))</f>
        <v>2.1350000000000002</v>
      </c>
      <c r="K61" s="165"/>
      <c r="L61" s="154">
        <f>IF(AND(L$9,CurveFetch!R59&lt;&gt;""),CurveFetch!R59,IF($B61="","",IF(K61="",L60,K61)))</f>
        <v>2.0350000000000001</v>
      </c>
      <c r="M61" s="165"/>
      <c r="N61" s="154">
        <f>IF(AND(N$9,CurveFetch!T59&lt;&gt;""),CurveFetch!T59,IF($B61="","",IF(M61="",N60,M61)))</f>
        <v>2.4250000000000003</v>
      </c>
      <c r="O61" s="165"/>
      <c r="P61" s="154">
        <f>IF(AND(P$9,CurveFetch!U59&lt;&gt;""),CurveFetch!U59,IF($B61="","",IF(O61="",P60,O61)))</f>
        <v>2.4250000000000003</v>
      </c>
      <c r="Q61" s="165"/>
      <c r="R61" s="154">
        <f>IF(AND(R$9,CurveFetch!V59&lt;&gt;""),CurveFetch!V59,IF($B61="","",IF(Q61="",R60,Q61)))</f>
        <v>2.6700000000000004</v>
      </c>
      <c r="S61" s="166"/>
      <c r="T61" s="154">
        <f>IF(AND(T$9,CurveFetch!AA59&lt;&gt;""),CurveFetch!AA59,IF($B61="","",IF(S61="",T60,S61)))</f>
        <v>2.33928237504698</v>
      </c>
      <c r="U61" s="165"/>
      <c r="V61" s="154">
        <f>IF(AND(V$9,CurveFetch!Z59&lt;&gt;""),CurveFetch!Z59,IF($B61="","",IF(U61="",V60,U61)))</f>
        <v>2.1350000000000002</v>
      </c>
      <c r="W61" s="165"/>
      <c r="X61" s="154">
        <f>IF(AND(X$9,CurveFetch!Y59&lt;&gt;""),CurveFetch!Y59,IF($B61="","",IF(W61="",X60,W61)))</f>
        <v>2.1900000000000004</v>
      </c>
      <c r="Y61" s="166"/>
      <c r="Z61" s="154">
        <f>IF(AND(Z$9,CurveFetch!H59&lt;&gt;""),CurveFetch!H59,IF($B61="","",IF(Y61="",Z60,Y61)))</f>
        <v>2.4250000000000003</v>
      </c>
      <c r="AA61" s="166"/>
      <c r="AB61" s="154">
        <f>IF(AND(AB$9,CurveFetch!G59&lt;&gt;""),CurveFetch!G59,IF($B61="","",IF(AA61="",AB60,AA61)))</f>
        <v>2.1900000000000004</v>
      </c>
      <c r="AC61" s="166"/>
      <c r="AD61" s="154">
        <f>IF(AND(AD$9,CurveFetch!I59&lt;&gt;""),CurveFetch!I59,IF($B61="","",IF(AC61="",AD60,AC61)))</f>
        <v>2.1900000000000004</v>
      </c>
    </row>
    <row r="62" spans="1:30" x14ac:dyDescent="0.2">
      <c r="A62">
        <v>53</v>
      </c>
      <c r="B62" s="126">
        <f t="shared" si="0"/>
        <v>37309</v>
      </c>
      <c r="C62" s="165"/>
      <c r="D62" s="154">
        <f>IF(AND(D$9,CurveFetch!F60&lt;&gt;""),CurveFetch!F60,IF($B62="","",IF(C62="",D61,C62)))</f>
        <v>2.4824999999999999</v>
      </c>
      <c r="E62" s="165"/>
      <c r="F62" s="154">
        <f>IF(AND(F$9,CurveFetch!I60&lt;&gt;""),CurveFetch!I60,IF($B62="","",IF(E62="",F61,E62)))</f>
        <v>2.1900000000000004</v>
      </c>
      <c r="G62" s="165"/>
      <c r="H62" s="154">
        <f>IF(AND(H$9,CurveFetch!P60&lt;&gt;""),CurveFetch!P60,IF($B62="","",IF(G62="",H61,G62)))</f>
        <v>2.375</v>
      </c>
      <c r="I62" s="165"/>
      <c r="J62" s="154">
        <f>IF(AND(J$9,CurveFetch!Q60&lt;&gt;""),CurveFetch!Q60,IF($B62="","",IF(I62="",J61,I62)))</f>
        <v>2.1350000000000002</v>
      </c>
      <c r="K62" s="165"/>
      <c r="L62" s="154">
        <f>IF(AND(L$9,CurveFetch!R60&lt;&gt;""),CurveFetch!R60,IF($B62="","",IF(K62="",L61,K62)))</f>
        <v>2.0350000000000001</v>
      </c>
      <c r="M62" s="165"/>
      <c r="N62" s="154">
        <f>IF(AND(N$9,CurveFetch!T60&lt;&gt;""),CurveFetch!T60,IF($B62="","",IF(M62="",N61,M62)))</f>
        <v>2.4250000000000003</v>
      </c>
      <c r="O62" s="165"/>
      <c r="P62" s="154">
        <f>IF(AND(P$9,CurveFetch!U60&lt;&gt;""),CurveFetch!U60,IF($B62="","",IF(O62="",P61,O62)))</f>
        <v>2.4250000000000003</v>
      </c>
      <c r="Q62" s="165"/>
      <c r="R62" s="154">
        <f>IF(AND(R$9,CurveFetch!V60&lt;&gt;""),CurveFetch!V60,IF($B62="","",IF(Q62="",R61,Q62)))</f>
        <v>2.6700000000000004</v>
      </c>
      <c r="S62" s="166"/>
      <c r="T62" s="154">
        <f>IF(AND(T$9,CurveFetch!AA60&lt;&gt;""),CurveFetch!AA60,IF($B62="","",IF(S62="",T61,S62)))</f>
        <v>2.33928237504698</v>
      </c>
      <c r="U62" s="165"/>
      <c r="V62" s="154">
        <f>IF(AND(V$9,CurveFetch!Z60&lt;&gt;""),CurveFetch!Z60,IF($B62="","",IF(U62="",V61,U62)))</f>
        <v>2.1350000000000002</v>
      </c>
      <c r="W62" s="165"/>
      <c r="X62" s="154">
        <f>IF(AND(X$9,CurveFetch!Y60&lt;&gt;""),CurveFetch!Y60,IF($B62="","",IF(W62="",X61,W62)))</f>
        <v>2.1900000000000004</v>
      </c>
      <c r="Y62" s="166"/>
      <c r="Z62" s="154">
        <f>IF(AND(Z$9,CurveFetch!H60&lt;&gt;""),CurveFetch!H60,IF($B62="","",IF(Y62="",Z61,Y62)))</f>
        <v>2.4250000000000003</v>
      </c>
      <c r="AA62" s="166"/>
      <c r="AB62" s="154">
        <f>IF(AND(AB$9,CurveFetch!G60&lt;&gt;""),CurveFetch!G60,IF($B62="","",IF(AA62="",AB61,AA62)))</f>
        <v>2.1900000000000004</v>
      </c>
      <c r="AC62" s="166"/>
      <c r="AD62" s="154">
        <f>IF(AND(AD$9,CurveFetch!I60&lt;&gt;""),CurveFetch!I60,IF($B62="","",IF(AC62="",AD61,AC62)))</f>
        <v>2.1900000000000004</v>
      </c>
    </row>
    <row r="63" spans="1:30" x14ac:dyDescent="0.2">
      <c r="A63">
        <v>54</v>
      </c>
      <c r="B63" s="126">
        <f t="shared" si="0"/>
        <v>37310</v>
      </c>
      <c r="C63" s="165"/>
      <c r="D63" s="154">
        <f>IF(AND(D$9,CurveFetch!F61&lt;&gt;""),CurveFetch!F61,IF($B63="","",IF(C63="",D62,C63)))</f>
        <v>2.4824999999999999</v>
      </c>
      <c r="E63" s="165"/>
      <c r="F63" s="154">
        <f>IF(AND(F$9,CurveFetch!I61&lt;&gt;""),CurveFetch!I61,IF($B63="","",IF(E63="",F62,E63)))</f>
        <v>2.1900000000000004</v>
      </c>
      <c r="G63" s="165"/>
      <c r="H63" s="154">
        <f>IF(AND(H$9,CurveFetch!P61&lt;&gt;""),CurveFetch!P61,IF($B63="","",IF(G63="",H62,G63)))</f>
        <v>2.375</v>
      </c>
      <c r="I63" s="165"/>
      <c r="J63" s="154">
        <f>IF(AND(J$9,CurveFetch!Q61&lt;&gt;""),CurveFetch!Q61,IF($B63="","",IF(I63="",J62,I63)))</f>
        <v>2.1350000000000002</v>
      </c>
      <c r="K63" s="165"/>
      <c r="L63" s="154">
        <f>IF(AND(L$9,CurveFetch!R61&lt;&gt;""),CurveFetch!R61,IF($B63="","",IF(K63="",L62,K63)))</f>
        <v>2.0350000000000001</v>
      </c>
      <c r="M63" s="165"/>
      <c r="N63" s="154">
        <f>IF(AND(N$9,CurveFetch!T61&lt;&gt;""),CurveFetch!T61,IF($B63="","",IF(M63="",N62,M63)))</f>
        <v>2.4250000000000003</v>
      </c>
      <c r="O63" s="165"/>
      <c r="P63" s="154">
        <f>IF(AND(P$9,CurveFetch!U61&lt;&gt;""),CurveFetch!U61,IF($B63="","",IF(O63="",P62,O63)))</f>
        <v>2.4250000000000003</v>
      </c>
      <c r="Q63" s="165"/>
      <c r="R63" s="154">
        <f>IF(AND(R$9,CurveFetch!V61&lt;&gt;""),CurveFetch!V61,IF($B63="","",IF(Q63="",R62,Q63)))</f>
        <v>2.6700000000000004</v>
      </c>
      <c r="S63" s="166"/>
      <c r="T63" s="154">
        <f>IF(AND(T$9,CurveFetch!AA61&lt;&gt;""),CurveFetch!AA61,IF($B63="","",IF(S63="",T62,S63)))</f>
        <v>2.33928237504698</v>
      </c>
      <c r="U63" s="165"/>
      <c r="V63" s="154">
        <f>IF(AND(V$9,CurveFetch!Z61&lt;&gt;""),CurveFetch!Z61,IF($B63="","",IF(U63="",V62,U63)))</f>
        <v>2.1350000000000002</v>
      </c>
      <c r="W63" s="165"/>
      <c r="X63" s="154">
        <f>IF(AND(X$9,CurveFetch!Y61&lt;&gt;""),CurveFetch!Y61,IF($B63="","",IF(W63="",X62,W63)))</f>
        <v>2.1900000000000004</v>
      </c>
      <c r="Y63" s="166"/>
      <c r="Z63" s="154">
        <f>IF(AND(Z$9,CurveFetch!H61&lt;&gt;""),CurveFetch!H61,IF($B63="","",IF(Y63="",Z62,Y63)))</f>
        <v>2.4250000000000003</v>
      </c>
      <c r="AA63" s="166"/>
      <c r="AB63" s="154">
        <f>IF(AND(AB$9,CurveFetch!G61&lt;&gt;""),CurveFetch!G61,IF($B63="","",IF(AA63="",AB62,AA63)))</f>
        <v>2.1900000000000004</v>
      </c>
      <c r="AC63" s="166"/>
      <c r="AD63" s="154">
        <f>IF(AND(AD$9,CurveFetch!I61&lt;&gt;""),CurveFetch!I61,IF($B63="","",IF(AC63="",AD62,AC63)))</f>
        <v>2.1900000000000004</v>
      </c>
    </row>
    <row r="64" spans="1:30" x14ac:dyDescent="0.2">
      <c r="A64">
        <v>55</v>
      </c>
      <c r="B64" s="126">
        <f t="shared" si="0"/>
        <v>37311</v>
      </c>
      <c r="C64" s="165"/>
      <c r="D64" s="154">
        <f>IF(AND(D$9,CurveFetch!F62&lt;&gt;""),CurveFetch!F62,IF($B64="","",IF(C64="",D63,C64)))</f>
        <v>2.4824999999999999</v>
      </c>
      <c r="E64" s="165"/>
      <c r="F64" s="154">
        <f>IF(AND(F$9,CurveFetch!I62&lt;&gt;""),CurveFetch!I62,IF($B64="","",IF(E64="",F63,E64)))</f>
        <v>2.1900000000000004</v>
      </c>
      <c r="G64" s="165"/>
      <c r="H64" s="154">
        <f>IF(AND(H$9,CurveFetch!P62&lt;&gt;""),CurveFetch!P62,IF($B64="","",IF(G64="",H63,G64)))</f>
        <v>2.375</v>
      </c>
      <c r="I64" s="165"/>
      <c r="J64" s="154">
        <f>IF(AND(J$9,CurveFetch!Q62&lt;&gt;""),CurveFetch!Q62,IF($B64="","",IF(I64="",J63,I64)))</f>
        <v>2.1350000000000002</v>
      </c>
      <c r="K64" s="165"/>
      <c r="L64" s="154">
        <f>IF(AND(L$9,CurveFetch!R62&lt;&gt;""),CurveFetch!R62,IF($B64="","",IF(K64="",L63,K64)))</f>
        <v>2.0350000000000001</v>
      </c>
      <c r="M64" s="165"/>
      <c r="N64" s="154">
        <f>IF(AND(N$9,CurveFetch!T62&lt;&gt;""),CurveFetch!T62,IF($B64="","",IF(M64="",N63,M64)))</f>
        <v>2.4250000000000003</v>
      </c>
      <c r="O64" s="165"/>
      <c r="P64" s="154">
        <f>IF(AND(P$9,CurveFetch!U62&lt;&gt;""),CurveFetch!U62,IF($B64="","",IF(O64="",P63,O64)))</f>
        <v>2.4250000000000003</v>
      </c>
      <c r="Q64" s="165"/>
      <c r="R64" s="154">
        <f>IF(AND(R$9,CurveFetch!V62&lt;&gt;""),CurveFetch!V62,IF($B64="","",IF(Q64="",R63,Q64)))</f>
        <v>2.6700000000000004</v>
      </c>
      <c r="S64" s="166"/>
      <c r="T64" s="154">
        <f>IF(AND(T$9,CurveFetch!AA62&lt;&gt;""),CurveFetch!AA62,IF($B64="","",IF(S64="",T63,S64)))</f>
        <v>2.33928237504698</v>
      </c>
      <c r="U64" s="165"/>
      <c r="V64" s="154">
        <f>IF(AND(V$9,CurveFetch!Z62&lt;&gt;""),CurveFetch!Z62,IF($B64="","",IF(U64="",V63,U64)))</f>
        <v>2.1350000000000002</v>
      </c>
      <c r="W64" s="165"/>
      <c r="X64" s="154">
        <f>IF(AND(X$9,CurveFetch!Y62&lt;&gt;""),CurveFetch!Y62,IF($B64="","",IF(W64="",X63,W64)))</f>
        <v>2.1900000000000004</v>
      </c>
      <c r="Y64" s="166"/>
      <c r="Z64" s="154">
        <f>IF(AND(Z$9,CurveFetch!H62&lt;&gt;""),CurveFetch!H62,IF($B64="","",IF(Y64="",Z63,Y64)))</f>
        <v>2.4250000000000003</v>
      </c>
      <c r="AA64" s="166"/>
      <c r="AB64" s="154">
        <f>IF(AND(AB$9,CurveFetch!G62&lt;&gt;""),CurveFetch!G62,IF($B64="","",IF(AA64="",AB63,AA64)))</f>
        <v>2.1900000000000004</v>
      </c>
      <c r="AC64" s="166"/>
      <c r="AD64" s="154">
        <f>IF(AND(AD$9,CurveFetch!I62&lt;&gt;""),CurveFetch!I62,IF($B64="","",IF(AC64="",AD63,AC64)))</f>
        <v>2.1900000000000004</v>
      </c>
    </row>
    <row r="65" spans="1:30" x14ac:dyDescent="0.2">
      <c r="A65">
        <v>56</v>
      </c>
      <c r="B65" s="126">
        <f t="shared" si="0"/>
        <v>37312</v>
      </c>
      <c r="C65" s="165"/>
      <c r="D65" s="154">
        <f>IF(AND(D$9,CurveFetch!F63&lt;&gt;""),CurveFetch!F63,IF($B65="","",IF(C65="",D64,C65)))</f>
        <v>2.4824999999999999</v>
      </c>
      <c r="E65" s="165"/>
      <c r="F65" s="154">
        <f>IF(AND(F$9,CurveFetch!I63&lt;&gt;""),CurveFetch!I63,IF($B65="","",IF(E65="",F64,E65)))</f>
        <v>2.1900000000000004</v>
      </c>
      <c r="G65" s="165"/>
      <c r="H65" s="154">
        <f>IF(AND(H$9,CurveFetch!P63&lt;&gt;""),CurveFetch!P63,IF($B65="","",IF(G65="",H64,G65)))</f>
        <v>2.375</v>
      </c>
      <c r="I65" s="165"/>
      <c r="J65" s="154">
        <f>IF(AND(J$9,CurveFetch!Q63&lt;&gt;""),CurveFetch!Q63,IF($B65="","",IF(I65="",J64,I65)))</f>
        <v>2.1350000000000002</v>
      </c>
      <c r="K65" s="165"/>
      <c r="L65" s="154">
        <f>IF(AND(L$9,CurveFetch!R63&lt;&gt;""),CurveFetch!R63,IF($B65="","",IF(K65="",L64,K65)))</f>
        <v>2.0350000000000001</v>
      </c>
      <c r="M65" s="165"/>
      <c r="N65" s="154">
        <f>IF(AND(N$9,CurveFetch!T63&lt;&gt;""),CurveFetch!T63,IF($B65="","",IF(M65="",N64,M65)))</f>
        <v>2.4250000000000003</v>
      </c>
      <c r="O65" s="165"/>
      <c r="P65" s="154">
        <f>IF(AND(P$9,CurveFetch!U63&lt;&gt;""),CurveFetch!U63,IF($B65="","",IF(O65="",P64,O65)))</f>
        <v>2.4250000000000003</v>
      </c>
      <c r="Q65" s="165"/>
      <c r="R65" s="154">
        <f>IF(AND(R$9,CurveFetch!V63&lt;&gt;""),CurveFetch!V63,IF($B65="","",IF(Q65="",R64,Q65)))</f>
        <v>2.6700000000000004</v>
      </c>
      <c r="S65" s="166"/>
      <c r="T65" s="154">
        <f>IF(AND(T$9,CurveFetch!AA63&lt;&gt;""),CurveFetch!AA63,IF($B65="","",IF(S65="",T64,S65)))</f>
        <v>2.33928237504698</v>
      </c>
      <c r="U65" s="165"/>
      <c r="V65" s="154">
        <f>IF(AND(V$9,CurveFetch!Z63&lt;&gt;""),CurveFetch!Z63,IF($B65="","",IF(U65="",V64,U65)))</f>
        <v>2.1350000000000002</v>
      </c>
      <c r="W65" s="165"/>
      <c r="X65" s="154">
        <f>IF(AND(X$9,CurveFetch!Y63&lt;&gt;""),CurveFetch!Y63,IF($B65="","",IF(W65="",X64,W65)))</f>
        <v>2.1900000000000004</v>
      </c>
      <c r="Y65" s="166"/>
      <c r="Z65" s="154">
        <f>IF(AND(Z$9,CurveFetch!H63&lt;&gt;""),CurveFetch!H63,IF($B65="","",IF(Y65="",Z64,Y65)))</f>
        <v>2.4250000000000003</v>
      </c>
      <c r="AA65" s="166"/>
      <c r="AB65" s="154">
        <f>IF(AND(AB$9,CurveFetch!G63&lt;&gt;""),CurveFetch!G63,IF($B65="","",IF(AA65="",AB64,AA65)))</f>
        <v>2.1900000000000004</v>
      </c>
      <c r="AC65" s="166"/>
      <c r="AD65" s="154">
        <f>IF(AND(AD$9,CurveFetch!I63&lt;&gt;""),CurveFetch!I63,IF($B65="","",IF(AC65="",AD64,AC65)))</f>
        <v>2.1900000000000004</v>
      </c>
    </row>
    <row r="66" spans="1:30" x14ac:dyDescent="0.2">
      <c r="A66">
        <v>57</v>
      </c>
      <c r="B66" s="126">
        <f t="shared" si="0"/>
        <v>37313</v>
      </c>
      <c r="C66" s="165"/>
      <c r="D66" s="154">
        <f>IF(AND(D$9,CurveFetch!F64&lt;&gt;""),CurveFetch!F64,IF($B66="","",IF(C66="",D65,C66)))</f>
        <v>2.4824999999999999</v>
      </c>
      <c r="E66" s="165"/>
      <c r="F66" s="154">
        <f>IF(AND(F$9,CurveFetch!I64&lt;&gt;""),CurveFetch!I64,IF($B66="","",IF(E66="",F65,E66)))</f>
        <v>2.1900000000000004</v>
      </c>
      <c r="G66" s="165"/>
      <c r="H66" s="154">
        <f>IF(AND(H$9,CurveFetch!P64&lt;&gt;""),CurveFetch!P64,IF($B66="","",IF(G66="",H65,G66)))</f>
        <v>2.375</v>
      </c>
      <c r="I66" s="165"/>
      <c r="J66" s="154">
        <f>IF(AND(J$9,CurveFetch!Q64&lt;&gt;""),CurveFetch!Q64,IF($B66="","",IF(I66="",J65,I66)))</f>
        <v>2.1350000000000002</v>
      </c>
      <c r="K66" s="165"/>
      <c r="L66" s="154">
        <f>IF(AND(L$9,CurveFetch!R64&lt;&gt;""),CurveFetch!R64,IF($B66="","",IF(K66="",L65,K66)))</f>
        <v>2.0350000000000001</v>
      </c>
      <c r="M66" s="165"/>
      <c r="N66" s="154">
        <f>IF(AND(N$9,CurveFetch!T64&lt;&gt;""),CurveFetch!T64,IF($B66="","",IF(M66="",N65,M66)))</f>
        <v>2.4250000000000003</v>
      </c>
      <c r="O66" s="165"/>
      <c r="P66" s="154">
        <f>IF(AND(P$9,CurveFetch!U64&lt;&gt;""),CurveFetch!U64,IF($B66="","",IF(O66="",P65,O66)))</f>
        <v>2.4250000000000003</v>
      </c>
      <c r="Q66" s="165"/>
      <c r="R66" s="154">
        <f>IF(AND(R$9,CurveFetch!V64&lt;&gt;""),CurveFetch!V64,IF($B66="","",IF(Q66="",R65,Q66)))</f>
        <v>2.6700000000000004</v>
      </c>
      <c r="S66" s="166"/>
      <c r="T66" s="154">
        <f>IF(AND(T$9,CurveFetch!AA64&lt;&gt;""),CurveFetch!AA64,IF($B66="","",IF(S66="",T65,S66)))</f>
        <v>2.33928237504698</v>
      </c>
      <c r="U66" s="165"/>
      <c r="V66" s="154">
        <f>IF(AND(V$9,CurveFetch!Z64&lt;&gt;""),CurveFetch!Z64,IF($B66="","",IF(U66="",V65,U66)))</f>
        <v>2.1350000000000002</v>
      </c>
      <c r="W66" s="165"/>
      <c r="X66" s="154">
        <f>IF(AND(X$9,CurveFetch!Y64&lt;&gt;""),CurveFetch!Y64,IF($B66="","",IF(W66="",X65,W66)))</f>
        <v>2.1900000000000004</v>
      </c>
      <c r="Y66" s="166"/>
      <c r="Z66" s="154">
        <f>IF(AND(Z$9,CurveFetch!H64&lt;&gt;""),CurveFetch!H64,IF($B66="","",IF(Y66="",Z65,Y66)))</f>
        <v>2.4250000000000003</v>
      </c>
      <c r="AA66" s="166"/>
      <c r="AB66" s="154">
        <f>IF(AND(AB$9,CurveFetch!G64&lt;&gt;""),CurveFetch!G64,IF($B66="","",IF(AA66="",AB65,AA66)))</f>
        <v>2.1900000000000004</v>
      </c>
      <c r="AC66" s="166"/>
      <c r="AD66" s="154">
        <f>IF(AND(AD$9,CurveFetch!I64&lt;&gt;""),CurveFetch!I64,IF($B66="","",IF(AC66="",AD65,AC66)))</f>
        <v>2.1900000000000004</v>
      </c>
    </row>
    <row r="67" spans="1:30" x14ac:dyDescent="0.2">
      <c r="A67">
        <v>58</v>
      </c>
      <c r="B67" s="126">
        <f t="shared" si="0"/>
        <v>37314</v>
      </c>
      <c r="C67" s="165"/>
      <c r="D67" s="154">
        <f>IF(AND(D$9,CurveFetch!F65&lt;&gt;""),CurveFetch!F65,IF($B67="","",IF(C67="",D66,C67)))</f>
        <v>2.4824999999999999</v>
      </c>
      <c r="E67" s="165"/>
      <c r="F67" s="154">
        <f>IF(AND(F$9,CurveFetch!I65&lt;&gt;""),CurveFetch!I65,IF($B67="","",IF(E67="",F66,E67)))</f>
        <v>2.1900000000000004</v>
      </c>
      <c r="G67" s="165"/>
      <c r="H67" s="154">
        <f>IF(AND(H$9,CurveFetch!P65&lt;&gt;""),CurveFetch!P65,IF($B67="","",IF(G67="",H66,G67)))</f>
        <v>2.375</v>
      </c>
      <c r="I67" s="165"/>
      <c r="J67" s="154">
        <f>IF(AND(J$9,CurveFetch!Q65&lt;&gt;""),CurveFetch!Q65,IF($B67="","",IF(I67="",J66,I67)))</f>
        <v>2.1350000000000002</v>
      </c>
      <c r="K67" s="165"/>
      <c r="L67" s="154">
        <f>IF(AND(L$9,CurveFetch!R65&lt;&gt;""),CurveFetch!R65,IF($B67="","",IF(K67="",L66,K67)))</f>
        <v>2.0350000000000001</v>
      </c>
      <c r="M67" s="165"/>
      <c r="N67" s="154">
        <f>IF(AND(N$9,CurveFetch!T65&lt;&gt;""),CurveFetch!T65,IF($B67="","",IF(M67="",N66,M67)))</f>
        <v>2.4250000000000003</v>
      </c>
      <c r="O67" s="165"/>
      <c r="P67" s="154">
        <f>IF(AND(P$9,CurveFetch!U65&lt;&gt;""),CurveFetch!U65,IF($B67="","",IF(O67="",P66,O67)))</f>
        <v>2.4250000000000003</v>
      </c>
      <c r="Q67" s="165"/>
      <c r="R67" s="154">
        <f>IF(AND(R$9,CurveFetch!V65&lt;&gt;""),CurveFetch!V65,IF($B67="","",IF(Q67="",R66,Q67)))</f>
        <v>2.6700000000000004</v>
      </c>
      <c r="S67" s="166"/>
      <c r="T67" s="154">
        <f>IF(AND(T$9,CurveFetch!AA65&lt;&gt;""),CurveFetch!AA65,IF($B67="","",IF(S67="",T66,S67)))</f>
        <v>2.33928237504698</v>
      </c>
      <c r="U67" s="165"/>
      <c r="V67" s="154">
        <f>IF(AND(V$9,CurveFetch!Z65&lt;&gt;""),CurveFetch!Z65,IF($B67="","",IF(U67="",V66,U67)))</f>
        <v>2.1350000000000002</v>
      </c>
      <c r="W67" s="165"/>
      <c r="X67" s="154">
        <f>IF(AND(X$9,CurveFetch!Y65&lt;&gt;""),CurveFetch!Y65,IF($B67="","",IF(W67="",X66,W67)))</f>
        <v>2.1900000000000004</v>
      </c>
      <c r="Y67" s="166"/>
      <c r="Z67" s="154">
        <f>IF(AND(Z$9,CurveFetch!H65&lt;&gt;""),CurveFetch!H65,IF($B67="","",IF(Y67="",Z66,Y67)))</f>
        <v>2.4250000000000003</v>
      </c>
      <c r="AA67" s="166"/>
      <c r="AB67" s="154">
        <f>IF(AND(AB$9,CurveFetch!G65&lt;&gt;""),CurveFetch!G65,IF($B67="","",IF(AA67="",AB66,AA67)))</f>
        <v>2.1900000000000004</v>
      </c>
      <c r="AC67" s="166"/>
      <c r="AD67" s="154">
        <f>IF(AND(AD$9,CurveFetch!I65&lt;&gt;""),CurveFetch!I65,IF($B67="","",IF(AC67="",AD66,AC67)))</f>
        <v>2.1900000000000004</v>
      </c>
    </row>
    <row r="68" spans="1:30" x14ac:dyDescent="0.2">
      <c r="A68">
        <v>59</v>
      </c>
      <c r="B68" s="126">
        <f t="shared" si="0"/>
        <v>37315</v>
      </c>
      <c r="C68" s="165"/>
      <c r="D68" s="154">
        <f>IF(AND(D$9,CurveFetch!F66&lt;&gt;""),CurveFetch!F66,IF($B68="","",IF(C68="",D67,C68)))</f>
        <v>2.4824999999999999</v>
      </c>
      <c r="E68" s="165"/>
      <c r="F68" s="154">
        <f>IF(AND(F$9,CurveFetch!I66&lt;&gt;""),CurveFetch!I66,IF($B68="","",IF(E68="",F67,E68)))</f>
        <v>2.1900000000000004</v>
      </c>
      <c r="G68" s="165"/>
      <c r="H68" s="154">
        <f>IF(AND(H$9,CurveFetch!P66&lt;&gt;""),CurveFetch!P66,IF($B68="","",IF(G68="",H67,G68)))</f>
        <v>2.375</v>
      </c>
      <c r="I68" s="165"/>
      <c r="J68" s="154">
        <f>IF(AND(J$9,CurveFetch!Q66&lt;&gt;""),CurveFetch!Q66,IF($B68="","",IF(I68="",J67,I68)))</f>
        <v>2.1350000000000002</v>
      </c>
      <c r="K68" s="165"/>
      <c r="L68" s="154">
        <f>IF(AND(L$9,CurveFetch!R66&lt;&gt;""),CurveFetch!R66,IF($B68="","",IF(K68="",L67,K68)))</f>
        <v>2.0350000000000001</v>
      </c>
      <c r="M68" s="165"/>
      <c r="N68" s="154">
        <f>IF(AND(N$9,CurveFetch!T66&lt;&gt;""),CurveFetch!T66,IF($B68="","",IF(M68="",N67,M68)))</f>
        <v>2.4250000000000003</v>
      </c>
      <c r="O68" s="165"/>
      <c r="P68" s="154">
        <f>IF(AND(P$9,CurveFetch!U66&lt;&gt;""),CurveFetch!U66,IF($B68="","",IF(O68="",P67,O68)))</f>
        <v>2.4250000000000003</v>
      </c>
      <c r="Q68" s="165"/>
      <c r="R68" s="154">
        <f>IF(AND(R$9,CurveFetch!V66&lt;&gt;""),CurveFetch!V66,IF($B68="","",IF(Q68="",R67,Q68)))</f>
        <v>2.6700000000000004</v>
      </c>
      <c r="S68" s="166"/>
      <c r="T68" s="154">
        <f>IF(AND(T$9,CurveFetch!AA66&lt;&gt;""),CurveFetch!AA66,IF($B68="","",IF(S68="",T67,S68)))</f>
        <v>2.33928237504698</v>
      </c>
      <c r="U68" s="165"/>
      <c r="V68" s="154">
        <f>IF(AND(V$9,CurveFetch!Z66&lt;&gt;""),CurveFetch!Z66,IF($B68="","",IF(U68="",V67,U68)))</f>
        <v>2.1350000000000002</v>
      </c>
      <c r="W68" s="165"/>
      <c r="X68" s="154">
        <f>IF(AND(X$9,CurveFetch!Y66&lt;&gt;""),CurveFetch!Y66,IF($B68="","",IF(W68="",X67,W68)))</f>
        <v>2.1900000000000004</v>
      </c>
      <c r="Y68" s="166"/>
      <c r="Z68" s="154">
        <f>IF(AND(Z$9,CurveFetch!H66&lt;&gt;""),CurveFetch!H66,IF($B68="","",IF(Y68="",Z67,Y68)))</f>
        <v>2.4250000000000003</v>
      </c>
      <c r="AA68" s="166"/>
      <c r="AB68" s="154">
        <f>IF(AND(AB$9,CurveFetch!G66&lt;&gt;""),CurveFetch!G66,IF($B68="","",IF(AA68="",AB67,AA68)))</f>
        <v>2.1900000000000004</v>
      </c>
      <c r="AC68" s="166"/>
      <c r="AD68" s="154">
        <f>IF(AND(AD$9,CurveFetch!I66&lt;&gt;""),CurveFetch!I66,IF($B68="","",IF(AC68="",AD67,AC68)))</f>
        <v>2.1900000000000004</v>
      </c>
    </row>
    <row r="69" spans="1:30" x14ac:dyDescent="0.2">
      <c r="A69">
        <v>60</v>
      </c>
      <c r="B69" s="126" t="str">
        <f t="shared" si="0"/>
        <v/>
      </c>
      <c r="C69" s="165"/>
      <c r="D69" s="154" t="str">
        <f>IF(AND(D$9,CurveFetch!J67&lt;&gt;""),CurveFetch!J67,IF($B69="","",IF(C69="",D68,C69)))</f>
        <v/>
      </c>
      <c r="E69" s="165" t="e">
        <f>IF(#REF!+$G$1=$G$1,"",#REF!+$G$1)</f>
        <v>#REF!</v>
      </c>
      <c r="F69" s="154" t="str">
        <f>IF(AND(F$9,CurveFetch!I67&lt;&gt;""),CurveFetch!I67,IF($B69="","",IF(E69="",F68,E69)))</f>
        <v/>
      </c>
      <c r="G69" s="165"/>
      <c r="H69" s="154" t="str">
        <f>IF(AND(H$9,CurveFetch!P67&lt;&gt;""),CurveFetch!P67,IF($B69="","",IF(G69="",H68,G69)))</f>
        <v/>
      </c>
      <c r="I69" s="165"/>
      <c r="J69" s="154" t="str">
        <f>IF(AND(J$9,CurveFetch!Q67&lt;&gt;""),CurveFetch!Q67,IF($B69="","",IF(I69="",J68,I69)))</f>
        <v/>
      </c>
      <c r="K69" s="165"/>
      <c r="L69" s="154" t="str">
        <f>IF(AND(L$9,CurveFetch!R67&lt;&gt;""),CurveFetch!R67,IF($B69="","",IF(K69="",L68,K69)))</f>
        <v/>
      </c>
      <c r="M69" s="165"/>
      <c r="N69" s="154" t="str">
        <f>IF(AND(N$9,CurveFetch!T67&lt;&gt;""),CurveFetch!T67,IF($B69="","",IF(M69="",N68,M69)))</f>
        <v/>
      </c>
      <c r="O69" s="166" t="e">
        <f>IF(G69+#REF!=#REF!,"",G69+#REF!)</f>
        <v>#REF!</v>
      </c>
      <c r="P69" s="154" t="str">
        <f>IF(AND(P$9,CurveFetch!U67&lt;&gt;""),CurveFetch!U67,IF($B69="","",IF(O69="",P68,O69)))</f>
        <v/>
      </c>
      <c r="Q69" s="165"/>
      <c r="R69" s="154" t="str">
        <f>IF(AND(R$9,CurveFetch!V67&lt;&gt;""),CurveFetch!V67,IF($B69="","",IF(Q69="",R68,Q69)))</f>
        <v/>
      </c>
      <c r="S69" s="166"/>
      <c r="T69" s="153" t="str">
        <f>Phys!E69</f>
        <v/>
      </c>
      <c r="U69" s="165"/>
      <c r="V69" s="154" t="str">
        <f>IF(AND(V$9,CurveFetch!Z67&lt;&gt;""),CurveFetch!Z67,IF($B69="","",IF(U69="",V68,U69)))</f>
        <v/>
      </c>
      <c r="W69" s="165"/>
      <c r="X69" s="154" t="str">
        <f>IF(AND(X$9,CurveFetch!AT67&lt;&gt;""),CurveFetch!AT67,IF($B69="","",IF(W69="",X68,W69)))</f>
        <v/>
      </c>
      <c r="Y69" s="166"/>
      <c r="Z69" s="154" t="str">
        <f>IF(AND(Z$9,CurveFetch!BF67&lt;&gt;""),CurveFetch!BF67,IF($B69="","",IF(Y69="",Z68,Y69)))</f>
        <v/>
      </c>
      <c r="AA69" s="166"/>
      <c r="AB69" s="154" t="str">
        <f>IF(AND(AB$9,CurveFetch!BH67&lt;&gt;""),CurveFetch!BH67,IF($B69="","",IF(AA69="",AB68,AA69)))</f>
        <v/>
      </c>
      <c r="AC69" s="166"/>
      <c r="AD69" s="154" t="str">
        <f>IF(AND(AD$9,CurveFetch!BJ67&lt;&gt;""),CurveFetch!BJ67,IF($B69="","",IF(AC69="",AD68,AC69)))</f>
        <v/>
      </c>
    </row>
    <row r="70" spans="1:30" x14ac:dyDescent="0.2">
      <c r="A70">
        <v>61</v>
      </c>
      <c r="B70" s="126" t="str">
        <f t="shared" si="0"/>
        <v/>
      </c>
      <c r="C70" s="165"/>
      <c r="D70" s="154" t="str">
        <f>IF(AND(D$9,CurveFetch!J68&lt;&gt;""),CurveFetch!J68,IF($B70="","",IF(C70="",D69,C70)))</f>
        <v/>
      </c>
      <c r="E70" s="165" t="e">
        <f>IF(#REF!+$G$1=$G$1,"",#REF!+$G$1)</f>
        <v>#REF!</v>
      </c>
      <c r="F70" s="154" t="str">
        <f>IF(AND(F$9,CurveFetch!I68&lt;&gt;""),CurveFetch!I68,IF($B70="","",IF(E70="",F69,E70)))</f>
        <v/>
      </c>
      <c r="G70" s="165"/>
      <c r="H70" s="154" t="str">
        <f>IF(AND(H$9,CurveFetch!P68&lt;&gt;""),CurveFetch!P68,IF($B70="","",IF(G70="",H69,G70)))</f>
        <v/>
      </c>
      <c r="I70" s="165"/>
      <c r="J70" s="154" t="str">
        <f>IF(AND(J$9,CurveFetch!Q68&lt;&gt;""),CurveFetch!Q68,IF($B70="","",IF(I70="",J69,I70)))</f>
        <v/>
      </c>
      <c r="K70" s="165"/>
      <c r="L70" s="154" t="str">
        <f>IF(AND(L$9,CurveFetch!R68&lt;&gt;""),CurveFetch!R68,IF($B70="","",IF(K70="",L69,K70)))</f>
        <v/>
      </c>
      <c r="M70" s="165"/>
      <c r="N70" s="154" t="str">
        <f>IF(AND(N$9,CurveFetch!T68&lt;&gt;""),CurveFetch!T68,IF($B70="","",IF(M70="",N69,M70)))</f>
        <v/>
      </c>
      <c r="O70" s="166" t="e">
        <f>IF(G70+#REF!=#REF!,"",G70+#REF!)</f>
        <v>#REF!</v>
      </c>
      <c r="P70" s="154" t="str">
        <f>IF(AND(P$9,CurveFetch!U68&lt;&gt;""),CurveFetch!U68,IF($B70="","",IF(O70="",P69,O70)))</f>
        <v/>
      </c>
      <c r="Q70" s="165"/>
      <c r="R70" s="154" t="str">
        <f>IF(AND(R$9,CurveFetch!V68&lt;&gt;""),CurveFetch!V68,IF($B70="","",IF(Q70="",R69,Q70)))</f>
        <v/>
      </c>
      <c r="S70" s="166"/>
      <c r="T70" s="153" t="str">
        <f>Phys!E70</f>
        <v/>
      </c>
      <c r="U70" s="165"/>
      <c r="V70" s="154" t="str">
        <f>IF(AND(V$9,CurveFetch!Z68&lt;&gt;""),CurveFetch!Z68,IF($B70="","",IF(U70="",V69,U70)))</f>
        <v/>
      </c>
      <c r="W70" s="165"/>
      <c r="X70" s="154" t="str">
        <f>IF(AND(X$9,CurveFetch!AT68&lt;&gt;""),CurveFetch!AT68,IF($B70="","",IF(W70="",X69,W70)))</f>
        <v/>
      </c>
      <c r="Y70" s="166"/>
      <c r="Z70" s="154" t="str">
        <f>IF(AND(Z$9,CurveFetch!BF68&lt;&gt;""),CurveFetch!BF68,IF($B70="","",IF(Y70="",Z69,Y70)))</f>
        <v/>
      </c>
      <c r="AA70" s="166"/>
      <c r="AB70" s="154" t="str">
        <f>IF(AND(AB$9,CurveFetch!BH68&lt;&gt;""),CurveFetch!BH68,IF($B70="","",IF(AA70="",AB69,AA70)))</f>
        <v/>
      </c>
      <c r="AC70" s="166"/>
      <c r="AD70" s="154" t="str">
        <f>IF(AND(AD$9,CurveFetch!BJ68&lt;&gt;""),CurveFetch!BJ68,IF($B70="","",IF(AC70="",AD69,AC70)))</f>
        <v/>
      </c>
    </row>
    <row r="71" spans="1:30" x14ac:dyDescent="0.2">
      <c r="A71">
        <v>62</v>
      </c>
      <c r="B71" s="126" t="str">
        <f t="shared" si="0"/>
        <v/>
      </c>
      <c r="C71" s="165"/>
      <c r="D71" s="154" t="str">
        <f>IF(AND(D$9,CurveFetch!J69&lt;&gt;""),CurveFetch!J69,IF($B71="","",IF(C71="",D70,C71)))</f>
        <v/>
      </c>
      <c r="E71" s="165"/>
      <c r="F71" s="154" t="str">
        <f>IF(AND(F$9,CurveFetch!I69&lt;&gt;""),CurveFetch!I69,IF($B71="","",IF(E71="",F70,E71)))</f>
        <v/>
      </c>
      <c r="G71" s="165"/>
      <c r="H71" s="155" t="str">
        <f>IF(AND(H$9,CurveFetch!P69&lt;&gt;""),CurveFetch!P69,IF($B71="","",IF(G71="",H70,G71)))</f>
        <v/>
      </c>
      <c r="I71" s="165"/>
      <c r="J71" s="155" t="str">
        <f>IF(AND(J$9,CurveFetch!Q69&lt;&gt;""),CurveFetch!Q69,IF($B71="","",IF(I71="",J70,I71)))</f>
        <v/>
      </c>
      <c r="K71" s="165"/>
      <c r="L71" s="155" t="str">
        <f>IF(AND(L$9,CurveFetch!R69&lt;&gt;""),CurveFetch!R69,IF($B71="","",IF(K71="",L70,K71)))</f>
        <v/>
      </c>
      <c r="M71" s="165"/>
      <c r="N71" s="155" t="str">
        <f>IF(AND(N$9,CurveFetch!T69&lt;&gt;""),CurveFetch!T69,IF($B71="","",IF(M71="",N70,M71)))</f>
        <v/>
      </c>
      <c r="O71" s="165"/>
      <c r="P71" s="155" t="str">
        <f>IF(AND(P$9,CurveFetch!U69&lt;&gt;""),CurveFetch!U69,IF($B71="","",IF(O71="",P70,O71)))</f>
        <v/>
      </c>
      <c r="Q71" s="165"/>
      <c r="R71" s="155" t="str">
        <f>IF(AND(R$9,CurveFetch!V69&lt;&gt;""),CurveFetch!V69,IF($B71="","",IF(Q71="",R70,Q71)))</f>
        <v/>
      </c>
      <c r="S71" s="166"/>
      <c r="T71" s="153" t="str">
        <f>Phys!E71</f>
        <v/>
      </c>
      <c r="U71" s="165"/>
      <c r="V71" s="154" t="str">
        <f>IF(AND(V$9,CurveFetch!Z69&lt;&gt;""),CurveFetch!Z69,IF($B71="","",IF(U71="",V70,U71)))</f>
        <v/>
      </c>
      <c r="W71" s="165"/>
      <c r="X71" s="154" t="str">
        <f>IF(AND(X$9,CurveFetch!AT69&lt;&gt;""),CurveFetch!AT69,IF($B71="","",IF(W71="",X70,W71)))</f>
        <v/>
      </c>
      <c r="Y71" s="165"/>
      <c r="Z71" s="154" t="str">
        <f>IF(AND(Z$9,CurveFetch!BF69&lt;&gt;""),CurveFetch!BF69,IF($B71="","",IF(Y71="",Z70,Y71)))</f>
        <v/>
      </c>
    </row>
    <row r="72" spans="1:30" x14ac:dyDescent="0.2">
      <c r="B72" s="126"/>
      <c r="C72" s="165"/>
      <c r="D72" s="155"/>
      <c r="E72" s="165"/>
      <c r="F72" s="155"/>
      <c r="G72" s="165"/>
      <c r="H72" s="155"/>
      <c r="I72" s="165"/>
      <c r="J72" s="155"/>
      <c r="K72" s="165"/>
      <c r="L72" s="155"/>
      <c r="M72" s="165"/>
      <c r="N72" s="155"/>
      <c r="O72" s="165"/>
      <c r="P72" s="155"/>
      <c r="Q72" s="165"/>
      <c r="R72" s="155"/>
      <c r="S72" s="165"/>
      <c r="T72" s="155"/>
      <c r="U72" s="165"/>
      <c r="V72" s="155"/>
      <c r="W72" s="165"/>
      <c r="X72" s="155"/>
      <c r="Y72" s="165"/>
      <c r="Z72" s="155"/>
    </row>
    <row r="73" spans="1:30" x14ac:dyDescent="0.2">
      <c r="B73" s="126"/>
      <c r="C73" s="165"/>
      <c r="D73" s="155"/>
      <c r="E73" s="165"/>
      <c r="F73" s="155"/>
      <c r="G73" s="165"/>
      <c r="H73" s="155"/>
      <c r="I73" s="165"/>
      <c r="J73" s="155"/>
      <c r="K73" s="165"/>
      <c r="L73" s="155"/>
      <c r="M73" s="165"/>
      <c r="N73" s="155"/>
      <c r="O73" s="165"/>
      <c r="P73" s="155"/>
      <c r="Q73" s="165"/>
      <c r="R73" s="155"/>
      <c r="S73" s="165"/>
      <c r="T73" s="155"/>
      <c r="U73" s="165"/>
      <c r="V73" s="155"/>
      <c r="W73" s="165"/>
      <c r="X73" s="155"/>
      <c r="Y73" s="165"/>
      <c r="Z73" s="155"/>
    </row>
    <row r="74" spans="1:30" x14ac:dyDescent="0.2">
      <c r="B74" s="126"/>
      <c r="C74" s="165"/>
      <c r="D74" s="155"/>
      <c r="E74" s="165"/>
      <c r="F74" s="155"/>
      <c r="G74" s="165"/>
      <c r="H74" s="155"/>
      <c r="I74" s="165"/>
      <c r="J74" s="155"/>
      <c r="K74" s="165"/>
      <c r="L74" s="155"/>
      <c r="M74" s="165"/>
      <c r="N74" s="155"/>
      <c r="O74" s="165"/>
      <c r="P74" s="155"/>
      <c r="Q74" s="165"/>
      <c r="R74" s="155"/>
      <c r="S74" s="165"/>
      <c r="T74" s="155"/>
      <c r="U74" s="165"/>
      <c r="V74" s="155"/>
      <c r="W74" s="165"/>
      <c r="X74" s="155"/>
      <c r="Y74" s="165"/>
      <c r="Z74" s="155"/>
    </row>
    <row r="75" spans="1:30" x14ac:dyDescent="0.2">
      <c r="B75" s="126"/>
    </row>
    <row r="77" spans="1:30" ht="13.5" thickBot="1" x14ac:dyDescent="0.25">
      <c r="B77" s="126" t="s">
        <v>199</v>
      </c>
    </row>
    <row r="78" spans="1:30" ht="13.5" thickBot="1" x14ac:dyDescent="0.25">
      <c r="C78" s="192" t="s">
        <v>30</v>
      </c>
      <c r="D78" s="193"/>
      <c r="E78" s="194" t="s">
        <v>35</v>
      </c>
      <c r="F78" s="195"/>
      <c r="G78" s="192" t="s">
        <v>36</v>
      </c>
      <c r="H78" s="193"/>
      <c r="I78" s="192" t="s">
        <v>37</v>
      </c>
      <c r="J78" s="195"/>
      <c r="K78" s="194" t="s">
        <v>38</v>
      </c>
      <c r="L78" s="193"/>
      <c r="M78" s="192" t="s">
        <v>40</v>
      </c>
      <c r="N78" s="193"/>
      <c r="O78" s="194" t="s">
        <v>42</v>
      </c>
      <c r="P78" s="193"/>
      <c r="Q78" s="192" t="s">
        <v>47</v>
      </c>
      <c r="R78" s="196"/>
      <c r="S78" s="194" t="s">
        <v>58</v>
      </c>
      <c r="T78" s="196"/>
      <c r="U78" s="192" t="s">
        <v>67</v>
      </c>
      <c r="V78" s="197"/>
      <c r="W78" s="192" t="s">
        <v>68</v>
      </c>
      <c r="X78" s="197"/>
      <c r="Y78" s="194" t="s">
        <v>163</v>
      </c>
      <c r="Z78" s="198"/>
    </row>
    <row r="79" spans="1:30" x14ac:dyDescent="0.2">
      <c r="B79" s="126">
        <v>37257</v>
      </c>
      <c r="C79" s="165">
        <v>2.5549999900000002</v>
      </c>
      <c r="D79" s="154">
        <v>2.4849999999999999</v>
      </c>
      <c r="E79" s="165">
        <v>2.2000000000000002</v>
      </c>
      <c r="F79" s="154">
        <v>2.355</v>
      </c>
      <c r="G79" s="165">
        <v>2.375</v>
      </c>
      <c r="H79" s="154">
        <v>2.4</v>
      </c>
      <c r="I79" s="165">
        <v>2.2000000000000002</v>
      </c>
      <c r="J79" s="154">
        <v>2.38</v>
      </c>
      <c r="K79" s="165">
        <v>2.0350000000000001</v>
      </c>
      <c r="L79" s="154">
        <v>2.2650000000000001</v>
      </c>
      <c r="M79" s="165">
        <v>2.4550000000000001</v>
      </c>
      <c r="N79" s="154">
        <v>2.5649999999999999</v>
      </c>
      <c r="O79" s="165">
        <v>2.4249999999999998</v>
      </c>
      <c r="P79" s="154">
        <v>2.4649999999999999</v>
      </c>
      <c r="Q79" s="165">
        <v>2.68</v>
      </c>
      <c r="R79" s="154">
        <v>2.66</v>
      </c>
      <c r="S79" s="166">
        <v>2.33928237504698</v>
      </c>
      <c r="T79" s="153">
        <v>2.33928237504698</v>
      </c>
      <c r="U79" s="165">
        <v>2.1349999999999998</v>
      </c>
      <c r="V79" s="154">
        <v>2.395</v>
      </c>
      <c r="W79" s="165">
        <v>2.19</v>
      </c>
      <c r="X79" s="154">
        <v>2.19</v>
      </c>
      <c r="Y79" s="167">
        <v>2.66</v>
      </c>
      <c r="Z79" s="154">
        <v>2.66</v>
      </c>
    </row>
    <row r="80" spans="1:30" x14ac:dyDescent="0.2">
      <c r="B80" s="126">
        <f t="shared" ref="B80:B140" si="2">IF(A80&lt;=$A$7,B79+1,"")</f>
        <v>37258</v>
      </c>
      <c r="C80" s="165">
        <v>2.4849999999999999</v>
      </c>
      <c r="D80" s="154">
        <v>2.4849999999999999</v>
      </c>
      <c r="E80" s="165">
        <v>2.355</v>
      </c>
      <c r="F80" s="154">
        <v>2.355</v>
      </c>
      <c r="G80" s="165">
        <v>2.4</v>
      </c>
      <c r="H80" s="154">
        <v>2.4</v>
      </c>
      <c r="I80" s="165">
        <v>2.38</v>
      </c>
      <c r="J80" s="154">
        <v>2.38</v>
      </c>
      <c r="K80" s="165">
        <v>2.0350000000000001</v>
      </c>
      <c r="L80" s="154">
        <v>2.2650000000000001</v>
      </c>
      <c r="M80" s="165">
        <v>2.5649999999999999</v>
      </c>
      <c r="N80" s="154">
        <v>2.5649999999999999</v>
      </c>
      <c r="O80" s="165">
        <v>2.4649999999999999</v>
      </c>
      <c r="P80" s="154">
        <v>2.4649999999999999</v>
      </c>
      <c r="Q80" s="165">
        <v>2.66</v>
      </c>
      <c r="R80" s="154">
        <v>2.66</v>
      </c>
      <c r="S80" s="166">
        <v>2.3066</v>
      </c>
      <c r="T80" s="153">
        <v>2.3066</v>
      </c>
      <c r="U80" s="165">
        <v>2.395</v>
      </c>
      <c r="V80" s="154">
        <v>2.395</v>
      </c>
      <c r="W80" s="165">
        <v>2.19</v>
      </c>
      <c r="X80" s="154">
        <v>2.19</v>
      </c>
      <c r="Y80" s="166">
        <v>2.66</v>
      </c>
      <c r="Z80" s="154">
        <v>2.66</v>
      </c>
    </row>
    <row r="81" spans="2:26" x14ac:dyDescent="0.2">
      <c r="B81" s="126">
        <f t="shared" si="2"/>
        <v>37259</v>
      </c>
      <c r="C81" s="165">
        <v>2.2799999999999998</v>
      </c>
      <c r="D81" s="154">
        <v>2.2799999999999998</v>
      </c>
      <c r="E81" s="165">
        <v>2.0699999999999998</v>
      </c>
      <c r="F81" s="154">
        <v>2.0699999999999998</v>
      </c>
      <c r="G81" s="165">
        <v>2.17</v>
      </c>
      <c r="H81" s="154">
        <v>2.17</v>
      </c>
      <c r="I81" s="165">
        <v>2.0750000000000002</v>
      </c>
      <c r="J81" s="154">
        <v>2.0750000000000002</v>
      </c>
      <c r="K81" s="165">
        <v>2.0350000000000001</v>
      </c>
      <c r="L81" s="154">
        <v>2.08</v>
      </c>
      <c r="M81" s="165">
        <v>2.3149999999999999</v>
      </c>
      <c r="N81" s="154">
        <v>2.3149999999999999</v>
      </c>
      <c r="O81" s="165">
        <v>2.2050000000000001</v>
      </c>
      <c r="P81" s="154">
        <v>2.2050000000000001</v>
      </c>
      <c r="Q81" s="165">
        <v>2.4249999999999998</v>
      </c>
      <c r="R81" s="154">
        <v>2.4249999999999998</v>
      </c>
      <c r="S81" s="166">
        <v>2.0975000000000001</v>
      </c>
      <c r="T81" s="153">
        <v>2.0975000000000001</v>
      </c>
      <c r="U81" s="165">
        <v>2.105</v>
      </c>
      <c r="V81" s="154">
        <v>2.105</v>
      </c>
      <c r="W81" s="165">
        <v>2.19</v>
      </c>
      <c r="X81" s="154">
        <v>2.19</v>
      </c>
      <c r="Y81" s="166">
        <v>2.4249999999999998</v>
      </c>
      <c r="Z81" s="154">
        <v>2.4249999999999998</v>
      </c>
    </row>
    <row r="82" spans="2:26" x14ac:dyDescent="0.2">
      <c r="B82" s="126">
        <f t="shared" si="2"/>
        <v>37260</v>
      </c>
      <c r="C82" s="165">
        <v>2.2599999999999998</v>
      </c>
      <c r="D82" s="154">
        <v>2.2599999999999998</v>
      </c>
      <c r="E82" s="165">
        <v>2.0550000000000002</v>
      </c>
      <c r="F82" s="154">
        <v>2.0550000000000002</v>
      </c>
      <c r="G82" s="165">
        <v>2.1150000000000002</v>
      </c>
      <c r="H82" s="154">
        <v>2.1150000000000002</v>
      </c>
      <c r="I82" s="165">
        <v>2.0699999999999998</v>
      </c>
      <c r="J82" s="154">
        <v>2.0699999999999998</v>
      </c>
      <c r="K82" s="165">
        <v>2.08</v>
      </c>
      <c r="L82" s="154">
        <v>2.06</v>
      </c>
      <c r="M82" s="165">
        <v>2.25</v>
      </c>
      <c r="N82" s="154">
        <v>2.25</v>
      </c>
      <c r="O82" s="165">
        <v>2.15</v>
      </c>
      <c r="P82" s="154">
        <v>2.15</v>
      </c>
      <c r="Q82" s="165">
        <v>2.37</v>
      </c>
      <c r="R82" s="154">
        <v>2.37</v>
      </c>
      <c r="S82" s="166">
        <v>2.0232999999999999</v>
      </c>
      <c r="T82" s="153">
        <v>2.0232999999999999</v>
      </c>
      <c r="U82" s="165">
        <v>2.145</v>
      </c>
      <c r="V82" s="154">
        <v>2.145</v>
      </c>
      <c r="W82" s="165">
        <v>2</v>
      </c>
      <c r="X82" s="154">
        <v>2</v>
      </c>
      <c r="Y82" s="166">
        <v>2.37</v>
      </c>
      <c r="Z82" s="154">
        <v>2.37</v>
      </c>
    </row>
    <row r="83" spans="2:26" x14ac:dyDescent="0.2">
      <c r="B83" s="126">
        <f t="shared" si="2"/>
        <v>37261</v>
      </c>
      <c r="C83" s="165">
        <v>2.125</v>
      </c>
      <c r="D83" s="154">
        <v>2.125</v>
      </c>
      <c r="E83" s="165">
        <v>1.98</v>
      </c>
      <c r="F83" s="154">
        <v>1.98</v>
      </c>
      <c r="G83" s="165">
        <v>1.9750000000000001</v>
      </c>
      <c r="H83" s="154">
        <v>1.9750000000000001</v>
      </c>
      <c r="I83" s="165">
        <v>1.9950000000000001</v>
      </c>
      <c r="J83" s="154">
        <v>1.9950000000000001</v>
      </c>
      <c r="K83" s="165">
        <v>2.25</v>
      </c>
      <c r="L83" s="154">
        <v>1.9850000000000001</v>
      </c>
      <c r="M83" s="165">
        <v>2.12</v>
      </c>
      <c r="N83" s="154">
        <v>2.12</v>
      </c>
      <c r="O83" s="165">
        <v>2.0099999999999998</v>
      </c>
      <c r="P83" s="154">
        <v>2.0099999999999998</v>
      </c>
      <c r="Q83" s="165">
        <v>2.2149999999999999</v>
      </c>
      <c r="R83" s="154">
        <v>2.2149999999999999</v>
      </c>
      <c r="S83" s="166">
        <v>1.9359999999999999</v>
      </c>
      <c r="T83" s="153">
        <v>1.9359999999999999</v>
      </c>
      <c r="U83" s="165">
        <v>2.125</v>
      </c>
      <c r="V83" s="154">
        <v>2.125</v>
      </c>
      <c r="W83" s="165">
        <v>1.92</v>
      </c>
      <c r="X83" s="154">
        <v>1.92</v>
      </c>
      <c r="Y83" s="166">
        <v>2.2149999999999999</v>
      </c>
      <c r="Z83" s="154">
        <v>2.2149999999999999</v>
      </c>
    </row>
    <row r="84" spans="2:26" x14ac:dyDescent="0.2">
      <c r="B84" s="126">
        <f t="shared" si="2"/>
        <v>37262</v>
      </c>
      <c r="C84" s="165">
        <v>2.125</v>
      </c>
      <c r="D84" s="154">
        <v>2.125</v>
      </c>
      <c r="E84" s="165">
        <v>1.98</v>
      </c>
      <c r="F84" s="154">
        <v>1.98</v>
      </c>
      <c r="G84" s="165">
        <v>1.9750000000000001</v>
      </c>
      <c r="H84" s="154">
        <v>1.9750000000000001</v>
      </c>
      <c r="I84" s="165">
        <v>1.9950000000000001</v>
      </c>
      <c r="J84" s="154">
        <v>1.9950000000000001</v>
      </c>
      <c r="K84" s="165">
        <v>2.25</v>
      </c>
      <c r="L84" s="154">
        <v>1.9850000000000001</v>
      </c>
      <c r="M84" s="165">
        <v>2.12</v>
      </c>
      <c r="N84" s="154">
        <v>2.12</v>
      </c>
      <c r="O84" s="165">
        <v>2.0099999999999998</v>
      </c>
      <c r="P84" s="154">
        <v>2.0099999999999998</v>
      </c>
      <c r="Q84" s="165">
        <v>2.2149999999999999</v>
      </c>
      <c r="R84" s="154">
        <v>2.2149999999999999</v>
      </c>
      <c r="S84" s="166">
        <v>0</v>
      </c>
      <c r="T84" s="153">
        <v>1.9359999999999999</v>
      </c>
      <c r="U84" s="165">
        <v>2.125</v>
      </c>
      <c r="V84" s="154">
        <v>2.125</v>
      </c>
      <c r="W84" s="165">
        <v>1.92</v>
      </c>
      <c r="X84" s="154">
        <v>1.92</v>
      </c>
      <c r="Y84" s="166">
        <v>2.2149999999999999</v>
      </c>
      <c r="Z84" s="154">
        <v>2.2149999999999999</v>
      </c>
    </row>
    <row r="85" spans="2:26" x14ac:dyDescent="0.2">
      <c r="B85" s="126">
        <f t="shared" si="2"/>
        <v>37263</v>
      </c>
      <c r="C85" s="165">
        <v>2.125</v>
      </c>
      <c r="D85" s="154">
        <v>2.125</v>
      </c>
      <c r="E85" s="165">
        <v>1.98</v>
      </c>
      <c r="F85" s="154">
        <v>1.98</v>
      </c>
      <c r="G85" s="165">
        <v>1.9750000000000001</v>
      </c>
      <c r="H85" s="154">
        <v>1.9750000000000001</v>
      </c>
      <c r="I85" s="165">
        <v>1.9950000000000001</v>
      </c>
      <c r="J85" s="154">
        <v>1.9950000000000001</v>
      </c>
      <c r="K85" s="165">
        <v>2.25</v>
      </c>
      <c r="L85" s="154">
        <v>1.9850000000000001</v>
      </c>
      <c r="M85" s="165">
        <v>2.12</v>
      </c>
      <c r="N85" s="154">
        <v>2.12</v>
      </c>
      <c r="O85" s="165">
        <v>2.0099999999999998</v>
      </c>
      <c r="P85" s="154">
        <v>2.0099999999999998</v>
      </c>
      <c r="Q85" s="165">
        <v>2.2149999999999999</v>
      </c>
      <c r="R85" s="154">
        <v>2.2149999999999999</v>
      </c>
      <c r="S85" s="166">
        <v>1.9168000000000001</v>
      </c>
      <c r="T85" s="153">
        <v>1.9168000000000001</v>
      </c>
      <c r="U85" s="165">
        <v>2.125</v>
      </c>
      <c r="V85" s="154">
        <v>2.125</v>
      </c>
      <c r="W85" s="165">
        <v>1.92</v>
      </c>
      <c r="X85" s="154">
        <v>1.92</v>
      </c>
      <c r="Y85" s="166">
        <v>2.2149999999999999</v>
      </c>
      <c r="Z85" s="154">
        <v>2.2149999999999999</v>
      </c>
    </row>
    <row r="86" spans="2:26" x14ac:dyDescent="0.2">
      <c r="B86" s="126">
        <f t="shared" si="2"/>
        <v>37264</v>
      </c>
      <c r="C86" s="165">
        <v>2.0350000000000001</v>
      </c>
      <c r="D86" s="154">
        <v>2.0350000000000001</v>
      </c>
      <c r="E86" s="165">
        <v>1.88</v>
      </c>
      <c r="F86" s="154">
        <v>1.88</v>
      </c>
      <c r="G86" s="165">
        <v>1.84</v>
      </c>
      <c r="H86" s="154">
        <v>1.84</v>
      </c>
      <c r="I86" s="165">
        <v>1.885</v>
      </c>
      <c r="J86" s="154">
        <v>1.885</v>
      </c>
      <c r="K86" s="165">
        <v>1.9850000000000001</v>
      </c>
      <c r="L86" s="154">
        <v>1.86</v>
      </c>
      <c r="M86" s="165">
        <v>1.9950000000000001</v>
      </c>
      <c r="N86" s="154">
        <v>1.9950000000000001</v>
      </c>
      <c r="O86" s="165">
        <v>1.87</v>
      </c>
      <c r="P86" s="154">
        <v>1.87</v>
      </c>
      <c r="Q86" s="165">
        <v>2.125</v>
      </c>
      <c r="R86" s="154">
        <v>2.125</v>
      </c>
      <c r="S86" s="166">
        <v>1.9168000000000001</v>
      </c>
      <c r="T86" s="153">
        <v>1.9168000000000001</v>
      </c>
      <c r="U86" s="165">
        <v>1.9750000000000001</v>
      </c>
      <c r="V86" s="154">
        <v>1.9750000000000001</v>
      </c>
      <c r="W86" s="165">
        <v>2</v>
      </c>
      <c r="X86" s="154">
        <v>2</v>
      </c>
      <c r="Y86" s="166">
        <v>2.125</v>
      </c>
      <c r="Z86" s="154">
        <v>2.125</v>
      </c>
    </row>
    <row r="87" spans="2:26" x14ac:dyDescent="0.2">
      <c r="B87" s="126">
        <f t="shared" si="2"/>
        <v>37265</v>
      </c>
      <c r="C87" s="165">
        <v>2.0350000000000001</v>
      </c>
      <c r="D87" s="154">
        <v>2.1150000000000002</v>
      </c>
      <c r="E87" s="165">
        <v>1.88</v>
      </c>
      <c r="F87" s="154">
        <v>1.97</v>
      </c>
      <c r="G87" s="165">
        <v>1.84</v>
      </c>
      <c r="H87" s="154">
        <v>2.0449999999999999</v>
      </c>
      <c r="I87" s="165">
        <v>1.885</v>
      </c>
      <c r="J87" s="154">
        <v>1.96</v>
      </c>
      <c r="K87" s="165">
        <v>1.86</v>
      </c>
      <c r="L87" s="154">
        <v>1.915</v>
      </c>
      <c r="M87" s="165">
        <v>1.9950000000000001</v>
      </c>
      <c r="N87" s="154">
        <v>2.1349999999999998</v>
      </c>
      <c r="O87" s="165">
        <v>1.87</v>
      </c>
      <c r="P87" s="154">
        <v>2.0699999999999998</v>
      </c>
      <c r="Q87" s="165">
        <v>2.125</v>
      </c>
      <c r="R87" s="154">
        <v>2.23</v>
      </c>
      <c r="S87" s="166">
        <v>1.986</v>
      </c>
      <c r="T87" s="153">
        <v>1.986</v>
      </c>
      <c r="U87" s="165">
        <v>1.9750000000000001</v>
      </c>
      <c r="V87" s="154">
        <v>2.0750000000000002</v>
      </c>
      <c r="W87" s="165">
        <v>2</v>
      </c>
      <c r="X87" s="154">
        <v>2</v>
      </c>
      <c r="Y87" s="166">
        <v>2.23</v>
      </c>
      <c r="Z87" s="154">
        <v>2.23</v>
      </c>
    </row>
    <row r="88" spans="2:26" x14ac:dyDescent="0.2">
      <c r="B88" s="126">
        <f t="shared" si="2"/>
        <v>37266</v>
      </c>
      <c r="C88" s="165">
        <v>2.1150000000000002</v>
      </c>
      <c r="D88" s="154">
        <v>2.1150000000000002</v>
      </c>
      <c r="E88" s="165">
        <v>1.97</v>
      </c>
      <c r="F88" s="154">
        <v>1.97</v>
      </c>
      <c r="G88" s="165">
        <v>2.0449999999999999</v>
      </c>
      <c r="H88" s="154">
        <v>2.0449999999999999</v>
      </c>
      <c r="I88" s="165">
        <v>1.96</v>
      </c>
      <c r="J88" s="154">
        <v>1.96</v>
      </c>
      <c r="K88" s="165">
        <v>1.915</v>
      </c>
      <c r="L88" s="154">
        <v>1.915</v>
      </c>
      <c r="M88" s="165">
        <v>2.1349999999999998</v>
      </c>
      <c r="N88" s="154">
        <v>2.1349999999999998</v>
      </c>
      <c r="O88" s="165">
        <v>2.0699999999999998</v>
      </c>
      <c r="P88" s="154">
        <v>2.0699999999999998</v>
      </c>
      <c r="Q88" s="165">
        <v>2.23</v>
      </c>
      <c r="R88" s="154">
        <v>2.23</v>
      </c>
      <c r="S88" s="166">
        <v>1.915</v>
      </c>
      <c r="T88" s="153">
        <v>1.915</v>
      </c>
      <c r="U88" s="165">
        <v>2.0750000000000002</v>
      </c>
      <c r="V88" s="154">
        <v>2.0750000000000002</v>
      </c>
      <c r="W88" s="165">
        <v>2</v>
      </c>
      <c r="X88" s="154">
        <v>2</v>
      </c>
      <c r="Y88" s="166">
        <v>2.23</v>
      </c>
      <c r="Z88" s="154">
        <v>2.23</v>
      </c>
    </row>
    <row r="89" spans="2:26" x14ac:dyDescent="0.2">
      <c r="B89" s="126">
        <f t="shared" si="2"/>
        <v>37267</v>
      </c>
      <c r="C89" s="165">
        <v>2.2200000000000002</v>
      </c>
      <c r="D89" s="154">
        <v>2.2200000000000002</v>
      </c>
      <c r="E89" s="165">
        <v>1.92</v>
      </c>
      <c r="F89" s="154">
        <v>1.92</v>
      </c>
      <c r="G89" s="165">
        <v>2.02</v>
      </c>
      <c r="H89" s="154">
        <v>2.02</v>
      </c>
      <c r="I89" s="165">
        <v>1.92</v>
      </c>
      <c r="J89" s="154">
        <v>1.92</v>
      </c>
      <c r="K89" s="165">
        <v>2.2999999999999998</v>
      </c>
      <c r="L89" s="154">
        <v>2.2999999999999998</v>
      </c>
      <c r="M89" s="165">
        <v>2.42</v>
      </c>
      <c r="N89" s="154">
        <v>2.42</v>
      </c>
      <c r="O89" s="165">
        <v>2.35</v>
      </c>
      <c r="P89" s="154">
        <v>2.35</v>
      </c>
      <c r="Q89" s="165">
        <v>2.57</v>
      </c>
      <c r="R89" s="154">
        <v>2.57</v>
      </c>
      <c r="S89" s="166">
        <v>1.8979999999999999</v>
      </c>
      <c r="T89" s="153">
        <v>1.8979999999999999</v>
      </c>
      <c r="U89" s="165">
        <v>2.02</v>
      </c>
      <c r="V89" s="154">
        <v>2.02</v>
      </c>
      <c r="W89" s="165">
        <v>1.97</v>
      </c>
      <c r="X89" s="154">
        <v>1.97</v>
      </c>
      <c r="Y89" s="166">
        <v>2.57</v>
      </c>
      <c r="Z89" s="154">
        <v>2.57</v>
      </c>
    </row>
    <row r="90" spans="2:26" x14ac:dyDescent="0.2">
      <c r="B90" s="126">
        <f t="shared" si="2"/>
        <v>37268</v>
      </c>
      <c r="C90" s="165">
        <v>2.2200000000000002</v>
      </c>
      <c r="D90" s="154">
        <v>2.2200000000000002</v>
      </c>
      <c r="E90" s="165">
        <v>1.92</v>
      </c>
      <c r="F90" s="154">
        <v>1.92</v>
      </c>
      <c r="G90" s="165">
        <v>2.02</v>
      </c>
      <c r="H90" s="154">
        <v>2.02</v>
      </c>
      <c r="I90" s="165">
        <v>1.92</v>
      </c>
      <c r="J90" s="154">
        <v>1.92</v>
      </c>
      <c r="K90" s="165">
        <v>2.2999999999999998</v>
      </c>
      <c r="L90" s="154">
        <v>2.2999999999999998</v>
      </c>
      <c r="M90" s="165">
        <v>2.42</v>
      </c>
      <c r="N90" s="154">
        <v>2.42</v>
      </c>
      <c r="O90" s="165">
        <v>2.35</v>
      </c>
      <c r="P90" s="154">
        <v>2.35</v>
      </c>
      <c r="Q90" s="165">
        <v>2.57</v>
      </c>
      <c r="R90" s="154">
        <v>2.57</v>
      </c>
      <c r="S90" s="166">
        <v>0</v>
      </c>
      <c r="T90" s="153">
        <v>1.8979999999999999</v>
      </c>
      <c r="U90" s="165">
        <v>2.02</v>
      </c>
      <c r="V90" s="154">
        <v>2.02</v>
      </c>
      <c r="W90" s="165">
        <v>1.97</v>
      </c>
      <c r="X90" s="154">
        <v>1.97</v>
      </c>
      <c r="Y90" s="166">
        <v>2.57</v>
      </c>
      <c r="Z90" s="154">
        <v>2.57</v>
      </c>
    </row>
    <row r="91" spans="2:26" x14ac:dyDescent="0.2">
      <c r="B91" s="126">
        <f t="shared" si="2"/>
        <v>37269</v>
      </c>
      <c r="C91" s="165">
        <v>2.2200000000000002</v>
      </c>
      <c r="D91" s="154">
        <v>2.2200000000000002</v>
      </c>
      <c r="E91" s="165">
        <v>1.92</v>
      </c>
      <c r="F91" s="154">
        <v>1.92</v>
      </c>
      <c r="G91" s="165">
        <v>2.02</v>
      </c>
      <c r="H91" s="154">
        <v>2.02</v>
      </c>
      <c r="I91" s="165">
        <v>1.92</v>
      </c>
      <c r="J91" s="154">
        <v>1.92</v>
      </c>
      <c r="K91" s="165">
        <v>2.2999999999999998</v>
      </c>
      <c r="L91" s="154">
        <v>2.2999999999999998</v>
      </c>
      <c r="M91" s="165">
        <v>2.42</v>
      </c>
      <c r="N91" s="154">
        <v>2.42</v>
      </c>
      <c r="O91" s="165">
        <v>2.35</v>
      </c>
      <c r="P91" s="154">
        <v>2.35</v>
      </c>
      <c r="Q91" s="165">
        <v>2.57</v>
      </c>
      <c r="R91" s="154">
        <v>2.57</v>
      </c>
      <c r="S91" s="166">
        <v>0</v>
      </c>
      <c r="T91" s="153">
        <v>1.8979999999999999</v>
      </c>
      <c r="U91" s="165">
        <v>2.02</v>
      </c>
      <c r="V91" s="154">
        <v>2.02</v>
      </c>
      <c r="W91" s="165">
        <v>1.97</v>
      </c>
      <c r="X91" s="154">
        <v>1.97</v>
      </c>
      <c r="Y91" s="166">
        <v>2.57</v>
      </c>
      <c r="Z91" s="154">
        <v>2.57</v>
      </c>
    </row>
    <row r="92" spans="2:26" x14ac:dyDescent="0.2">
      <c r="B92" s="126">
        <f t="shared" si="2"/>
        <v>37270</v>
      </c>
      <c r="C92" s="165">
        <v>2.2200000000000002</v>
      </c>
      <c r="D92" s="154">
        <v>2.2200000000000002</v>
      </c>
      <c r="E92" s="165">
        <v>1.92</v>
      </c>
      <c r="F92" s="154">
        <v>1.92</v>
      </c>
      <c r="G92" s="165">
        <v>2.02</v>
      </c>
      <c r="H92" s="154">
        <v>2.02</v>
      </c>
      <c r="I92" s="165">
        <v>1.92</v>
      </c>
      <c r="J92" s="154">
        <v>1.92</v>
      </c>
      <c r="K92" s="165">
        <v>2.2999999999999998</v>
      </c>
      <c r="L92" s="154">
        <v>2.2999999999999998</v>
      </c>
      <c r="M92" s="165">
        <v>2.42</v>
      </c>
      <c r="N92" s="154">
        <v>2.42</v>
      </c>
      <c r="O92" s="165">
        <v>2.35</v>
      </c>
      <c r="P92" s="154">
        <v>2.35</v>
      </c>
      <c r="Q92" s="165">
        <v>2.57</v>
      </c>
      <c r="R92" s="154">
        <v>2.57</v>
      </c>
      <c r="S92" s="166">
        <v>0</v>
      </c>
      <c r="T92" s="153">
        <v>1.8979999999999999</v>
      </c>
      <c r="U92" s="165">
        <v>2.02</v>
      </c>
      <c r="V92" s="154">
        <v>2.02</v>
      </c>
      <c r="W92" s="165">
        <v>1.97</v>
      </c>
      <c r="X92" s="154">
        <v>1.97</v>
      </c>
      <c r="Y92" s="166">
        <v>2.57</v>
      </c>
      <c r="Z92" s="154">
        <v>2.57</v>
      </c>
    </row>
    <row r="93" spans="2:26" x14ac:dyDescent="0.2">
      <c r="B93" s="126">
        <f t="shared" si="2"/>
        <v>37271</v>
      </c>
      <c r="C93" s="165">
        <v>2.2200000000000002</v>
      </c>
      <c r="D93" s="154">
        <v>2.2200000000000002</v>
      </c>
      <c r="E93" s="165">
        <v>1.92</v>
      </c>
      <c r="F93" s="154">
        <v>1.92</v>
      </c>
      <c r="G93" s="165">
        <v>2.02</v>
      </c>
      <c r="H93" s="154">
        <v>2.02</v>
      </c>
      <c r="I93" s="165">
        <v>1.92</v>
      </c>
      <c r="J93" s="154">
        <v>1.92</v>
      </c>
      <c r="K93" s="165">
        <v>2.2999999999999998</v>
      </c>
      <c r="L93" s="154">
        <v>2.2999999999999998</v>
      </c>
      <c r="M93" s="165">
        <v>2.42</v>
      </c>
      <c r="N93" s="154">
        <v>2.42</v>
      </c>
      <c r="O93" s="165">
        <v>2.35</v>
      </c>
      <c r="P93" s="154">
        <v>2.35</v>
      </c>
      <c r="Q93" s="165">
        <v>2.57</v>
      </c>
      <c r="R93" s="154">
        <v>2.57</v>
      </c>
      <c r="S93" s="166">
        <v>0</v>
      </c>
      <c r="T93" s="153">
        <v>1.8979999999999999</v>
      </c>
      <c r="U93" s="165">
        <v>2.02</v>
      </c>
      <c r="V93" s="154">
        <v>2.02</v>
      </c>
      <c r="W93" s="165">
        <v>1.97</v>
      </c>
      <c r="X93" s="154">
        <v>1.97</v>
      </c>
      <c r="Y93" s="166">
        <v>2.57</v>
      </c>
      <c r="Z93" s="154">
        <v>2.57</v>
      </c>
    </row>
    <row r="94" spans="2:26" x14ac:dyDescent="0.2">
      <c r="B94" s="126">
        <f t="shared" si="2"/>
        <v>37272</v>
      </c>
      <c r="C94" s="165">
        <v>2.2200000000000002</v>
      </c>
      <c r="D94" s="154">
        <v>2.2200000000000002</v>
      </c>
      <c r="E94" s="165">
        <v>1.92</v>
      </c>
      <c r="F94" s="154">
        <v>1.92</v>
      </c>
      <c r="G94" s="165">
        <v>2.02</v>
      </c>
      <c r="H94" s="154">
        <v>2.02</v>
      </c>
      <c r="I94" s="165">
        <v>1.92</v>
      </c>
      <c r="J94" s="154">
        <v>1.92</v>
      </c>
      <c r="K94" s="165">
        <v>2.2999999999999998</v>
      </c>
      <c r="L94" s="154">
        <v>2.2999999999999998</v>
      </c>
      <c r="M94" s="165">
        <v>2.42</v>
      </c>
      <c r="N94" s="154">
        <v>2.42</v>
      </c>
      <c r="O94" s="165">
        <v>2.35</v>
      </c>
      <c r="P94" s="154">
        <v>2.35</v>
      </c>
      <c r="Q94" s="165">
        <v>2.57</v>
      </c>
      <c r="R94" s="154">
        <v>2.57</v>
      </c>
      <c r="S94" s="166">
        <v>0</v>
      </c>
      <c r="T94" s="153">
        <v>1.8979999999999999</v>
      </c>
      <c r="U94" s="165">
        <v>2.02</v>
      </c>
      <c r="V94" s="154">
        <v>2.02</v>
      </c>
      <c r="W94" s="165">
        <v>1.97</v>
      </c>
      <c r="X94" s="154">
        <v>1.97</v>
      </c>
      <c r="Y94" s="166">
        <v>2.57</v>
      </c>
      <c r="Z94" s="154">
        <v>2.57</v>
      </c>
    </row>
    <row r="95" spans="2:26" x14ac:dyDescent="0.2">
      <c r="B95" s="126">
        <f t="shared" si="2"/>
        <v>37273</v>
      </c>
      <c r="C95" s="165">
        <v>2.2200000000000002</v>
      </c>
      <c r="D95" s="154">
        <v>2.2200000000000002</v>
      </c>
      <c r="E95" s="165">
        <v>1.92</v>
      </c>
      <c r="F95" s="154">
        <v>1.92</v>
      </c>
      <c r="G95" s="165">
        <v>2.02</v>
      </c>
      <c r="H95" s="154">
        <v>2.02</v>
      </c>
      <c r="I95" s="165">
        <v>1.92</v>
      </c>
      <c r="J95" s="154">
        <v>1.92</v>
      </c>
      <c r="K95" s="165">
        <v>2.2999999999999998</v>
      </c>
      <c r="L95" s="154">
        <v>2.2999999999999998</v>
      </c>
      <c r="M95" s="165">
        <v>2.42</v>
      </c>
      <c r="N95" s="154">
        <v>2.42</v>
      </c>
      <c r="O95" s="165">
        <v>2.35</v>
      </c>
      <c r="P95" s="154">
        <v>2.35</v>
      </c>
      <c r="Q95" s="165">
        <v>2.57</v>
      </c>
      <c r="R95" s="154">
        <v>2.57</v>
      </c>
      <c r="S95" s="166">
        <v>0</v>
      </c>
      <c r="T95" s="153">
        <v>1.8979999999999999</v>
      </c>
      <c r="U95" s="165">
        <v>2.02</v>
      </c>
      <c r="V95" s="154">
        <v>2.02</v>
      </c>
      <c r="W95" s="165">
        <v>1.97</v>
      </c>
      <c r="X95" s="154">
        <v>1.97</v>
      </c>
      <c r="Y95" s="166">
        <v>2.57</v>
      </c>
      <c r="Z95" s="154">
        <v>2.57</v>
      </c>
    </row>
    <row r="96" spans="2:26" x14ac:dyDescent="0.2">
      <c r="B96" s="126">
        <f t="shared" si="2"/>
        <v>37274</v>
      </c>
      <c r="C96" s="165">
        <v>2.2200000000000002</v>
      </c>
      <c r="D96" s="154">
        <v>2.2200000000000002</v>
      </c>
      <c r="E96" s="165">
        <v>1.92</v>
      </c>
      <c r="F96" s="154">
        <v>1.92</v>
      </c>
      <c r="G96" s="165">
        <v>2.02</v>
      </c>
      <c r="H96" s="154">
        <v>2.02</v>
      </c>
      <c r="I96" s="165">
        <v>1.92</v>
      </c>
      <c r="J96" s="154">
        <v>1.92</v>
      </c>
      <c r="K96" s="165">
        <v>2.2999999999999998</v>
      </c>
      <c r="L96" s="154">
        <v>2.2999999999999998</v>
      </c>
      <c r="M96" s="165">
        <v>2.42</v>
      </c>
      <c r="N96" s="154">
        <v>2.42</v>
      </c>
      <c r="O96" s="165">
        <v>2.35</v>
      </c>
      <c r="P96" s="154">
        <v>2.35</v>
      </c>
      <c r="Q96" s="165">
        <v>2.57</v>
      </c>
      <c r="R96" s="154">
        <v>2.57</v>
      </c>
      <c r="S96" s="166">
        <v>0</v>
      </c>
      <c r="T96" s="153">
        <v>1.8979999999999999</v>
      </c>
      <c r="U96" s="165">
        <v>2.02</v>
      </c>
      <c r="V96" s="154">
        <v>2.02</v>
      </c>
      <c r="W96" s="165">
        <v>1.97</v>
      </c>
      <c r="X96" s="154">
        <v>1.97</v>
      </c>
      <c r="Y96" s="166">
        <v>2.57</v>
      </c>
      <c r="Z96" s="154">
        <v>2.57</v>
      </c>
    </row>
    <row r="97" spans="2:26" x14ac:dyDescent="0.2">
      <c r="B97" s="126">
        <f t="shared" si="2"/>
        <v>37275</v>
      </c>
      <c r="C97" s="165">
        <v>2.2200000000000002</v>
      </c>
      <c r="D97" s="154">
        <v>2.2200000000000002</v>
      </c>
      <c r="E97" s="165">
        <v>1.92</v>
      </c>
      <c r="F97" s="154">
        <v>1.92</v>
      </c>
      <c r="G97" s="165">
        <v>2.02</v>
      </c>
      <c r="H97" s="154">
        <v>2.02</v>
      </c>
      <c r="I97" s="165">
        <v>1.92</v>
      </c>
      <c r="J97" s="154">
        <v>1.92</v>
      </c>
      <c r="K97" s="165">
        <v>2.2999999999999998</v>
      </c>
      <c r="L97" s="154">
        <v>2.2999999999999998</v>
      </c>
      <c r="M97" s="165">
        <v>2.42</v>
      </c>
      <c r="N97" s="154">
        <v>2.42</v>
      </c>
      <c r="O97" s="165">
        <v>2.35</v>
      </c>
      <c r="P97" s="154">
        <v>2.35</v>
      </c>
      <c r="Q97" s="165">
        <v>2.57</v>
      </c>
      <c r="R97" s="154">
        <v>2.57</v>
      </c>
      <c r="S97" s="166">
        <v>0</v>
      </c>
      <c r="T97" s="153">
        <v>1.8979999999999999</v>
      </c>
      <c r="U97" s="165">
        <v>2.02</v>
      </c>
      <c r="V97" s="154">
        <v>2.02</v>
      </c>
      <c r="W97" s="165">
        <v>1.97</v>
      </c>
      <c r="X97" s="154">
        <v>1.97</v>
      </c>
      <c r="Y97" s="166">
        <v>2.57</v>
      </c>
      <c r="Z97" s="154">
        <v>2.57</v>
      </c>
    </row>
    <row r="98" spans="2:26" x14ac:dyDescent="0.2">
      <c r="B98" s="126">
        <f t="shared" si="2"/>
        <v>37276</v>
      </c>
      <c r="C98" s="165">
        <v>2.2200000000000002</v>
      </c>
      <c r="D98" s="154">
        <v>2.2200000000000002</v>
      </c>
      <c r="E98" s="165">
        <v>1.92</v>
      </c>
      <c r="F98" s="154">
        <v>1.92</v>
      </c>
      <c r="G98" s="165">
        <v>2.02</v>
      </c>
      <c r="H98" s="154">
        <v>2.02</v>
      </c>
      <c r="I98" s="165">
        <v>1.92</v>
      </c>
      <c r="J98" s="154">
        <v>1.92</v>
      </c>
      <c r="K98" s="165">
        <v>2.2999999999999998</v>
      </c>
      <c r="L98" s="154">
        <v>2.2999999999999998</v>
      </c>
      <c r="M98" s="165">
        <v>2.42</v>
      </c>
      <c r="N98" s="154">
        <v>2.42</v>
      </c>
      <c r="O98" s="165">
        <v>2.35</v>
      </c>
      <c r="P98" s="154">
        <v>2.35</v>
      </c>
      <c r="Q98" s="165">
        <v>2.57</v>
      </c>
      <c r="R98" s="154">
        <v>2.57</v>
      </c>
      <c r="S98" s="166">
        <v>0</v>
      </c>
      <c r="T98" s="153">
        <v>1.8979999999999999</v>
      </c>
      <c r="U98" s="165">
        <v>2.02</v>
      </c>
      <c r="V98" s="154">
        <v>2.02</v>
      </c>
      <c r="W98" s="165">
        <v>1.97</v>
      </c>
      <c r="X98" s="154">
        <v>1.97</v>
      </c>
      <c r="Y98" s="166">
        <v>2.57</v>
      </c>
      <c r="Z98" s="154">
        <v>2.57</v>
      </c>
    </row>
    <row r="99" spans="2:26" x14ac:dyDescent="0.2">
      <c r="B99" s="126">
        <f t="shared" si="2"/>
        <v>37277</v>
      </c>
      <c r="C99" s="165">
        <v>2.2200000000000002</v>
      </c>
      <c r="D99" s="154">
        <v>2.2200000000000002</v>
      </c>
      <c r="E99" s="165">
        <v>1.92</v>
      </c>
      <c r="F99" s="154">
        <v>1.92</v>
      </c>
      <c r="G99" s="165">
        <v>2.02</v>
      </c>
      <c r="H99" s="154">
        <v>2.02</v>
      </c>
      <c r="I99" s="165">
        <v>1.92</v>
      </c>
      <c r="J99" s="154">
        <v>1.92</v>
      </c>
      <c r="K99" s="165">
        <v>2.2999999999999998</v>
      </c>
      <c r="L99" s="154">
        <v>2.2999999999999998</v>
      </c>
      <c r="M99" s="165">
        <v>2.42</v>
      </c>
      <c r="N99" s="154">
        <v>2.42</v>
      </c>
      <c r="O99" s="165">
        <v>2.35</v>
      </c>
      <c r="P99" s="154">
        <v>2.35</v>
      </c>
      <c r="Q99" s="165">
        <v>2.57</v>
      </c>
      <c r="R99" s="154">
        <v>2.57</v>
      </c>
      <c r="S99" s="166">
        <v>0</v>
      </c>
      <c r="T99" s="153">
        <v>1.8979999999999999</v>
      </c>
      <c r="U99" s="165">
        <v>2.02</v>
      </c>
      <c r="V99" s="154">
        <v>2.02</v>
      </c>
      <c r="W99" s="165">
        <v>1.97</v>
      </c>
      <c r="X99" s="154">
        <v>1.97</v>
      </c>
      <c r="Y99" s="166">
        <v>2.57</v>
      </c>
      <c r="Z99" s="154">
        <v>2.57</v>
      </c>
    </row>
    <row r="100" spans="2:26" x14ac:dyDescent="0.2">
      <c r="B100" s="126">
        <f t="shared" si="2"/>
        <v>37278</v>
      </c>
      <c r="C100" s="165">
        <v>2.2200000000000002</v>
      </c>
      <c r="D100" s="154">
        <v>2.2200000000000002</v>
      </c>
      <c r="E100" s="165">
        <v>1.92</v>
      </c>
      <c r="F100" s="154">
        <v>1.92</v>
      </c>
      <c r="G100" s="165">
        <v>2.02</v>
      </c>
      <c r="H100" s="154">
        <v>2.02</v>
      </c>
      <c r="I100" s="165">
        <v>1.92</v>
      </c>
      <c r="J100" s="154">
        <v>1.92</v>
      </c>
      <c r="K100" s="165">
        <v>2.2999999999999998</v>
      </c>
      <c r="L100" s="154">
        <v>2.2999999999999998</v>
      </c>
      <c r="M100" s="165">
        <v>2.42</v>
      </c>
      <c r="N100" s="154">
        <v>2.42</v>
      </c>
      <c r="O100" s="165">
        <v>2.35</v>
      </c>
      <c r="P100" s="154">
        <v>2.35</v>
      </c>
      <c r="Q100" s="165">
        <v>2.57</v>
      </c>
      <c r="R100" s="154">
        <v>2.57</v>
      </c>
      <c r="S100" s="166">
        <v>0</v>
      </c>
      <c r="T100" s="153">
        <v>1.8979999999999999</v>
      </c>
      <c r="U100" s="165">
        <v>2.02</v>
      </c>
      <c r="V100" s="154">
        <v>2.02</v>
      </c>
      <c r="W100" s="165">
        <v>1.97</v>
      </c>
      <c r="X100" s="154">
        <v>1.97</v>
      </c>
      <c r="Y100" s="166">
        <v>2.57</v>
      </c>
      <c r="Z100" s="154">
        <v>2.57</v>
      </c>
    </row>
    <row r="101" spans="2:26" x14ac:dyDescent="0.2">
      <c r="B101" s="126">
        <f t="shared" si="2"/>
        <v>37279</v>
      </c>
      <c r="C101" s="165">
        <v>2.2200000000000002</v>
      </c>
      <c r="D101" s="154">
        <v>2.2200000000000002</v>
      </c>
      <c r="E101" s="165">
        <v>1.92</v>
      </c>
      <c r="F101" s="154">
        <v>1.92</v>
      </c>
      <c r="G101" s="165">
        <v>2.02</v>
      </c>
      <c r="H101" s="154">
        <v>2.02</v>
      </c>
      <c r="I101" s="165">
        <v>1.92</v>
      </c>
      <c r="J101" s="154">
        <v>1.92</v>
      </c>
      <c r="K101" s="165">
        <v>2.2999999999999998</v>
      </c>
      <c r="L101" s="154">
        <v>2.2999999999999998</v>
      </c>
      <c r="M101" s="165">
        <v>2.42</v>
      </c>
      <c r="N101" s="154">
        <v>2.42</v>
      </c>
      <c r="O101" s="165">
        <v>2.35</v>
      </c>
      <c r="P101" s="154">
        <v>2.35</v>
      </c>
      <c r="Q101" s="165">
        <v>2.57</v>
      </c>
      <c r="R101" s="154">
        <v>2.57</v>
      </c>
      <c r="S101" s="166">
        <v>0</v>
      </c>
      <c r="T101" s="153">
        <v>1.8979999999999999</v>
      </c>
      <c r="U101" s="165">
        <v>2.02</v>
      </c>
      <c r="V101" s="154">
        <v>2.02</v>
      </c>
      <c r="W101" s="165">
        <v>1.97</v>
      </c>
      <c r="X101" s="154">
        <v>1.97</v>
      </c>
      <c r="Y101" s="166">
        <v>2.57</v>
      </c>
      <c r="Z101" s="154">
        <v>2.57</v>
      </c>
    </row>
    <row r="102" spans="2:26" x14ac:dyDescent="0.2">
      <c r="B102" s="126">
        <f t="shared" si="2"/>
        <v>37280</v>
      </c>
      <c r="C102" s="165">
        <v>2.2200000000000002</v>
      </c>
      <c r="D102" s="154">
        <v>2.2200000000000002</v>
      </c>
      <c r="E102" s="165">
        <v>1.92</v>
      </c>
      <c r="F102" s="154">
        <v>1.92</v>
      </c>
      <c r="G102" s="165">
        <v>2.02</v>
      </c>
      <c r="H102" s="154">
        <v>2.02</v>
      </c>
      <c r="I102" s="165">
        <v>1.92</v>
      </c>
      <c r="J102" s="154">
        <v>1.92</v>
      </c>
      <c r="K102" s="165">
        <v>2.2999999999999998</v>
      </c>
      <c r="L102" s="154">
        <v>2.2999999999999998</v>
      </c>
      <c r="M102" s="165">
        <v>2.42</v>
      </c>
      <c r="N102" s="154">
        <v>2.42</v>
      </c>
      <c r="O102" s="165">
        <v>2.35</v>
      </c>
      <c r="P102" s="154">
        <v>2.35</v>
      </c>
      <c r="Q102" s="165">
        <v>2.57</v>
      </c>
      <c r="R102" s="154">
        <v>2.57</v>
      </c>
      <c r="S102" s="166">
        <v>0</v>
      </c>
      <c r="T102" s="153">
        <v>1.8979999999999999</v>
      </c>
      <c r="U102" s="165">
        <v>2.02</v>
      </c>
      <c r="V102" s="154">
        <v>2.02</v>
      </c>
      <c r="W102" s="165">
        <v>1.97</v>
      </c>
      <c r="X102" s="154">
        <v>1.97</v>
      </c>
      <c r="Y102" s="166">
        <v>2.57</v>
      </c>
      <c r="Z102" s="154">
        <v>2.57</v>
      </c>
    </row>
    <row r="103" spans="2:26" x14ac:dyDescent="0.2">
      <c r="B103" s="126">
        <f t="shared" si="2"/>
        <v>37281</v>
      </c>
      <c r="C103" s="165">
        <v>2.2200000000000002</v>
      </c>
      <c r="D103" s="154">
        <v>2.2200000000000002</v>
      </c>
      <c r="E103" s="165">
        <v>1.92</v>
      </c>
      <c r="F103" s="154">
        <v>1.92</v>
      </c>
      <c r="G103" s="165">
        <v>2.02</v>
      </c>
      <c r="H103" s="154">
        <v>2.02</v>
      </c>
      <c r="I103" s="165">
        <v>1.92</v>
      </c>
      <c r="J103" s="154">
        <v>1.92</v>
      </c>
      <c r="K103" s="165">
        <v>2.2999999999999998</v>
      </c>
      <c r="L103" s="154">
        <v>2.2999999999999998</v>
      </c>
      <c r="M103" s="165">
        <v>2.42</v>
      </c>
      <c r="N103" s="154">
        <v>2.42</v>
      </c>
      <c r="O103" s="165">
        <v>2.35</v>
      </c>
      <c r="P103" s="154">
        <v>2.35</v>
      </c>
      <c r="Q103" s="165">
        <v>2.57</v>
      </c>
      <c r="R103" s="154">
        <v>2.57</v>
      </c>
      <c r="S103" s="166">
        <v>0</v>
      </c>
      <c r="T103" s="153">
        <v>1.8979999999999999</v>
      </c>
      <c r="U103" s="165">
        <v>2.02</v>
      </c>
      <c r="V103" s="154">
        <v>2.02</v>
      </c>
      <c r="W103" s="165">
        <v>1.97</v>
      </c>
      <c r="X103" s="154">
        <v>1.97</v>
      </c>
      <c r="Y103" s="166">
        <v>2.57</v>
      </c>
      <c r="Z103" s="154">
        <v>2.57</v>
      </c>
    </row>
    <row r="104" spans="2:26" x14ac:dyDescent="0.2">
      <c r="B104" s="126">
        <f t="shared" si="2"/>
        <v>37282</v>
      </c>
      <c r="C104" s="165">
        <v>2.2200000000000002</v>
      </c>
      <c r="D104" s="154">
        <v>2.2200000000000002</v>
      </c>
      <c r="E104" s="165">
        <v>1.92</v>
      </c>
      <c r="F104" s="154">
        <v>1.92</v>
      </c>
      <c r="G104" s="165">
        <v>2.02</v>
      </c>
      <c r="H104" s="154">
        <v>2.02</v>
      </c>
      <c r="I104" s="165">
        <v>1.92</v>
      </c>
      <c r="J104" s="154">
        <v>1.92</v>
      </c>
      <c r="K104" s="165">
        <v>2.2999999999999998</v>
      </c>
      <c r="L104" s="154">
        <v>2.2999999999999998</v>
      </c>
      <c r="M104" s="165">
        <v>2.42</v>
      </c>
      <c r="N104" s="154">
        <v>2.42</v>
      </c>
      <c r="O104" s="165">
        <v>2.35</v>
      </c>
      <c r="P104" s="154">
        <v>2.35</v>
      </c>
      <c r="Q104" s="165">
        <v>2.57</v>
      </c>
      <c r="R104" s="154">
        <v>2.57</v>
      </c>
      <c r="S104" s="166">
        <v>0</v>
      </c>
      <c r="T104" s="153">
        <v>1.8979999999999999</v>
      </c>
      <c r="U104" s="165">
        <v>2.02</v>
      </c>
      <c r="V104" s="154">
        <v>2.02</v>
      </c>
      <c r="W104" s="165">
        <v>1.97</v>
      </c>
      <c r="X104" s="154">
        <v>1.97</v>
      </c>
      <c r="Y104" s="166">
        <v>2.57</v>
      </c>
      <c r="Z104" s="154">
        <v>2.57</v>
      </c>
    </row>
    <row r="105" spans="2:26" x14ac:dyDescent="0.2">
      <c r="B105" s="126">
        <f t="shared" si="2"/>
        <v>37283</v>
      </c>
      <c r="C105" s="165">
        <v>2.2200000000000002</v>
      </c>
      <c r="D105" s="154">
        <v>2.2200000000000002</v>
      </c>
      <c r="E105" s="165">
        <v>1.92</v>
      </c>
      <c r="F105" s="154">
        <v>1.92</v>
      </c>
      <c r="G105" s="165">
        <v>2.02</v>
      </c>
      <c r="H105" s="154">
        <v>2.02</v>
      </c>
      <c r="I105" s="165">
        <v>1.92</v>
      </c>
      <c r="J105" s="154">
        <v>1.92</v>
      </c>
      <c r="K105" s="165">
        <v>2.2999999999999998</v>
      </c>
      <c r="L105" s="154">
        <v>2.2999999999999998</v>
      </c>
      <c r="M105" s="165">
        <v>2.42</v>
      </c>
      <c r="N105" s="154">
        <v>2.42</v>
      </c>
      <c r="O105" s="165">
        <v>2.35</v>
      </c>
      <c r="P105" s="154">
        <v>2.35</v>
      </c>
      <c r="Q105" s="165">
        <v>2.57</v>
      </c>
      <c r="R105" s="154">
        <v>2.57</v>
      </c>
      <c r="S105" s="166">
        <v>0</v>
      </c>
      <c r="T105" s="153">
        <v>1.8979999999999999</v>
      </c>
      <c r="U105" s="165">
        <v>2.02</v>
      </c>
      <c r="V105" s="154">
        <v>2.02</v>
      </c>
      <c r="W105" s="165">
        <v>1.97</v>
      </c>
      <c r="X105" s="154">
        <v>1.97</v>
      </c>
      <c r="Y105" s="166">
        <v>2.57</v>
      </c>
      <c r="Z105" s="154">
        <v>2.57</v>
      </c>
    </row>
    <row r="106" spans="2:26" x14ac:dyDescent="0.2">
      <c r="B106" s="126">
        <f t="shared" si="2"/>
        <v>37284</v>
      </c>
      <c r="C106" s="165">
        <v>2.2200000000000002</v>
      </c>
      <c r="D106" s="154">
        <v>2.2200000000000002</v>
      </c>
      <c r="E106" s="165">
        <v>1.92</v>
      </c>
      <c r="F106" s="154">
        <v>1.92</v>
      </c>
      <c r="G106" s="165">
        <v>2.02</v>
      </c>
      <c r="H106" s="154">
        <v>2.02</v>
      </c>
      <c r="I106" s="165">
        <v>1.92</v>
      </c>
      <c r="J106" s="154">
        <v>1.92</v>
      </c>
      <c r="K106" s="165">
        <v>2.2999999999999998</v>
      </c>
      <c r="L106" s="154">
        <v>2.2999999999999998</v>
      </c>
      <c r="M106" s="165">
        <v>2.42</v>
      </c>
      <c r="N106" s="154">
        <v>2.42</v>
      </c>
      <c r="O106" s="165">
        <v>2.35</v>
      </c>
      <c r="P106" s="154">
        <v>2.35</v>
      </c>
      <c r="Q106" s="165">
        <v>2.57</v>
      </c>
      <c r="R106" s="154">
        <v>2.57</v>
      </c>
      <c r="S106" s="166">
        <v>0</v>
      </c>
      <c r="T106" s="153">
        <v>1.8979999999999999</v>
      </c>
      <c r="U106" s="165">
        <v>2.02</v>
      </c>
      <c r="V106" s="154">
        <v>2.02</v>
      </c>
      <c r="W106" s="165">
        <v>1.97</v>
      </c>
      <c r="X106" s="154">
        <v>1.97</v>
      </c>
      <c r="Y106" s="166">
        <v>2.57</v>
      </c>
      <c r="Z106" s="154">
        <v>2.57</v>
      </c>
    </row>
    <row r="107" spans="2:26" x14ac:dyDescent="0.2">
      <c r="B107" s="126">
        <f t="shared" si="2"/>
        <v>37285</v>
      </c>
      <c r="C107" s="165">
        <v>2.2200000000000002</v>
      </c>
      <c r="D107" s="154">
        <v>2.2200000000000002</v>
      </c>
      <c r="E107" s="165">
        <v>1.92</v>
      </c>
      <c r="F107" s="154">
        <v>1.92</v>
      </c>
      <c r="G107" s="165">
        <v>2.02</v>
      </c>
      <c r="H107" s="154">
        <v>2.02</v>
      </c>
      <c r="I107" s="165">
        <v>1.92</v>
      </c>
      <c r="J107" s="154">
        <v>1.92</v>
      </c>
      <c r="K107" s="165">
        <v>2.2999999999999998</v>
      </c>
      <c r="L107" s="154">
        <v>2.2999999999999998</v>
      </c>
      <c r="M107" s="165">
        <v>2.42</v>
      </c>
      <c r="N107" s="154">
        <v>2.42</v>
      </c>
      <c r="O107" s="165">
        <v>2.35</v>
      </c>
      <c r="P107" s="154">
        <v>2.35</v>
      </c>
      <c r="Q107" s="165">
        <v>2.57</v>
      </c>
      <c r="R107" s="154">
        <v>2.57</v>
      </c>
      <c r="S107" s="166">
        <v>0</v>
      </c>
      <c r="T107" s="153">
        <v>1.8979999999999999</v>
      </c>
      <c r="U107" s="165">
        <v>2.02</v>
      </c>
      <c r="V107" s="154">
        <v>2.02</v>
      </c>
      <c r="W107" s="165">
        <v>1.97</v>
      </c>
      <c r="X107" s="154">
        <v>1.97</v>
      </c>
      <c r="Y107" s="166">
        <v>2.57</v>
      </c>
      <c r="Z107" s="154">
        <v>2.57</v>
      </c>
    </row>
    <row r="108" spans="2:26" x14ac:dyDescent="0.2">
      <c r="B108" s="126">
        <f t="shared" si="2"/>
        <v>37286</v>
      </c>
      <c r="C108" s="165">
        <v>2.2200000000000002</v>
      </c>
      <c r="D108" s="154">
        <v>2.2200000000000002</v>
      </c>
      <c r="E108" s="165">
        <v>1.92</v>
      </c>
      <c r="F108" s="154">
        <v>1.92</v>
      </c>
      <c r="G108" s="165">
        <v>2.02</v>
      </c>
      <c r="H108" s="154">
        <v>2.02</v>
      </c>
      <c r="I108" s="165">
        <v>1.92</v>
      </c>
      <c r="J108" s="154">
        <v>1.92</v>
      </c>
      <c r="K108" s="165">
        <v>2.2999999999999998</v>
      </c>
      <c r="L108" s="154">
        <v>2.2999999999999998</v>
      </c>
      <c r="M108" s="165">
        <v>2.42</v>
      </c>
      <c r="N108" s="154">
        <v>2.42</v>
      </c>
      <c r="O108" s="165">
        <v>2.35</v>
      </c>
      <c r="P108" s="154">
        <v>2.35</v>
      </c>
      <c r="Q108" s="165">
        <v>2.57</v>
      </c>
      <c r="R108" s="154">
        <v>2.57</v>
      </c>
      <c r="S108" s="166">
        <v>0</v>
      </c>
      <c r="T108" s="153">
        <v>1.8979999999999999</v>
      </c>
      <c r="U108" s="165">
        <v>2.02</v>
      </c>
      <c r="V108" s="154">
        <v>2.02</v>
      </c>
      <c r="W108" s="165">
        <v>1.97</v>
      </c>
      <c r="X108" s="154">
        <v>1.97</v>
      </c>
      <c r="Y108" s="166">
        <v>2.57</v>
      </c>
      <c r="Z108" s="154">
        <v>2.57</v>
      </c>
    </row>
    <row r="109" spans="2:26" x14ac:dyDescent="0.2">
      <c r="B109" s="126">
        <f>IF(A109&lt;=$A$7,B108+1,"")</f>
        <v>37287</v>
      </c>
      <c r="C109" s="165">
        <v>2.2200000000000002</v>
      </c>
      <c r="D109" s="154">
        <v>2.2200000000000002</v>
      </c>
      <c r="E109" s="165">
        <v>1.92</v>
      </c>
      <c r="F109" s="155">
        <v>1.92</v>
      </c>
      <c r="G109" s="165">
        <v>2.02</v>
      </c>
      <c r="H109" s="155">
        <v>2.02</v>
      </c>
      <c r="I109" s="165">
        <v>1.92</v>
      </c>
      <c r="J109" s="155">
        <v>1.92</v>
      </c>
      <c r="K109" s="165">
        <v>2.2999999999999998</v>
      </c>
      <c r="L109" s="155">
        <v>2.2999999999999998</v>
      </c>
      <c r="M109" s="165">
        <v>2.42</v>
      </c>
      <c r="N109" s="155">
        <v>2.42</v>
      </c>
      <c r="O109" s="165">
        <v>2.35</v>
      </c>
      <c r="P109" s="155">
        <v>2.35</v>
      </c>
      <c r="Q109" s="165">
        <v>2.57</v>
      </c>
      <c r="R109" s="155">
        <v>2.57</v>
      </c>
      <c r="S109" s="166">
        <v>0</v>
      </c>
      <c r="T109" s="153">
        <v>1.8979999999999999</v>
      </c>
      <c r="U109" s="165">
        <v>2.02</v>
      </c>
      <c r="V109" s="154">
        <v>2.02</v>
      </c>
      <c r="W109" s="165">
        <v>1.97</v>
      </c>
      <c r="X109" s="154">
        <v>1.97</v>
      </c>
      <c r="Y109" s="166">
        <v>2.57</v>
      </c>
      <c r="Z109" s="154">
        <v>2.57</v>
      </c>
    </row>
    <row r="110" spans="2:26" x14ac:dyDescent="0.2">
      <c r="B110" s="126">
        <f>IF(A110&lt;=$A$7,B109+1,"")</f>
        <v>37288</v>
      </c>
      <c r="C110" s="165"/>
    </row>
    <row r="111" spans="2:26" x14ac:dyDescent="0.2">
      <c r="B111" s="126">
        <f>IF(A111&lt;=$A$7,B110+1,"")</f>
        <v>37289</v>
      </c>
      <c r="C111" s="165"/>
    </row>
    <row r="112" spans="2:26" x14ac:dyDescent="0.2">
      <c r="B112" s="126">
        <f t="shared" si="2"/>
        <v>37290</v>
      </c>
      <c r="C112" s="165"/>
      <c r="E112" s="122" t="s">
        <v>198</v>
      </c>
      <c r="O112" s="122" t="s">
        <v>198</v>
      </c>
      <c r="S112" s="122">
        <v>0</v>
      </c>
      <c r="Y112" s="122">
        <v>1.925</v>
      </c>
    </row>
    <row r="113" spans="2:25" x14ac:dyDescent="0.2">
      <c r="B113" s="126">
        <f t="shared" si="2"/>
        <v>37291</v>
      </c>
      <c r="C113" s="165"/>
      <c r="E113" s="122" t="s">
        <v>198</v>
      </c>
      <c r="O113" s="122" t="s">
        <v>198</v>
      </c>
      <c r="S113" s="122">
        <v>0</v>
      </c>
      <c r="Y113" s="122">
        <v>1.925</v>
      </c>
    </row>
    <row r="114" spans="2:25" x14ac:dyDescent="0.2">
      <c r="B114" s="126">
        <f t="shared" si="2"/>
        <v>37292</v>
      </c>
      <c r="C114" s="165"/>
      <c r="E114" s="122" t="s">
        <v>198</v>
      </c>
      <c r="O114" s="122" t="s">
        <v>198</v>
      </c>
      <c r="S114" s="122">
        <v>0</v>
      </c>
      <c r="Y114" s="122">
        <v>1.925</v>
      </c>
    </row>
    <row r="115" spans="2:25" x14ac:dyDescent="0.2">
      <c r="B115" s="126">
        <f t="shared" si="2"/>
        <v>37293</v>
      </c>
      <c r="C115" s="165"/>
      <c r="E115" s="122" t="s">
        <v>198</v>
      </c>
      <c r="O115" s="122" t="s">
        <v>198</v>
      </c>
      <c r="S115" s="122">
        <v>0</v>
      </c>
      <c r="Y115" s="122">
        <v>1.925</v>
      </c>
    </row>
    <row r="116" spans="2:25" x14ac:dyDescent="0.2">
      <c r="B116" s="126">
        <f t="shared" si="2"/>
        <v>37294</v>
      </c>
      <c r="C116" s="165"/>
      <c r="E116" s="122" t="s">
        <v>198</v>
      </c>
      <c r="O116" s="122" t="s">
        <v>198</v>
      </c>
      <c r="S116" s="122">
        <v>0</v>
      </c>
      <c r="Y116" s="122">
        <v>1.925</v>
      </c>
    </row>
    <row r="117" spans="2:25" x14ac:dyDescent="0.2">
      <c r="B117" s="126">
        <f t="shared" si="2"/>
        <v>37295</v>
      </c>
      <c r="C117" s="165"/>
      <c r="E117" s="122" t="s">
        <v>198</v>
      </c>
      <c r="O117" s="122" t="s">
        <v>198</v>
      </c>
      <c r="S117" s="122">
        <v>0</v>
      </c>
      <c r="Y117" s="122">
        <v>1.925</v>
      </c>
    </row>
    <row r="118" spans="2:25" x14ac:dyDescent="0.2">
      <c r="B118" s="126">
        <f t="shared" si="2"/>
        <v>37296</v>
      </c>
      <c r="C118" s="165"/>
      <c r="E118" s="122" t="s">
        <v>198</v>
      </c>
      <c r="O118" s="122" t="s">
        <v>198</v>
      </c>
      <c r="S118" s="122">
        <v>0</v>
      </c>
      <c r="Y118" s="122">
        <v>1.925</v>
      </c>
    </row>
    <row r="119" spans="2:25" x14ac:dyDescent="0.2">
      <c r="B119" s="126">
        <f t="shared" si="2"/>
        <v>37297</v>
      </c>
      <c r="C119" s="165"/>
      <c r="E119" s="122" t="s">
        <v>198</v>
      </c>
      <c r="O119" s="122" t="s">
        <v>198</v>
      </c>
      <c r="S119" s="122">
        <v>0</v>
      </c>
      <c r="Y119" s="122">
        <v>1.925</v>
      </c>
    </row>
    <row r="120" spans="2:25" x14ac:dyDescent="0.2">
      <c r="B120" s="126">
        <f t="shared" si="2"/>
        <v>37298</v>
      </c>
      <c r="C120" s="165"/>
      <c r="E120" s="122" t="s">
        <v>198</v>
      </c>
      <c r="O120" s="122" t="s">
        <v>198</v>
      </c>
      <c r="S120" s="122">
        <v>0</v>
      </c>
      <c r="Y120" s="122">
        <v>1.925</v>
      </c>
    </row>
    <row r="121" spans="2:25" x14ac:dyDescent="0.2">
      <c r="B121" s="126">
        <f t="shared" si="2"/>
        <v>37299</v>
      </c>
      <c r="C121" s="165"/>
      <c r="E121" s="122" t="s">
        <v>198</v>
      </c>
      <c r="O121" s="122" t="s">
        <v>198</v>
      </c>
      <c r="S121" s="122">
        <v>0</v>
      </c>
      <c r="Y121" s="122">
        <v>1.925</v>
      </c>
    </row>
    <row r="122" spans="2:25" x14ac:dyDescent="0.2">
      <c r="B122" s="126">
        <f t="shared" si="2"/>
        <v>37300</v>
      </c>
      <c r="C122" s="165"/>
      <c r="E122" s="122" t="s">
        <v>198</v>
      </c>
      <c r="O122" s="122" t="s">
        <v>198</v>
      </c>
      <c r="S122" s="122">
        <v>0</v>
      </c>
      <c r="Y122" s="122">
        <v>1.925</v>
      </c>
    </row>
    <row r="123" spans="2:25" x14ac:dyDescent="0.2">
      <c r="B123" s="126">
        <f t="shared" si="2"/>
        <v>37301</v>
      </c>
      <c r="C123" s="165"/>
      <c r="E123" s="122" t="s">
        <v>198</v>
      </c>
      <c r="O123" s="122" t="s">
        <v>198</v>
      </c>
      <c r="S123" s="122">
        <v>0</v>
      </c>
      <c r="Y123" s="122">
        <v>1.925</v>
      </c>
    </row>
    <row r="124" spans="2:25" x14ac:dyDescent="0.2">
      <c r="B124" s="126">
        <f t="shared" si="2"/>
        <v>37302</v>
      </c>
      <c r="C124" s="165"/>
      <c r="E124" s="122" t="s">
        <v>198</v>
      </c>
      <c r="O124" s="122" t="s">
        <v>198</v>
      </c>
      <c r="S124" s="122">
        <v>0</v>
      </c>
      <c r="Y124" s="122">
        <v>1.925</v>
      </c>
    </row>
    <row r="125" spans="2:25" x14ac:dyDescent="0.2">
      <c r="B125" s="126">
        <f t="shared" si="2"/>
        <v>37303</v>
      </c>
      <c r="C125" s="165"/>
      <c r="E125" s="122" t="s">
        <v>198</v>
      </c>
      <c r="O125" s="122" t="s">
        <v>198</v>
      </c>
      <c r="S125" s="122">
        <v>0</v>
      </c>
      <c r="Y125" s="122">
        <v>1.925</v>
      </c>
    </row>
    <row r="126" spans="2:25" x14ac:dyDescent="0.2">
      <c r="B126" s="126">
        <f t="shared" si="2"/>
        <v>37304</v>
      </c>
      <c r="C126" s="165"/>
      <c r="E126" s="122" t="s">
        <v>198</v>
      </c>
      <c r="O126" s="122" t="s">
        <v>198</v>
      </c>
      <c r="S126" s="122">
        <v>0</v>
      </c>
      <c r="Y126" s="122">
        <v>1.925</v>
      </c>
    </row>
    <row r="127" spans="2:25" x14ac:dyDescent="0.2">
      <c r="B127" s="126">
        <f t="shared" si="2"/>
        <v>37305</v>
      </c>
      <c r="C127" s="165"/>
      <c r="E127" s="122" t="s">
        <v>198</v>
      </c>
      <c r="O127" s="122" t="s">
        <v>198</v>
      </c>
      <c r="S127" s="122">
        <v>0</v>
      </c>
      <c r="Y127" s="122">
        <v>1.925</v>
      </c>
    </row>
    <row r="128" spans="2:25" x14ac:dyDescent="0.2">
      <c r="B128" s="126">
        <f t="shared" si="2"/>
        <v>37306</v>
      </c>
      <c r="C128" s="165"/>
      <c r="E128" s="122" t="s">
        <v>198</v>
      </c>
      <c r="O128" s="122" t="s">
        <v>198</v>
      </c>
      <c r="S128" s="122">
        <v>0</v>
      </c>
      <c r="Y128" s="122">
        <v>1.925</v>
      </c>
    </row>
    <row r="129" spans="2:25" x14ac:dyDescent="0.2">
      <c r="B129" s="126">
        <f t="shared" si="2"/>
        <v>37307</v>
      </c>
      <c r="C129" s="165"/>
      <c r="E129" s="122" t="s">
        <v>198</v>
      </c>
      <c r="O129" s="122" t="s">
        <v>198</v>
      </c>
      <c r="S129" s="122">
        <v>0</v>
      </c>
      <c r="Y129" s="122">
        <v>1.925</v>
      </c>
    </row>
    <row r="130" spans="2:25" x14ac:dyDescent="0.2">
      <c r="B130" s="126">
        <f t="shared" si="2"/>
        <v>37308</v>
      </c>
      <c r="C130" s="165"/>
      <c r="E130" s="122" t="s">
        <v>198</v>
      </c>
      <c r="O130" s="122" t="s">
        <v>198</v>
      </c>
      <c r="S130" s="122">
        <v>0</v>
      </c>
      <c r="Y130" s="122">
        <v>1.925</v>
      </c>
    </row>
    <row r="131" spans="2:25" x14ac:dyDescent="0.2">
      <c r="B131" s="126">
        <f t="shared" si="2"/>
        <v>37309</v>
      </c>
      <c r="C131" s="165"/>
      <c r="E131" s="122" t="s">
        <v>198</v>
      </c>
      <c r="O131" s="122" t="s">
        <v>198</v>
      </c>
      <c r="S131" s="122">
        <v>0</v>
      </c>
      <c r="Y131" s="122">
        <v>1.925</v>
      </c>
    </row>
    <row r="132" spans="2:25" x14ac:dyDescent="0.2">
      <c r="B132" s="126">
        <f t="shared" si="2"/>
        <v>37310</v>
      </c>
      <c r="C132" s="165"/>
      <c r="E132" s="122" t="s">
        <v>198</v>
      </c>
      <c r="O132" s="122" t="s">
        <v>198</v>
      </c>
      <c r="S132" s="122">
        <v>0</v>
      </c>
      <c r="Y132" s="122">
        <v>1.925</v>
      </c>
    </row>
    <row r="133" spans="2:25" x14ac:dyDescent="0.2">
      <c r="B133" s="126">
        <f t="shared" si="2"/>
        <v>37311</v>
      </c>
      <c r="C133" s="165"/>
      <c r="E133" s="122" t="s">
        <v>198</v>
      </c>
      <c r="O133" s="122" t="s">
        <v>198</v>
      </c>
      <c r="S133" s="122">
        <v>0</v>
      </c>
      <c r="Y133" s="122">
        <v>1.925</v>
      </c>
    </row>
    <row r="134" spans="2:25" x14ac:dyDescent="0.2">
      <c r="B134" s="126">
        <f t="shared" si="2"/>
        <v>37312</v>
      </c>
      <c r="C134" s="165"/>
      <c r="E134" s="122" t="s">
        <v>198</v>
      </c>
      <c r="O134" s="122" t="s">
        <v>198</v>
      </c>
      <c r="S134" s="122">
        <v>0</v>
      </c>
      <c r="Y134" s="122">
        <v>1.925</v>
      </c>
    </row>
    <row r="135" spans="2:25" x14ac:dyDescent="0.2">
      <c r="B135" s="126">
        <f t="shared" si="2"/>
        <v>37313</v>
      </c>
      <c r="C135" s="165"/>
      <c r="E135" s="122" t="s">
        <v>198</v>
      </c>
      <c r="O135" s="122" t="s">
        <v>198</v>
      </c>
      <c r="S135" s="122">
        <v>0</v>
      </c>
      <c r="Y135" s="122">
        <v>1.925</v>
      </c>
    </row>
    <row r="136" spans="2:25" x14ac:dyDescent="0.2">
      <c r="B136" s="126">
        <f t="shared" si="2"/>
        <v>37314</v>
      </c>
      <c r="C136" s="165"/>
      <c r="E136" s="122" t="s">
        <v>198</v>
      </c>
      <c r="O136" s="122" t="s">
        <v>198</v>
      </c>
      <c r="S136" s="122">
        <v>0</v>
      </c>
      <c r="Y136" s="122">
        <v>1.925</v>
      </c>
    </row>
    <row r="137" spans="2:25" x14ac:dyDescent="0.2">
      <c r="B137" s="126">
        <f t="shared" si="2"/>
        <v>37315</v>
      </c>
      <c r="C137" s="165"/>
      <c r="E137" s="122" t="s">
        <v>198</v>
      </c>
      <c r="O137" s="122" t="s">
        <v>198</v>
      </c>
      <c r="S137" s="122">
        <v>0</v>
      </c>
      <c r="Y137" s="122">
        <v>1.925</v>
      </c>
    </row>
    <row r="138" spans="2:25" x14ac:dyDescent="0.2">
      <c r="B138" s="126">
        <f t="shared" si="2"/>
        <v>37316</v>
      </c>
      <c r="C138" s="165"/>
      <c r="E138" s="122" t="s">
        <v>198</v>
      </c>
      <c r="O138" s="122" t="s">
        <v>198</v>
      </c>
      <c r="S138" s="122">
        <v>0</v>
      </c>
      <c r="Y138" s="122">
        <v>1.925</v>
      </c>
    </row>
    <row r="139" spans="2:25" x14ac:dyDescent="0.2">
      <c r="B139" s="126">
        <f t="shared" si="2"/>
        <v>37317</v>
      </c>
      <c r="C139" s="165"/>
      <c r="E139" s="122" t="s">
        <v>198</v>
      </c>
      <c r="O139" s="122" t="s">
        <v>198</v>
      </c>
      <c r="S139" s="122">
        <v>0</v>
      </c>
      <c r="Y139" s="122">
        <v>1.925</v>
      </c>
    </row>
    <row r="140" spans="2:25" x14ac:dyDescent="0.2">
      <c r="B140" s="126">
        <f t="shared" si="2"/>
        <v>37318</v>
      </c>
      <c r="D140" s="147" t="s">
        <v>198</v>
      </c>
      <c r="Y140" s="122" t="s">
        <v>198</v>
      </c>
    </row>
    <row r="141" spans="2:25" x14ac:dyDescent="0.2">
      <c r="B141" s="126"/>
    </row>
    <row r="142" spans="2:25" x14ac:dyDescent="0.2">
      <c r="B142" s="126"/>
    </row>
    <row r="143" spans="2:25" x14ac:dyDescent="0.2">
      <c r="B143" s="126"/>
    </row>
    <row r="144" spans="2:25" x14ac:dyDescent="0.2">
      <c r="B144" s="126"/>
    </row>
    <row r="145" spans="2:2" x14ac:dyDescent="0.2">
      <c r="B145" s="126"/>
    </row>
    <row r="146" spans="2:2" x14ac:dyDescent="0.2">
      <c r="B146" s="126"/>
    </row>
    <row r="147" spans="2:2" x14ac:dyDescent="0.2">
      <c r="B147" s="126"/>
    </row>
    <row r="148" spans="2:2" x14ac:dyDescent="0.2">
      <c r="B148" s="126"/>
    </row>
    <row r="149" spans="2:2" x14ac:dyDescent="0.2">
      <c r="B149" s="126"/>
    </row>
    <row r="150" spans="2:2" x14ac:dyDescent="0.2">
      <c r="B150" s="126"/>
    </row>
    <row r="151" spans="2:2" x14ac:dyDescent="0.2">
      <c r="B151" s="126"/>
    </row>
    <row r="152" spans="2:2" x14ac:dyDescent="0.2">
      <c r="B152" s="126"/>
    </row>
    <row r="153" spans="2:2" x14ac:dyDescent="0.2">
      <c r="B153" s="126"/>
    </row>
    <row r="154" spans="2:2" x14ac:dyDescent="0.2">
      <c r="B154" s="126"/>
    </row>
    <row r="155" spans="2:2" x14ac:dyDescent="0.2">
      <c r="B155" s="126"/>
    </row>
    <row r="156" spans="2:2" x14ac:dyDescent="0.2">
      <c r="B156" s="126"/>
    </row>
    <row r="157" spans="2:2" x14ac:dyDescent="0.2">
      <c r="B157" s="126"/>
    </row>
    <row r="158" spans="2:2" x14ac:dyDescent="0.2">
      <c r="B158" s="126"/>
    </row>
    <row r="159" spans="2:2" x14ac:dyDescent="0.2">
      <c r="B159" s="126"/>
    </row>
    <row r="160" spans="2:2" x14ac:dyDescent="0.2">
      <c r="B160" s="126"/>
    </row>
    <row r="161" spans="2:2" x14ac:dyDescent="0.2">
      <c r="B161" s="126"/>
    </row>
    <row r="162" spans="2:2" x14ac:dyDescent="0.2">
      <c r="B162" s="126"/>
    </row>
    <row r="163" spans="2:2" x14ac:dyDescent="0.2">
      <c r="B163" s="126"/>
    </row>
    <row r="164" spans="2:2" x14ac:dyDescent="0.2">
      <c r="B164" s="126"/>
    </row>
    <row r="165" spans="2:2" x14ac:dyDescent="0.2">
      <c r="B165" s="126"/>
    </row>
    <row r="166" spans="2:2" x14ac:dyDescent="0.2">
      <c r="B166" s="126"/>
    </row>
    <row r="167" spans="2:2" x14ac:dyDescent="0.2">
      <c r="B167" s="126"/>
    </row>
    <row r="168" spans="2:2" x14ac:dyDescent="0.2">
      <c r="B168" s="126"/>
    </row>
    <row r="169" spans="2:2" x14ac:dyDescent="0.2">
      <c r="B169" s="126"/>
    </row>
    <row r="170" spans="2:2" x14ac:dyDescent="0.2">
      <c r="B170" s="126"/>
    </row>
    <row r="171" spans="2:2" x14ac:dyDescent="0.2">
      <c r="B171" s="126"/>
    </row>
    <row r="172" spans="2:2" x14ac:dyDescent="0.2">
      <c r="B172" s="126"/>
    </row>
    <row r="173" spans="2:2" x14ac:dyDescent="0.2">
      <c r="B173" s="126"/>
    </row>
    <row r="174" spans="2:2" x14ac:dyDescent="0.2">
      <c r="B174" s="126"/>
    </row>
    <row r="175" spans="2:2" x14ac:dyDescent="0.2">
      <c r="B175" s="126"/>
    </row>
    <row r="176" spans="2:2" x14ac:dyDescent="0.2">
      <c r="B176" s="126"/>
    </row>
    <row r="177" spans="2:2" x14ac:dyDescent="0.2">
      <c r="B177" s="126"/>
    </row>
    <row r="178" spans="2:2" x14ac:dyDescent="0.2">
      <c r="B178" s="126"/>
    </row>
    <row r="179" spans="2:2" x14ac:dyDescent="0.2">
      <c r="B179" s="126"/>
    </row>
    <row r="180" spans="2:2" x14ac:dyDescent="0.2">
      <c r="B180" s="126"/>
    </row>
    <row r="181" spans="2:2" x14ac:dyDescent="0.2">
      <c r="B181" s="126"/>
    </row>
    <row r="182" spans="2:2" x14ac:dyDescent="0.2">
      <c r="B182" s="126"/>
    </row>
    <row r="183" spans="2:2" x14ac:dyDescent="0.2">
      <c r="B183" s="126"/>
    </row>
    <row r="184" spans="2:2" x14ac:dyDescent="0.2">
      <c r="B184" s="126"/>
    </row>
    <row r="185" spans="2:2" x14ac:dyDescent="0.2">
      <c r="B185" s="126"/>
    </row>
    <row r="186" spans="2:2" x14ac:dyDescent="0.2">
      <c r="B186" s="126"/>
    </row>
    <row r="187" spans="2:2" x14ac:dyDescent="0.2">
      <c r="B187" s="126"/>
    </row>
    <row r="188" spans="2:2" x14ac:dyDescent="0.2">
      <c r="B188" s="126"/>
    </row>
    <row r="189" spans="2:2" x14ac:dyDescent="0.2">
      <c r="B189" s="126"/>
    </row>
    <row r="190" spans="2:2" x14ac:dyDescent="0.2">
      <c r="B190" s="126"/>
    </row>
    <row r="191" spans="2:2" x14ac:dyDescent="0.2">
      <c r="B191" s="126"/>
    </row>
    <row r="192" spans="2:2" x14ac:dyDescent="0.2">
      <c r="B192" s="126"/>
    </row>
    <row r="193" spans="2:2" x14ac:dyDescent="0.2">
      <c r="B193" s="126"/>
    </row>
    <row r="194" spans="2:2" x14ac:dyDescent="0.2">
      <c r="B194" s="126"/>
    </row>
    <row r="195" spans="2:2" x14ac:dyDescent="0.2">
      <c r="B195" s="126"/>
    </row>
    <row r="196" spans="2:2" x14ac:dyDescent="0.2">
      <c r="B196" s="126"/>
    </row>
    <row r="197" spans="2:2" x14ac:dyDescent="0.2">
      <c r="B197" s="126"/>
    </row>
    <row r="198" spans="2:2" x14ac:dyDescent="0.2">
      <c r="B198" s="126"/>
    </row>
    <row r="199" spans="2:2" x14ac:dyDescent="0.2">
      <c r="B199" s="126"/>
    </row>
    <row r="200" spans="2:2" x14ac:dyDescent="0.2">
      <c r="B200" s="126"/>
    </row>
    <row r="201" spans="2:2" x14ac:dyDescent="0.2">
      <c r="B201" s="126"/>
    </row>
    <row r="202" spans="2:2" x14ac:dyDescent="0.2">
      <c r="B202" s="126"/>
    </row>
    <row r="203" spans="2:2" x14ac:dyDescent="0.2">
      <c r="B203" s="126"/>
    </row>
    <row r="204" spans="2:2" x14ac:dyDescent="0.2">
      <c r="B204" s="126"/>
    </row>
    <row r="205" spans="2:2" x14ac:dyDescent="0.2">
      <c r="B205" s="126"/>
    </row>
    <row r="206" spans="2:2" x14ac:dyDescent="0.2">
      <c r="B206" s="126"/>
    </row>
    <row r="207" spans="2:2" x14ac:dyDescent="0.2">
      <c r="B207" s="126"/>
    </row>
    <row r="208" spans="2:2" x14ac:dyDescent="0.2">
      <c r="B208" s="126"/>
    </row>
    <row r="209" spans="2:2" x14ac:dyDescent="0.2">
      <c r="B209" s="126"/>
    </row>
    <row r="210" spans="2:2" x14ac:dyDescent="0.2">
      <c r="B210" s="126"/>
    </row>
    <row r="211" spans="2:2" x14ac:dyDescent="0.2">
      <c r="B211" s="126"/>
    </row>
    <row r="212" spans="2:2" x14ac:dyDescent="0.2">
      <c r="B212" s="126"/>
    </row>
    <row r="213" spans="2:2" x14ac:dyDescent="0.2">
      <c r="B213" s="126"/>
    </row>
    <row r="214" spans="2:2" x14ac:dyDescent="0.2">
      <c r="B214" s="126"/>
    </row>
    <row r="215" spans="2:2" x14ac:dyDescent="0.2">
      <c r="B215" s="126"/>
    </row>
    <row r="216" spans="2:2" x14ac:dyDescent="0.2">
      <c r="B216" s="126"/>
    </row>
    <row r="217" spans="2:2" x14ac:dyDescent="0.2">
      <c r="B217" s="126"/>
    </row>
    <row r="218" spans="2:2" x14ac:dyDescent="0.2">
      <c r="B218" s="126"/>
    </row>
    <row r="219" spans="2:2" x14ac:dyDescent="0.2">
      <c r="B219" s="126"/>
    </row>
    <row r="220" spans="2:2" x14ac:dyDescent="0.2">
      <c r="B220" s="126"/>
    </row>
    <row r="221" spans="2:2" x14ac:dyDescent="0.2">
      <c r="B221" s="126"/>
    </row>
    <row r="222" spans="2:2" x14ac:dyDescent="0.2">
      <c r="B222" s="126"/>
    </row>
    <row r="223" spans="2:2" x14ac:dyDescent="0.2">
      <c r="B223" s="126"/>
    </row>
    <row r="224" spans="2:2" x14ac:dyDescent="0.2">
      <c r="B224" s="126"/>
    </row>
    <row r="225" spans="2:2" x14ac:dyDescent="0.2">
      <c r="B225" s="126"/>
    </row>
    <row r="226" spans="2:2" x14ac:dyDescent="0.2">
      <c r="B226" s="126"/>
    </row>
    <row r="227" spans="2:2" x14ac:dyDescent="0.2">
      <c r="B227" s="126"/>
    </row>
    <row r="228" spans="2:2" x14ac:dyDescent="0.2">
      <c r="B228" s="126"/>
    </row>
    <row r="229" spans="2:2" x14ac:dyDescent="0.2">
      <c r="B229" s="126"/>
    </row>
    <row r="230" spans="2:2" x14ac:dyDescent="0.2">
      <c r="B230" s="126"/>
    </row>
    <row r="231" spans="2:2" x14ac:dyDescent="0.2">
      <c r="B231" s="126"/>
    </row>
    <row r="232" spans="2:2" x14ac:dyDescent="0.2">
      <c r="B232" s="126"/>
    </row>
    <row r="233" spans="2:2" x14ac:dyDescent="0.2">
      <c r="B233" s="126"/>
    </row>
    <row r="234" spans="2:2" x14ac:dyDescent="0.2">
      <c r="B234" s="126"/>
    </row>
    <row r="235" spans="2:2" x14ac:dyDescent="0.2">
      <c r="B235" s="126"/>
    </row>
    <row r="236" spans="2:2" x14ac:dyDescent="0.2">
      <c r="B236" s="126"/>
    </row>
    <row r="237" spans="2:2" x14ac:dyDescent="0.2">
      <c r="B237" s="126"/>
    </row>
    <row r="238" spans="2:2" x14ac:dyDescent="0.2">
      <c r="B238" s="126"/>
    </row>
    <row r="239" spans="2:2" x14ac:dyDescent="0.2">
      <c r="B239" s="126"/>
    </row>
    <row r="240" spans="2:2" x14ac:dyDescent="0.2">
      <c r="B240" s="126"/>
    </row>
    <row r="241" spans="2:2" x14ac:dyDescent="0.2">
      <c r="B241" s="126"/>
    </row>
    <row r="242" spans="2:2" x14ac:dyDescent="0.2">
      <c r="B242" s="126"/>
    </row>
    <row r="243" spans="2:2" x14ac:dyDescent="0.2">
      <c r="B243" s="126"/>
    </row>
    <row r="244" spans="2:2" x14ac:dyDescent="0.2">
      <c r="B244" s="126"/>
    </row>
    <row r="245" spans="2:2" x14ac:dyDescent="0.2">
      <c r="B245" s="126"/>
    </row>
    <row r="246" spans="2:2" x14ac:dyDescent="0.2">
      <c r="B246" s="126"/>
    </row>
    <row r="247" spans="2:2" x14ac:dyDescent="0.2">
      <c r="B247" s="126"/>
    </row>
    <row r="248" spans="2:2" x14ac:dyDescent="0.2">
      <c r="B248" s="126"/>
    </row>
    <row r="249" spans="2:2" x14ac:dyDescent="0.2">
      <c r="B249" s="126"/>
    </row>
    <row r="250" spans="2:2" x14ac:dyDescent="0.2">
      <c r="B250" s="126"/>
    </row>
    <row r="251" spans="2:2" x14ac:dyDescent="0.2">
      <c r="B251" s="126"/>
    </row>
    <row r="252" spans="2:2" x14ac:dyDescent="0.2">
      <c r="B252" s="126"/>
    </row>
    <row r="253" spans="2:2" x14ac:dyDescent="0.2">
      <c r="B253" s="126"/>
    </row>
    <row r="254" spans="2:2" x14ac:dyDescent="0.2">
      <c r="B254" s="126"/>
    </row>
    <row r="255" spans="2:2" x14ac:dyDescent="0.2">
      <c r="B255" s="126"/>
    </row>
    <row r="256" spans="2:2" x14ac:dyDescent="0.2">
      <c r="B256" s="126"/>
    </row>
    <row r="257" spans="2:2" x14ac:dyDescent="0.2">
      <c r="B257" s="126"/>
    </row>
    <row r="258" spans="2:2" x14ac:dyDescent="0.2">
      <c r="B258" s="126"/>
    </row>
    <row r="259" spans="2:2" x14ac:dyDescent="0.2">
      <c r="B259" s="126"/>
    </row>
    <row r="260" spans="2:2" x14ac:dyDescent="0.2">
      <c r="B260" s="126"/>
    </row>
    <row r="261" spans="2:2" x14ac:dyDescent="0.2">
      <c r="B261" s="126"/>
    </row>
    <row r="262" spans="2:2" x14ac:dyDescent="0.2">
      <c r="B262" s="126"/>
    </row>
    <row r="263" spans="2:2" x14ac:dyDescent="0.2">
      <c r="B263" s="126"/>
    </row>
    <row r="264" spans="2:2" x14ac:dyDescent="0.2">
      <c r="B264" s="126"/>
    </row>
    <row r="265" spans="2:2" x14ac:dyDescent="0.2">
      <c r="B265" s="126"/>
    </row>
    <row r="266" spans="2:2" x14ac:dyDescent="0.2">
      <c r="B266" s="126"/>
    </row>
    <row r="267" spans="2:2" x14ac:dyDescent="0.2">
      <c r="B267" s="126"/>
    </row>
    <row r="268" spans="2:2" x14ac:dyDescent="0.2">
      <c r="B268" s="126"/>
    </row>
    <row r="269" spans="2:2" x14ac:dyDescent="0.2">
      <c r="B269" s="126"/>
    </row>
    <row r="270" spans="2:2" x14ac:dyDescent="0.2">
      <c r="B270" s="126"/>
    </row>
    <row r="271" spans="2:2" x14ac:dyDescent="0.2">
      <c r="B271" s="126"/>
    </row>
    <row r="272" spans="2:2" x14ac:dyDescent="0.2">
      <c r="B272" s="126"/>
    </row>
    <row r="273" spans="2:2" x14ac:dyDescent="0.2">
      <c r="B273" s="126"/>
    </row>
    <row r="274" spans="2:2" x14ac:dyDescent="0.2">
      <c r="B274" s="126"/>
    </row>
    <row r="275" spans="2:2" x14ac:dyDescent="0.2">
      <c r="B275" s="126"/>
    </row>
    <row r="276" spans="2:2" x14ac:dyDescent="0.2">
      <c r="B276" s="126"/>
    </row>
    <row r="277" spans="2:2" x14ac:dyDescent="0.2">
      <c r="B277" s="126"/>
    </row>
    <row r="278" spans="2:2" x14ac:dyDescent="0.2">
      <c r="B278" s="126"/>
    </row>
    <row r="279" spans="2:2" x14ac:dyDescent="0.2">
      <c r="B279" s="126"/>
    </row>
    <row r="280" spans="2:2" x14ac:dyDescent="0.2">
      <c r="B280" s="126"/>
    </row>
    <row r="281" spans="2:2" x14ac:dyDescent="0.2">
      <c r="B281" s="126"/>
    </row>
    <row r="282" spans="2:2" x14ac:dyDescent="0.2">
      <c r="B282" s="126"/>
    </row>
    <row r="283" spans="2:2" x14ac:dyDescent="0.2">
      <c r="B283" s="126"/>
    </row>
    <row r="284" spans="2:2" x14ac:dyDescent="0.2">
      <c r="B284" s="126"/>
    </row>
    <row r="285" spans="2:2" x14ac:dyDescent="0.2">
      <c r="B285" s="126"/>
    </row>
    <row r="286" spans="2:2" x14ac:dyDescent="0.2">
      <c r="B286" s="126"/>
    </row>
    <row r="287" spans="2:2" x14ac:dyDescent="0.2">
      <c r="B287" s="126"/>
    </row>
    <row r="288" spans="2:2" x14ac:dyDescent="0.2">
      <c r="B288" s="126"/>
    </row>
    <row r="289" spans="2:2" x14ac:dyDescent="0.2">
      <c r="B289" s="126"/>
    </row>
    <row r="290" spans="2:2" x14ac:dyDescent="0.2">
      <c r="B290" s="126"/>
    </row>
    <row r="291" spans="2:2" x14ac:dyDescent="0.2">
      <c r="B291" s="126"/>
    </row>
    <row r="292" spans="2:2" x14ac:dyDescent="0.2">
      <c r="B292" s="126"/>
    </row>
    <row r="293" spans="2:2" x14ac:dyDescent="0.2">
      <c r="B293" s="126"/>
    </row>
    <row r="294" spans="2:2" x14ac:dyDescent="0.2">
      <c r="B294" s="126"/>
    </row>
    <row r="295" spans="2:2" x14ac:dyDescent="0.2">
      <c r="B295" s="126"/>
    </row>
    <row r="296" spans="2:2" x14ac:dyDescent="0.2">
      <c r="B296" s="126"/>
    </row>
    <row r="297" spans="2:2" x14ac:dyDescent="0.2">
      <c r="B297" s="126"/>
    </row>
    <row r="298" spans="2:2" x14ac:dyDescent="0.2">
      <c r="B298" s="126"/>
    </row>
    <row r="299" spans="2:2" x14ac:dyDescent="0.2">
      <c r="B299" s="126"/>
    </row>
    <row r="300" spans="2:2" x14ac:dyDescent="0.2">
      <c r="B300" s="126"/>
    </row>
    <row r="301" spans="2:2" x14ac:dyDescent="0.2">
      <c r="B301" s="126"/>
    </row>
    <row r="302" spans="2:2" x14ac:dyDescent="0.2">
      <c r="B302" s="126"/>
    </row>
    <row r="303" spans="2:2" x14ac:dyDescent="0.2">
      <c r="B303" s="126"/>
    </row>
    <row r="304" spans="2:2" x14ac:dyDescent="0.2">
      <c r="B304" s="126"/>
    </row>
    <row r="305" spans="2:2" x14ac:dyDescent="0.2">
      <c r="B305" s="126"/>
    </row>
    <row r="306" spans="2:2" x14ac:dyDescent="0.2">
      <c r="B306" s="126"/>
    </row>
    <row r="307" spans="2:2" x14ac:dyDescent="0.2">
      <c r="B307" s="126"/>
    </row>
    <row r="308" spans="2:2" x14ac:dyDescent="0.2">
      <c r="B308" s="126"/>
    </row>
    <row r="309" spans="2:2" x14ac:dyDescent="0.2">
      <c r="B309" s="126"/>
    </row>
    <row r="310" spans="2:2" x14ac:dyDescent="0.2">
      <c r="B310" s="126"/>
    </row>
    <row r="311" spans="2:2" x14ac:dyDescent="0.2">
      <c r="B311" s="126"/>
    </row>
    <row r="312" spans="2:2" x14ac:dyDescent="0.2">
      <c r="B312" s="126"/>
    </row>
    <row r="313" spans="2:2" x14ac:dyDescent="0.2">
      <c r="B313" s="126"/>
    </row>
    <row r="314" spans="2:2" x14ac:dyDescent="0.2">
      <c r="B314" s="126"/>
    </row>
    <row r="315" spans="2:2" x14ac:dyDescent="0.2">
      <c r="B315" s="126"/>
    </row>
    <row r="316" spans="2:2" x14ac:dyDescent="0.2">
      <c r="B316" s="126"/>
    </row>
    <row r="317" spans="2:2" x14ac:dyDescent="0.2">
      <c r="B317" s="126"/>
    </row>
    <row r="318" spans="2:2" x14ac:dyDescent="0.2">
      <c r="B318" s="126"/>
    </row>
    <row r="319" spans="2:2" x14ac:dyDescent="0.2">
      <c r="B319" s="126"/>
    </row>
    <row r="320" spans="2:2" x14ac:dyDescent="0.2">
      <c r="B320" s="126"/>
    </row>
    <row r="321" spans="2:2" x14ac:dyDescent="0.2">
      <c r="B321" s="126"/>
    </row>
    <row r="322" spans="2:2" x14ac:dyDescent="0.2">
      <c r="B322" s="126"/>
    </row>
    <row r="323" spans="2:2" x14ac:dyDescent="0.2">
      <c r="B323" s="126"/>
    </row>
    <row r="324" spans="2:2" x14ac:dyDescent="0.2">
      <c r="B324" s="126"/>
    </row>
    <row r="325" spans="2:2" x14ac:dyDescent="0.2">
      <c r="B325" s="126"/>
    </row>
    <row r="326" spans="2:2" x14ac:dyDescent="0.2">
      <c r="B326" s="126"/>
    </row>
    <row r="327" spans="2:2" x14ac:dyDescent="0.2">
      <c r="B327" s="126"/>
    </row>
    <row r="328" spans="2:2" x14ac:dyDescent="0.2">
      <c r="B328" s="126"/>
    </row>
    <row r="329" spans="2:2" x14ac:dyDescent="0.2">
      <c r="B329" s="126"/>
    </row>
    <row r="330" spans="2:2" x14ac:dyDescent="0.2">
      <c r="B330" s="126"/>
    </row>
    <row r="331" spans="2:2" x14ac:dyDescent="0.2">
      <c r="B331" s="126"/>
    </row>
    <row r="332" spans="2:2" x14ac:dyDescent="0.2">
      <c r="B332" s="126"/>
    </row>
    <row r="333" spans="2:2" x14ac:dyDescent="0.2">
      <c r="B333" s="126"/>
    </row>
    <row r="334" spans="2:2" x14ac:dyDescent="0.2">
      <c r="B334" s="126"/>
    </row>
    <row r="335" spans="2:2" x14ac:dyDescent="0.2">
      <c r="B335" s="126"/>
    </row>
    <row r="336" spans="2:2" x14ac:dyDescent="0.2">
      <c r="B336" s="126"/>
    </row>
    <row r="337" spans="2:2" x14ac:dyDescent="0.2">
      <c r="B337" s="126"/>
    </row>
    <row r="338" spans="2:2" x14ac:dyDescent="0.2">
      <c r="B338" s="126"/>
    </row>
    <row r="339" spans="2:2" x14ac:dyDescent="0.2">
      <c r="B339" s="126"/>
    </row>
    <row r="340" spans="2:2" x14ac:dyDescent="0.2">
      <c r="B340" s="126"/>
    </row>
    <row r="341" spans="2:2" x14ac:dyDescent="0.2">
      <c r="B341" s="126"/>
    </row>
    <row r="342" spans="2:2" x14ac:dyDescent="0.2">
      <c r="B342" s="126"/>
    </row>
    <row r="343" spans="2:2" x14ac:dyDescent="0.2">
      <c r="B343" s="126"/>
    </row>
    <row r="344" spans="2:2" x14ac:dyDescent="0.2">
      <c r="B344" s="126"/>
    </row>
    <row r="345" spans="2:2" x14ac:dyDescent="0.2">
      <c r="B345" s="126"/>
    </row>
    <row r="346" spans="2:2" x14ac:dyDescent="0.2">
      <c r="B346" s="126"/>
    </row>
    <row r="347" spans="2:2" x14ac:dyDescent="0.2">
      <c r="B347" s="126"/>
    </row>
    <row r="348" spans="2:2" x14ac:dyDescent="0.2">
      <c r="B348" s="126"/>
    </row>
    <row r="349" spans="2:2" x14ac:dyDescent="0.2">
      <c r="B349" s="126"/>
    </row>
    <row r="350" spans="2:2" x14ac:dyDescent="0.2">
      <c r="B350" s="126"/>
    </row>
    <row r="351" spans="2:2" x14ac:dyDescent="0.2">
      <c r="B351" s="126"/>
    </row>
    <row r="352" spans="2:2" x14ac:dyDescent="0.2">
      <c r="B352" s="126"/>
    </row>
    <row r="353" spans="2:2" x14ac:dyDescent="0.2">
      <c r="B353" s="126"/>
    </row>
    <row r="354" spans="2:2" x14ac:dyDescent="0.2">
      <c r="B354" s="126"/>
    </row>
    <row r="355" spans="2:2" x14ac:dyDescent="0.2">
      <c r="B355" s="126"/>
    </row>
    <row r="356" spans="2:2" x14ac:dyDescent="0.2">
      <c r="B356" s="126"/>
    </row>
    <row r="357" spans="2:2" x14ac:dyDescent="0.2">
      <c r="B357" s="126"/>
    </row>
    <row r="358" spans="2:2" x14ac:dyDescent="0.2">
      <c r="B358" s="126"/>
    </row>
    <row r="359" spans="2:2" x14ac:dyDescent="0.2">
      <c r="B359" s="126"/>
    </row>
    <row r="360" spans="2:2" x14ac:dyDescent="0.2">
      <c r="B360" s="126"/>
    </row>
    <row r="361" spans="2:2" x14ac:dyDescent="0.2">
      <c r="B361" s="126"/>
    </row>
    <row r="362" spans="2:2" x14ac:dyDescent="0.2">
      <c r="B362" s="126"/>
    </row>
    <row r="363" spans="2:2" x14ac:dyDescent="0.2">
      <c r="B363" s="126"/>
    </row>
    <row r="364" spans="2:2" x14ac:dyDescent="0.2">
      <c r="B364" s="126"/>
    </row>
    <row r="365" spans="2:2" x14ac:dyDescent="0.2">
      <c r="B365" s="126"/>
    </row>
    <row r="366" spans="2:2" x14ac:dyDescent="0.2">
      <c r="B366" s="126"/>
    </row>
    <row r="367" spans="2:2" x14ac:dyDescent="0.2">
      <c r="B367" s="126"/>
    </row>
    <row r="368" spans="2:2" x14ac:dyDescent="0.2">
      <c r="B368" s="126"/>
    </row>
    <row r="369" spans="2:2" x14ac:dyDescent="0.2">
      <c r="B369" s="126"/>
    </row>
    <row r="370" spans="2:2" x14ac:dyDescent="0.2">
      <c r="B370" s="126"/>
    </row>
    <row r="371" spans="2:2" x14ac:dyDescent="0.2">
      <c r="B371" s="126"/>
    </row>
    <row r="372" spans="2:2" x14ac:dyDescent="0.2">
      <c r="B372" s="126"/>
    </row>
    <row r="373" spans="2:2" x14ac:dyDescent="0.2">
      <c r="B373" s="126"/>
    </row>
    <row r="374" spans="2:2" x14ac:dyDescent="0.2">
      <c r="B374" s="126"/>
    </row>
    <row r="375" spans="2:2" x14ac:dyDescent="0.2">
      <c r="B375" s="126"/>
    </row>
    <row r="376" spans="2:2" x14ac:dyDescent="0.2">
      <c r="B376" s="126"/>
    </row>
    <row r="377" spans="2:2" x14ac:dyDescent="0.2">
      <c r="B377" s="126"/>
    </row>
    <row r="378" spans="2:2" x14ac:dyDescent="0.2">
      <c r="B378" s="126"/>
    </row>
    <row r="379" spans="2:2" x14ac:dyDescent="0.2">
      <c r="B379" s="126"/>
    </row>
    <row r="380" spans="2:2" x14ac:dyDescent="0.2">
      <c r="B380" s="126"/>
    </row>
    <row r="381" spans="2:2" x14ac:dyDescent="0.2">
      <c r="B381" s="126"/>
    </row>
    <row r="382" spans="2:2" x14ac:dyDescent="0.2">
      <c r="B382" s="126"/>
    </row>
    <row r="383" spans="2:2" x14ac:dyDescent="0.2">
      <c r="B383" s="126"/>
    </row>
    <row r="384" spans="2:2" x14ac:dyDescent="0.2">
      <c r="B384" s="126"/>
    </row>
    <row r="385" spans="2:2" x14ac:dyDescent="0.2">
      <c r="B385" s="126"/>
    </row>
    <row r="386" spans="2:2" x14ac:dyDescent="0.2">
      <c r="B386" s="126"/>
    </row>
    <row r="387" spans="2:2" x14ac:dyDescent="0.2">
      <c r="B387" s="126"/>
    </row>
    <row r="388" spans="2:2" x14ac:dyDescent="0.2">
      <c r="B388" s="126"/>
    </row>
    <row r="389" spans="2:2" x14ac:dyDescent="0.2">
      <c r="B389" s="126"/>
    </row>
    <row r="390" spans="2:2" x14ac:dyDescent="0.2">
      <c r="B390" s="126"/>
    </row>
    <row r="391" spans="2:2" x14ac:dyDescent="0.2">
      <c r="B391" s="126"/>
    </row>
    <row r="392" spans="2:2" x14ac:dyDescent="0.2">
      <c r="B392" s="126"/>
    </row>
    <row r="393" spans="2:2" x14ac:dyDescent="0.2">
      <c r="B393" s="126"/>
    </row>
    <row r="394" spans="2:2" x14ac:dyDescent="0.2">
      <c r="B394" s="126"/>
    </row>
    <row r="395" spans="2:2" x14ac:dyDescent="0.2">
      <c r="B395" s="126"/>
    </row>
    <row r="396" spans="2:2" x14ac:dyDescent="0.2">
      <c r="B396" s="126"/>
    </row>
    <row r="397" spans="2:2" x14ac:dyDescent="0.2">
      <c r="B397" s="126"/>
    </row>
    <row r="398" spans="2:2" x14ac:dyDescent="0.2">
      <c r="B398" s="126"/>
    </row>
    <row r="399" spans="2:2" x14ac:dyDescent="0.2">
      <c r="B399" s="126"/>
    </row>
    <row r="400" spans="2:2" x14ac:dyDescent="0.2">
      <c r="B400" s="126"/>
    </row>
    <row r="401" spans="2:2" x14ac:dyDescent="0.2">
      <c r="B401" s="126"/>
    </row>
    <row r="402" spans="2:2" x14ac:dyDescent="0.2">
      <c r="B402" s="126"/>
    </row>
    <row r="403" spans="2:2" x14ac:dyDescent="0.2">
      <c r="B403" s="126"/>
    </row>
    <row r="404" spans="2:2" x14ac:dyDescent="0.2">
      <c r="B404" s="126"/>
    </row>
    <row r="405" spans="2:2" x14ac:dyDescent="0.2">
      <c r="B405" s="126"/>
    </row>
    <row r="406" spans="2:2" x14ac:dyDescent="0.2">
      <c r="B406" s="126"/>
    </row>
    <row r="407" spans="2:2" x14ac:dyDescent="0.2">
      <c r="B407" s="126"/>
    </row>
    <row r="408" spans="2:2" x14ac:dyDescent="0.2">
      <c r="B408" s="126"/>
    </row>
    <row r="409" spans="2:2" x14ac:dyDescent="0.2">
      <c r="B409" s="126"/>
    </row>
    <row r="410" spans="2:2" x14ac:dyDescent="0.2">
      <c r="B410" s="126"/>
    </row>
    <row r="411" spans="2:2" x14ac:dyDescent="0.2">
      <c r="B411" s="126"/>
    </row>
    <row r="412" spans="2:2" x14ac:dyDescent="0.2">
      <c r="B412" s="126"/>
    </row>
    <row r="413" spans="2:2" x14ac:dyDescent="0.2">
      <c r="B413" s="126"/>
    </row>
    <row r="414" spans="2:2" x14ac:dyDescent="0.2">
      <c r="B414" s="126"/>
    </row>
    <row r="415" spans="2:2" x14ac:dyDescent="0.2">
      <c r="B415" s="126"/>
    </row>
    <row r="416" spans="2:2" x14ac:dyDescent="0.2">
      <c r="B416" s="126"/>
    </row>
    <row r="417" spans="2:2" x14ac:dyDescent="0.2">
      <c r="B417" s="126"/>
    </row>
    <row r="418" spans="2:2" x14ac:dyDescent="0.2">
      <c r="B418" s="126"/>
    </row>
    <row r="419" spans="2:2" x14ac:dyDescent="0.2">
      <c r="B419" s="126"/>
    </row>
    <row r="420" spans="2:2" x14ac:dyDescent="0.2">
      <c r="B420" s="126"/>
    </row>
    <row r="421" spans="2:2" x14ac:dyDescent="0.2">
      <c r="B421" s="126"/>
    </row>
    <row r="422" spans="2:2" x14ac:dyDescent="0.2">
      <c r="B422" s="126"/>
    </row>
    <row r="423" spans="2:2" x14ac:dyDescent="0.2">
      <c r="B423" s="126"/>
    </row>
    <row r="424" spans="2:2" x14ac:dyDescent="0.2">
      <c r="B424" s="126"/>
    </row>
    <row r="425" spans="2:2" x14ac:dyDescent="0.2">
      <c r="B425" s="126"/>
    </row>
    <row r="426" spans="2:2" x14ac:dyDescent="0.2">
      <c r="B426" s="126"/>
    </row>
    <row r="427" spans="2:2" x14ac:dyDescent="0.2">
      <c r="B427" s="126"/>
    </row>
    <row r="428" spans="2:2" x14ac:dyDescent="0.2">
      <c r="B428" s="126"/>
    </row>
    <row r="429" spans="2:2" x14ac:dyDescent="0.2">
      <c r="B429" s="126"/>
    </row>
    <row r="430" spans="2:2" x14ac:dyDescent="0.2">
      <c r="B430" s="126"/>
    </row>
    <row r="431" spans="2:2" x14ac:dyDescent="0.2">
      <c r="B431" s="126"/>
    </row>
    <row r="432" spans="2:2" x14ac:dyDescent="0.2">
      <c r="B432" s="126"/>
    </row>
    <row r="433" spans="2:2" x14ac:dyDescent="0.2">
      <c r="B433" s="126"/>
    </row>
    <row r="434" spans="2:2" x14ac:dyDescent="0.2">
      <c r="B434" s="126"/>
    </row>
    <row r="435" spans="2:2" x14ac:dyDescent="0.2">
      <c r="B435" s="126"/>
    </row>
    <row r="436" spans="2:2" x14ac:dyDescent="0.2">
      <c r="B436" s="126"/>
    </row>
    <row r="437" spans="2:2" x14ac:dyDescent="0.2">
      <c r="B437" s="126"/>
    </row>
    <row r="438" spans="2:2" x14ac:dyDescent="0.2">
      <c r="B438" s="126"/>
    </row>
    <row r="439" spans="2:2" x14ac:dyDescent="0.2">
      <c r="B439" s="126"/>
    </row>
    <row r="440" spans="2:2" x14ac:dyDescent="0.2">
      <c r="B440" s="126"/>
    </row>
    <row r="441" spans="2:2" x14ac:dyDescent="0.2">
      <c r="B441" s="126"/>
    </row>
    <row r="442" spans="2:2" x14ac:dyDescent="0.2">
      <c r="B442" s="126"/>
    </row>
    <row r="443" spans="2:2" x14ac:dyDescent="0.2">
      <c r="B443" s="126"/>
    </row>
    <row r="444" spans="2:2" x14ac:dyDescent="0.2">
      <c r="B444" s="126"/>
    </row>
    <row r="445" spans="2:2" x14ac:dyDescent="0.2">
      <c r="B445" s="126"/>
    </row>
    <row r="446" spans="2:2" x14ac:dyDescent="0.2">
      <c r="B446" s="126"/>
    </row>
    <row r="447" spans="2:2" x14ac:dyDescent="0.2">
      <c r="B447" s="126"/>
    </row>
    <row r="448" spans="2:2" x14ac:dyDescent="0.2">
      <c r="B448" s="126"/>
    </row>
    <row r="449" spans="2:2" x14ac:dyDescent="0.2">
      <c r="B449" s="126"/>
    </row>
    <row r="450" spans="2:2" x14ac:dyDescent="0.2">
      <c r="B450" s="126"/>
    </row>
    <row r="451" spans="2:2" x14ac:dyDescent="0.2">
      <c r="B451" s="126"/>
    </row>
    <row r="452" spans="2:2" x14ac:dyDescent="0.2">
      <c r="B452" s="126"/>
    </row>
    <row r="453" spans="2:2" x14ac:dyDescent="0.2">
      <c r="B453" s="126"/>
    </row>
    <row r="454" spans="2:2" x14ac:dyDescent="0.2">
      <c r="B454" s="126"/>
    </row>
    <row r="455" spans="2:2" x14ac:dyDescent="0.2">
      <c r="B455" s="126"/>
    </row>
    <row r="456" spans="2:2" x14ac:dyDescent="0.2">
      <c r="B456" s="126"/>
    </row>
    <row r="457" spans="2:2" x14ac:dyDescent="0.2">
      <c r="B457" s="126"/>
    </row>
    <row r="458" spans="2:2" x14ac:dyDescent="0.2">
      <c r="B458" s="126"/>
    </row>
    <row r="459" spans="2:2" x14ac:dyDescent="0.2">
      <c r="B459" s="126"/>
    </row>
    <row r="460" spans="2:2" x14ac:dyDescent="0.2">
      <c r="B460" s="126"/>
    </row>
    <row r="461" spans="2:2" x14ac:dyDescent="0.2">
      <c r="B461" s="126"/>
    </row>
    <row r="462" spans="2:2" x14ac:dyDescent="0.2">
      <c r="B462" s="126"/>
    </row>
    <row r="463" spans="2:2" x14ac:dyDescent="0.2">
      <c r="B463" s="126"/>
    </row>
    <row r="464" spans="2:2" x14ac:dyDescent="0.2">
      <c r="B464" s="126"/>
    </row>
    <row r="465" spans="2:2" x14ac:dyDescent="0.2">
      <c r="B465" s="126"/>
    </row>
    <row r="466" spans="2:2" x14ac:dyDescent="0.2">
      <c r="B466" s="126"/>
    </row>
    <row r="467" spans="2:2" x14ac:dyDescent="0.2">
      <c r="B467" s="126"/>
    </row>
    <row r="468" spans="2:2" x14ac:dyDescent="0.2">
      <c r="B468" s="126"/>
    </row>
    <row r="469" spans="2:2" x14ac:dyDescent="0.2">
      <c r="B469" s="126"/>
    </row>
    <row r="470" spans="2:2" x14ac:dyDescent="0.2">
      <c r="B470" s="126"/>
    </row>
    <row r="471" spans="2:2" x14ac:dyDescent="0.2">
      <c r="B471" s="126"/>
    </row>
    <row r="472" spans="2:2" x14ac:dyDescent="0.2">
      <c r="B472" s="126"/>
    </row>
    <row r="473" spans="2:2" x14ac:dyDescent="0.2">
      <c r="B473" s="126"/>
    </row>
    <row r="474" spans="2:2" x14ac:dyDescent="0.2">
      <c r="B474" s="126"/>
    </row>
    <row r="475" spans="2:2" x14ac:dyDescent="0.2">
      <c r="B475" s="126"/>
    </row>
    <row r="476" spans="2:2" x14ac:dyDescent="0.2">
      <c r="B476" s="126"/>
    </row>
    <row r="477" spans="2:2" x14ac:dyDescent="0.2">
      <c r="B477" s="126"/>
    </row>
    <row r="478" spans="2:2" x14ac:dyDescent="0.2">
      <c r="B478" s="126"/>
    </row>
    <row r="479" spans="2:2" x14ac:dyDescent="0.2">
      <c r="B479" s="126"/>
    </row>
    <row r="480" spans="2:2" x14ac:dyDescent="0.2">
      <c r="B480" s="126"/>
    </row>
    <row r="481" spans="2:2" x14ac:dyDescent="0.2">
      <c r="B481" s="126"/>
    </row>
    <row r="482" spans="2:2" x14ac:dyDescent="0.2">
      <c r="B482" s="126"/>
    </row>
    <row r="483" spans="2:2" x14ac:dyDescent="0.2">
      <c r="B483" s="126"/>
    </row>
    <row r="484" spans="2:2" x14ac:dyDescent="0.2">
      <c r="B484" s="126"/>
    </row>
    <row r="485" spans="2:2" x14ac:dyDescent="0.2">
      <c r="B485" s="126"/>
    </row>
    <row r="486" spans="2:2" x14ac:dyDescent="0.2">
      <c r="B486" s="126"/>
    </row>
    <row r="487" spans="2:2" x14ac:dyDescent="0.2">
      <c r="B487" s="126"/>
    </row>
    <row r="488" spans="2:2" x14ac:dyDescent="0.2">
      <c r="B488" s="126"/>
    </row>
    <row r="489" spans="2:2" x14ac:dyDescent="0.2">
      <c r="B489" s="126"/>
    </row>
    <row r="490" spans="2:2" x14ac:dyDescent="0.2">
      <c r="B490" s="126"/>
    </row>
    <row r="491" spans="2:2" x14ac:dyDescent="0.2">
      <c r="B491" s="126"/>
    </row>
    <row r="492" spans="2:2" x14ac:dyDescent="0.2">
      <c r="B492" s="126"/>
    </row>
    <row r="493" spans="2:2" x14ac:dyDescent="0.2">
      <c r="B493" s="126"/>
    </row>
    <row r="494" spans="2:2" x14ac:dyDescent="0.2">
      <c r="B494" s="126"/>
    </row>
    <row r="495" spans="2:2" x14ac:dyDescent="0.2">
      <c r="B495" s="126"/>
    </row>
    <row r="496" spans="2:2" x14ac:dyDescent="0.2">
      <c r="B496" s="126"/>
    </row>
    <row r="497" spans="2:2" x14ac:dyDescent="0.2">
      <c r="B497" s="126"/>
    </row>
    <row r="498" spans="2:2" x14ac:dyDescent="0.2">
      <c r="B498" s="126"/>
    </row>
    <row r="499" spans="2:2" x14ac:dyDescent="0.2">
      <c r="B499" s="126"/>
    </row>
    <row r="500" spans="2:2" x14ac:dyDescent="0.2">
      <c r="B500" s="126"/>
    </row>
    <row r="501" spans="2:2" x14ac:dyDescent="0.2">
      <c r="B501" s="126"/>
    </row>
    <row r="502" spans="2:2" x14ac:dyDescent="0.2">
      <c r="B502" s="126"/>
    </row>
    <row r="503" spans="2:2" x14ac:dyDescent="0.2">
      <c r="B503" s="126"/>
    </row>
    <row r="504" spans="2:2" x14ac:dyDescent="0.2">
      <c r="B504" s="126"/>
    </row>
    <row r="505" spans="2:2" x14ac:dyDescent="0.2">
      <c r="B505" s="126"/>
    </row>
    <row r="506" spans="2:2" x14ac:dyDescent="0.2">
      <c r="B506" s="126"/>
    </row>
    <row r="507" spans="2:2" x14ac:dyDescent="0.2">
      <c r="B507" s="126"/>
    </row>
    <row r="508" spans="2:2" x14ac:dyDescent="0.2">
      <c r="B508" s="126"/>
    </row>
    <row r="509" spans="2:2" x14ac:dyDescent="0.2">
      <c r="B509" s="126"/>
    </row>
    <row r="510" spans="2:2" x14ac:dyDescent="0.2">
      <c r="B510" s="126"/>
    </row>
    <row r="511" spans="2:2" x14ac:dyDescent="0.2">
      <c r="B511" s="126"/>
    </row>
    <row r="512" spans="2:2" x14ac:dyDescent="0.2">
      <c r="B512" s="126"/>
    </row>
    <row r="513" spans="2:2" x14ac:dyDescent="0.2">
      <c r="B513" s="126"/>
    </row>
    <row r="514" spans="2:2" x14ac:dyDescent="0.2">
      <c r="B514" s="126"/>
    </row>
    <row r="515" spans="2:2" x14ac:dyDescent="0.2">
      <c r="B515" s="126"/>
    </row>
    <row r="516" spans="2:2" x14ac:dyDescent="0.2">
      <c r="B516" s="126"/>
    </row>
    <row r="517" spans="2:2" x14ac:dyDescent="0.2">
      <c r="B517" s="126"/>
    </row>
    <row r="518" spans="2:2" x14ac:dyDescent="0.2">
      <c r="B518" s="126"/>
    </row>
    <row r="519" spans="2:2" x14ac:dyDescent="0.2">
      <c r="B519" s="126"/>
    </row>
    <row r="520" spans="2:2" x14ac:dyDescent="0.2">
      <c r="B520" s="126"/>
    </row>
    <row r="521" spans="2:2" x14ac:dyDescent="0.2">
      <c r="B521" s="126"/>
    </row>
    <row r="522" spans="2:2" x14ac:dyDescent="0.2">
      <c r="B522" s="126"/>
    </row>
    <row r="523" spans="2:2" x14ac:dyDescent="0.2">
      <c r="B523" s="126"/>
    </row>
    <row r="524" spans="2:2" x14ac:dyDescent="0.2">
      <c r="B524" s="126"/>
    </row>
    <row r="525" spans="2:2" x14ac:dyDescent="0.2">
      <c r="B525" s="126"/>
    </row>
    <row r="526" spans="2:2" x14ac:dyDescent="0.2">
      <c r="B526" s="126"/>
    </row>
    <row r="527" spans="2:2" x14ac:dyDescent="0.2">
      <c r="B527" s="126"/>
    </row>
    <row r="528" spans="2:2" x14ac:dyDescent="0.2">
      <c r="B528" s="126"/>
    </row>
    <row r="529" spans="2:2" x14ac:dyDescent="0.2">
      <c r="B529" s="126"/>
    </row>
    <row r="530" spans="2:2" x14ac:dyDescent="0.2">
      <c r="B530" s="126"/>
    </row>
    <row r="531" spans="2:2" x14ac:dyDescent="0.2">
      <c r="B531" s="126"/>
    </row>
    <row r="532" spans="2:2" x14ac:dyDescent="0.2">
      <c r="B532" s="126"/>
    </row>
    <row r="533" spans="2:2" x14ac:dyDescent="0.2">
      <c r="B533" s="126"/>
    </row>
    <row r="534" spans="2:2" x14ac:dyDescent="0.2">
      <c r="B534" s="126"/>
    </row>
    <row r="535" spans="2:2" x14ac:dyDescent="0.2">
      <c r="B535" s="126"/>
    </row>
    <row r="536" spans="2:2" x14ac:dyDescent="0.2">
      <c r="B536" s="126"/>
    </row>
    <row r="537" spans="2:2" x14ac:dyDescent="0.2">
      <c r="B537" s="126"/>
    </row>
    <row r="538" spans="2:2" x14ac:dyDescent="0.2">
      <c r="B538" s="126"/>
    </row>
    <row r="539" spans="2:2" x14ac:dyDescent="0.2">
      <c r="B539" s="126"/>
    </row>
    <row r="540" spans="2:2" x14ac:dyDescent="0.2">
      <c r="B540" s="126"/>
    </row>
    <row r="541" spans="2:2" x14ac:dyDescent="0.2">
      <c r="B541" s="126"/>
    </row>
    <row r="542" spans="2:2" x14ac:dyDescent="0.2">
      <c r="B542" s="126"/>
    </row>
    <row r="543" spans="2:2" x14ac:dyDescent="0.2">
      <c r="B543" s="126"/>
    </row>
    <row r="544" spans="2:2" x14ac:dyDescent="0.2">
      <c r="B544" s="126"/>
    </row>
    <row r="545" spans="2:2" x14ac:dyDescent="0.2">
      <c r="B545" s="126"/>
    </row>
    <row r="546" spans="2:2" x14ac:dyDescent="0.2">
      <c r="B546" s="126"/>
    </row>
    <row r="547" spans="2:2" x14ac:dyDescent="0.2">
      <c r="B547" s="126"/>
    </row>
    <row r="548" spans="2:2" x14ac:dyDescent="0.2">
      <c r="B548" s="126"/>
    </row>
    <row r="549" spans="2:2" x14ac:dyDescent="0.2">
      <c r="B549" s="126"/>
    </row>
    <row r="550" spans="2:2" x14ac:dyDescent="0.2">
      <c r="B550" s="126"/>
    </row>
    <row r="551" spans="2:2" x14ac:dyDescent="0.2">
      <c r="B551" s="126"/>
    </row>
    <row r="552" spans="2:2" x14ac:dyDescent="0.2">
      <c r="B552" s="126"/>
    </row>
    <row r="553" spans="2:2" x14ac:dyDescent="0.2">
      <c r="B553" s="126"/>
    </row>
    <row r="554" spans="2:2" x14ac:dyDescent="0.2">
      <c r="B554" s="126"/>
    </row>
    <row r="555" spans="2:2" x14ac:dyDescent="0.2">
      <c r="B555" s="126"/>
    </row>
    <row r="556" spans="2:2" x14ac:dyDescent="0.2">
      <c r="B556" s="126"/>
    </row>
    <row r="557" spans="2:2" x14ac:dyDescent="0.2">
      <c r="B557" s="126"/>
    </row>
    <row r="558" spans="2:2" x14ac:dyDescent="0.2">
      <c r="B558" s="126"/>
    </row>
    <row r="559" spans="2:2" x14ac:dyDescent="0.2">
      <c r="B559" s="126"/>
    </row>
    <row r="560" spans="2:2" x14ac:dyDescent="0.2">
      <c r="B560" s="126"/>
    </row>
    <row r="561" spans="2:2" x14ac:dyDescent="0.2">
      <c r="B561" s="126"/>
    </row>
    <row r="562" spans="2:2" x14ac:dyDescent="0.2">
      <c r="B562" s="126"/>
    </row>
    <row r="563" spans="2:2" x14ac:dyDescent="0.2">
      <c r="B563" s="126"/>
    </row>
    <row r="564" spans="2:2" x14ac:dyDescent="0.2">
      <c r="B564" s="126"/>
    </row>
    <row r="565" spans="2:2" x14ac:dyDescent="0.2">
      <c r="B565" s="126"/>
    </row>
    <row r="566" spans="2:2" x14ac:dyDescent="0.2">
      <c r="B566" s="126"/>
    </row>
    <row r="567" spans="2:2" x14ac:dyDescent="0.2">
      <c r="B567" s="126"/>
    </row>
    <row r="568" spans="2:2" x14ac:dyDescent="0.2">
      <c r="B568" s="126"/>
    </row>
    <row r="569" spans="2:2" x14ac:dyDescent="0.2">
      <c r="B569" s="126"/>
    </row>
    <row r="570" spans="2:2" x14ac:dyDescent="0.2">
      <c r="B570" s="126"/>
    </row>
    <row r="571" spans="2:2" x14ac:dyDescent="0.2">
      <c r="B571" s="126"/>
    </row>
    <row r="572" spans="2:2" x14ac:dyDescent="0.2">
      <c r="B572" s="126"/>
    </row>
    <row r="573" spans="2:2" x14ac:dyDescent="0.2">
      <c r="B573" s="126"/>
    </row>
    <row r="574" spans="2:2" x14ac:dyDescent="0.2">
      <c r="B574" s="126"/>
    </row>
    <row r="575" spans="2:2" x14ac:dyDescent="0.2">
      <c r="B575" s="126"/>
    </row>
    <row r="576" spans="2:2" x14ac:dyDescent="0.2">
      <c r="B576" s="126"/>
    </row>
    <row r="577" spans="2:2" x14ac:dyDescent="0.2">
      <c r="B577" s="126"/>
    </row>
    <row r="578" spans="2:2" x14ac:dyDescent="0.2">
      <c r="B578" s="126"/>
    </row>
    <row r="579" spans="2:2" x14ac:dyDescent="0.2">
      <c r="B579" s="126"/>
    </row>
    <row r="580" spans="2:2" x14ac:dyDescent="0.2">
      <c r="B580" s="126"/>
    </row>
    <row r="581" spans="2:2" x14ac:dyDescent="0.2">
      <c r="B581" s="126"/>
    </row>
    <row r="582" spans="2:2" x14ac:dyDescent="0.2">
      <c r="B582" s="126"/>
    </row>
    <row r="583" spans="2:2" x14ac:dyDescent="0.2">
      <c r="B583" s="126"/>
    </row>
    <row r="584" spans="2:2" x14ac:dyDescent="0.2">
      <c r="B584" s="126"/>
    </row>
    <row r="585" spans="2:2" x14ac:dyDescent="0.2">
      <c r="B585" s="126"/>
    </row>
    <row r="586" spans="2:2" x14ac:dyDescent="0.2">
      <c r="B586" s="126"/>
    </row>
    <row r="587" spans="2:2" x14ac:dyDescent="0.2">
      <c r="B587" s="126"/>
    </row>
    <row r="588" spans="2:2" x14ac:dyDescent="0.2">
      <c r="B588" s="126"/>
    </row>
    <row r="589" spans="2:2" x14ac:dyDescent="0.2">
      <c r="B589" s="126"/>
    </row>
    <row r="590" spans="2:2" x14ac:dyDescent="0.2">
      <c r="B590" s="126"/>
    </row>
    <row r="591" spans="2:2" x14ac:dyDescent="0.2">
      <c r="B591" s="126"/>
    </row>
    <row r="592" spans="2:2" x14ac:dyDescent="0.2">
      <c r="B592" s="126"/>
    </row>
    <row r="593" spans="2:2" x14ac:dyDescent="0.2">
      <c r="B593" s="126"/>
    </row>
    <row r="594" spans="2:2" x14ac:dyDescent="0.2">
      <c r="B594" s="126"/>
    </row>
    <row r="595" spans="2:2" x14ac:dyDescent="0.2">
      <c r="B595" s="126"/>
    </row>
    <row r="596" spans="2:2" x14ac:dyDescent="0.2">
      <c r="B596" s="126"/>
    </row>
    <row r="597" spans="2:2" x14ac:dyDescent="0.2">
      <c r="B597" s="126"/>
    </row>
    <row r="598" spans="2:2" x14ac:dyDescent="0.2">
      <c r="B598" s="126"/>
    </row>
    <row r="599" spans="2:2" x14ac:dyDescent="0.2">
      <c r="B599" s="126"/>
    </row>
    <row r="600" spans="2:2" x14ac:dyDescent="0.2">
      <c r="B600" s="126"/>
    </row>
    <row r="601" spans="2:2" x14ac:dyDescent="0.2">
      <c r="B601" s="126"/>
    </row>
    <row r="602" spans="2:2" x14ac:dyDescent="0.2">
      <c r="B602" s="126"/>
    </row>
    <row r="603" spans="2:2" x14ac:dyDescent="0.2">
      <c r="B603" s="126"/>
    </row>
    <row r="604" spans="2:2" x14ac:dyDescent="0.2">
      <c r="B604" s="126"/>
    </row>
    <row r="605" spans="2:2" x14ac:dyDescent="0.2">
      <c r="B605" s="126"/>
    </row>
    <row r="606" spans="2:2" x14ac:dyDescent="0.2">
      <c r="B606" s="126"/>
    </row>
    <row r="607" spans="2:2" x14ac:dyDescent="0.2">
      <c r="B607" s="126"/>
    </row>
    <row r="608" spans="2:2" x14ac:dyDescent="0.2">
      <c r="B608" s="126"/>
    </row>
    <row r="609" spans="2:2" x14ac:dyDescent="0.2">
      <c r="B609" s="126"/>
    </row>
    <row r="610" spans="2:2" x14ac:dyDescent="0.2">
      <c r="B610" s="126"/>
    </row>
    <row r="611" spans="2:2" x14ac:dyDescent="0.2">
      <c r="B611" s="126"/>
    </row>
    <row r="612" spans="2:2" x14ac:dyDescent="0.2">
      <c r="B612" s="126"/>
    </row>
    <row r="613" spans="2:2" x14ac:dyDescent="0.2">
      <c r="B613" s="126"/>
    </row>
    <row r="614" spans="2:2" x14ac:dyDescent="0.2">
      <c r="B614" s="126"/>
    </row>
    <row r="615" spans="2:2" x14ac:dyDescent="0.2">
      <c r="B615" s="126"/>
    </row>
    <row r="616" spans="2:2" x14ac:dyDescent="0.2">
      <c r="B616" s="126"/>
    </row>
    <row r="617" spans="2:2" x14ac:dyDescent="0.2">
      <c r="B617" s="126"/>
    </row>
    <row r="618" spans="2:2" x14ac:dyDescent="0.2">
      <c r="B618" s="126"/>
    </row>
    <row r="619" spans="2:2" x14ac:dyDescent="0.2">
      <c r="B619" s="126"/>
    </row>
    <row r="620" spans="2:2" x14ac:dyDescent="0.2">
      <c r="B620" s="126"/>
    </row>
    <row r="621" spans="2:2" x14ac:dyDescent="0.2">
      <c r="B621" s="126"/>
    </row>
    <row r="622" spans="2:2" x14ac:dyDescent="0.2">
      <c r="B622" s="126"/>
    </row>
    <row r="623" spans="2:2" x14ac:dyDescent="0.2">
      <c r="B623" s="126"/>
    </row>
    <row r="624" spans="2:2" x14ac:dyDescent="0.2">
      <c r="B624" s="126"/>
    </row>
    <row r="625" spans="2:2" x14ac:dyDescent="0.2">
      <c r="B625" s="126"/>
    </row>
    <row r="626" spans="2:2" x14ac:dyDescent="0.2">
      <c r="B626" s="126"/>
    </row>
    <row r="627" spans="2:2" x14ac:dyDescent="0.2">
      <c r="B627" s="126"/>
    </row>
    <row r="628" spans="2:2" x14ac:dyDescent="0.2">
      <c r="B628" s="126"/>
    </row>
    <row r="629" spans="2:2" x14ac:dyDescent="0.2">
      <c r="B629" s="126"/>
    </row>
    <row r="630" spans="2:2" x14ac:dyDescent="0.2">
      <c r="B630" s="126"/>
    </row>
    <row r="631" spans="2:2" x14ac:dyDescent="0.2">
      <c r="B631" s="126"/>
    </row>
    <row r="632" spans="2:2" x14ac:dyDescent="0.2">
      <c r="B632" s="126"/>
    </row>
    <row r="633" spans="2:2" x14ac:dyDescent="0.2">
      <c r="B633" s="126"/>
    </row>
    <row r="634" spans="2:2" x14ac:dyDescent="0.2">
      <c r="B634" s="126"/>
    </row>
    <row r="635" spans="2:2" x14ac:dyDescent="0.2">
      <c r="B635" s="126"/>
    </row>
    <row r="636" spans="2:2" x14ac:dyDescent="0.2">
      <c r="B636" s="126"/>
    </row>
    <row r="637" spans="2:2" x14ac:dyDescent="0.2">
      <c r="B637" s="126"/>
    </row>
    <row r="638" spans="2:2" x14ac:dyDescent="0.2">
      <c r="B638" s="126"/>
    </row>
    <row r="639" spans="2:2" x14ac:dyDescent="0.2">
      <c r="B639" s="126"/>
    </row>
    <row r="640" spans="2:2" x14ac:dyDescent="0.2">
      <c r="B640" s="126"/>
    </row>
    <row r="641" spans="2:2" x14ac:dyDescent="0.2">
      <c r="B641" s="126"/>
    </row>
    <row r="642" spans="2:2" x14ac:dyDescent="0.2">
      <c r="B642" s="126"/>
    </row>
    <row r="643" spans="2:2" x14ac:dyDescent="0.2">
      <c r="B643" s="126"/>
    </row>
    <row r="644" spans="2:2" x14ac:dyDescent="0.2">
      <c r="B644" s="126"/>
    </row>
    <row r="645" spans="2:2" x14ac:dyDescent="0.2">
      <c r="B645" s="126"/>
    </row>
    <row r="646" spans="2:2" x14ac:dyDescent="0.2">
      <c r="B646" s="126"/>
    </row>
    <row r="647" spans="2:2" x14ac:dyDescent="0.2">
      <c r="B647" s="126"/>
    </row>
    <row r="648" spans="2:2" x14ac:dyDescent="0.2">
      <c r="B648" s="126"/>
    </row>
    <row r="649" spans="2:2" x14ac:dyDescent="0.2">
      <c r="B649" s="126"/>
    </row>
    <row r="650" spans="2:2" x14ac:dyDescent="0.2">
      <c r="B650" s="126"/>
    </row>
    <row r="651" spans="2:2" x14ac:dyDescent="0.2">
      <c r="B651" s="126"/>
    </row>
    <row r="652" spans="2:2" x14ac:dyDescent="0.2">
      <c r="B652" s="126"/>
    </row>
    <row r="653" spans="2:2" x14ac:dyDescent="0.2">
      <c r="B653" s="126"/>
    </row>
    <row r="654" spans="2:2" x14ac:dyDescent="0.2">
      <c r="B654" s="126"/>
    </row>
    <row r="655" spans="2:2" x14ac:dyDescent="0.2">
      <c r="B655" s="126"/>
    </row>
    <row r="656" spans="2:2" x14ac:dyDescent="0.2">
      <c r="B656" s="126"/>
    </row>
    <row r="657" spans="2:2" x14ac:dyDescent="0.2">
      <c r="B657" s="126"/>
    </row>
    <row r="658" spans="2:2" x14ac:dyDescent="0.2">
      <c r="B658" s="126"/>
    </row>
    <row r="659" spans="2:2" x14ac:dyDescent="0.2">
      <c r="B659" s="126"/>
    </row>
    <row r="660" spans="2:2" x14ac:dyDescent="0.2">
      <c r="B660" s="126"/>
    </row>
    <row r="661" spans="2:2" x14ac:dyDescent="0.2">
      <c r="B661" s="126"/>
    </row>
    <row r="662" spans="2:2" x14ac:dyDescent="0.2">
      <c r="B662" s="126"/>
    </row>
    <row r="663" spans="2:2" x14ac:dyDescent="0.2">
      <c r="B663" s="126"/>
    </row>
    <row r="664" spans="2:2" x14ac:dyDescent="0.2">
      <c r="B664" s="126"/>
    </row>
    <row r="665" spans="2:2" x14ac:dyDescent="0.2">
      <c r="B665" s="126"/>
    </row>
    <row r="666" spans="2:2" x14ac:dyDescent="0.2">
      <c r="B666" s="126"/>
    </row>
    <row r="667" spans="2:2" x14ac:dyDescent="0.2">
      <c r="B667" s="126"/>
    </row>
    <row r="668" spans="2:2" x14ac:dyDescent="0.2">
      <c r="B668" s="126"/>
    </row>
    <row r="669" spans="2:2" x14ac:dyDescent="0.2">
      <c r="B669" s="126"/>
    </row>
    <row r="670" spans="2:2" x14ac:dyDescent="0.2">
      <c r="B670" s="126"/>
    </row>
    <row r="671" spans="2:2" x14ac:dyDescent="0.2">
      <c r="B671" s="126"/>
    </row>
    <row r="672" spans="2:2" x14ac:dyDescent="0.2">
      <c r="B672" s="126"/>
    </row>
    <row r="673" spans="2:2" x14ac:dyDescent="0.2">
      <c r="B673" s="126"/>
    </row>
    <row r="674" spans="2:2" x14ac:dyDescent="0.2">
      <c r="B674" s="126"/>
    </row>
    <row r="675" spans="2:2" x14ac:dyDescent="0.2">
      <c r="B675" s="126"/>
    </row>
    <row r="676" spans="2:2" x14ac:dyDescent="0.2">
      <c r="B676" s="126"/>
    </row>
    <row r="677" spans="2:2" x14ac:dyDescent="0.2">
      <c r="B677" s="126"/>
    </row>
    <row r="678" spans="2:2" x14ac:dyDescent="0.2">
      <c r="B678" s="126"/>
    </row>
    <row r="679" spans="2:2" x14ac:dyDescent="0.2">
      <c r="B679" s="126"/>
    </row>
    <row r="680" spans="2:2" x14ac:dyDescent="0.2">
      <c r="B680" s="126"/>
    </row>
    <row r="681" spans="2:2" x14ac:dyDescent="0.2">
      <c r="B681" s="126"/>
    </row>
    <row r="682" spans="2:2" x14ac:dyDescent="0.2">
      <c r="B682" s="126"/>
    </row>
    <row r="683" spans="2:2" x14ac:dyDescent="0.2">
      <c r="B683" s="126"/>
    </row>
    <row r="684" spans="2:2" x14ac:dyDescent="0.2">
      <c r="B684" s="126"/>
    </row>
    <row r="685" spans="2:2" x14ac:dyDescent="0.2">
      <c r="B685" s="126"/>
    </row>
    <row r="686" spans="2:2" x14ac:dyDescent="0.2">
      <c r="B686" s="126"/>
    </row>
    <row r="687" spans="2:2" x14ac:dyDescent="0.2">
      <c r="B687" s="126"/>
    </row>
    <row r="688" spans="2:2" x14ac:dyDescent="0.2">
      <c r="B688" s="126"/>
    </row>
    <row r="689" spans="2:2" x14ac:dyDescent="0.2">
      <c r="B689" s="126"/>
    </row>
    <row r="690" spans="2:2" x14ac:dyDescent="0.2">
      <c r="B690" s="126"/>
    </row>
    <row r="691" spans="2:2" x14ac:dyDescent="0.2">
      <c r="B691" s="126"/>
    </row>
    <row r="692" spans="2:2" x14ac:dyDescent="0.2">
      <c r="B692" s="126"/>
    </row>
    <row r="693" spans="2:2" x14ac:dyDescent="0.2">
      <c r="B693" s="126"/>
    </row>
    <row r="694" spans="2:2" x14ac:dyDescent="0.2">
      <c r="B694" s="126"/>
    </row>
    <row r="695" spans="2:2" x14ac:dyDescent="0.2">
      <c r="B695" s="126"/>
    </row>
    <row r="696" spans="2:2" x14ac:dyDescent="0.2">
      <c r="B696" s="126"/>
    </row>
    <row r="697" spans="2:2" x14ac:dyDescent="0.2">
      <c r="B697" s="126"/>
    </row>
    <row r="698" spans="2:2" x14ac:dyDescent="0.2">
      <c r="B698" s="126"/>
    </row>
    <row r="699" spans="2:2" x14ac:dyDescent="0.2">
      <c r="B699" s="126"/>
    </row>
    <row r="700" spans="2:2" x14ac:dyDescent="0.2">
      <c r="B700" s="126"/>
    </row>
    <row r="701" spans="2:2" x14ac:dyDescent="0.2">
      <c r="B701" s="126"/>
    </row>
    <row r="702" spans="2:2" x14ac:dyDescent="0.2">
      <c r="B702" s="126"/>
    </row>
    <row r="703" spans="2:2" x14ac:dyDescent="0.2">
      <c r="B703" s="126"/>
    </row>
    <row r="704" spans="2:2" x14ac:dyDescent="0.2">
      <c r="B704" s="126"/>
    </row>
    <row r="705" spans="2:2" x14ac:dyDescent="0.2">
      <c r="B705" s="126"/>
    </row>
    <row r="706" spans="2:2" x14ac:dyDescent="0.2">
      <c r="B706" s="126"/>
    </row>
    <row r="707" spans="2:2" x14ac:dyDescent="0.2">
      <c r="B707" s="126"/>
    </row>
    <row r="708" spans="2:2" x14ac:dyDescent="0.2">
      <c r="B708" s="126"/>
    </row>
    <row r="709" spans="2:2" x14ac:dyDescent="0.2">
      <c r="B709" s="126"/>
    </row>
    <row r="710" spans="2:2" x14ac:dyDescent="0.2">
      <c r="B710" s="126"/>
    </row>
    <row r="711" spans="2:2" x14ac:dyDescent="0.2">
      <c r="B711" s="126"/>
    </row>
    <row r="712" spans="2:2" x14ac:dyDescent="0.2">
      <c r="B712" s="126"/>
    </row>
    <row r="713" spans="2:2" x14ac:dyDescent="0.2">
      <c r="B713" s="126"/>
    </row>
    <row r="714" spans="2:2" x14ac:dyDescent="0.2">
      <c r="B714" s="126"/>
    </row>
    <row r="715" spans="2:2" x14ac:dyDescent="0.2">
      <c r="B715" s="126"/>
    </row>
    <row r="716" spans="2:2" x14ac:dyDescent="0.2">
      <c r="B716" s="126"/>
    </row>
    <row r="717" spans="2:2" x14ac:dyDescent="0.2">
      <c r="B717" s="126"/>
    </row>
    <row r="718" spans="2:2" x14ac:dyDescent="0.2">
      <c r="B718" s="126"/>
    </row>
    <row r="719" spans="2:2" x14ac:dyDescent="0.2">
      <c r="B719" s="126"/>
    </row>
    <row r="720" spans="2:2" x14ac:dyDescent="0.2">
      <c r="B720" s="126"/>
    </row>
    <row r="721" spans="2:2" x14ac:dyDescent="0.2">
      <c r="B721" s="126"/>
    </row>
    <row r="722" spans="2:2" x14ac:dyDescent="0.2">
      <c r="B722" s="126"/>
    </row>
    <row r="723" spans="2:2" x14ac:dyDescent="0.2">
      <c r="B723" s="126"/>
    </row>
    <row r="724" spans="2:2" x14ac:dyDescent="0.2">
      <c r="B724" s="126"/>
    </row>
    <row r="725" spans="2:2" x14ac:dyDescent="0.2">
      <c r="B725" s="126"/>
    </row>
    <row r="726" spans="2:2" x14ac:dyDescent="0.2">
      <c r="B726" s="126"/>
    </row>
    <row r="727" spans="2:2" x14ac:dyDescent="0.2">
      <c r="B727" s="126"/>
    </row>
    <row r="728" spans="2:2" x14ac:dyDescent="0.2">
      <c r="B728" s="126"/>
    </row>
    <row r="729" spans="2:2" x14ac:dyDescent="0.2">
      <c r="B729" s="126"/>
    </row>
    <row r="730" spans="2:2" x14ac:dyDescent="0.2">
      <c r="B730" s="126"/>
    </row>
    <row r="731" spans="2:2" x14ac:dyDescent="0.2">
      <c r="B731" s="126"/>
    </row>
    <row r="732" spans="2:2" x14ac:dyDescent="0.2">
      <c r="B732" s="126"/>
    </row>
    <row r="733" spans="2:2" x14ac:dyDescent="0.2">
      <c r="B733" s="126"/>
    </row>
    <row r="734" spans="2:2" x14ac:dyDescent="0.2">
      <c r="B734" s="126"/>
    </row>
    <row r="735" spans="2:2" x14ac:dyDescent="0.2">
      <c r="B735" s="126"/>
    </row>
    <row r="736" spans="2:2" x14ac:dyDescent="0.2">
      <c r="B736" s="126"/>
    </row>
    <row r="737" spans="2:2" x14ac:dyDescent="0.2">
      <c r="B737" s="126"/>
    </row>
    <row r="738" spans="2:2" x14ac:dyDescent="0.2">
      <c r="B738" s="126"/>
    </row>
    <row r="739" spans="2:2" x14ac:dyDescent="0.2">
      <c r="B739" s="126"/>
    </row>
    <row r="740" spans="2:2" x14ac:dyDescent="0.2">
      <c r="B740" s="126"/>
    </row>
    <row r="741" spans="2:2" x14ac:dyDescent="0.2">
      <c r="B741" s="126"/>
    </row>
    <row r="742" spans="2:2" x14ac:dyDescent="0.2">
      <c r="B742" s="126"/>
    </row>
    <row r="743" spans="2:2" x14ac:dyDescent="0.2">
      <c r="B743" s="126"/>
    </row>
    <row r="744" spans="2:2" x14ac:dyDescent="0.2">
      <c r="B744" s="126"/>
    </row>
    <row r="745" spans="2:2" x14ac:dyDescent="0.2">
      <c r="B745" s="126"/>
    </row>
    <row r="746" spans="2:2" x14ac:dyDescent="0.2">
      <c r="B746" s="126"/>
    </row>
    <row r="747" spans="2:2" x14ac:dyDescent="0.2">
      <c r="B747" s="126"/>
    </row>
    <row r="748" spans="2:2" x14ac:dyDescent="0.2">
      <c r="B748" s="126"/>
    </row>
    <row r="749" spans="2:2" x14ac:dyDescent="0.2">
      <c r="B749" s="126"/>
    </row>
    <row r="750" spans="2:2" x14ac:dyDescent="0.2">
      <c r="B750" s="126"/>
    </row>
    <row r="751" spans="2:2" x14ac:dyDescent="0.2">
      <c r="B751" s="126"/>
    </row>
    <row r="752" spans="2:2" x14ac:dyDescent="0.2">
      <c r="B752" s="126"/>
    </row>
    <row r="753" spans="2:2" x14ac:dyDescent="0.2">
      <c r="B753" s="126"/>
    </row>
    <row r="754" spans="2:2" x14ac:dyDescent="0.2">
      <c r="B754" s="126"/>
    </row>
    <row r="755" spans="2:2" x14ac:dyDescent="0.2">
      <c r="B755" s="126"/>
    </row>
    <row r="756" spans="2:2" x14ac:dyDescent="0.2">
      <c r="B756" s="126"/>
    </row>
    <row r="757" spans="2:2" x14ac:dyDescent="0.2">
      <c r="B757" s="126"/>
    </row>
    <row r="758" spans="2:2" x14ac:dyDescent="0.2">
      <c r="B758" s="126"/>
    </row>
    <row r="759" spans="2:2" x14ac:dyDescent="0.2">
      <c r="B759" s="126"/>
    </row>
    <row r="760" spans="2:2" x14ac:dyDescent="0.2">
      <c r="B760" s="126"/>
    </row>
    <row r="761" spans="2:2" x14ac:dyDescent="0.2">
      <c r="B761" s="126"/>
    </row>
    <row r="762" spans="2:2" x14ac:dyDescent="0.2">
      <c r="B762" s="126"/>
    </row>
    <row r="763" spans="2:2" x14ac:dyDescent="0.2">
      <c r="B763" s="126"/>
    </row>
    <row r="764" spans="2:2" x14ac:dyDescent="0.2">
      <c r="B764" s="126"/>
    </row>
    <row r="765" spans="2:2" x14ac:dyDescent="0.2">
      <c r="B765" s="126"/>
    </row>
    <row r="766" spans="2:2" x14ac:dyDescent="0.2">
      <c r="B766" s="126"/>
    </row>
    <row r="767" spans="2:2" x14ac:dyDescent="0.2">
      <c r="B767" s="126"/>
    </row>
    <row r="768" spans="2:2" x14ac:dyDescent="0.2">
      <c r="B768" s="126"/>
    </row>
    <row r="769" spans="2:2" x14ac:dyDescent="0.2">
      <c r="B769" s="126"/>
    </row>
    <row r="770" spans="2:2" x14ac:dyDescent="0.2">
      <c r="B770" s="126"/>
    </row>
    <row r="771" spans="2:2" x14ac:dyDescent="0.2">
      <c r="B771" s="126"/>
    </row>
    <row r="772" spans="2:2" x14ac:dyDescent="0.2">
      <c r="B772" s="126"/>
    </row>
    <row r="773" spans="2:2" x14ac:dyDescent="0.2">
      <c r="B773" s="126"/>
    </row>
    <row r="774" spans="2:2" x14ac:dyDescent="0.2">
      <c r="B774" s="126"/>
    </row>
    <row r="775" spans="2:2" x14ac:dyDescent="0.2">
      <c r="B775" s="126"/>
    </row>
    <row r="776" spans="2:2" x14ac:dyDescent="0.2">
      <c r="B776" s="126"/>
    </row>
    <row r="777" spans="2:2" x14ac:dyDescent="0.2">
      <c r="B777" s="126"/>
    </row>
    <row r="778" spans="2:2" x14ac:dyDescent="0.2">
      <c r="B778" s="126"/>
    </row>
    <row r="779" spans="2:2" x14ac:dyDescent="0.2">
      <c r="B779" s="126"/>
    </row>
    <row r="780" spans="2:2" x14ac:dyDescent="0.2">
      <c r="B780" s="126"/>
    </row>
    <row r="781" spans="2:2" x14ac:dyDescent="0.2">
      <c r="B781" s="126"/>
    </row>
    <row r="782" spans="2:2" x14ac:dyDescent="0.2">
      <c r="B782" s="126"/>
    </row>
    <row r="783" spans="2:2" x14ac:dyDescent="0.2">
      <c r="B783" s="126"/>
    </row>
    <row r="784" spans="2:2" x14ac:dyDescent="0.2">
      <c r="B784" s="126"/>
    </row>
    <row r="785" spans="2:2" x14ac:dyDescent="0.2">
      <c r="B785" s="126"/>
    </row>
    <row r="786" spans="2:2" x14ac:dyDescent="0.2">
      <c r="B786" s="126"/>
    </row>
    <row r="787" spans="2:2" x14ac:dyDescent="0.2">
      <c r="B787" s="126"/>
    </row>
    <row r="788" spans="2:2" x14ac:dyDescent="0.2">
      <c r="B788" s="126"/>
    </row>
    <row r="789" spans="2:2" x14ac:dyDescent="0.2">
      <c r="B789" s="126"/>
    </row>
    <row r="790" spans="2:2" x14ac:dyDescent="0.2">
      <c r="B790" s="126"/>
    </row>
    <row r="791" spans="2:2" x14ac:dyDescent="0.2">
      <c r="B791" s="126"/>
    </row>
    <row r="792" spans="2:2" x14ac:dyDescent="0.2">
      <c r="B792" s="126"/>
    </row>
    <row r="793" spans="2:2" x14ac:dyDescent="0.2">
      <c r="B793" s="126"/>
    </row>
    <row r="794" spans="2:2" x14ac:dyDescent="0.2">
      <c r="B794" s="126"/>
    </row>
    <row r="795" spans="2:2" x14ac:dyDescent="0.2">
      <c r="B795" s="126"/>
    </row>
    <row r="796" spans="2:2" x14ac:dyDescent="0.2">
      <c r="B796" s="126"/>
    </row>
    <row r="797" spans="2:2" x14ac:dyDescent="0.2">
      <c r="B797" s="126"/>
    </row>
    <row r="798" spans="2:2" x14ac:dyDescent="0.2">
      <c r="B798" s="126"/>
    </row>
    <row r="799" spans="2:2" x14ac:dyDescent="0.2">
      <c r="B799" s="126"/>
    </row>
    <row r="800" spans="2:2" x14ac:dyDescent="0.2">
      <c r="B800" s="126"/>
    </row>
    <row r="801" spans="2:2" x14ac:dyDescent="0.2">
      <c r="B801" s="126"/>
    </row>
    <row r="802" spans="2:2" x14ac:dyDescent="0.2">
      <c r="B802" s="126"/>
    </row>
    <row r="803" spans="2:2" x14ac:dyDescent="0.2">
      <c r="B803" s="126"/>
    </row>
    <row r="804" spans="2:2" x14ac:dyDescent="0.2">
      <c r="B804" s="126"/>
    </row>
    <row r="805" spans="2:2" x14ac:dyDescent="0.2">
      <c r="B805" s="126"/>
    </row>
    <row r="806" spans="2:2" x14ac:dyDescent="0.2">
      <c r="B806" s="126"/>
    </row>
    <row r="807" spans="2:2" x14ac:dyDescent="0.2">
      <c r="B807" s="126"/>
    </row>
    <row r="808" spans="2:2" x14ac:dyDescent="0.2">
      <c r="B808" s="126"/>
    </row>
    <row r="809" spans="2:2" x14ac:dyDescent="0.2">
      <c r="B809" s="126"/>
    </row>
    <row r="810" spans="2:2" x14ac:dyDescent="0.2">
      <c r="B810" s="126"/>
    </row>
    <row r="811" spans="2:2" x14ac:dyDescent="0.2">
      <c r="B811" s="126"/>
    </row>
    <row r="812" spans="2:2" x14ac:dyDescent="0.2">
      <c r="B812" s="126"/>
    </row>
    <row r="813" spans="2:2" x14ac:dyDescent="0.2">
      <c r="B813" s="126"/>
    </row>
    <row r="814" spans="2:2" x14ac:dyDescent="0.2">
      <c r="B814" s="126"/>
    </row>
    <row r="815" spans="2:2" x14ac:dyDescent="0.2">
      <c r="B815" s="126"/>
    </row>
    <row r="816" spans="2:2" x14ac:dyDescent="0.2">
      <c r="B816" s="126"/>
    </row>
    <row r="817" spans="2:2" x14ac:dyDescent="0.2">
      <c r="B817" s="126"/>
    </row>
    <row r="818" spans="2:2" x14ac:dyDescent="0.2">
      <c r="B818" s="126"/>
    </row>
    <row r="819" spans="2:2" x14ac:dyDescent="0.2">
      <c r="B819" s="126"/>
    </row>
    <row r="820" spans="2:2" x14ac:dyDescent="0.2">
      <c r="B820" s="126"/>
    </row>
    <row r="821" spans="2:2" x14ac:dyDescent="0.2">
      <c r="B821" s="126"/>
    </row>
    <row r="822" spans="2:2" x14ac:dyDescent="0.2">
      <c r="B822" s="126"/>
    </row>
    <row r="823" spans="2:2" x14ac:dyDescent="0.2">
      <c r="B823" s="126"/>
    </row>
    <row r="824" spans="2:2" x14ac:dyDescent="0.2">
      <c r="B824" s="126"/>
    </row>
    <row r="825" spans="2:2" x14ac:dyDescent="0.2">
      <c r="B825" s="126"/>
    </row>
    <row r="826" spans="2:2" x14ac:dyDescent="0.2">
      <c r="B826" s="126"/>
    </row>
    <row r="827" spans="2:2" x14ac:dyDescent="0.2">
      <c r="B827" s="126"/>
    </row>
    <row r="828" spans="2:2" x14ac:dyDescent="0.2">
      <c r="B828" s="126"/>
    </row>
    <row r="829" spans="2:2" x14ac:dyDescent="0.2">
      <c r="B829" s="126"/>
    </row>
    <row r="830" spans="2:2" x14ac:dyDescent="0.2">
      <c r="B830" s="126"/>
    </row>
    <row r="831" spans="2:2" x14ac:dyDescent="0.2">
      <c r="B831" s="126"/>
    </row>
    <row r="832" spans="2:2" x14ac:dyDescent="0.2">
      <c r="B832" s="126"/>
    </row>
    <row r="833" spans="2:2" x14ac:dyDescent="0.2">
      <c r="B833" s="126"/>
    </row>
    <row r="834" spans="2:2" x14ac:dyDescent="0.2">
      <c r="B834" s="126"/>
    </row>
    <row r="835" spans="2:2" x14ac:dyDescent="0.2">
      <c r="B835" s="126"/>
    </row>
    <row r="836" spans="2:2" x14ac:dyDescent="0.2">
      <c r="B836" s="126"/>
    </row>
    <row r="837" spans="2:2" x14ac:dyDescent="0.2">
      <c r="B837" s="126"/>
    </row>
    <row r="838" spans="2:2" x14ac:dyDescent="0.2">
      <c r="B838" s="126"/>
    </row>
    <row r="839" spans="2:2" x14ac:dyDescent="0.2">
      <c r="B839" s="126"/>
    </row>
    <row r="840" spans="2:2" x14ac:dyDescent="0.2">
      <c r="B840" s="126"/>
    </row>
    <row r="841" spans="2:2" x14ac:dyDescent="0.2">
      <c r="B841" s="126"/>
    </row>
    <row r="842" spans="2:2" x14ac:dyDescent="0.2">
      <c r="B842" s="126"/>
    </row>
    <row r="843" spans="2:2" x14ac:dyDescent="0.2">
      <c r="B843" s="126"/>
    </row>
    <row r="844" spans="2:2" x14ac:dyDescent="0.2">
      <c r="B844" s="126"/>
    </row>
    <row r="845" spans="2:2" x14ac:dyDescent="0.2">
      <c r="B845" s="126"/>
    </row>
    <row r="846" spans="2:2" x14ac:dyDescent="0.2">
      <c r="B846" s="126"/>
    </row>
    <row r="847" spans="2:2" x14ac:dyDescent="0.2">
      <c r="B847" s="126"/>
    </row>
    <row r="848" spans="2:2" x14ac:dyDescent="0.2">
      <c r="B848" s="126"/>
    </row>
    <row r="849" spans="2:2" x14ac:dyDescent="0.2">
      <c r="B849" s="126"/>
    </row>
    <row r="850" spans="2:2" x14ac:dyDescent="0.2">
      <c r="B850" s="126"/>
    </row>
    <row r="851" spans="2:2" x14ac:dyDescent="0.2">
      <c r="B851" s="126"/>
    </row>
    <row r="852" spans="2:2" x14ac:dyDescent="0.2">
      <c r="B852" s="126"/>
    </row>
    <row r="853" spans="2:2" x14ac:dyDescent="0.2">
      <c r="B853" s="126"/>
    </row>
    <row r="854" spans="2:2" x14ac:dyDescent="0.2">
      <c r="B854" s="126"/>
    </row>
    <row r="855" spans="2:2" x14ac:dyDescent="0.2">
      <c r="B855" s="126"/>
    </row>
    <row r="856" spans="2:2" x14ac:dyDescent="0.2">
      <c r="B856" s="126"/>
    </row>
    <row r="857" spans="2:2" x14ac:dyDescent="0.2">
      <c r="B857" s="126"/>
    </row>
    <row r="858" spans="2:2" x14ac:dyDescent="0.2">
      <c r="B858" s="126"/>
    </row>
    <row r="859" spans="2:2" x14ac:dyDescent="0.2">
      <c r="B859" s="126"/>
    </row>
    <row r="860" spans="2:2" x14ac:dyDescent="0.2">
      <c r="B860" s="126"/>
    </row>
    <row r="861" spans="2:2" x14ac:dyDescent="0.2">
      <c r="B861" s="126"/>
    </row>
    <row r="862" spans="2:2" x14ac:dyDescent="0.2">
      <c r="B862" s="126"/>
    </row>
    <row r="863" spans="2:2" x14ac:dyDescent="0.2">
      <c r="B863" s="126"/>
    </row>
    <row r="864" spans="2:2" x14ac:dyDescent="0.2">
      <c r="B864" s="126"/>
    </row>
    <row r="865" spans="2:2" x14ac:dyDescent="0.2">
      <c r="B865" s="126"/>
    </row>
    <row r="866" spans="2:2" x14ac:dyDescent="0.2">
      <c r="B866" s="126"/>
    </row>
    <row r="867" spans="2:2" x14ac:dyDescent="0.2">
      <c r="B867" s="126"/>
    </row>
    <row r="868" spans="2:2" x14ac:dyDescent="0.2">
      <c r="B868" s="126"/>
    </row>
    <row r="869" spans="2:2" x14ac:dyDescent="0.2">
      <c r="B869" s="126"/>
    </row>
    <row r="870" spans="2:2" x14ac:dyDescent="0.2">
      <c r="B870" s="126"/>
    </row>
    <row r="871" spans="2:2" x14ac:dyDescent="0.2">
      <c r="B871" s="126"/>
    </row>
    <row r="872" spans="2:2" x14ac:dyDescent="0.2">
      <c r="B872" s="126"/>
    </row>
    <row r="873" spans="2:2" x14ac:dyDescent="0.2">
      <c r="B873" s="126"/>
    </row>
    <row r="874" spans="2:2" x14ac:dyDescent="0.2">
      <c r="B874" s="126"/>
    </row>
    <row r="875" spans="2:2" x14ac:dyDescent="0.2">
      <c r="B875" s="126"/>
    </row>
    <row r="876" spans="2:2" x14ac:dyDescent="0.2">
      <c r="B876" s="126"/>
    </row>
    <row r="877" spans="2:2" x14ac:dyDescent="0.2">
      <c r="B877" s="126"/>
    </row>
    <row r="878" spans="2:2" x14ac:dyDescent="0.2">
      <c r="B878" s="126"/>
    </row>
    <row r="879" spans="2:2" x14ac:dyDescent="0.2">
      <c r="B879" s="126"/>
    </row>
    <row r="880" spans="2:2" x14ac:dyDescent="0.2">
      <c r="B880" s="126"/>
    </row>
    <row r="881" spans="2:2" x14ac:dyDescent="0.2">
      <c r="B881" s="126"/>
    </row>
    <row r="882" spans="2:2" x14ac:dyDescent="0.2">
      <c r="B882" s="126"/>
    </row>
    <row r="883" spans="2:2" x14ac:dyDescent="0.2">
      <c r="B883" s="126"/>
    </row>
    <row r="884" spans="2:2" x14ac:dyDescent="0.2">
      <c r="B884" s="126"/>
    </row>
    <row r="885" spans="2:2" x14ac:dyDescent="0.2">
      <c r="B885" s="126"/>
    </row>
    <row r="886" spans="2:2" x14ac:dyDescent="0.2">
      <c r="B886" s="126"/>
    </row>
    <row r="887" spans="2:2" x14ac:dyDescent="0.2">
      <c r="B887" s="126"/>
    </row>
    <row r="888" spans="2:2" x14ac:dyDescent="0.2">
      <c r="B888" s="126"/>
    </row>
    <row r="889" spans="2:2" x14ac:dyDescent="0.2">
      <c r="B889" s="126"/>
    </row>
    <row r="890" spans="2:2" x14ac:dyDescent="0.2">
      <c r="B890" s="126"/>
    </row>
    <row r="891" spans="2:2" x14ac:dyDescent="0.2">
      <c r="B891" s="126"/>
    </row>
    <row r="892" spans="2:2" x14ac:dyDescent="0.2">
      <c r="B892" s="126"/>
    </row>
    <row r="893" spans="2:2" x14ac:dyDescent="0.2">
      <c r="B893" s="126"/>
    </row>
    <row r="894" spans="2:2" x14ac:dyDescent="0.2">
      <c r="B894" s="126"/>
    </row>
    <row r="895" spans="2:2" x14ac:dyDescent="0.2">
      <c r="B895" s="126"/>
    </row>
    <row r="896" spans="2:2" x14ac:dyDescent="0.2">
      <c r="B896" s="126"/>
    </row>
    <row r="897" spans="2:2" x14ac:dyDescent="0.2">
      <c r="B897" s="126"/>
    </row>
    <row r="898" spans="2:2" x14ac:dyDescent="0.2">
      <c r="B898" s="126"/>
    </row>
    <row r="899" spans="2:2" x14ac:dyDescent="0.2">
      <c r="B899" s="126"/>
    </row>
    <row r="900" spans="2:2" x14ac:dyDescent="0.2">
      <c r="B900" s="126"/>
    </row>
    <row r="901" spans="2:2" x14ac:dyDescent="0.2">
      <c r="B901" s="126"/>
    </row>
    <row r="902" spans="2:2" x14ac:dyDescent="0.2">
      <c r="B902" s="126"/>
    </row>
    <row r="903" spans="2:2" x14ac:dyDescent="0.2">
      <c r="B903" s="126"/>
    </row>
    <row r="904" spans="2:2" x14ac:dyDescent="0.2">
      <c r="B904" s="126"/>
    </row>
    <row r="905" spans="2:2" x14ac:dyDescent="0.2">
      <c r="B905" s="126"/>
    </row>
    <row r="906" spans="2:2" x14ac:dyDescent="0.2">
      <c r="B906" s="126"/>
    </row>
    <row r="907" spans="2:2" x14ac:dyDescent="0.2">
      <c r="B907" s="126"/>
    </row>
    <row r="908" spans="2:2" x14ac:dyDescent="0.2">
      <c r="B908" s="126"/>
    </row>
    <row r="909" spans="2:2" x14ac:dyDescent="0.2">
      <c r="B909" s="126"/>
    </row>
    <row r="910" spans="2:2" x14ac:dyDescent="0.2">
      <c r="B910" s="126"/>
    </row>
    <row r="911" spans="2:2" x14ac:dyDescent="0.2">
      <c r="B911" s="126"/>
    </row>
    <row r="912" spans="2:2" x14ac:dyDescent="0.2">
      <c r="B912" s="126"/>
    </row>
    <row r="913" spans="2:2" x14ac:dyDescent="0.2">
      <c r="B913" s="126"/>
    </row>
    <row r="914" spans="2:2" x14ac:dyDescent="0.2">
      <c r="B914" s="126"/>
    </row>
    <row r="915" spans="2:2" x14ac:dyDescent="0.2">
      <c r="B915" s="126"/>
    </row>
    <row r="916" spans="2:2" x14ac:dyDescent="0.2">
      <c r="B916" s="126"/>
    </row>
    <row r="917" spans="2:2" x14ac:dyDescent="0.2">
      <c r="B917" s="126"/>
    </row>
    <row r="918" spans="2:2" x14ac:dyDescent="0.2">
      <c r="B918" s="126"/>
    </row>
    <row r="919" spans="2:2" x14ac:dyDescent="0.2">
      <c r="B919" s="126"/>
    </row>
    <row r="920" spans="2:2" x14ac:dyDescent="0.2">
      <c r="B920" s="126"/>
    </row>
    <row r="921" spans="2:2" x14ac:dyDescent="0.2">
      <c r="B921" s="126"/>
    </row>
    <row r="922" spans="2:2" x14ac:dyDescent="0.2">
      <c r="B922" s="126"/>
    </row>
    <row r="923" spans="2:2" x14ac:dyDescent="0.2">
      <c r="B923" s="126"/>
    </row>
    <row r="924" spans="2:2" x14ac:dyDescent="0.2">
      <c r="B924" s="126"/>
    </row>
    <row r="925" spans="2:2" x14ac:dyDescent="0.2">
      <c r="B925" s="126"/>
    </row>
    <row r="926" spans="2:2" x14ac:dyDescent="0.2">
      <c r="B926" s="126"/>
    </row>
    <row r="927" spans="2:2" x14ac:dyDescent="0.2">
      <c r="B927" s="126"/>
    </row>
    <row r="928" spans="2:2" x14ac:dyDescent="0.2">
      <c r="B928" s="126"/>
    </row>
    <row r="929" spans="2:2" x14ac:dyDescent="0.2">
      <c r="B929" s="126"/>
    </row>
    <row r="930" spans="2:2" x14ac:dyDescent="0.2">
      <c r="B930" s="126"/>
    </row>
    <row r="931" spans="2:2" x14ac:dyDescent="0.2">
      <c r="B931" s="126"/>
    </row>
    <row r="932" spans="2:2" x14ac:dyDescent="0.2">
      <c r="B932" s="126"/>
    </row>
    <row r="933" spans="2:2" x14ac:dyDescent="0.2">
      <c r="B933" s="126"/>
    </row>
    <row r="934" spans="2:2" x14ac:dyDescent="0.2">
      <c r="B934" s="126"/>
    </row>
    <row r="935" spans="2:2" x14ac:dyDescent="0.2">
      <c r="B935" s="126"/>
    </row>
    <row r="936" spans="2:2" x14ac:dyDescent="0.2">
      <c r="B936" s="126"/>
    </row>
    <row r="937" spans="2:2" x14ac:dyDescent="0.2">
      <c r="B937" s="126"/>
    </row>
    <row r="938" spans="2:2" x14ac:dyDescent="0.2">
      <c r="B938" s="126"/>
    </row>
    <row r="939" spans="2:2" x14ac:dyDescent="0.2">
      <c r="B939" s="126"/>
    </row>
    <row r="940" spans="2:2" x14ac:dyDescent="0.2">
      <c r="B940" s="126"/>
    </row>
    <row r="941" spans="2:2" x14ac:dyDescent="0.2">
      <c r="B941" s="126"/>
    </row>
    <row r="942" spans="2:2" x14ac:dyDescent="0.2">
      <c r="B942" s="126"/>
    </row>
    <row r="943" spans="2:2" x14ac:dyDescent="0.2">
      <c r="B943" s="126"/>
    </row>
    <row r="944" spans="2:2" x14ac:dyDescent="0.2">
      <c r="B944" s="126"/>
    </row>
    <row r="945" spans="2:2" x14ac:dyDescent="0.2">
      <c r="B945" s="126"/>
    </row>
    <row r="946" spans="2:2" x14ac:dyDescent="0.2">
      <c r="B946" s="126"/>
    </row>
    <row r="947" spans="2:2" x14ac:dyDescent="0.2">
      <c r="B947" s="126"/>
    </row>
    <row r="948" spans="2:2" x14ac:dyDescent="0.2">
      <c r="B948" s="126"/>
    </row>
    <row r="949" spans="2:2" x14ac:dyDescent="0.2">
      <c r="B949" s="126"/>
    </row>
    <row r="950" spans="2:2" x14ac:dyDescent="0.2">
      <c r="B950" s="126"/>
    </row>
    <row r="951" spans="2:2" x14ac:dyDescent="0.2">
      <c r="B951" s="126"/>
    </row>
    <row r="952" spans="2:2" x14ac:dyDescent="0.2">
      <c r="B952" s="126"/>
    </row>
    <row r="953" spans="2:2" x14ac:dyDescent="0.2">
      <c r="B953" s="126"/>
    </row>
    <row r="954" spans="2:2" x14ac:dyDescent="0.2">
      <c r="B954" s="126"/>
    </row>
    <row r="955" spans="2:2" x14ac:dyDescent="0.2">
      <c r="B955" s="126"/>
    </row>
    <row r="956" spans="2:2" x14ac:dyDescent="0.2">
      <c r="B956" s="126"/>
    </row>
    <row r="957" spans="2:2" x14ac:dyDescent="0.2">
      <c r="B957" s="126"/>
    </row>
    <row r="958" spans="2:2" x14ac:dyDescent="0.2">
      <c r="B958" s="126"/>
    </row>
    <row r="959" spans="2:2" x14ac:dyDescent="0.2">
      <c r="B959" s="126"/>
    </row>
    <row r="960" spans="2:2" x14ac:dyDescent="0.2">
      <c r="B960" s="126"/>
    </row>
    <row r="961" spans="2:2" x14ac:dyDescent="0.2">
      <c r="B961" s="126"/>
    </row>
    <row r="962" spans="2:2" x14ac:dyDescent="0.2">
      <c r="B962" s="126"/>
    </row>
    <row r="963" spans="2:2" x14ac:dyDescent="0.2">
      <c r="B963" s="126"/>
    </row>
    <row r="964" spans="2:2" x14ac:dyDescent="0.2">
      <c r="B964" s="126"/>
    </row>
    <row r="965" spans="2:2" x14ac:dyDescent="0.2">
      <c r="B965" s="126"/>
    </row>
    <row r="966" spans="2:2" x14ac:dyDescent="0.2">
      <c r="B966" s="126"/>
    </row>
    <row r="967" spans="2:2" x14ac:dyDescent="0.2">
      <c r="B967" s="126"/>
    </row>
    <row r="968" spans="2:2" x14ac:dyDescent="0.2">
      <c r="B968" s="126"/>
    </row>
    <row r="969" spans="2:2" x14ac:dyDescent="0.2">
      <c r="B969" s="126"/>
    </row>
    <row r="970" spans="2:2" x14ac:dyDescent="0.2">
      <c r="B970" s="126"/>
    </row>
    <row r="971" spans="2:2" x14ac:dyDescent="0.2">
      <c r="B971" s="126"/>
    </row>
    <row r="972" spans="2:2" x14ac:dyDescent="0.2">
      <c r="B972" s="126"/>
    </row>
    <row r="973" spans="2:2" x14ac:dyDescent="0.2">
      <c r="B973" s="126"/>
    </row>
    <row r="974" spans="2:2" x14ac:dyDescent="0.2">
      <c r="B974" s="126"/>
    </row>
    <row r="975" spans="2:2" x14ac:dyDescent="0.2">
      <c r="B975" s="126"/>
    </row>
    <row r="976" spans="2:2" x14ac:dyDescent="0.2">
      <c r="B976" s="126"/>
    </row>
    <row r="977" spans="2:2" x14ac:dyDescent="0.2">
      <c r="B977" s="126"/>
    </row>
    <row r="978" spans="2:2" x14ac:dyDescent="0.2">
      <c r="B978" s="126"/>
    </row>
    <row r="979" spans="2:2" x14ac:dyDescent="0.2">
      <c r="B979" s="126"/>
    </row>
    <row r="980" spans="2:2" x14ac:dyDescent="0.2">
      <c r="B980" s="126"/>
    </row>
    <row r="981" spans="2:2" x14ac:dyDescent="0.2">
      <c r="B981" s="126"/>
    </row>
    <row r="982" spans="2:2" x14ac:dyDescent="0.2">
      <c r="B982" s="126"/>
    </row>
    <row r="983" spans="2:2" x14ac:dyDescent="0.2">
      <c r="B983" s="126"/>
    </row>
    <row r="984" spans="2:2" x14ac:dyDescent="0.2">
      <c r="B984" s="126"/>
    </row>
    <row r="985" spans="2:2" x14ac:dyDescent="0.2">
      <c r="B985" s="126"/>
    </row>
    <row r="986" spans="2:2" x14ac:dyDescent="0.2">
      <c r="B986" s="126"/>
    </row>
    <row r="987" spans="2:2" x14ac:dyDescent="0.2">
      <c r="B987" s="126"/>
    </row>
    <row r="988" spans="2:2" x14ac:dyDescent="0.2">
      <c r="B988" s="126"/>
    </row>
    <row r="989" spans="2:2" x14ac:dyDescent="0.2">
      <c r="B989" s="126"/>
    </row>
    <row r="990" spans="2:2" x14ac:dyDescent="0.2">
      <c r="B990" s="126"/>
    </row>
    <row r="991" spans="2:2" x14ac:dyDescent="0.2">
      <c r="B991" s="126"/>
    </row>
    <row r="992" spans="2:2" x14ac:dyDescent="0.2">
      <c r="B992" s="126"/>
    </row>
    <row r="993" spans="2:2" x14ac:dyDescent="0.2">
      <c r="B993" s="126"/>
    </row>
    <row r="994" spans="2:2" x14ac:dyDescent="0.2">
      <c r="B994" s="126"/>
    </row>
    <row r="995" spans="2:2" x14ac:dyDescent="0.2">
      <c r="B995" s="126"/>
    </row>
    <row r="996" spans="2:2" x14ac:dyDescent="0.2">
      <c r="B996" s="126"/>
    </row>
    <row r="997" spans="2:2" x14ac:dyDescent="0.2">
      <c r="B997" s="126"/>
    </row>
    <row r="998" spans="2:2" x14ac:dyDescent="0.2">
      <c r="B998" s="126"/>
    </row>
    <row r="999" spans="2:2" x14ac:dyDescent="0.2">
      <c r="B999" s="126"/>
    </row>
    <row r="1000" spans="2:2" x14ac:dyDescent="0.2">
      <c r="B1000" s="126"/>
    </row>
    <row r="1001" spans="2:2" x14ac:dyDescent="0.2">
      <c r="B1001" s="126"/>
    </row>
    <row r="1002" spans="2:2" x14ac:dyDescent="0.2">
      <c r="B1002" s="126"/>
    </row>
    <row r="1003" spans="2:2" x14ac:dyDescent="0.2">
      <c r="B1003" s="126"/>
    </row>
    <row r="1004" spans="2:2" x14ac:dyDescent="0.2">
      <c r="B1004" s="126"/>
    </row>
    <row r="1005" spans="2:2" x14ac:dyDescent="0.2">
      <c r="B1005" s="126"/>
    </row>
    <row r="1006" spans="2:2" x14ac:dyDescent="0.2">
      <c r="B1006" s="126"/>
    </row>
    <row r="1007" spans="2:2" x14ac:dyDescent="0.2">
      <c r="B1007" s="126"/>
    </row>
    <row r="1008" spans="2:2" x14ac:dyDescent="0.2">
      <c r="B1008" s="126"/>
    </row>
    <row r="1009" spans="2:2" x14ac:dyDescent="0.2">
      <c r="B1009" s="126"/>
    </row>
    <row r="1010" spans="2:2" x14ac:dyDescent="0.2">
      <c r="B1010" s="126"/>
    </row>
    <row r="1011" spans="2:2" x14ac:dyDescent="0.2">
      <c r="B1011" s="126"/>
    </row>
    <row r="1012" spans="2:2" x14ac:dyDescent="0.2">
      <c r="B1012" s="126"/>
    </row>
    <row r="1013" spans="2:2" x14ac:dyDescent="0.2">
      <c r="B1013" s="126"/>
    </row>
    <row r="1014" spans="2:2" x14ac:dyDescent="0.2">
      <c r="B1014" s="126"/>
    </row>
    <row r="1015" spans="2:2" x14ac:dyDescent="0.2">
      <c r="B1015" s="126"/>
    </row>
    <row r="1016" spans="2:2" x14ac:dyDescent="0.2">
      <c r="B1016" s="126"/>
    </row>
    <row r="1017" spans="2:2" x14ac:dyDescent="0.2">
      <c r="B1017" s="126"/>
    </row>
    <row r="1018" spans="2:2" x14ac:dyDescent="0.2">
      <c r="B1018" s="126"/>
    </row>
    <row r="1019" spans="2:2" x14ac:dyDescent="0.2">
      <c r="B1019" s="126"/>
    </row>
    <row r="1020" spans="2:2" x14ac:dyDescent="0.2">
      <c r="B1020" s="126"/>
    </row>
    <row r="1021" spans="2:2" x14ac:dyDescent="0.2">
      <c r="B1021" s="126"/>
    </row>
    <row r="1022" spans="2:2" x14ac:dyDescent="0.2">
      <c r="B1022" s="126"/>
    </row>
    <row r="1023" spans="2:2" x14ac:dyDescent="0.2">
      <c r="B1023" s="126"/>
    </row>
    <row r="1024" spans="2:2" x14ac:dyDescent="0.2">
      <c r="B1024" s="126"/>
    </row>
    <row r="1025" spans="2:2" x14ac:dyDescent="0.2">
      <c r="B1025" s="126"/>
    </row>
    <row r="1026" spans="2:2" x14ac:dyDescent="0.2">
      <c r="B1026" s="126"/>
    </row>
    <row r="1027" spans="2:2" x14ac:dyDescent="0.2">
      <c r="B1027" s="126"/>
    </row>
    <row r="1028" spans="2:2" x14ac:dyDescent="0.2">
      <c r="B1028" s="126"/>
    </row>
    <row r="1029" spans="2:2" x14ac:dyDescent="0.2">
      <c r="B1029" s="126"/>
    </row>
    <row r="1030" spans="2:2" x14ac:dyDescent="0.2">
      <c r="B1030" s="126"/>
    </row>
    <row r="1031" spans="2:2" x14ac:dyDescent="0.2">
      <c r="B1031" s="126"/>
    </row>
    <row r="1032" spans="2:2" x14ac:dyDescent="0.2">
      <c r="B1032" s="126"/>
    </row>
    <row r="1033" spans="2:2" x14ac:dyDescent="0.2">
      <c r="B1033" s="126"/>
    </row>
    <row r="1034" spans="2:2" x14ac:dyDescent="0.2">
      <c r="B1034" s="126"/>
    </row>
    <row r="1035" spans="2:2" x14ac:dyDescent="0.2">
      <c r="B1035" s="126"/>
    </row>
    <row r="1036" spans="2:2" x14ac:dyDescent="0.2">
      <c r="B1036" s="126"/>
    </row>
    <row r="1037" spans="2:2" x14ac:dyDescent="0.2">
      <c r="B1037" s="126"/>
    </row>
    <row r="1038" spans="2:2" x14ac:dyDescent="0.2">
      <c r="B1038" s="126"/>
    </row>
    <row r="1039" spans="2:2" x14ac:dyDescent="0.2">
      <c r="B1039" s="126"/>
    </row>
    <row r="1040" spans="2:2" x14ac:dyDescent="0.2">
      <c r="B1040" s="126"/>
    </row>
    <row r="1041" spans="2:2" x14ac:dyDescent="0.2">
      <c r="B1041" s="126"/>
    </row>
    <row r="1042" spans="2:2" x14ac:dyDescent="0.2">
      <c r="B1042" s="126"/>
    </row>
    <row r="1043" spans="2:2" x14ac:dyDescent="0.2">
      <c r="B1043" s="126"/>
    </row>
    <row r="1044" spans="2:2" x14ac:dyDescent="0.2">
      <c r="B1044" s="126"/>
    </row>
    <row r="1045" spans="2:2" x14ac:dyDescent="0.2">
      <c r="B1045" s="126"/>
    </row>
    <row r="1046" spans="2:2" x14ac:dyDescent="0.2">
      <c r="B1046" s="126"/>
    </row>
    <row r="1047" spans="2:2" x14ac:dyDescent="0.2">
      <c r="B1047" s="126"/>
    </row>
    <row r="1048" spans="2:2" x14ac:dyDescent="0.2">
      <c r="B1048" s="126"/>
    </row>
    <row r="1049" spans="2:2" x14ac:dyDescent="0.2">
      <c r="B1049" s="126"/>
    </row>
    <row r="1050" spans="2:2" x14ac:dyDescent="0.2">
      <c r="B1050" s="126"/>
    </row>
    <row r="1051" spans="2:2" x14ac:dyDescent="0.2">
      <c r="B1051" s="126"/>
    </row>
    <row r="1052" spans="2:2" x14ac:dyDescent="0.2">
      <c r="B1052" s="126"/>
    </row>
    <row r="1053" spans="2:2" x14ac:dyDescent="0.2">
      <c r="B1053" s="126"/>
    </row>
    <row r="1054" spans="2:2" x14ac:dyDescent="0.2">
      <c r="B1054" s="126"/>
    </row>
    <row r="1055" spans="2:2" x14ac:dyDescent="0.2">
      <c r="B1055" s="126"/>
    </row>
    <row r="1056" spans="2:2" x14ac:dyDescent="0.2">
      <c r="B1056" s="126"/>
    </row>
    <row r="1057" spans="2:2" x14ac:dyDescent="0.2">
      <c r="B1057" s="126"/>
    </row>
    <row r="1058" spans="2:2" x14ac:dyDescent="0.2">
      <c r="B1058" s="126"/>
    </row>
    <row r="1059" spans="2:2" x14ac:dyDescent="0.2">
      <c r="B1059" s="126"/>
    </row>
    <row r="1060" spans="2:2" x14ac:dyDescent="0.2">
      <c r="B1060" s="126"/>
    </row>
    <row r="1061" spans="2:2" x14ac:dyDescent="0.2">
      <c r="B1061" s="126"/>
    </row>
    <row r="1062" spans="2:2" x14ac:dyDescent="0.2">
      <c r="B1062" s="126"/>
    </row>
    <row r="1063" spans="2:2" x14ac:dyDescent="0.2">
      <c r="B1063" s="126"/>
    </row>
    <row r="1064" spans="2:2" x14ac:dyDescent="0.2">
      <c r="B1064" s="126"/>
    </row>
    <row r="1065" spans="2:2" x14ac:dyDescent="0.2">
      <c r="B1065" s="126"/>
    </row>
    <row r="1066" spans="2:2" x14ac:dyDescent="0.2">
      <c r="B1066" s="126"/>
    </row>
    <row r="1067" spans="2:2" x14ac:dyDescent="0.2">
      <c r="B1067" s="126"/>
    </row>
    <row r="1068" spans="2:2" x14ac:dyDescent="0.2">
      <c r="B1068" s="126"/>
    </row>
    <row r="1069" spans="2:2" x14ac:dyDescent="0.2">
      <c r="B1069" s="126"/>
    </row>
    <row r="1070" spans="2:2" x14ac:dyDescent="0.2">
      <c r="B1070" s="126"/>
    </row>
    <row r="1071" spans="2:2" x14ac:dyDescent="0.2">
      <c r="B1071" s="126"/>
    </row>
    <row r="1072" spans="2:2" x14ac:dyDescent="0.2">
      <c r="B1072" s="126"/>
    </row>
    <row r="1073" spans="2:2" x14ac:dyDescent="0.2">
      <c r="B1073" s="126"/>
    </row>
    <row r="1074" spans="2:2" x14ac:dyDescent="0.2">
      <c r="B1074" s="126"/>
    </row>
    <row r="1075" spans="2:2" x14ac:dyDescent="0.2">
      <c r="B1075" s="126"/>
    </row>
    <row r="1076" spans="2:2" x14ac:dyDescent="0.2">
      <c r="B1076" s="126"/>
    </row>
    <row r="1077" spans="2:2" x14ac:dyDescent="0.2">
      <c r="B1077" s="126"/>
    </row>
    <row r="1078" spans="2:2" x14ac:dyDescent="0.2">
      <c r="B1078" s="126"/>
    </row>
    <row r="1079" spans="2:2" x14ac:dyDescent="0.2">
      <c r="B1079" s="126"/>
    </row>
    <row r="1080" spans="2:2" x14ac:dyDescent="0.2">
      <c r="B1080" s="126"/>
    </row>
    <row r="1081" spans="2:2" x14ac:dyDescent="0.2">
      <c r="B1081" s="126"/>
    </row>
    <row r="1082" spans="2:2" x14ac:dyDescent="0.2">
      <c r="B1082" s="126"/>
    </row>
    <row r="1083" spans="2:2" x14ac:dyDescent="0.2">
      <c r="B1083" s="126"/>
    </row>
    <row r="1084" spans="2:2" x14ac:dyDescent="0.2">
      <c r="B1084" s="126"/>
    </row>
    <row r="1085" spans="2:2" x14ac:dyDescent="0.2">
      <c r="B1085" s="126"/>
    </row>
    <row r="1086" spans="2:2" x14ac:dyDescent="0.2">
      <c r="B1086" s="126"/>
    </row>
    <row r="1087" spans="2:2" x14ac:dyDescent="0.2">
      <c r="B1087" s="126"/>
    </row>
    <row r="1088" spans="2:2" x14ac:dyDescent="0.2">
      <c r="B1088" s="126"/>
    </row>
    <row r="1089" spans="2:2" x14ac:dyDescent="0.2">
      <c r="B1089" s="126"/>
    </row>
    <row r="1090" spans="2:2" x14ac:dyDescent="0.2">
      <c r="B1090" s="126"/>
    </row>
    <row r="1091" spans="2:2" x14ac:dyDescent="0.2">
      <c r="B1091" s="126"/>
    </row>
    <row r="1092" spans="2:2" x14ac:dyDescent="0.2">
      <c r="B1092" s="126"/>
    </row>
    <row r="1093" spans="2:2" x14ac:dyDescent="0.2">
      <c r="B1093" s="126"/>
    </row>
    <row r="1094" spans="2:2" x14ac:dyDescent="0.2">
      <c r="B1094" s="126"/>
    </row>
    <row r="1095" spans="2:2" x14ac:dyDescent="0.2">
      <c r="B1095" s="126"/>
    </row>
    <row r="1096" spans="2:2" x14ac:dyDescent="0.2">
      <c r="B1096" s="126"/>
    </row>
    <row r="1097" spans="2:2" x14ac:dyDescent="0.2">
      <c r="B1097" s="126"/>
    </row>
    <row r="1098" spans="2:2" x14ac:dyDescent="0.2">
      <c r="B1098" s="126"/>
    </row>
    <row r="1099" spans="2:2" x14ac:dyDescent="0.2">
      <c r="B1099" s="126"/>
    </row>
    <row r="1100" spans="2:2" x14ac:dyDescent="0.2">
      <c r="B1100" s="126"/>
    </row>
    <row r="1101" spans="2:2" x14ac:dyDescent="0.2">
      <c r="B1101" s="126"/>
    </row>
    <row r="1102" spans="2:2" x14ac:dyDescent="0.2">
      <c r="B1102" s="126"/>
    </row>
    <row r="1103" spans="2:2" x14ac:dyDescent="0.2">
      <c r="B1103" s="126"/>
    </row>
    <row r="1104" spans="2:2" x14ac:dyDescent="0.2">
      <c r="B1104" s="126"/>
    </row>
    <row r="1105" spans="2:2" x14ac:dyDescent="0.2">
      <c r="B1105" s="126"/>
    </row>
    <row r="1106" spans="2:2" x14ac:dyDescent="0.2">
      <c r="B1106" s="126"/>
    </row>
    <row r="1107" spans="2:2" x14ac:dyDescent="0.2">
      <c r="B1107" s="126"/>
    </row>
    <row r="1108" spans="2:2" x14ac:dyDescent="0.2">
      <c r="B1108" s="126"/>
    </row>
    <row r="1109" spans="2:2" x14ac:dyDescent="0.2">
      <c r="B1109" s="126"/>
    </row>
    <row r="1110" spans="2:2" x14ac:dyDescent="0.2">
      <c r="B1110" s="126"/>
    </row>
    <row r="1111" spans="2:2" x14ac:dyDescent="0.2">
      <c r="B1111" s="126"/>
    </row>
    <row r="1112" spans="2:2" x14ac:dyDescent="0.2">
      <c r="B1112" s="126"/>
    </row>
    <row r="1113" spans="2:2" x14ac:dyDescent="0.2">
      <c r="B1113" s="126"/>
    </row>
    <row r="1114" spans="2:2" x14ac:dyDescent="0.2">
      <c r="B1114" s="126"/>
    </row>
    <row r="1115" spans="2:2" x14ac:dyDescent="0.2">
      <c r="B1115" s="126"/>
    </row>
    <row r="1116" spans="2:2" x14ac:dyDescent="0.2">
      <c r="B1116" s="126"/>
    </row>
    <row r="1117" spans="2:2" x14ac:dyDescent="0.2">
      <c r="B1117" s="126"/>
    </row>
    <row r="1118" spans="2:2" x14ac:dyDescent="0.2">
      <c r="B1118" s="126"/>
    </row>
    <row r="1119" spans="2:2" x14ac:dyDescent="0.2">
      <c r="B1119" s="126"/>
    </row>
    <row r="1120" spans="2:2" x14ac:dyDescent="0.2">
      <c r="B1120" s="126"/>
    </row>
    <row r="1121" spans="2:2" x14ac:dyDescent="0.2">
      <c r="B1121" s="126"/>
    </row>
    <row r="1122" spans="2:2" x14ac:dyDescent="0.2">
      <c r="B1122" s="126"/>
    </row>
    <row r="1123" spans="2:2" x14ac:dyDescent="0.2">
      <c r="B1123" s="126"/>
    </row>
    <row r="1124" spans="2:2" x14ac:dyDescent="0.2">
      <c r="B1124" s="126"/>
    </row>
    <row r="1125" spans="2:2" x14ac:dyDescent="0.2">
      <c r="B1125" s="126"/>
    </row>
    <row r="1126" spans="2:2" x14ac:dyDescent="0.2">
      <c r="B1126" s="126"/>
    </row>
    <row r="1127" spans="2:2" x14ac:dyDescent="0.2">
      <c r="B1127" s="126"/>
    </row>
    <row r="1128" spans="2:2" x14ac:dyDescent="0.2">
      <c r="B1128" s="126"/>
    </row>
    <row r="1129" spans="2:2" x14ac:dyDescent="0.2">
      <c r="B1129" s="126"/>
    </row>
    <row r="1130" spans="2:2" x14ac:dyDescent="0.2">
      <c r="B1130" s="126"/>
    </row>
    <row r="1131" spans="2:2" x14ac:dyDescent="0.2">
      <c r="B1131" s="126"/>
    </row>
    <row r="1132" spans="2:2" x14ac:dyDescent="0.2">
      <c r="B1132" s="126"/>
    </row>
    <row r="1133" spans="2:2" x14ac:dyDescent="0.2">
      <c r="B1133" s="126"/>
    </row>
    <row r="1134" spans="2:2" x14ac:dyDescent="0.2">
      <c r="B1134" s="126"/>
    </row>
    <row r="1135" spans="2:2" x14ac:dyDescent="0.2">
      <c r="B1135" s="126"/>
    </row>
    <row r="1136" spans="2:2" x14ac:dyDescent="0.2">
      <c r="B1136" s="126"/>
    </row>
    <row r="1137" spans="2:2" x14ac:dyDescent="0.2">
      <c r="B1137" s="126"/>
    </row>
    <row r="1138" spans="2:2" x14ac:dyDescent="0.2">
      <c r="B1138" s="126"/>
    </row>
    <row r="1139" spans="2:2" x14ac:dyDescent="0.2">
      <c r="B1139" s="126"/>
    </row>
    <row r="1140" spans="2:2" x14ac:dyDescent="0.2">
      <c r="B1140" s="126"/>
    </row>
    <row r="1141" spans="2:2" x14ac:dyDescent="0.2">
      <c r="B1141" s="126"/>
    </row>
    <row r="1142" spans="2:2" x14ac:dyDescent="0.2">
      <c r="B1142" s="126"/>
    </row>
    <row r="1143" spans="2:2" x14ac:dyDescent="0.2">
      <c r="B1143" s="126"/>
    </row>
    <row r="1144" spans="2:2" x14ac:dyDescent="0.2">
      <c r="B1144" s="126"/>
    </row>
    <row r="1145" spans="2:2" x14ac:dyDescent="0.2">
      <c r="B1145" s="126"/>
    </row>
    <row r="1146" spans="2:2" x14ac:dyDescent="0.2">
      <c r="B1146" s="126"/>
    </row>
    <row r="1147" spans="2:2" x14ac:dyDescent="0.2">
      <c r="B1147" s="126"/>
    </row>
    <row r="1148" spans="2:2" x14ac:dyDescent="0.2">
      <c r="B1148" s="126"/>
    </row>
    <row r="1149" spans="2:2" x14ac:dyDescent="0.2">
      <c r="B1149" s="126"/>
    </row>
    <row r="1150" spans="2:2" x14ac:dyDescent="0.2">
      <c r="B1150" s="126"/>
    </row>
    <row r="1151" spans="2:2" x14ac:dyDescent="0.2">
      <c r="B1151" s="126"/>
    </row>
    <row r="1152" spans="2:2" x14ac:dyDescent="0.2">
      <c r="B1152" s="126"/>
    </row>
    <row r="1153" spans="2:2" x14ac:dyDescent="0.2">
      <c r="B1153" s="126"/>
    </row>
    <row r="1154" spans="2:2" x14ac:dyDescent="0.2">
      <c r="B1154" s="126"/>
    </row>
    <row r="1155" spans="2:2" x14ac:dyDescent="0.2">
      <c r="B1155" s="126"/>
    </row>
    <row r="1156" spans="2:2" x14ac:dyDescent="0.2">
      <c r="B1156" s="126"/>
    </row>
    <row r="1157" spans="2:2" x14ac:dyDescent="0.2">
      <c r="B1157" s="126"/>
    </row>
    <row r="1158" spans="2:2" x14ac:dyDescent="0.2">
      <c r="B1158" s="126"/>
    </row>
    <row r="1159" spans="2:2" x14ac:dyDescent="0.2">
      <c r="B1159" s="126"/>
    </row>
    <row r="1160" spans="2:2" x14ac:dyDescent="0.2">
      <c r="B1160" s="126"/>
    </row>
    <row r="1161" spans="2:2" x14ac:dyDescent="0.2">
      <c r="B1161" s="126"/>
    </row>
    <row r="1162" spans="2:2" x14ac:dyDescent="0.2">
      <c r="B1162" s="126"/>
    </row>
    <row r="1163" spans="2:2" x14ac:dyDescent="0.2">
      <c r="B1163" s="126"/>
    </row>
    <row r="1164" spans="2:2" x14ac:dyDescent="0.2">
      <c r="B1164" s="126"/>
    </row>
    <row r="1165" spans="2:2" x14ac:dyDescent="0.2">
      <c r="B1165" s="126"/>
    </row>
    <row r="1166" spans="2:2" x14ac:dyDescent="0.2">
      <c r="B1166" s="126"/>
    </row>
    <row r="1167" spans="2:2" x14ac:dyDescent="0.2">
      <c r="B1167" s="126"/>
    </row>
    <row r="1168" spans="2:2" x14ac:dyDescent="0.2">
      <c r="B1168" s="126"/>
    </row>
    <row r="1169" spans="2:2" x14ac:dyDescent="0.2">
      <c r="B1169" s="126"/>
    </row>
    <row r="1170" spans="2:2" x14ac:dyDescent="0.2">
      <c r="B1170" s="126"/>
    </row>
    <row r="1171" spans="2:2" x14ac:dyDescent="0.2">
      <c r="B1171" s="126"/>
    </row>
    <row r="1172" spans="2:2" x14ac:dyDescent="0.2">
      <c r="B1172" s="126"/>
    </row>
    <row r="1173" spans="2:2" x14ac:dyDescent="0.2">
      <c r="B1173" s="126"/>
    </row>
    <row r="1174" spans="2:2" x14ac:dyDescent="0.2">
      <c r="B1174" s="126"/>
    </row>
    <row r="1175" spans="2:2" x14ac:dyDescent="0.2">
      <c r="B1175" s="126"/>
    </row>
    <row r="1176" spans="2:2" x14ac:dyDescent="0.2">
      <c r="B1176" s="126"/>
    </row>
    <row r="1177" spans="2:2" x14ac:dyDescent="0.2">
      <c r="B1177" s="126"/>
    </row>
    <row r="1178" spans="2:2" x14ac:dyDescent="0.2">
      <c r="B1178" s="126"/>
    </row>
    <row r="1179" spans="2:2" x14ac:dyDescent="0.2">
      <c r="B1179" s="126"/>
    </row>
    <row r="1180" spans="2:2" x14ac:dyDescent="0.2">
      <c r="B1180" s="126"/>
    </row>
    <row r="1181" spans="2:2" x14ac:dyDescent="0.2">
      <c r="B1181" s="126"/>
    </row>
    <row r="1182" spans="2:2" x14ac:dyDescent="0.2">
      <c r="B1182" s="126"/>
    </row>
    <row r="1183" spans="2:2" x14ac:dyDescent="0.2">
      <c r="B1183" s="126"/>
    </row>
    <row r="1184" spans="2:2" x14ac:dyDescent="0.2">
      <c r="B1184" s="126"/>
    </row>
    <row r="1185" spans="2:2" x14ac:dyDescent="0.2">
      <c r="B1185" s="126"/>
    </row>
    <row r="1186" spans="2:2" x14ac:dyDescent="0.2">
      <c r="B1186" s="126"/>
    </row>
    <row r="1187" spans="2:2" x14ac:dyDescent="0.2">
      <c r="B1187" s="126"/>
    </row>
    <row r="1188" spans="2:2" x14ac:dyDescent="0.2">
      <c r="B1188" s="126"/>
    </row>
    <row r="1189" spans="2:2" x14ac:dyDescent="0.2">
      <c r="B1189" s="126"/>
    </row>
    <row r="1190" spans="2:2" x14ac:dyDescent="0.2">
      <c r="B1190" s="126"/>
    </row>
    <row r="1191" spans="2:2" x14ac:dyDescent="0.2">
      <c r="B1191" s="126"/>
    </row>
    <row r="1192" spans="2:2" x14ac:dyDescent="0.2">
      <c r="B1192" s="126"/>
    </row>
    <row r="1193" spans="2:2" x14ac:dyDescent="0.2">
      <c r="B1193" s="126"/>
    </row>
    <row r="1194" spans="2:2" x14ac:dyDescent="0.2">
      <c r="B1194" s="126"/>
    </row>
    <row r="1195" spans="2:2" x14ac:dyDescent="0.2">
      <c r="B1195" s="126"/>
    </row>
    <row r="1196" spans="2:2" x14ac:dyDescent="0.2">
      <c r="B1196" s="126"/>
    </row>
    <row r="1197" spans="2:2" x14ac:dyDescent="0.2">
      <c r="B1197" s="126"/>
    </row>
    <row r="1198" spans="2:2" x14ac:dyDescent="0.2">
      <c r="B1198" s="126"/>
    </row>
    <row r="1199" spans="2:2" x14ac:dyDescent="0.2">
      <c r="B1199" s="126"/>
    </row>
    <row r="1200" spans="2:2" x14ac:dyDescent="0.2">
      <c r="B1200" s="126"/>
    </row>
    <row r="1201" spans="2:2" x14ac:dyDescent="0.2">
      <c r="B1201" s="126"/>
    </row>
    <row r="1202" spans="2:2" x14ac:dyDescent="0.2">
      <c r="B1202" s="126"/>
    </row>
    <row r="1203" spans="2:2" x14ac:dyDescent="0.2">
      <c r="B1203" s="126"/>
    </row>
    <row r="1204" spans="2:2" x14ac:dyDescent="0.2">
      <c r="B1204" s="126"/>
    </row>
    <row r="1205" spans="2:2" x14ac:dyDescent="0.2">
      <c r="B1205" s="126"/>
    </row>
    <row r="1206" spans="2:2" x14ac:dyDescent="0.2">
      <c r="B1206" s="126"/>
    </row>
    <row r="1207" spans="2:2" x14ac:dyDescent="0.2">
      <c r="B1207" s="126"/>
    </row>
    <row r="1208" spans="2:2" x14ac:dyDescent="0.2">
      <c r="B1208" s="126"/>
    </row>
    <row r="1209" spans="2:2" x14ac:dyDescent="0.2">
      <c r="B1209" s="126"/>
    </row>
    <row r="1210" spans="2:2" x14ac:dyDescent="0.2">
      <c r="B1210" s="126"/>
    </row>
    <row r="1211" spans="2:2" x14ac:dyDescent="0.2">
      <c r="B1211" s="126"/>
    </row>
    <row r="1212" spans="2:2" x14ac:dyDescent="0.2">
      <c r="B1212" s="126"/>
    </row>
    <row r="1213" spans="2:2" x14ac:dyDescent="0.2">
      <c r="B1213" s="126"/>
    </row>
    <row r="1214" spans="2:2" x14ac:dyDescent="0.2">
      <c r="B1214" s="126"/>
    </row>
    <row r="1215" spans="2:2" x14ac:dyDescent="0.2">
      <c r="B1215" s="126"/>
    </row>
    <row r="1216" spans="2:2" x14ac:dyDescent="0.2">
      <c r="B1216" s="126"/>
    </row>
    <row r="1217" spans="2:2" x14ac:dyDescent="0.2">
      <c r="B1217" s="126"/>
    </row>
    <row r="1218" spans="2:2" x14ac:dyDescent="0.2">
      <c r="B1218" s="126"/>
    </row>
    <row r="1219" spans="2:2" x14ac:dyDescent="0.2">
      <c r="B1219" s="126"/>
    </row>
    <row r="1220" spans="2:2" x14ac:dyDescent="0.2">
      <c r="B1220" s="126"/>
    </row>
    <row r="1221" spans="2:2" x14ac:dyDescent="0.2">
      <c r="B1221" s="126"/>
    </row>
    <row r="1222" spans="2:2" x14ac:dyDescent="0.2">
      <c r="B1222" s="126"/>
    </row>
    <row r="1223" spans="2:2" x14ac:dyDescent="0.2">
      <c r="B1223" s="126"/>
    </row>
    <row r="1224" spans="2:2" x14ac:dyDescent="0.2">
      <c r="B1224" s="126"/>
    </row>
    <row r="1225" spans="2:2" x14ac:dyDescent="0.2">
      <c r="B1225" s="126"/>
    </row>
    <row r="1226" spans="2:2" x14ac:dyDescent="0.2">
      <c r="B1226" s="126"/>
    </row>
    <row r="1227" spans="2:2" x14ac:dyDescent="0.2">
      <c r="B1227" s="126"/>
    </row>
    <row r="1228" spans="2:2" x14ac:dyDescent="0.2">
      <c r="B1228" s="126"/>
    </row>
    <row r="1229" spans="2:2" x14ac:dyDescent="0.2">
      <c r="B1229" s="126"/>
    </row>
    <row r="1230" spans="2:2" x14ac:dyDescent="0.2">
      <c r="B1230" s="126"/>
    </row>
    <row r="1231" spans="2:2" x14ac:dyDescent="0.2">
      <c r="B1231" s="126"/>
    </row>
    <row r="1232" spans="2:2" x14ac:dyDescent="0.2">
      <c r="B1232" s="126"/>
    </row>
    <row r="1233" spans="2:2" x14ac:dyDescent="0.2">
      <c r="B1233" s="126"/>
    </row>
    <row r="1234" spans="2:2" x14ac:dyDescent="0.2">
      <c r="B1234" s="126"/>
    </row>
    <row r="1235" spans="2:2" x14ac:dyDescent="0.2">
      <c r="B1235" s="126"/>
    </row>
    <row r="1236" spans="2:2" x14ac:dyDescent="0.2">
      <c r="B1236" s="126"/>
    </row>
    <row r="1237" spans="2:2" x14ac:dyDescent="0.2">
      <c r="B1237" s="126"/>
    </row>
    <row r="1238" spans="2:2" x14ac:dyDescent="0.2">
      <c r="B1238" s="126"/>
    </row>
    <row r="1239" spans="2:2" x14ac:dyDescent="0.2">
      <c r="B1239" s="126"/>
    </row>
    <row r="1240" spans="2:2" x14ac:dyDescent="0.2">
      <c r="B1240" s="126"/>
    </row>
    <row r="1241" spans="2:2" x14ac:dyDescent="0.2">
      <c r="B1241" s="126"/>
    </row>
    <row r="1242" spans="2:2" x14ac:dyDescent="0.2">
      <c r="B1242" s="126"/>
    </row>
    <row r="1243" spans="2:2" x14ac:dyDescent="0.2">
      <c r="B1243" s="126"/>
    </row>
    <row r="1244" spans="2:2" x14ac:dyDescent="0.2">
      <c r="B1244" s="126"/>
    </row>
    <row r="1245" spans="2:2" x14ac:dyDescent="0.2">
      <c r="B1245" s="126"/>
    </row>
    <row r="1246" spans="2:2" x14ac:dyDescent="0.2">
      <c r="B1246" s="126"/>
    </row>
    <row r="1247" spans="2:2" x14ac:dyDescent="0.2">
      <c r="B1247" s="126"/>
    </row>
    <row r="1248" spans="2:2" x14ac:dyDescent="0.2">
      <c r="B1248" s="126"/>
    </row>
    <row r="1249" spans="2:2" x14ac:dyDescent="0.2">
      <c r="B1249" s="126"/>
    </row>
    <row r="1250" spans="2:2" x14ac:dyDescent="0.2">
      <c r="B1250" s="126"/>
    </row>
    <row r="1251" spans="2:2" x14ac:dyDescent="0.2">
      <c r="B1251" s="126"/>
    </row>
    <row r="1252" spans="2:2" x14ac:dyDescent="0.2">
      <c r="B1252" s="126"/>
    </row>
    <row r="1253" spans="2:2" x14ac:dyDescent="0.2">
      <c r="B1253" s="126"/>
    </row>
    <row r="1254" spans="2:2" x14ac:dyDescent="0.2">
      <c r="B1254" s="126"/>
    </row>
    <row r="1255" spans="2:2" x14ac:dyDescent="0.2">
      <c r="B1255" s="126"/>
    </row>
    <row r="1256" spans="2:2" x14ac:dyDescent="0.2">
      <c r="B1256" s="126"/>
    </row>
    <row r="1257" spans="2:2" x14ac:dyDescent="0.2">
      <c r="B1257" s="126"/>
    </row>
    <row r="1258" spans="2:2" x14ac:dyDescent="0.2">
      <c r="B1258" s="126"/>
    </row>
    <row r="1259" spans="2:2" x14ac:dyDescent="0.2">
      <c r="B1259" s="126"/>
    </row>
    <row r="1260" spans="2:2" x14ac:dyDescent="0.2">
      <c r="B1260" s="126"/>
    </row>
    <row r="1261" spans="2:2" x14ac:dyDescent="0.2">
      <c r="B1261" s="126"/>
    </row>
    <row r="1262" spans="2:2" x14ac:dyDescent="0.2">
      <c r="B1262" s="126"/>
    </row>
    <row r="1263" spans="2:2" x14ac:dyDescent="0.2">
      <c r="B1263" s="126"/>
    </row>
    <row r="1264" spans="2:2" x14ac:dyDescent="0.2">
      <c r="B1264" s="126"/>
    </row>
    <row r="1265" spans="2:2" x14ac:dyDescent="0.2">
      <c r="B1265" s="126"/>
    </row>
    <row r="1266" spans="2:2" x14ac:dyDescent="0.2">
      <c r="B1266" s="126"/>
    </row>
    <row r="1267" spans="2:2" x14ac:dyDescent="0.2">
      <c r="B1267" s="126"/>
    </row>
    <row r="1268" spans="2:2" x14ac:dyDescent="0.2">
      <c r="B1268" s="126"/>
    </row>
    <row r="1269" spans="2:2" x14ac:dyDescent="0.2">
      <c r="B1269" s="126"/>
    </row>
    <row r="1270" spans="2:2" x14ac:dyDescent="0.2">
      <c r="B1270" s="126"/>
    </row>
    <row r="1271" spans="2:2" x14ac:dyDescent="0.2">
      <c r="B1271" s="126"/>
    </row>
    <row r="1272" spans="2:2" x14ac:dyDescent="0.2">
      <c r="B1272" s="126"/>
    </row>
    <row r="1273" spans="2:2" x14ac:dyDescent="0.2">
      <c r="B1273" s="126"/>
    </row>
    <row r="1274" spans="2:2" x14ac:dyDescent="0.2">
      <c r="B1274" s="126"/>
    </row>
    <row r="1275" spans="2:2" x14ac:dyDescent="0.2">
      <c r="B1275" s="126"/>
    </row>
    <row r="1276" spans="2:2" x14ac:dyDescent="0.2">
      <c r="B1276" s="126"/>
    </row>
    <row r="1277" spans="2:2" x14ac:dyDescent="0.2">
      <c r="B1277" s="126"/>
    </row>
    <row r="1278" spans="2:2" x14ac:dyDescent="0.2">
      <c r="B1278" s="126"/>
    </row>
    <row r="1279" spans="2:2" x14ac:dyDescent="0.2">
      <c r="B1279" s="126"/>
    </row>
    <row r="1280" spans="2:2" x14ac:dyDescent="0.2">
      <c r="B1280" s="126"/>
    </row>
    <row r="1281" spans="2:2" x14ac:dyDescent="0.2">
      <c r="B1281" s="126"/>
    </row>
    <row r="1282" spans="2:2" x14ac:dyDescent="0.2">
      <c r="B1282" s="126"/>
    </row>
    <row r="1283" spans="2:2" x14ac:dyDescent="0.2">
      <c r="B1283" s="126"/>
    </row>
    <row r="1284" spans="2:2" x14ac:dyDescent="0.2">
      <c r="B1284" s="126"/>
    </row>
    <row r="1285" spans="2:2" x14ac:dyDescent="0.2">
      <c r="B1285" s="126"/>
    </row>
    <row r="1286" spans="2:2" x14ac:dyDescent="0.2">
      <c r="B1286" s="126"/>
    </row>
    <row r="1287" spans="2:2" x14ac:dyDescent="0.2">
      <c r="B1287" s="126"/>
    </row>
    <row r="1288" spans="2:2" x14ac:dyDescent="0.2">
      <c r="B1288" s="126"/>
    </row>
    <row r="1289" spans="2:2" x14ac:dyDescent="0.2">
      <c r="B1289" s="126"/>
    </row>
    <row r="1290" spans="2:2" x14ac:dyDescent="0.2">
      <c r="B1290" s="126"/>
    </row>
    <row r="1291" spans="2:2" x14ac:dyDescent="0.2">
      <c r="B1291" s="126"/>
    </row>
    <row r="1292" spans="2:2" x14ac:dyDescent="0.2">
      <c r="B1292" s="126"/>
    </row>
    <row r="1293" spans="2:2" x14ac:dyDescent="0.2">
      <c r="B1293" s="126"/>
    </row>
    <row r="1294" spans="2:2" x14ac:dyDescent="0.2">
      <c r="B1294" s="126"/>
    </row>
    <row r="1295" spans="2:2" x14ac:dyDescent="0.2">
      <c r="B1295" s="126"/>
    </row>
    <row r="1296" spans="2:2" x14ac:dyDescent="0.2">
      <c r="B1296" s="126"/>
    </row>
    <row r="1297" spans="2:2" x14ac:dyDescent="0.2">
      <c r="B1297" s="126"/>
    </row>
    <row r="1298" spans="2:2" x14ac:dyDescent="0.2">
      <c r="B1298" s="126"/>
    </row>
    <row r="1299" spans="2:2" x14ac:dyDescent="0.2">
      <c r="B1299" s="126"/>
    </row>
    <row r="1300" spans="2:2" x14ac:dyDescent="0.2">
      <c r="B1300" s="126"/>
    </row>
    <row r="1301" spans="2:2" x14ac:dyDescent="0.2">
      <c r="B1301" s="126"/>
    </row>
    <row r="1302" spans="2:2" x14ac:dyDescent="0.2">
      <c r="B1302" s="126"/>
    </row>
    <row r="1303" spans="2:2" x14ac:dyDescent="0.2">
      <c r="B1303" s="126"/>
    </row>
    <row r="1304" spans="2:2" x14ac:dyDescent="0.2">
      <c r="B1304" s="126"/>
    </row>
    <row r="1305" spans="2:2" x14ac:dyDescent="0.2">
      <c r="B1305" s="126"/>
    </row>
    <row r="1306" spans="2:2" x14ac:dyDescent="0.2">
      <c r="B1306" s="126"/>
    </row>
    <row r="1307" spans="2:2" x14ac:dyDescent="0.2">
      <c r="B1307" s="126"/>
    </row>
    <row r="1308" spans="2:2" x14ac:dyDescent="0.2">
      <c r="B1308" s="126"/>
    </row>
    <row r="1309" spans="2:2" x14ac:dyDescent="0.2">
      <c r="B1309" s="126"/>
    </row>
    <row r="1310" spans="2:2" x14ac:dyDescent="0.2">
      <c r="B1310" s="126"/>
    </row>
    <row r="1311" spans="2:2" x14ac:dyDescent="0.2">
      <c r="B1311" s="126"/>
    </row>
    <row r="1312" spans="2:2" x14ac:dyDescent="0.2">
      <c r="B1312" s="126"/>
    </row>
    <row r="1313" spans="2:2" x14ac:dyDescent="0.2">
      <c r="B1313" s="126"/>
    </row>
    <row r="1314" spans="2:2" x14ac:dyDescent="0.2">
      <c r="B1314" s="126"/>
    </row>
    <row r="1315" spans="2:2" x14ac:dyDescent="0.2">
      <c r="B1315" s="126"/>
    </row>
    <row r="1316" spans="2:2" x14ac:dyDescent="0.2">
      <c r="B1316" s="126"/>
    </row>
    <row r="1317" spans="2:2" x14ac:dyDescent="0.2">
      <c r="B1317" s="126"/>
    </row>
    <row r="1318" spans="2:2" x14ac:dyDescent="0.2">
      <c r="B1318" s="126"/>
    </row>
    <row r="1319" spans="2:2" x14ac:dyDescent="0.2">
      <c r="B1319" s="126"/>
    </row>
    <row r="1320" spans="2:2" x14ac:dyDescent="0.2">
      <c r="B1320" s="126"/>
    </row>
    <row r="1321" spans="2:2" x14ac:dyDescent="0.2">
      <c r="B1321" s="126"/>
    </row>
    <row r="1322" spans="2:2" x14ac:dyDescent="0.2">
      <c r="B1322" s="126"/>
    </row>
    <row r="1323" spans="2:2" x14ac:dyDescent="0.2">
      <c r="B1323" s="126"/>
    </row>
    <row r="1324" spans="2:2" x14ac:dyDescent="0.2">
      <c r="B1324" s="126"/>
    </row>
    <row r="1325" spans="2:2" x14ac:dyDescent="0.2">
      <c r="B1325" s="126"/>
    </row>
    <row r="1326" spans="2:2" x14ac:dyDescent="0.2">
      <c r="B1326" s="126"/>
    </row>
    <row r="1327" spans="2:2" x14ac:dyDescent="0.2">
      <c r="B1327" s="126"/>
    </row>
    <row r="1328" spans="2:2" x14ac:dyDescent="0.2">
      <c r="B1328" s="126"/>
    </row>
    <row r="1329" spans="2:2" x14ac:dyDescent="0.2">
      <c r="B1329" s="126"/>
    </row>
    <row r="1330" spans="2:2" x14ac:dyDescent="0.2">
      <c r="B1330" s="126"/>
    </row>
    <row r="1331" spans="2:2" x14ac:dyDescent="0.2">
      <c r="B1331" s="126"/>
    </row>
    <row r="1332" spans="2:2" x14ac:dyDescent="0.2">
      <c r="B1332" s="126"/>
    </row>
    <row r="1333" spans="2:2" x14ac:dyDescent="0.2">
      <c r="B1333" s="126"/>
    </row>
    <row r="1334" spans="2:2" x14ac:dyDescent="0.2">
      <c r="B1334" s="126"/>
    </row>
    <row r="1335" spans="2:2" x14ac:dyDescent="0.2">
      <c r="B1335" s="126"/>
    </row>
    <row r="1336" spans="2:2" x14ac:dyDescent="0.2">
      <c r="B1336" s="126"/>
    </row>
    <row r="1337" spans="2:2" x14ac:dyDescent="0.2">
      <c r="B1337" s="126"/>
    </row>
    <row r="1338" spans="2:2" x14ac:dyDescent="0.2">
      <c r="B1338" s="126"/>
    </row>
    <row r="1339" spans="2:2" x14ac:dyDescent="0.2">
      <c r="B1339" s="126"/>
    </row>
    <row r="1340" spans="2:2" x14ac:dyDescent="0.2">
      <c r="B1340" s="126"/>
    </row>
    <row r="1341" spans="2:2" x14ac:dyDescent="0.2">
      <c r="B1341" s="126"/>
    </row>
    <row r="1342" spans="2:2" x14ac:dyDescent="0.2">
      <c r="B1342" s="126"/>
    </row>
    <row r="1343" spans="2:2" x14ac:dyDescent="0.2">
      <c r="B1343" s="126"/>
    </row>
    <row r="1344" spans="2:2" x14ac:dyDescent="0.2">
      <c r="B1344" s="126"/>
    </row>
    <row r="1345" spans="2:2" x14ac:dyDescent="0.2">
      <c r="B1345" s="126"/>
    </row>
    <row r="1346" spans="2:2" x14ac:dyDescent="0.2">
      <c r="B1346" s="126"/>
    </row>
    <row r="1347" spans="2:2" x14ac:dyDescent="0.2">
      <c r="B1347" s="126"/>
    </row>
    <row r="1348" spans="2:2" x14ac:dyDescent="0.2">
      <c r="B1348" s="126"/>
    </row>
    <row r="1349" spans="2:2" x14ac:dyDescent="0.2">
      <c r="B1349" s="126"/>
    </row>
    <row r="1350" spans="2:2" x14ac:dyDescent="0.2">
      <c r="B1350" s="126"/>
    </row>
    <row r="1351" spans="2:2" x14ac:dyDescent="0.2">
      <c r="B1351" s="126"/>
    </row>
    <row r="1352" spans="2:2" x14ac:dyDescent="0.2">
      <c r="B1352" s="126"/>
    </row>
    <row r="1353" spans="2:2" x14ac:dyDescent="0.2">
      <c r="B1353" s="126"/>
    </row>
    <row r="1354" spans="2:2" x14ac:dyDescent="0.2">
      <c r="B1354" s="126"/>
    </row>
    <row r="1355" spans="2:2" x14ac:dyDescent="0.2">
      <c r="B1355" s="126"/>
    </row>
    <row r="1356" spans="2:2" x14ac:dyDescent="0.2">
      <c r="B1356" s="126"/>
    </row>
    <row r="1357" spans="2:2" x14ac:dyDescent="0.2">
      <c r="B1357" s="126"/>
    </row>
    <row r="1358" spans="2:2" x14ac:dyDescent="0.2">
      <c r="B1358" s="126"/>
    </row>
    <row r="1359" spans="2:2" x14ac:dyDescent="0.2">
      <c r="B1359" s="126"/>
    </row>
    <row r="1360" spans="2:2" x14ac:dyDescent="0.2">
      <c r="B1360" s="126"/>
    </row>
    <row r="1361" spans="2:2" x14ac:dyDescent="0.2">
      <c r="B1361" s="126"/>
    </row>
    <row r="1362" spans="2:2" x14ac:dyDescent="0.2">
      <c r="B1362" s="126"/>
    </row>
    <row r="1363" spans="2:2" x14ac:dyDescent="0.2">
      <c r="B1363" s="126"/>
    </row>
    <row r="1364" spans="2:2" x14ac:dyDescent="0.2">
      <c r="B1364" s="126"/>
    </row>
    <row r="1365" spans="2:2" x14ac:dyDescent="0.2">
      <c r="B1365" s="126"/>
    </row>
    <row r="1366" spans="2:2" x14ac:dyDescent="0.2">
      <c r="B1366" s="126"/>
    </row>
    <row r="1367" spans="2:2" x14ac:dyDescent="0.2">
      <c r="B1367" s="126"/>
    </row>
    <row r="1368" spans="2:2" x14ac:dyDescent="0.2">
      <c r="B1368" s="126"/>
    </row>
    <row r="1369" spans="2:2" x14ac:dyDescent="0.2">
      <c r="B1369" s="126"/>
    </row>
    <row r="1370" spans="2:2" x14ac:dyDescent="0.2">
      <c r="B1370" s="126"/>
    </row>
    <row r="1371" spans="2:2" x14ac:dyDescent="0.2">
      <c r="B1371" s="126"/>
    </row>
    <row r="1372" spans="2:2" x14ac:dyDescent="0.2">
      <c r="B1372" s="126"/>
    </row>
    <row r="1373" spans="2:2" x14ac:dyDescent="0.2">
      <c r="B1373" s="126"/>
    </row>
    <row r="1374" spans="2:2" x14ac:dyDescent="0.2">
      <c r="B1374" s="126"/>
    </row>
    <row r="1375" spans="2:2" x14ac:dyDescent="0.2">
      <c r="B1375" s="126"/>
    </row>
    <row r="1376" spans="2:2" x14ac:dyDescent="0.2">
      <c r="B1376" s="126"/>
    </row>
    <row r="1377" spans="2:2" x14ac:dyDescent="0.2">
      <c r="B1377" s="126"/>
    </row>
    <row r="1378" spans="2:2" x14ac:dyDescent="0.2">
      <c r="B1378" s="126"/>
    </row>
    <row r="1379" spans="2:2" x14ac:dyDescent="0.2">
      <c r="B1379" s="126"/>
    </row>
    <row r="1380" spans="2:2" x14ac:dyDescent="0.2">
      <c r="B1380" s="126"/>
    </row>
    <row r="1381" spans="2:2" x14ac:dyDescent="0.2">
      <c r="B1381" s="126"/>
    </row>
    <row r="1382" spans="2:2" x14ac:dyDescent="0.2">
      <c r="B1382" s="126"/>
    </row>
    <row r="1383" spans="2:2" x14ac:dyDescent="0.2">
      <c r="B1383" s="126"/>
    </row>
    <row r="1384" spans="2:2" x14ac:dyDescent="0.2">
      <c r="B1384" s="126"/>
    </row>
    <row r="1385" spans="2:2" x14ac:dyDescent="0.2">
      <c r="B1385" s="126"/>
    </row>
    <row r="1386" spans="2:2" x14ac:dyDescent="0.2">
      <c r="B1386" s="126"/>
    </row>
    <row r="1387" spans="2:2" x14ac:dyDescent="0.2">
      <c r="B1387" s="126"/>
    </row>
    <row r="1388" spans="2:2" x14ac:dyDescent="0.2">
      <c r="B1388" s="126"/>
    </row>
    <row r="1389" spans="2:2" x14ac:dyDescent="0.2">
      <c r="B1389" s="126"/>
    </row>
    <row r="1390" spans="2:2" x14ac:dyDescent="0.2">
      <c r="B1390" s="126"/>
    </row>
    <row r="1391" spans="2:2" x14ac:dyDescent="0.2">
      <c r="B1391" s="126"/>
    </row>
    <row r="1392" spans="2:2" x14ac:dyDescent="0.2">
      <c r="B1392" s="126"/>
    </row>
    <row r="1393" spans="2:2" x14ac:dyDescent="0.2">
      <c r="B1393" s="126"/>
    </row>
    <row r="1394" spans="2:2" x14ac:dyDescent="0.2">
      <c r="B1394" s="126"/>
    </row>
    <row r="1395" spans="2:2" x14ac:dyDescent="0.2">
      <c r="B1395" s="126"/>
    </row>
    <row r="1396" spans="2:2" x14ac:dyDescent="0.2">
      <c r="B1396" s="126"/>
    </row>
    <row r="1397" spans="2:2" x14ac:dyDescent="0.2">
      <c r="B1397" s="126"/>
    </row>
    <row r="1398" spans="2:2" x14ac:dyDescent="0.2">
      <c r="B1398" s="126"/>
    </row>
    <row r="1399" spans="2:2" x14ac:dyDescent="0.2">
      <c r="B1399" s="126"/>
    </row>
    <row r="1400" spans="2:2" x14ac:dyDescent="0.2">
      <c r="B1400" s="126"/>
    </row>
    <row r="1401" spans="2:2" x14ac:dyDescent="0.2">
      <c r="B1401" s="126"/>
    </row>
    <row r="1402" spans="2:2" x14ac:dyDescent="0.2">
      <c r="B1402" s="126"/>
    </row>
    <row r="1403" spans="2:2" x14ac:dyDescent="0.2">
      <c r="B1403" s="126"/>
    </row>
    <row r="1404" spans="2:2" x14ac:dyDescent="0.2">
      <c r="B1404" s="126"/>
    </row>
    <row r="1405" spans="2:2" x14ac:dyDescent="0.2">
      <c r="B1405" s="126"/>
    </row>
    <row r="1406" spans="2:2" x14ac:dyDescent="0.2">
      <c r="B1406" s="126"/>
    </row>
    <row r="1407" spans="2:2" x14ac:dyDescent="0.2">
      <c r="B1407" s="126"/>
    </row>
    <row r="1408" spans="2:2" x14ac:dyDescent="0.2">
      <c r="B1408" s="126"/>
    </row>
    <row r="1409" spans="2:2" x14ac:dyDescent="0.2">
      <c r="B1409" s="126"/>
    </row>
    <row r="1410" spans="2:2" x14ac:dyDescent="0.2">
      <c r="B1410" s="126"/>
    </row>
    <row r="1411" spans="2:2" x14ac:dyDescent="0.2">
      <c r="B1411" s="126"/>
    </row>
    <row r="1412" spans="2:2" x14ac:dyDescent="0.2">
      <c r="B1412" s="126"/>
    </row>
    <row r="1413" spans="2:2" x14ac:dyDescent="0.2">
      <c r="B1413" s="126"/>
    </row>
    <row r="1414" spans="2:2" x14ac:dyDescent="0.2">
      <c r="B1414" s="126"/>
    </row>
    <row r="1415" spans="2:2" x14ac:dyDescent="0.2">
      <c r="B1415" s="126"/>
    </row>
    <row r="1416" spans="2:2" x14ac:dyDescent="0.2">
      <c r="B1416" s="126"/>
    </row>
    <row r="1417" spans="2:2" x14ac:dyDescent="0.2">
      <c r="B1417" s="126"/>
    </row>
    <row r="1418" spans="2:2" x14ac:dyDescent="0.2">
      <c r="B1418" s="126"/>
    </row>
    <row r="1419" spans="2:2" x14ac:dyDescent="0.2">
      <c r="B1419" s="126"/>
    </row>
    <row r="1420" spans="2:2" x14ac:dyDescent="0.2">
      <c r="B1420" s="126"/>
    </row>
    <row r="1421" spans="2:2" x14ac:dyDescent="0.2">
      <c r="B1421" s="126"/>
    </row>
    <row r="1422" spans="2:2" x14ac:dyDescent="0.2">
      <c r="B1422" s="126"/>
    </row>
    <row r="1423" spans="2:2" x14ac:dyDescent="0.2">
      <c r="B1423" s="126"/>
    </row>
    <row r="1424" spans="2:2" x14ac:dyDescent="0.2">
      <c r="B1424" s="126"/>
    </row>
    <row r="1425" spans="2:2" x14ac:dyDescent="0.2">
      <c r="B1425" s="126"/>
    </row>
    <row r="1426" spans="2:2" x14ac:dyDescent="0.2">
      <c r="B1426" s="126"/>
    </row>
    <row r="1427" spans="2:2" x14ac:dyDescent="0.2">
      <c r="B1427" s="126"/>
    </row>
    <row r="1428" spans="2:2" x14ac:dyDescent="0.2">
      <c r="B1428" s="126"/>
    </row>
    <row r="1429" spans="2:2" x14ac:dyDescent="0.2">
      <c r="B1429" s="126"/>
    </row>
    <row r="1430" spans="2:2" x14ac:dyDescent="0.2">
      <c r="B1430" s="126"/>
    </row>
    <row r="1431" spans="2:2" x14ac:dyDescent="0.2">
      <c r="B1431" s="126"/>
    </row>
    <row r="1432" spans="2:2" x14ac:dyDescent="0.2">
      <c r="B1432" s="126"/>
    </row>
    <row r="1433" spans="2:2" x14ac:dyDescent="0.2">
      <c r="B1433" s="126"/>
    </row>
    <row r="1434" spans="2:2" x14ac:dyDescent="0.2">
      <c r="B1434" s="126"/>
    </row>
    <row r="1435" spans="2:2" x14ac:dyDescent="0.2">
      <c r="B1435" s="126"/>
    </row>
    <row r="1436" spans="2:2" x14ac:dyDescent="0.2">
      <c r="B1436" s="126"/>
    </row>
    <row r="1437" spans="2:2" x14ac:dyDescent="0.2">
      <c r="B1437" s="126"/>
    </row>
    <row r="1438" spans="2:2" x14ac:dyDescent="0.2">
      <c r="B1438" s="126"/>
    </row>
    <row r="1439" spans="2:2" x14ac:dyDescent="0.2">
      <c r="B1439" s="126"/>
    </row>
    <row r="1440" spans="2:2" x14ac:dyDescent="0.2">
      <c r="B1440" s="126"/>
    </row>
    <row r="1441" spans="2:2" x14ac:dyDescent="0.2">
      <c r="B1441" s="126"/>
    </row>
    <row r="1442" spans="2:2" x14ac:dyDescent="0.2">
      <c r="B1442" s="126"/>
    </row>
    <row r="1443" spans="2:2" x14ac:dyDescent="0.2">
      <c r="B1443" s="126"/>
    </row>
    <row r="1444" spans="2:2" x14ac:dyDescent="0.2">
      <c r="B1444" s="126"/>
    </row>
    <row r="1445" spans="2:2" x14ac:dyDescent="0.2">
      <c r="B1445" s="126"/>
    </row>
    <row r="1446" spans="2:2" x14ac:dyDescent="0.2">
      <c r="B1446" s="126"/>
    </row>
    <row r="1447" spans="2:2" x14ac:dyDescent="0.2">
      <c r="B1447" s="126"/>
    </row>
    <row r="1448" spans="2:2" x14ac:dyDescent="0.2">
      <c r="B1448" s="126"/>
    </row>
    <row r="1449" spans="2:2" x14ac:dyDescent="0.2">
      <c r="B1449" s="126"/>
    </row>
    <row r="1450" spans="2:2" x14ac:dyDescent="0.2">
      <c r="B1450" s="126"/>
    </row>
    <row r="1451" spans="2:2" x14ac:dyDescent="0.2">
      <c r="B1451" s="126"/>
    </row>
    <row r="1452" spans="2:2" x14ac:dyDescent="0.2">
      <c r="B1452" s="126"/>
    </row>
    <row r="1453" spans="2:2" x14ac:dyDescent="0.2">
      <c r="B1453" s="126"/>
    </row>
    <row r="1454" spans="2:2" x14ac:dyDescent="0.2">
      <c r="B1454" s="126"/>
    </row>
    <row r="1455" spans="2:2" x14ac:dyDescent="0.2">
      <c r="B1455" s="126"/>
    </row>
    <row r="1456" spans="2:2" x14ac:dyDescent="0.2">
      <c r="B1456" s="126"/>
    </row>
    <row r="1457" spans="2:2" x14ac:dyDescent="0.2">
      <c r="B1457" s="126"/>
    </row>
    <row r="1458" spans="2:2" x14ac:dyDescent="0.2">
      <c r="B1458" s="126"/>
    </row>
    <row r="1459" spans="2:2" x14ac:dyDescent="0.2">
      <c r="B1459" s="126"/>
    </row>
    <row r="1460" spans="2:2" x14ac:dyDescent="0.2">
      <c r="B1460" s="126"/>
    </row>
    <row r="1461" spans="2:2" x14ac:dyDescent="0.2">
      <c r="B1461" s="126"/>
    </row>
    <row r="1462" spans="2:2" x14ac:dyDescent="0.2">
      <c r="B1462" s="126"/>
    </row>
    <row r="1463" spans="2:2" x14ac:dyDescent="0.2">
      <c r="B1463" s="126"/>
    </row>
    <row r="1464" spans="2:2" x14ac:dyDescent="0.2">
      <c r="B1464" s="126"/>
    </row>
    <row r="1465" spans="2:2" x14ac:dyDescent="0.2">
      <c r="B1465" s="126"/>
    </row>
    <row r="1466" spans="2:2" x14ac:dyDescent="0.2">
      <c r="B1466" s="126"/>
    </row>
    <row r="1467" spans="2:2" x14ac:dyDescent="0.2">
      <c r="B1467" s="126"/>
    </row>
    <row r="1468" spans="2:2" x14ac:dyDescent="0.2">
      <c r="B1468" s="126"/>
    </row>
    <row r="1469" spans="2:2" x14ac:dyDescent="0.2">
      <c r="B1469" s="126"/>
    </row>
    <row r="1470" spans="2:2" x14ac:dyDescent="0.2">
      <c r="B1470" s="126"/>
    </row>
    <row r="1471" spans="2:2" x14ac:dyDescent="0.2">
      <c r="B1471" s="126"/>
    </row>
    <row r="1472" spans="2:2" x14ac:dyDescent="0.2">
      <c r="B1472" s="126"/>
    </row>
    <row r="1473" spans="2:2" x14ac:dyDescent="0.2">
      <c r="B1473" s="126"/>
    </row>
    <row r="1474" spans="2:2" x14ac:dyDescent="0.2">
      <c r="B1474" s="126"/>
    </row>
    <row r="1475" spans="2:2" x14ac:dyDescent="0.2">
      <c r="B1475" s="126"/>
    </row>
    <row r="1476" spans="2:2" x14ac:dyDescent="0.2">
      <c r="B1476" s="126"/>
    </row>
    <row r="1477" spans="2:2" x14ac:dyDescent="0.2">
      <c r="B1477" s="126"/>
    </row>
    <row r="1478" spans="2:2" x14ac:dyDescent="0.2">
      <c r="B1478" s="126"/>
    </row>
    <row r="1479" spans="2:2" x14ac:dyDescent="0.2">
      <c r="B1479" s="126"/>
    </row>
    <row r="1480" spans="2:2" x14ac:dyDescent="0.2">
      <c r="B1480" s="126"/>
    </row>
    <row r="1481" spans="2:2" x14ac:dyDescent="0.2">
      <c r="B1481" s="126"/>
    </row>
    <row r="1482" spans="2:2" x14ac:dyDescent="0.2">
      <c r="B1482" s="126"/>
    </row>
    <row r="1483" spans="2:2" x14ac:dyDescent="0.2">
      <c r="B1483" s="126"/>
    </row>
    <row r="1484" spans="2:2" x14ac:dyDescent="0.2">
      <c r="B1484" s="126"/>
    </row>
    <row r="1485" spans="2:2" x14ac:dyDescent="0.2">
      <c r="B1485" s="126"/>
    </row>
    <row r="1486" spans="2:2" x14ac:dyDescent="0.2">
      <c r="B1486" s="126"/>
    </row>
    <row r="1487" spans="2:2" x14ac:dyDescent="0.2">
      <c r="B1487" s="126"/>
    </row>
    <row r="1488" spans="2:2" x14ac:dyDescent="0.2">
      <c r="B1488" s="126"/>
    </row>
    <row r="1489" spans="2:2" x14ac:dyDescent="0.2">
      <c r="B1489" s="126"/>
    </row>
    <row r="1490" spans="2:2" x14ac:dyDescent="0.2">
      <c r="B1490" s="126"/>
    </row>
    <row r="1491" spans="2:2" x14ac:dyDescent="0.2">
      <c r="B1491" s="126"/>
    </row>
    <row r="1492" spans="2:2" x14ac:dyDescent="0.2">
      <c r="B1492" s="126"/>
    </row>
    <row r="1493" spans="2:2" x14ac:dyDescent="0.2">
      <c r="B1493" s="126"/>
    </row>
    <row r="1494" spans="2:2" x14ac:dyDescent="0.2">
      <c r="B1494" s="126"/>
    </row>
    <row r="1495" spans="2:2" x14ac:dyDescent="0.2">
      <c r="B1495" s="126"/>
    </row>
    <row r="1496" spans="2:2" x14ac:dyDescent="0.2">
      <c r="B1496" s="126"/>
    </row>
    <row r="1497" spans="2:2" x14ac:dyDescent="0.2">
      <c r="B1497" s="126"/>
    </row>
    <row r="1498" spans="2:2" x14ac:dyDescent="0.2">
      <c r="B1498" s="126"/>
    </row>
    <row r="1499" spans="2:2" x14ac:dyDescent="0.2">
      <c r="B1499" s="126"/>
    </row>
    <row r="1500" spans="2:2" x14ac:dyDescent="0.2">
      <c r="B1500" s="126"/>
    </row>
    <row r="1501" spans="2:2" x14ac:dyDescent="0.2">
      <c r="B1501" s="126"/>
    </row>
    <row r="1502" spans="2:2" x14ac:dyDescent="0.2">
      <c r="B1502" s="126"/>
    </row>
    <row r="1503" spans="2:2" x14ac:dyDescent="0.2">
      <c r="B1503" s="126"/>
    </row>
    <row r="1504" spans="2:2" x14ac:dyDescent="0.2">
      <c r="B1504" s="126"/>
    </row>
    <row r="1505" spans="2:2" x14ac:dyDescent="0.2">
      <c r="B1505" s="126"/>
    </row>
    <row r="1506" spans="2:2" x14ac:dyDescent="0.2">
      <c r="B1506" s="126"/>
    </row>
    <row r="1507" spans="2:2" x14ac:dyDescent="0.2">
      <c r="B1507" s="126"/>
    </row>
    <row r="1508" spans="2:2" x14ac:dyDescent="0.2">
      <c r="B1508" s="126"/>
    </row>
    <row r="1509" spans="2:2" x14ac:dyDescent="0.2">
      <c r="B1509" s="126"/>
    </row>
    <row r="1510" spans="2:2" x14ac:dyDescent="0.2">
      <c r="B1510" s="126"/>
    </row>
    <row r="1511" spans="2:2" x14ac:dyDescent="0.2">
      <c r="B1511" s="126"/>
    </row>
    <row r="1512" spans="2:2" x14ac:dyDescent="0.2">
      <c r="B1512" s="126"/>
    </row>
    <row r="1513" spans="2:2" x14ac:dyDescent="0.2">
      <c r="B1513" s="126"/>
    </row>
    <row r="1514" spans="2:2" x14ac:dyDescent="0.2">
      <c r="B1514" s="126"/>
    </row>
    <row r="1515" spans="2:2" x14ac:dyDescent="0.2">
      <c r="B1515" s="126"/>
    </row>
    <row r="1516" spans="2:2" x14ac:dyDescent="0.2">
      <c r="B1516" s="126"/>
    </row>
    <row r="1517" spans="2:2" x14ac:dyDescent="0.2">
      <c r="B1517" s="126"/>
    </row>
    <row r="1518" spans="2:2" x14ac:dyDescent="0.2">
      <c r="B1518" s="126"/>
    </row>
    <row r="1519" spans="2:2" x14ac:dyDescent="0.2">
      <c r="B1519" s="126"/>
    </row>
    <row r="1520" spans="2:2" x14ac:dyDescent="0.2">
      <c r="B1520" s="126"/>
    </row>
    <row r="1521" spans="2:2" x14ac:dyDescent="0.2">
      <c r="B1521" s="126"/>
    </row>
    <row r="1522" spans="2:2" x14ac:dyDescent="0.2">
      <c r="B1522" s="126"/>
    </row>
    <row r="1523" spans="2:2" x14ac:dyDescent="0.2">
      <c r="B1523" s="126"/>
    </row>
    <row r="1524" spans="2:2" x14ac:dyDescent="0.2">
      <c r="B1524" s="126"/>
    </row>
    <row r="1525" spans="2:2" x14ac:dyDescent="0.2">
      <c r="B1525" s="126"/>
    </row>
    <row r="1526" spans="2:2" x14ac:dyDescent="0.2">
      <c r="B1526" s="126"/>
    </row>
    <row r="1527" spans="2:2" x14ac:dyDescent="0.2">
      <c r="B1527" s="126"/>
    </row>
    <row r="1528" spans="2:2" x14ac:dyDescent="0.2">
      <c r="B1528" s="126"/>
    </row>
    <row r="1529" spans="2:2" x14ac:dyDescent="0.2">
      <c r="B1529" s="126"/>
    </row>
    <row r="1530" spans="2:2" x14ac:dyDescent="0.2">
      <c r="B1530" s="126"/>
    </row>
    <row r="1531" spans="2:2" x14ac:dyDescent="0.2">
      <c r="B1531" s="126"/>
    </row>
    <row r="1532" spans="2:2" x14ac:dyDescent="0.2">
      <c r="B1532" s="126"/>
    </row>
    <row r="1533" spans="2:2" x14ac:dyDescent="0.2">
      <c r="B1533" s="126"/>
    </row>
    <row r="1534" spans="2:2" x14ac:dyDescent="0.2">
      <c r="B1534" s="126"/>
    </row>
    <row r="1535" spans="2:2" x14ac:dyDescent="0.2">
      <c r="B1535" s="126"/>
    </row>
    <row r="1536" spans="2:2" x14ac:dyDescent="0.2">
      <c r="B1536" s="126"/>
    </row>
    <row r="1537" spans="2:2" x14ac:dyDescent="0.2">
      <c r="B1537" s="126"/>
    </row>
    <row r="1538" spans="2:2" x14ac:dyDescent="0.2">
      <c r="B1538" s="126"/>
    </row>
    <row r="1539" spans="2:2" x14ac:dyDescent="0.2">
      <c r="B1539" s="126"/>
    </row>
    <row r="1540" spans="2:2" x14ac:dyDescent="0.2">
      <c r="B1540" s="126"/>
    </row>
    <row r="1541" spans="2:2" x14ac:dyDescent="0.2">
      <c r="B1541" s="126"/>
    </row>
    <row r="1542" spans="2:2" x14ac:dyDescent="0.2">
      <c r="B1542" s="126"/>
    </row>
    <row r="1543" spans="2:2" x14ac:dyDescent="0.2">
      <c r="B1543" s="126"/>
    </row>
    <row r="1544" spans="2:2" x14ac:dyDescent="0.2">
      <c r="B1544" s="126"/>
    </row>
    <row r="1545" spans="2:2" x14ac:dyDescent="0.2">
      <c r="B1545" s="126"/>
    </row>
    <row r="1546" spans="2:2" x14ac:dyDescent="0.2">
      <c r="B1546" s="126"/>
    </row>
    <row r="1547" spans="2:2" x14ac:dyDescent="0.2">
      <c r="B1547" s="126"/>
    </row>
    <row r="1548" spans="2:2" x14ac:dyDescent="0.2">
      <c r="B1548" s="126"/>
    </row>
    <row r="1549" spans="2:2" x14ac:dyDescent="0.2">
      <c r="B1549" s="126"/>
    </row>
    <row r="1550" spans="2:2" x14ac:dyDescent="0.2">
      <c r="B1550" s="126"/>
    </row>
    <row r="1551" spans="2:2" x14ac:dyDescent="0.2">
      <c r="B1551" s="126"/>
    </row>
    <row r="1552" spans="2:2" x14ac:dyDescent="0.2">
      <c r="B1552" s="126"/>
    </row>
    <row r="1553" spans="2:2" x14ac:dyDescent="0.2">
      <c r="B1553" s="126"/>
    </row>
    <row r="1554" spans="2:2" x14ac:dyDescent="0.2">
      <c r="B1554" s="126"/>
    </row>
    <row r="1555" spans="2:2" x14ac:dyDescent="0.2">
      <c r="B1555" s="126"/>
    </row>
    <row r="1556" spans="2:2" x14ac:dyDescent="0.2">
      <c r="B1556" s="126"/>
    </row>
    <row r="1557" spans="2:2" x14ac:dyDescent="0.2">
      <c r="B1557" s="126"/>
    </row>
    <row r="1558" spans="2:2" x14ac:dyDescent="0.2">
      <c r="B1558" s="126"/>
    </row>
    <row r="1559" spans="2:2" x14ac:dyDescent="0.2">
      <c r="B1559" s="126"/>
    </row>
    <row r="1560" spans="2:2" x14ac:dyDescent="0.2">
      <c r="B1560" s="126"/>
    </row>
    <row r="1561" spans="2:2" x14ac:dyDescent="0.2">
      <c r="B1561" s="126"/>
    </row>
    <row r="1562" spans="2:2" x14ac:dyDescent="0.2">
      <c r="B1562" s="126"/>
    </row>
    <row r="1563" spans="2:2" x14ac:dyDescent="0.2">
      <c r="B1563" s="126"/>
    </row>
    <row r="1564" spans="2:2" x14ac:dyDescent="0.2">
      <c r="B1564" s="126"/>
    </row>
    <row r="1565" spans="2:2" x14ac:dyDescent="0.2">
      <c r="B1565" s="126"/>
    </row>
    <row r="1566" spans="2:2" x14ac:dyDescent="0.2">
      <c r="B1566" s="126"/>
    </row>
    <row r="1567" spans="2:2" x14ac:dyDescent="0.2">
      <c r="B1567" s="126"/>
    </row>
    <row r="1568" spans="2:2" x14ac:dyDescent="0.2">
      <c r="B1568" s="126"/>
    </row>
    <row r="1569" spans="2:2" x14ac:dyDescent="0.2">
      <c r="B1569" s="126"/>
    </row>
    <row r="1570" spans="2:2" x14ac:dyDescent="0.2">
      <c r="B1570" s="126"/>
    </row>
    <row r="1571" spans="2:2" x14ac:dyDescent="0.2">
      <c r="B1571" s="126"/>
    </row>
    <row r="1572" spans="2:2" x14ac:dyDescent="0.2">
      <c r="B1572" s="126"/>
    </row>
    <row r="1573" spans="2:2" x14ac:dyDescent="0.2">
      <c r="B1573" s="126"/>
    </row>
    <row r="1574" spans="2:2" x14ac:dyDescent="0.2">
      <c r="B1574" s="126"/>
    </row>
    <row r="1575" spans="2:2" x14ac:dyDescent="0.2">
      <c r="B1575" s="126"/>
    </row>
    <row r="1576" spans="2:2" x14ac:dyDescent="0.2">
      <c r="B1576" s="126"/>
    </row>
    <row r="1577" spans="2:2" x14ac:dyDescent="0.2">
      <c r="B1577" s="126"/>
    </row>
    <row r="1578" spans="2:2" x14ac:dyDescent="0.2">
      <c r="B1578" s="126"/>
    </row>
    <row r="1579" spans="2:2" x14ac:dyDescent="0.2">
      <c r="B1579" s="126"/>
    </row>
    <row r="1580" spans="2:2" x14ac:dyDescent="0.2">
      <c r="B1580" s="126"/>
    </row>
    <row r="1581" spans="2:2" x14ac:dyDescent="0.2">
      <c r="B1581" s="126"/>
    </row>
    <row r="1582" spans="2:2" x14ac:dyDescent="0.2">
      <c r="B1582" s="126"/>
    </row>
    <row r="1583" spans="2:2" x14ac:dyDescent="0.2">
      <c r="B1583" s="126"/>
    </row>
    <row r="1584" spans="2:2" x14ac:dyDescent="0.2">
      <c r="B1584" s="126"/>
    </row>
    <row r="1585" spans="2:2" x14ac:dyDescent="0.2">
      <c r="B1585" s="126"/>
    </row>
    <row r="1586" spans="2:2" x14ac:dyDescent="0.2">
      <c r="B1586" s="126"/>
    </row>
    <row r="1587" spans="2:2" x14ac:dyDescent="0.2">
      <c r="B1587" s="126"/>
    </row>
    <row r="1588" spans="2:2" x14ac:dyDescent="0.2">
      <c r="B1588" s="126"/>
    </row>
    <row r="1589" spans="2:2" x14ac:dyDescent="0.2">
      <c r="B1589" s="126"/>
    </row>
    <row r="1590" spans="2:2" x14ac:dyDescent="0.2">
      <c r="B1590" s="126"/>
    </row>
    <row r="1591" spans="2:2" x14ac:dyDescent="0.2">
      <c r="B1591" s="126"/>
    </row>
    <row r="1592" spans="2:2" x14ac:dyDescent="0.2">
      <c r="B1592" s="126"/>
    </row>
    <row r="1593" spans="2:2" x14ac:dyDescent="0.2">
      <c r="B1593" s="126"/>
    </row>
    <row r="1594" spans="2:2" x14ac:dyDescent="0.2">
      <c r="B1594" s="126"/>
    </row>
    <row r="1595" spans="2:2" x14ac:dyDescent="0.2">
      <c r="B1595" s="126"/>
    </row>
    <row r="1596" spans="2:2" x14ac:dyDescent="0.2">
      <c r="B1596" s="126"/>
    </row>
    <row r="1597" spans="2:2" x14ac:dyDescent="0.2">
      <c r="B1597" s="126"/>
    </row>
    <row r="1598" spans="2:2" x14ac:dyDescent="0.2">
      <c r="B1598" s="126"/>
    </row>
    <row r="1599" spans="2:2" x14ac:dyDescent="0.2">
      <c r="B1599" s="126"/>
    </row>
    <row r="1600" spans="2:2" x14ac:dyDescent="0.2">
      <c r="B1600" s="126"/>
    </row>
    <row r="1601" spans="2:2" x14ac:dyDescent="0.2">
      <c r="B1601" s="126"/>
    </row>
    <row r="1602" spans="2:2" x14ac:dyDescent="0.2">
      <c r="B1602" s="126"/>
    </row>
    <row r="1603" spans="2:2" x14ac:dyDescent="0.2">
      <c r="B1603" s="126"/>
    </row>
    <row r="1604" spans="2:2" x14ac:dyDescent="0.2">
      <c r="B1604" s="126"/>
    </row>
    <row r="1605" spans="2:2" x14ac:dyDescent="0.2">
      <c r="B1605" s="126"/>
    </row>
    <row r="1606" spans="2:2" x14ac:dyDescent="0.2">
      <c r="B1606" s="126"/>
    </row>
    <row r="1607" spans="2:2" x14ac:dyDescent="0.2">
      <c r="B1607" s="126"/>
    </row>
    <row r="1608" spans="2:2" x14ac:dyDescent="0.2">
      <c r="B1608" s="126"/>
    </row>
    <row r="1609" spans="2:2" x14ac:dyDescent="0.2">
      <c r="B1609" s="126"/>
    </row>
    <row r="1610" spans="2:2" x14ac:dyDescent="0.2">
      <c r="B1610" s="126"/>
    </row>
    <row r="1611" spans="2:2" x14ac:dyDescent="0.2">
      <c r="B1611" s="126"/>
    </row>
    <row r="1612" spans="2:2" x14ac:dyDescent="0.2">
      <c r="B1612" s="126"/>
    </row>
    <row r="1613" spans="2:2" x14ac:dyDescent="0.2">
      <c r="B1613" s="126"/>
    </row>
    <row r="1614" spans="2:2" x14ac:dyDescent="0.2">
      <c r="B1614" s="126"/>
    </row>
    <row r="1615" spans="2:2" x14ac:dyDescent="0.2">
      <c r="B1615" s="126"/>
    </row>
    <row r="1616" spans="2:2" x14ac:dyDescent="0.2">
      <c r="B1616" s="126"/>
    </row>
    <row r="1617" spans="2:2" x14ac:dyDescent="0.2">
      <c r="B1617" s="126"/>
    </row>
    <row r="1618" spans="2:2" x14ac:dyDescent="0.2">
      <c r="B1618" s="126"/>
    </row>
    <row r="1619" spans="2:2" x14ac:dyDescent="0.2">
      <c r="B1619" s="126"/>
    </row>
    <row r="1620" spans="2:2" x14ac:dyDescent="0.2">
      <c r="B1620" s="126"/>
    </row>
    <row r="1621" spans="2:2" x14ac:dyDescent="0.2">
      <c r="B1621" s="126"/>
    </row>
    <row r="1622" spans="2:2" x14ac:dyDescent="0.2">
      <c r="B1622" s="126"/>
    </row>
    <row r="1623" spans="2:2" x14ac:dyDescent="0.2">
      <c r="B1623" s="126"/>
    </row>
    <row r="1624" spans="2:2" x14ac:dyDescent="0.2">
      <c r="B1624" s="126"/>
    </row>
    <row r="1625" spans="2:2" x14ac:dyDescent="0.2">
      <c r="B1625" s="126"/>
    </row>
    <row r="1626" spans="2:2" x14ac:dyDescent="0.2">
      <c r="B1626" s="126"/>
    </row>
    <row r="1627" spans="2:2" x14ac:dyDescent="0.2">
      <c r="B1627" s="126"/>
    </row>
    <row r="1628" spans="2:2" x14ac:dyDescent="0.2">
      <c r="B1628" s="126"/>
    </row>
    <row r="1629" spans="2:2" x14ac:dyDescent="0.2">
      <c r="B1629" s="126"/>
    </row>
    <row r="1630" spans="2:2" x14ac:dyDescent="0.2">
      <c r="B1630" s="126"/>
    </row>
    <row r="1631" spans="2:2" x14ac:dyDescent="0.2">
      <c r="B1631" s="126"/>
    </row>
    <row r="1632" spans="2:2" x14ac:dyDescent="0.2">
      <c r="B1632" s="126"/>
    </row>
    <row r="1633" spans="2:2" x14ac:dyDescent="0.2">
      <c r="B1633" s="126"/>
    </row>
    <row r="1634" spans="2:2" x14ac:dyDescent="0.2">
      <c r="B1634" s="126"/>
    </row>
    <row r="1635" spans="2:2" x14ac:dyDescent="0.2">
      <c r="B1635" s="126"/>
    </row>
    <row r="1636" spans="2:2" x14ac:dyDescent="0.2">
      <c r="B1636" s="126"/>
    </row>
    <row r="1637" spans="2:2" x14ac:dyDescent="0.2">
      <c r="B1637" s="126"/>
    </row>
    <row r="1638" spans="2:2" x14ac:dyDescent="0.2">
      <c r="B1638" s="126"/>
    </row>
    <row r="1639" spans="2:2" x14ac:dyDescent="0.2">
      <c r="B1639" s="126"/>
    </row>
    <row r="1640" spans="2:2" x14ac:dyDescent="0.2">
      <c r="B1640" s="126"/>
    </row>
    <row r="1641" spans="2:2" x14ac:dyDescent="0.2">
      <c r="B1641" s="126"/>
    </row>
    <row r="1642" spans="2:2" x14ac:dyDescent="0.2">
      <c r="B1642" s="126"/>
    </row>
    <row r="1643" spans="2:2" x14ac:dyDescent="0.2">
      <c r="B1643" s="126"/>
    </row>
    <row r="1644" spans="2:2" x14ac:dyDescent="0.2">
      <c r="B1644" s="126"/>
    </row>
    <row r="1645" spans="2:2" x14ac:dyDescent="0.2">
      <c r="B1645" s="126"/>
    </row>
    <row r="1646" spans="2:2" x14ac:dyDescent="0.2">
      <c r="B1646" s="126"/>
    </row>
    <row r="1647" spans="2:2" x14ac:dyDescent="0.2">
      <c r="B1647" s="126"/>
    </row>
    <row r="1648" spans="2:2" x14ac:dyDescent="0.2">
      <c r="B1648" s="126"/>
    </row>
    <row r="1649" spans="2:2" x14ac:dyDescent="0.2">
      <c r="B1649" s="126"/>
    </row>
    <row r="1650" spans="2:2" x14ac:dyDescent="0.2">
      <c r="B1650" s="126"/>
    </row>
    <row r="1651" spans="2:2" x14ac:dyDescent="0.2">
      <c r="B1651" s="126"/>
    </row>
    <row r="1652" spans="2:2" x14ac:dyDescent="0.2">
      <c r="B1652" s="126"/>
    </row>
    <row r="1653" spans="2:2" x14ac:dyDescent="0.2">
      <c r="B1653" s="126"/>
    </row>
    <row r="1654" spans="2:2" x14ac:dyDescent="0.2">
      <c r="B1654" s="126"/>
    </row>
    <row r="1655" spans="2:2" x14ac:dyDescent="0.2">
      <c r="B1655" s="126"/>
    </row>
    <row r="1656" spans="2:2" x14ac:dyDescent="0.2">
      <c r="B1656" s="126"/>
    </row>
    <row r="1657" spans="2:2" x14ac:dyDescent="0.2">
      <c r="B1657" s="126"/>
    </row>
    <row r="1658" spans="2:2" x14ac:dyDescent="0.2">
      <c r="B1658" s="126"/>
    </row>
    <row r="1659" spans="2:2" x14ac:dyDescent="0.2">
      <c r="B1659" s="126"/>
    </row>
    <row r="1660" spans="2:2" x14ac:dyDescent="0.2">
      <c r="B1660" s="126"/>
    </row>
    <row r="1661" spans="2:2" x14ac:dyDescent="0.2">
      <c r="B1661" s="126"/>
    </row>
    <row r="1662" spans="2:2" x14ac:dyDescent="0.2">
      <c r="B1662" s="126"/>
    </row>
    <row r="1663" spans="2:2" x14ac:dyDescent="0.2">
      <c r="B1663" s="126"/>
    </row>
    <row r="1664" spans="2:2" x14ac:dyDescent="0.2">
      <c r="B1664" s="126"/>
    </row>
    <row r="1665" spans="2:2" x14ac:dyDescent="0.2">
      <c r="B1665" s="126"/>
    </row>
    <row r="1666" spans="2:2" x14ac:dyDescent="0.2">
      <c r="B1666" s="126"/>
    </row>
    <row r="1667" spans="2:2" x14ac:dyDescent="0.2">
      <c r="B1667" s="126"/>
    </row>
    <row r="1668" spans="2:2" x14ac:dyDescent="0.2">
      <c r="B1668" s="126"/>
    </row>
    <row r="1669" spans="2:2" x14ac:dyDescent="0.2">
      <c r="B1669" s="126"/>
    </row>
    <row r="1670" spans="2:2" x14ac:dyDescent="0.2">
      <c r="B1670" s="126"/>
    </row>
    <row r="1671" spans="2:2" x14ac:dyDescent="0.2">
      <c r="B1671" s="126"/>
    </row>
    <row r="1672" spans="2:2" x14ac:dyDescent="0.2">
      <c r="B1672" s="126"/>
    </row>
    <row r="1673" spans="2:2" x14ac:dyDescent="0.2">
      <c r="B1673" s="126"/>
    </row>
    <row r="1674" spans="2:2" x14ac:dyDescent="0.2">
      <c r="B1674" s="126"/>
    </row>
    <row r="1675" spans="2:2" x14ac:dyDescent="0.2">
      <c r="B1675" s="126"/>
    </row>
    <row r="1676" spans="2:2" x14ac:dyDescent="0.2">
      <c r="B1676" s="126"/>
    </row>
    <row r="1677" spans="2:2" x14ac:dyDescent="0.2">
      <c r="B1677" s="126"/>
    </row>
    <row r="1678" spans="2:2" x14ac:dyDescent="0.2">
      <c r="B1678" s="126"/>
    </row>
    <row r="1679" spans="2:2" x14ac:dyDescent="0.2">
      <c r="B1679" s="126"/>
    </row>
    <row r="1680" spans="2:2" x14ac:dyDescent="0.2">
      <c r="B1680" s="126"/>
    </row>
    <row r="1681" spans="2:2" x14ac:dyDescent="0.2">
      <c r="B1681" s="126"/>
    </row>
    <row r="1682" spans="2:2" x14ac:dyDescent="0.2">
      <c r="B1682" s="126"/>
    </row>
    <row r="1683" spans="2:2" x14ac:dyDescent="0.2">
      <c r="B1683" s="126"/>
    </row>
    <row r="1684" spans="2:2" x14ac:dyDescent="0.2">
      <c r="B1684" s="126"/>
    </row>
    <row r="1685" spans="2:2" x14ac:dyDescent="0.2">
      <c r="B1685" s="126"/>
    </row>
    <row r="1686" spans="2:2" x14ac:dyDescent="0.2">
      <c r="B1686" s="126"/>
    </row>
    <row r="1687" spans="2:2" x14ac:dyDescent="0.2">
      <c r="B1687" s="126"/>
    </row>
    <row r="1688" spans="2:2" x14ac:dyDescent="0.2">
      <c r="B1688" s="126"/>
    </row>
    <row r="1689" spans="2:2" x14ac:dyDescent="0.2">
      <c r="B1689" s="126"/>
    </row>
    <row r="1690" spans="2:2" x14ac:dyDescent="0.2">
      <c r="B1690" s="126"/>
    </row>
    <row r="1691" spans="2:2" x14ac:dyDescent="0.2">
      <c r="B1691" s="126"/>
    </row>
    <row r="1692" spans="2:2" x14ac:dyDescent="0.2">
      <c r="B1692" s="126"/>
    </row>
    <row r="1693" spans="2:2" x14ac:dyDescent="0.2">
      <c r="B1693" s="126"/>
    </row>
    <row r="1694" spans="2:2" x14ac:dyDescent="0.2">
      <c r="B1694" s="126"/>
    </row>
    <row r="1695" spans="2:2" x14ac:dyDescent="0.2">
      <c r="B1695" s="126"/>
    </row>
    <row r="1696" spans="2:2" x14ac:dyDescent="0.2">
      <c r="B1696" s="126"/>
    </row>
    <row r="1697" spans="2:2" x14ac:dyDescent="0.2">
      <c r="B1697" s="126"/>
    </row>
    <row r="1698" spans="2:2" x14ac:dyDescent="0.2">
      <c r="B1698" s="126"/>
    </row>
    <row r="1699" spans="2:2" x14ac:dyDescent="0.2">
      <c r="B1699" s="126"/>
    </row>
    <row r="1700" spans="2:2" x14ac:dyDescent="0.2">
      <c r="B1700" s="126"/>
    </row>
    <row r="1701" spans="2:2" x14ac:dyDescent="0.2">
      <c r="B1701" s="126"/>
    </row>
    <row r="1702" spans="2:2" x14ac:dyDescent="0.2">
      <c r="B1702" s="126"/>
    </row>
    <row r="1703" spans="2:2" x14ac:dyDescent="0.2">
      <c r="B1703" s="126"/>
    </row>
    <row r="1704" spans="2:2" x14ac:dyDescent="0.2">
      <c r="B1704" s="126"/>
    </row>
    <row r="1705" spans="2:2" x14ac:dyDescent="0.2">
      <c r="B1705" s="126"/>
    </row>
    <row r="1706" spans="2:2" x14ac:dyDescent="0.2">
      <c r="B1706" s="126"/>
    </row>
    <row r="1707" spans="2:2" x14ac:dyDescent="0.2">
      <c r="B1707" s="126"/>
    </row>
    <row r="1708" spans="2:2" x14ac:dyDescent="0.2">
      <c r="B1708" s="126"/>
    </row>
    <row r="1709" spans="2:2" x14ac:dyDescent="0.2">
      <c r="B1709" s="126"/>
    </row>
    <row r="1710" spans="2:2" x14ac:dyDescent="0.2">
      <c r="B1710" s="126"/>
    </row>
    <row r="1711" spans="2:2" x14ac:dyDescent="0.2">
      <c r="B1711" s="126"/>
    </row>
    <row r="1712" spans="2:2" x14ac:dyDescent="0.2">
      <c r="B1712" s="126"/>
    </row>
    <row r="1713" spans="2:2" x14ac:dyDescent="0.2">
      <c r="B1713" s="126"/>
    </row>
    <row r="1714" spans="2:2" x14ac:dyDescent="0.2">
      <c r="B1714" s="126"/>
    </row>
    <row r="1715" spans="2:2" x14ac:dyDescent="0.2">
      <c r="B1715" s="126"/>
    </row>
    <row r="1716" spans="2:2" x14ac:dyDescent="0.2">
      <c r="B1716" s="126"/>
    </row>
    <row r="1717" spans="2:2" x14ac:dyDescent="0.2">
      <c r="B1717" s="126"/>
    </row>
    <row r="1718" spans="2:2" x14ac:dyDescent="0.2">
      <c r="B1718" s="126"/>
    </row>
    <row r="1719" spans="2:2" x14ac:dyDescent="0.2">
      <c r="B1719" s="126"/>
    </row>
    <row r="1720" spans="2:2" x14ac:dyDescent="0.2">
      <c r="B1720" s="126"/>
    </row>
    <row r="1721" spans="2:2" x14ac:dyDescent="0.2">
      <c r="B1721" s="126"/>
    </row>
    <row r="1722" spans="2:2" x14ac:dyDescent="0.2">
      <c r="B1722" s="126"/>
    </row>
    <row r="1723" spans="2:2" x14ac:dyDescent="0.2">
      <c r="B1723" s="126"/>
    </row>
    <row r="1724" spans="2:2" x14ac:dyDescent="0.2">
      <c r="B1724" s="126"/>
    </row>
    <row r="1725" spans="2:2" x14ac:dyDescent="0.2">
      <c r="B1725" s="126"/>
    </row>
    <row r="1726" spans="2:2" x14ac:dyDescent="0.2">
      <c r="B1726" s="126"/>
    </row>
    <row r="1727" spans="2:2" x14ac:dyDescent="0.2">
      <c r="B1727" s="126"/>
    </row>
    <row r="1728" spans="2:2" x14ac:dyDescent="0.2">
      <c r="B1728" s="126"/>
    </row>
    <row r="1729" spans="2:2" x14ac:dyDescent="0.2">
      <c r="B1729" s="126"/>
    </row>
    <row r="1730" spans="2:2" x14ac:dyDescent="0.2">
      <c r="B1730" s="126"/>
    </row>
    <row r="1731" spans="2:2" x14ac:dyDescent="0.2">
      <c r="B1731" s="126"/>
    </row>
    <row r="1732" spans="2:2" x14ac:dyDescent="0.2">
      <c r="B1732" s="126"/>
    </row>
    <row r="1733" spans="2:2" x14ac:dyDescent="0.2">
      <c r="B1733" s="126"/>
    </row>
    <row r="1734" spans="2:2" x14ac:dyDescent="0.2">
      <c r="B1734" s="126"/>
    </row>
    <row r="1735" spans="2:2" x14ac:dyDescent="0.2">
      <c r="B1735" s="126"/>
    </row>
    <row r="1736" spans="2:2" x14ac:dyDescent="0.2">
      <c r="B1736" s="126"/>
    </row>
    <row r="1737" spans="2:2" x14ac:dyDescent="0.2">
      <c r="B1737" s="126"/>
    </row>
    <row r="1738" spans="2:2" x14ac:dyDescent="0.2">
      <c r="B1738" s="126"/>
    </row>
    <row r="1739" spans="2:2" x14ac:dyDescent="0.2">
      <c r="B1739" s="126"/>
    </row>
    <row r="1740" spans="2:2" x14ac:dyDescent="0.2">
      <c r="B1740" s="126"/>
    </row>
    <row r="1741" spans="2:2" x14ac:dyDescent="0.2">
      <c r="B1741" s="126"/>
    </row>
    <row r="1742" spans="2:2" x14ac:dyDescent="0.2">
      <c r="B1742" s="126"/>
    </row>
    <row r="1743" spans="2:2" x14ac:dyDescent="0.2">
      <c r="B1743" s="126"/>
    </row>
    <row r="1744" spans="2:2" x14ac:dyDescent="0.2">
      <c r="B1744" s="126"/>
    </row>
    <row r="1745" spans="2:2" x14ac:dyDescent="0.2">
      <c r="B1745" s="126"/>
    </row>
    <row r="1746" spans="2:2" x14ac:dyDescent="0.2">
      <c r="B1746" s="126"/>
    </row>
    <row r="1747" spans="2:2" x14ac:dyDescent="0.2">
      <c r="B1747" s="126"/>
    </row>
    <row r="1748" spans="2:2" x14ac:dyDescent="0.2">
      <c r="B1748" s="126"/>
    </row>
    <row r="1749" spans="2:2" x14ac:dyDescent="0.2">
      <c r="B1749" s="126"/>
    </row>
    <row r="1750" spans="2:2" x14ac:dyDescent="0.2">
      <c r="B1750" s="126"/>
    </row>
    <row r="1751" spans="2:2" x14ac:dyDescent="0.2">
      <c r="B1751" s="126"/>
    </row>
    <row r="1752" spans="2:2" x14ac:dyDescent="0.2">
      <c r="B1752" s="126"/>
    </row>
    <row r="1753" spans="2:2" x14ac:dyDescent="0.2">
      <c r="B1753" s="126"/>
    </row>
    <row r="1754" spans="2:2" x14ac:dyDescent="0.2">
      <c r="B1754" s="126"/>
    </row>
    <row r="1755" spans="2:2" x14ac:dyDescent="0.2">
      <c r="B1755" s="126"/>
    </row>
    <row r="1756" spans="2:2" x14ac:dyDescent="0.2">
      <c r="B1756" s="126"/>
    </row>
    <row r="1757" spans="2:2" x14ac:dyDescent="0.2">
      <c r="B1757" s="126"/>
    </row>
    <row r="1758" spans="2:2" x14ac:dyDescent="0.2">
      <c r="B1758" s="126"/>
    </row>
    <row r="1759" spans="2:2" x14ac:dyDescent="0.2">
      <c r="B1759" s="126"/>
    </row>
    <row r="1760" spans="2:2" x14ac:dyDescent="0.2">
      <c r="B1760" s="126"/>
    </row>
    <row r="1761" spans="2:2" x14ac:dyDescent="0.2">
      <c r="B1761" s="126"/>
    </row>
    <row r="1762" spans="2:2" x14ac:dyDescent="0.2">
      <c r="B1762" s="126"/>
    </row>
    <row r="1763" spans="2:2" x14ac:dyDescent="0.2">
      <c r="B1763" s="126"/>
    </row>
    <row r="1764" spans="2:2" x14ac:dyDescent="0.2">
      <c r="B1764" s="126"/>
    </row>
    <row r="1765" spans="2:2" x14ac:dyDescent="0.2">
      <c r="B1765" s="126"/>
    </row>
    <row r="1766" spans="2:2" x14ac:dyDescent="0.2">
      <c r="B1766" s="126"/>
    </row>
    <row r="1767" spans="2:2" x14ac:dyDescent="0.2">
      <c r="B1767" s="126"/>
    </row>
    <row r="1768" spans="2:2" x14ac:dyDescent="0.2">
      <c r="B1768" s="126"/>
    </row>
    <row r="1769" spans="2:2" x14ac:dyDescent="0.2">
      <c r="B1769" s="126"/>
    </row>
    <row r="1770" spans="2:2" x14ac:dyDescent="0.2">
      <c r="B1770" s="126"/>
    </row>
    <row r="1771" spans="2:2" x14ac:dyDescent="0.2">
      <c r="B1771" s="126"/>
    </row>
    <row r="1772" spans="2:2" x14ac:dyDescent="0.2">
      <c r="B1772" s="126"/>
    </row>
    <row r="1773" spans="2:2" x14ac:dyDescent="0.2">
      <c r="B1773" s="126"/>
    </row>
    <row r="1774" spans="2:2" x14ac:dyDescent="0.2">
      <c r="B1774" s="126"/>
    </row>
    <row r="1775" spans="2:2" x14ac:dyDescent="0.2">
      <c r="B1775" s="126"/>
    </row>
    <row r="1776" spans="2:2" x14ac:dyDescent="0.2">
      <c r="B1776" s="126"/>
    </row>
    <row r="1777" spans="2:2" x14ac:dyDescent="0.2">
      <c r="B1777" s="126"/>
    </row>
    <row r="1778" spans="2:2" x14ac:dyDescent="0.2">
      <c r="B1778" s="126"/>
    </row>
    <row r="1779" spans="2:2" x14ac:dyDescent="0.2">
      <c r="B1779" s="126"/>
    </row>
    <row r="1780" spans="2:2" x14ac:dyDescent="0.2">
      <c r="B1780" s="126"/>
    </row>
    <row r="1781" spans="2:2" x14ac:dyDescent="0.2">
      <c r="B1781" s="126"/>
    </row>
    <row r="1782" spans="2:2" x14ac:dyDescent="0.2">
      <c r="B1782" s="126"/>
    </row>
    <row r="1783" spans="2:2" x14ac:dyDescent="0.2">
      <c r="B1783" s="126"/>
    </row>
    <row r="1784" spans="2:2" x14ac:dyDescent="0.2">
      <c r="B1784" s="126"/>
    </row>
    <row r="1785" spans="2:2" x14ac:dyDescent="0.2">
      <c r="B1785" s="126"/>
    </row>
    <row r="1786" spans="2:2" x14ac:dyDescent="0.2">
      <c r="B1786" s="126"/>
    </row>
    <row r="1787" spans="2:2" x14ac:dyDescent="0.2">
      <c r="B1787" s="126"/>
    </row>
    <row r="1788" spans="2:2" x14ac:dyDescent="0.2">
      <c r="B1788" s="126"/>
    </row>
    <row r="1789" spans="2:2" x14ac:dyDescent="0.2">
      <c r="B1789" s="126"/>
    </row>
    <row r="1790" spans="2:2" x14ac:dyDescent="0.2">
      <c r="B1790" s="126"/>
    </row>
    <row r="1791" spans="2:2" x14ac:dyDescent="0.2">
      <c r="B1791" s="126"/>
    </row>
    <row r="1792" spans="2:2" x14ac:dyDescent="0.2">
      <c r="B1792" s="126"/>
    </row>
    <row r="1793" spans="2:2" x14ac:dyDescent="0.2">
      <c r="B1793" s="126"/>
    </row>
    <row r="1794" spans="2:2" x14ac:dyDescent="0.2">
      <c r="B1794" s="126"/>
    </row>
    <row r="1795" spans="2:2" x14ac:dyDescent="0.2">
      <c r="B1795" s="126"/>
    </row>
    <row r="1796" spans="2:2" x14ac:dyDescent="0.2">
      <c r="B1796" s="126"/>
    </row>
    <row r="1797" spans="2:2" x14ac:dyDescent="0.2">
      <c r="B1797" s="126"/>
    </row>
    <row r="1798" spans="2:2" x14ac:dyDescent="0.2">
      <c r="B1798" s="126"/>
    </row>
    <row r="1799" spans="2:2" x14ac:dyDescent="0.2">
      <c r="B1799" s="126"/>
    </row>
    <row r="1800" spans="2:2" x14ac:dyDescent="0.2">
      <c r="B1800" s="126"/>
    </row>
    <row r="1801" spans="2:2" x14ac:dyDescent="0.2">
      <c r="B1801" s="126"/>
    </row>
    <row r="1802" spans="2:2" x14ac:dyDescent="0.2">
      <c r="B1802" s="126"/>
    </row>
    <row r="1803" spans="2:2" x14ac:dyDescent="0.2">
      <c r="B1803" s="126"/>
    </row>
    <row r="1804" spans="2:2" x14ac:dyDescent="0.2">
      <c r="B1804" s="126"/>
    </row>
    <row r="1805" spans="2:2" x14ac:dyDescent="0.2">
      <c r="B1805" s="126"/>
    </row>
    <row r="1806" spans="2:2" x14ac:dyDescent="0.2">
      <c r="B1806" s="126"/>
    </row>
    <row r="1807" spans="2:2" x14ac:dyDescent="0.2">
      <c r="B1807" s="126"/>
    </row>
    <row r="1808" spans="2:2" x14ac:dyDescent="0.2">
      <c r="B1808" s="126"/>
    </row>
    <row r="1809" spans="2:2" x14ac:dyDescent="0.2">
      <c r="B1809" s="126"/>
    </row>
    <row r="1810" spans="2:2" x14ac:dyDescent="0.2">
      <c r="B1810" s="126"/>
    </row>
    <row r="1811" spans="2:2" x14ac:dyDescent="0.2">
      <c r="B1811" s="126"/>
    </row>
    <row r="1812" spans="2:2" x14ac:dyDescent="0.2">
      <c r="B1812" s="126"/>
    </row>
    <row r="1813" spans="2:2" x14ac:dyDescent="0.2">
      <c r="B1813" s="126"/>
    </row>
    <row r="1814" spans="2:2" x14ac:dyDescent="0.2">
      <c r="B1814" s="126"/>
    </row>
    <row r="1815" spans="2:2" x14ac:dyDescent="0.2">
      <c r="B1815" s="126"/>
    </row>
    <row r="1816" spans="2:2" x14ac:dyDescent="0.2">
      <c r="B1816" s="126"/>
    </row>
    <row r="1817" spans="2:2" x14ac:dyDescent="0.2">
      <c r="B1817" s="126"/>
    </row>
    <row r="1818" spans="2:2" x14ac:dyDescent="0.2">
      <c r="B1818" s="126"/>
    </row>
    <row r="1819" spans="2:2" x14ac:dyDescent="0.2">
      <c r="B1819" s="126"/>
    </row>
    <row r="1820" spans="2:2" x14ac:dyDescent="0.2">
      <c r="B1820" s="126"/>
    </row>
    <row r="1821" spans="2:2" x14ac:dyDescent="0.2">
      <c r="B1821" s="126"/>
    </row>
    <row r="1822" spans="2:2" x14ac:dyDescent="0.2">
      <c r="B1822" s="126"/>
    </row>
    <row r="1823" spans="2:2" x14ac:dyDescent="0.2">
      <c r="B1823" s="126"/>
    </row>
    <row r="1824" spans="2:2" x14ac:dyDescent="0.2">
      <c r="B1824" s="126"/>
    </row>
    <row r="1825" spans="2:2" x14ac:dyDescent="0.2">
      <c r="B1825" s="126"/>
    </row>
    <row r="1826" spans="2:2" x14ac:dyDescent="0.2">
      <c r="B1826" s="126"/>
    </row>
    <row r="1827" spans="2:2" x14ac:dyDescent="0.2">
      <c r="B1827" s="126"/>
    </row>
    <row r="1828" spans="2:2" x14ac:dyDescent="0.2">
      <c r="B1828" s="126"/>
    </row>
    <row r="1829" spans="2:2" x14ac:dyDescent="0.2">
      <c r="B1829" s="126"/>
    </row>
    <row r="1830" spans="2:2" x14ac:dyDescent="0.2">
      <c r="B1830" s="126"/>
    </row>
    <row r="1831" spans="2:2" x14ac:dyDescent="0.2">
      <c r="B1831" s="126"/>
    </row>
    <row r="1832" spans="2:2" x14ac:dyDescent="0.2">
      <c r="B1832" s="126"/>
    </row>
    <row r="1833" spans="2:2" x14ac:dyDescent="0.2">
      <c r="B1833" s="126"/>
    </row>
    <row r="1834" spans="2:2" x14ac:dyDescent="0.2">
      <c r="B1834" s="126"/>
    </row>
    <row r="1835" spans="2:2" x14ac:dyDescent="0.2">
      <c r="B1835" s="126"/>
    </row>
    <row r="1836" spans="2:2" x14ac:dyDescent="0.2">
      <c r="B1836" s="126"/>
    </row>
    <row r="1837" spans="2:2" x14ac:dyDescent="0.2">
      <c r="B1837" s="126"/>
    </row>
    <row r="1838" spans="2:2" x14ac:dyDescent="0.2">
      <c r="B1838" s="126"/>
    </row>
    <row r="1839" spans="2:2" x14ac:dyDescent="0.2">
      <c r="B1839" s="126"/>
    </row>
    <row r="1840" spans="2:2" x14ac:dyDescent="0.2">
      <c r="B1840" s="126"/>
    </row>
    <row r="1841" spans="2:2" x14ac:dyDescent="0.2">
      <c r="B1841" s="126"/>
    </row>
    <row r="1842" spans="2:2" x14ac:dyDescent="0.2">
      <c r="B1842" s="126"/>
    </row>
    <row r="1843" spans="2:2" x14ac:dyDescent="0.2">
      <c r="B1843" s="126"/>
    </row>
    <row r="1844" spans="2:2" x14ac:dyDescent="0.2">
      <c r="B1844" s="126"/>
    </row>
    <row r="1845" spans="2:2" x14ac:dyDescent="0.2">
      <c r="B1845" s="126"/>
    </row>
    <row r="1846" spans="2:2" x14ac:dyDescent="0.2">
      <c r="B1846" s="126"/>
    </row>
    <row r="1847" spans="2:2" x14ac:dyDescent="0.2">
      <c r="B1847" s="126"/>
    </row>
    <row r="1848" spans="2:2" x14ac:dyDescent="0.2">
      <c r="B1848" s="126"/>
    </row>
    <row r="1849" spans="2:2" x14ac:dyDescent="0.2">
      <c r="B1849" s="126"/>
    </row>
    <row r="1850" spans="2:2" x14ac:dyDescent="0.2">
      <c r="B1850" s="126"/>
    </row>
    <row r="1851" spans="2:2" x14ac:dyDescent="0.2">
      <c r="B1851" s="126"/>
    </row>
    <row r="1852" spans="2:2" x14ac:dyDescent="0.2">
      <c r="B1852" s="126"/>
    </row>
    <row r="1853" spans="2:2" x14ac:dyDescent="0.2">
      <c r="B1853" s="126"/>
    </row>
    <row r="1854" spans="2:2" x14ac:dyDescent="0.2">
      <c r="B1854" s="126"/>
    </row>
    <row r="1855" spans="2:2" x14ac:dyDescent="0.2">
      <c r="B1855" s="126"/>
    </row>
    <row r="1856" spans="2:2" x14ac:dyDescent="0.2">
      <c r="B1856" s="126"/>
    </row>
    <row r="1857" spans="2:2" x14ac:dyDescent="0.2">
      <c r="B1857" s="126"/>
    </row>
    <row r="1858" spans="2:2" x14ac:dyDescent="0.2">
      <c r="B1858" s="126"/>
    </row>
    <row r="1859" spans="2:2" x14ac:dyDescent="0.2">
      <c r="B1859" s="126"/>
    </row>
    <row r="1860" spans="2:2" x14ac:dyDescent="0.2">
      <c r="B1860" s="126"/>
    </row>
    <row r="1861" spans="2:2" x14ac:dyDescent="0.2">
      <c r="B1861" s="126"/>
    </row>
    <row r="1862" spans="2:2" x14ac:dyDescent="0.2">
      <c r="B1862" s="126"/>
    </row>
    <row r="1863" spans="2:2" x14ac:dyDescent="0.2">
      <c r="B1863" s="126"/>
    </row>
    <row r="1864" spans="2:2" x14ac:dyDescent="0.2">
      <c r="B1864" s="126"/>
    </row>
    <row r="1865" spans="2:2" x14ac:dyDescent="0.2">
      <c r="B1865" s="126"/>
    </row>
    <row r="1866" spans="2:2" x14ac:dyDescent="0.2">
      <c r="B1866" s="126"/>
    </row>
    <row r="1867" spans="2:2" x14ac:dyDescent="0.2">
      <c r="B1867" s="126"/>
    </row>
    <row r="1868" spans="2:2" x14ac:dyDescent="0.2">
      <c r="B1868" s="126"/>
    </row>
  </sheetData>
  <phoneticPr fontId="0" type="noConversion"/>
  <pageMargins left="0.75" right="0.75" top="1" bottom="1" header="0.5" footer="0.5"/>
  <pageSetup paperSize="5" scale="75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B1410"/>
  <sheetViews>
    <sheetView workbookViewId="0">
      <pane xSplit="4" ySplit="7" topLeftCell="E8" activePane="bottomRight" state="frozen"/>
      <selection activeCell="C17" sqref="C17"/>
      <selection pane="topRight" activeCell="C17" sqref="C17"/>
      <selection pane="bottomLeft" activeCell="C17" sqref="C17"/>
      <selection pane="bottomRight" activeCell="G17" sqref="G17"/>
    </sheetView>
  </sheetViews>
  <sheetFormatPr defaultRowHeight="8.25" x14ac:dyDescent="0.15"/>
  <cols>
    <col min="1" max="1" width="9.140625" style="87"/>
    <col min="2" max="2" width="13.140625" style="87" customWidth="1"/>
    <col min="3" max="3" width="9.140625" style="87"/>
    <col min="4" max="4" width="9.85546875" style="87" customWidth="1"/>
    <col min="5" max="5" width="11.42578125" style="87" customWidth="1"/>
    <col min="6" max="6" width="9.140625" style="87"/>
    <col min="7" max="7" width="15" style="87" customWidth="1"/>
    <col min="8" max="8" width="11.85546875" style="87" customWidth="1"/>
    <col min="9" max="9" width="12.85546875" style="87" customWidth="1"/>
    <col min="10" max="25" width="13.140625" style="87" customWidth="1"/>
    <col min="26" max="27" width="11.85546875" style="87" bestFit="1" customWidth="1"/>
    <col min="28" max="16384" width="9.140625" style="87"/>
  </cols>
  <sheetData>
    <row r="1" spans="1:28" x14ac:dyDescent="0.15">
      <c r="A1" s="86"/>
      <c r="B1" s="86"/>
      <c r="E1" s="88">
        <v>1</v>
      </c>
      <c r="F1" s="88">
        <f t="shared" ref="F1:V1" si="0">+E1+1</f>
        <v>2</v>
      </c>
      <c r="G1" s="204">
        <f t="shared" si="0"/>
        <v>3</v>
      </c>
      <c r="H1" s="88">
        <f t="shared" si="0"/>
        <v>4</v>
      </c>
      <c r="I1" s="204">
        <f t="shared" si="0"/>
        <v>5</v>
      </c>
      <c r="J1" s="88">
        <f t="shared" si="0"/>
        <v>6</v>
      </c>
      <c r="K1" s="88">
        <f t="shared" si="0"/>
        <v>7</v>
      </c>
      <c r="L1" s="88">
        <f t="shared" si="0"/>
        <v>8</v>
      </c>
      <c r="M1" s="88">
        <f t="shared" si="0"/>
        <v>9</v>
      </c>
      <c r="N1" s="88">
        <f t="shared" si="0"/>
        <v>10</v>
      </c>
      <c r="O1" s="88">
        <f t="shared" si="0"/>
        <v>11</v>
      </c>
      <c r="P1" s="88">
        <f t="shared" si="0"/>
        <v>12</v>
      </c>
      <c r="Q1" s="88">
        <f t="shared" si="0"/>
        <v>13</v>
      </c>
      <c r="R1" s="88">
        <f t="shared" si="0"/>
        <v>14</v>
      </c>
      <c r="S1" s="88">
        <f t="shared" si="0"/>
        <v>15</v>
      </c>
      <c r="T1" s="88">
        <f t="shared" si="0"/>
        <v>16</v>
      </c>
      <c r="U1" s="88">
        <f t="shared" si="0"/>
        <v>17</v>
      </c>
      <c r="V1" s="88">
        <f t="shared" si="0"/>
        <v>18</v>
      </c>
      <c r="W1" s="88">
        <f>+V1+1</f>
        <v>19</v>
      </c>
      <c r="X1" s="88">
        <f>+W1+1</f>
        <v>20</v>
      </c>
      <c r="Y1" s="88">
        <f>+X1+1</f>
        <v>21</v>
      </c>
      <c r="Z1" s="88">
        <f>+Y1+1</f>
        <v>22</v>
      </c>
      <c r="AA1" s="88">
        <f>+Z1+1</f>
        <v>23</v>
      </c>
    </row>
    <row r="2" spans="1:28" x14ac:dyDescent="0.15">
      <c r="A2" s="86"/>
      <c r="B2" s="89" t="e">
        <f>HLOOKUP(Count1,CurveTable1,2,FALSE)</f>
        <v>#N/A</v>
      </c>
      <c r="D2" s="90" t="s">
        <v>70</v>
      </c>
      <c r="E2" s="113">
        <v>37257</v>
      </c>
      <c r="F2" s="91">
        <f>E2</f>
        <v>37257</v>
      </c>
      <c r="G2" s="113">
        <v>37257</v>
      </c>
      <c r="H2" s="91">
        <f t="shared" ref="H2:V2" si="1">G2</f>
        <v>37257</v>
      </c>
      <c r="I2" s="91">
        <f t="shared" si="1"/>
        <v>37257</v>
      </c>
      <c r="J2" s="91">
        <f t="shared" si="1"/>
        <v>37257</v>
      </c>
      <c r="K2" s="91">
        <f t="shared" si="1"/>
        <v>37257</v>
      </c>
      <c r="L2" s="91">
        <f t="shared" si="1"/>
        <v>37257</v>
      </c>
      <c r="M2" s="91">
        <f>X2</f>
        <v>37257</v>
      </c>
      <c r="N2" s="91">
        <f>L2</f>
        <v>37257</v>
      </c>
      <c r="O2" s="91">
        <f t="shared" si="1"/>
        <v>37257</v>
      </c>
      <c r="P2" s="91">
        <f t="shared" si="1"/>
        <v>37257</v>
      </c>
      <c r="Q2" s="91">
        <f t="shared" si="1"/>
        <v>37257</v>
      </c>
      <c r="R2" s="91">
        <f t="shared" si="1"/>
        <v>37257</v>
      </c>
      <c r="S2" s="91">
        <f t="shared" si="1"/>
        <v>37257</v>
      </c>
      <c r="T2" s="91">
        <f t="shared" si="1"/>
        <v>37257</v>
      </c>
      <c r="U2" s="91">
        <f t="shared" si="1"/>
        <v>37257</v>
      </c>
      <c r="V2" s="91">
        <f t="shared" si="1"/>
        <v>37257</v>
      </c>
      <c r="W2" s="91">
        <f t="shared" ref="W2:Z3" si="2">V2</f>
        <v>37257</v>
      </c>
      <c r="X2" s="91">
        <f t="shared" si="2"/>
        <v>37257</v>
      </c>
      <c r="Y2" s="91">
        <f t="shared" si="2"/>
        <v>37257</v>
      </c>
      <c r="Z2" s="91">
        <f t="shared" si="2"/>
        <v>37257</v>
      </c>
      <c r="AA2" s="91">
        <f>Z2</f>
        <v>37257</v>
      </c>
    </row>
    <row r="3" spans="1:28" x14ac:dyDescent="0.15">
      <c r="A3" s="86"/>
      <c r="B3" s="92" t="e">
        <f>HLOOKUP(Count1,CurveTable1,3,FALSE)</f>
        <v>#N/A</v>
      </c>
      <c r="D3" s="90" t="s">
        <v>28</v>
      </c>
      <c r="E3" s="112">
        <v>37257</v>
      </c>
      <c r="F3" s="92">
        <f>E3</f>
        <v>37257</v>
      </c>
      <c r="G3" s="92">
        <f>F3</f>
        <v>37257</v>
      </c>
      <c r="H3" s="92">
        <f t="shared" ref="H3:V3" si="3">G3</f>
        <v>37257</v>
      </c>
      <c r="I3" s="92">
        <f t="shared" si="3"/>
        <v>37257</v>
      </c>
      <c r="J3" s="92">
        <f t="shared" si="3"/>
        <v>37257</v>
      </c>
      <c r="K3" s="92">
        <f t="shared" si="3"/>
        <v>37257</v>
      </c>
      <c r="L3" s="92">
        <f t="shared" si="3"/>
        <v>37257</v>
      </c>
      <c r="M3" s="92">
        <f>X3</f>
        <v>37257</v>
      </c>
      <c r="N3" s="92">
        <f>L3</f>
        <v>37257</v>
      </c>
      <c r="O3" s="92">
        <f t="shared" si="3"/>
        <v>37257</v>
      </c>
      <c r="P3" s="92">
        <f t="shared" si="3"/>
        <v>37257</v>
      </c>
      <c r="Q3" s="92">
        <f t="shared" si="3"/>
        <v>37257</v>
      </c>
      <c r="R3" s="92">
        <f t="shared" si="3"/>
        <v>37257</v>
      </c>
      <c r="S3" s="92">
        <f t="shared" si="3"/>
        <v>37257</v>
      </c>
      <c r="T3" s="92">
        <f t="shared" si="3"/>
        <v>37257</v>
      </c>
      <c r="U3" s="92">
        <f t="shared" si="3"/>
        <v>37257</v>
      </c>
      <c r="V3" s="92">
        <f t="shared" si="3"/>
        <v>37257</v>
      </c>
      <c r="W3" s="92">
        <f t="shared" si="2"/>
        <v>37257</v>
      </c>
      <c r="X3" s="92">
        <f t="shared" si="2"/>
        <v>37257</v>
      </c>
      <c r="Y3" s="92">
        <f t="shared" si="2"/>
        <v>37257</v>
      </c>
      <c r="Z3" s="92">
        <f t="shared" si="2"/>
        <v>37257</v>
      </c>
      <c r="AA3" s="92">
        <f>Z3</f>
        <v>37257</v>
      </c>
    </row>
    <row r="4" spans="1:28" x14ac:dyDescent="0.15">
      <c r="A4" s="86">
        <v>23</v>
      </c>
      <c r="B4" s="92" t="e">
        <f>HLOOKUP(Count1,CurveTable1,4,FALSE)</f>
        <v>#N/A</v>
      </c>
      <c r="D4" s="90" t="s">
        <v>10</v>
      </c>
      <c r="E4" s="93" t="s">
        <v>71</v>
      </c>
      <c r="F4" s="94" t="s">
        <v>72</v>
      </c>
      <c r="G4" s="93" t="s">
        <v>168</v>
      </c>
      <c r="H4" s="94" t="s">
        <v>156</v>
      </c>
      <c r="I4" s="94" t="s">
        <v>173</v>
      </c>
      <c r="J4" s="93" t="s">
        <v>74</v>
      </c>
      <c r="K4" s="93" t="s">
        <v>75</v>
      </c>
      <c r="L4" s="93" t="s">
        <v>32</v>
      </c>
      <c r="M4" s="93" t="s">
        <v>82</v>
      </c>
      <c r="N4" s="93" t="s">
        <v>34</v>
      </c>
      <c r="O4" s="93" t="s">
        <v>35</v>
      </c>
      <c r="P4" s="93" t="s">
        <v>76</v>
      </c>
      <c r="Q4" s="93" t="s">
        <v>37</v>
      </c>
      <c r="R4" s="93" t="s">
        <v>38</v>
      </c>
      <c r="S4" s="93" t="s">
        <v>77</v>
      </c>
      <c r="T4" s="93" t="s">
        <v>78</v>
      </c>
      <c r="U4" s="93" t="s">
        <v>79</v>
      </c>
      <c r="V4" s="93" t="s">
        <v>80</v>
      </c>
      <c r="W4" s="93" t="s">
        <v>52</v>
      </c>
      <c r="X4" s="93" t="s">
        <v>81</v>
      </c>
      <c r="Y4" s="93" t="s">
        <v>68</v>
      </c>
      <c r="Z4" s="93" t="s">
        <v>67</v>
      </c>
      <c r="AA4" s="93" t="s">
        <v>221</v>
      </c>
    </row>
    <row r="5" spans="1:28" x14ac:dyDescent="0.15">
      <c r="A5" s="86"/>
      <c r="B5" s="95" t="e">
        <f>HLOOKUP(Count1,CurveTable1,5,FALSE)</f>
        <v>#N/A</v>
      </c>
      <c r="D5" s="90" t="s">
        <v>12</v>
      </c>
      <c r="E5" s="95" t="s">
        <v>83</v>
      </c>
      <c r="F5" s="95" t="s">
        <v>83</v>
      </c>
      <c r="G5" s="95" t="s">
        <v>84</v>
      </c>
      <c r="H5" s="95" t="s">
        <v>84</v>
      </c>
      <c r="I5" s="95" t="s">
        <v>84</v>
      </c>
      <c r="J5" s="95" t="s">
        <v>84</v>
      </c>
      <c r="K5" s="95" t="s">
        <v>84</v>
      </c>
      <c r="L5" s="95" t="s">
        <v>84</v>
      </c>
      <c r="M5" s="95" t="s">
        <v>84</v>
      </c>
      <c r="N5" s="95" t="s">
        <v>84</v>
      </c>
      <c r="O5" s="95" t="s">
        <v>84</v>
      </c>
      <c r="P5" s="95" t="s">
        <v>84</v>
      </c>
      <c r="Q5" s="95" t="s">
        <v>84</v>
      </c>
      <c r="R5" s="95" t="s">
        <v>84</v>
      </c>
      <c r="S5" s="95" t="s">
        <v>84</v>
      </c>
      <c r="T5" s="95" t="s">
        <v>84</v>
      </c>
      <c r="U5" s="95" t="s">
        <v>84</v>
      </c>
      <c r="V5" s="95" t="s">
        <v>84</v>
      </c>
      <c r="W5" s="95" t="s">
        <v>84</v>
      </c>
      <c r="X5" s="95" t="s">
        <v>84</v>
      </c>
      <c r="Y5" s="95" t="s">
        <v>84</v>
      </c>
      <c r="Z5" s="95" t="s">
        <v>84</v>
      </c>
      <c r="AA5" s="95" t="s">
        <v>84</v>
      </c>
    </row>
    <row r="6" spans="1:28" x14ac:dyDescent="0.15">
      <c r="A6" s="86"/>
      <c r="B6" s="95" t="e">
        <f>HLOOKUP(Count1,CurveTable1,6,FALSE)</f>
        <v>#N/A</v>
      </c>
      <c r="D6" s="90" t="s">
        <v>85</v>
      </c>
      <c r="E6" s="95" t="s">
        <v>86</v>
      </c>
      <c r="F6" s="95" t="s">
        <v>86</v>
      </c>
      <c r="G6" s="95" t="s">
        <v>87</v>
      </c>
      <c r="H6" s="95" t="s">
        <v>87</v>
      </c>
      <c r="I6" s="95" t="s">
        <v>87</v>
      </c>
      <c r="J6" s="95" t="s">
        <v>87</v>
      </c>
      <c r="K6" s="95" t="s">
        <v>87</v>
      </c>
      <c r="L6" s="95" t="s">
        <v>87</v>
      </c>
      <c r="M6" s="95" t="s">
        <v>87</v>
      </c>
      <c r="N6" s="95" t="s">
        <v>87</v>
      </c>
      <c r="O6" s="95" t="s">
        <v>87</v>
      </c>
      <c r="P6" s="95" t="s">
        <v>87</v>
      </c>
      <c r="Q6" s="95" t="s">
        <v>87</v>
      </c>
      <c r="R6" s="95" t="s">
        <v>87</v>
      </c>
      <c r="S6" s="95" t="s">
        <v>87</v>
      </c>
      <c r="T6" s="95" t="s">
        <v>87</v>
      </c>
      <c r="U6" s="95" t="s">
        <v>87</v>
      </c>
      <c r="V6" s="95" t="s">
        <v>87</v>
      </c>
      <c r="W6" s="95" t="s">
        <v>87</v>
      </c>
      <c r="X6" s="95" t="s">
        <v>87</v>
      </c>
      <c r="Y6" s="95" t="s">
        <v>87</v>
      </c>
      <c r="Z6" s="95" t="s">
        <v>87</v>
      </c>
      <c r="AA6" s="95" t="s">
        <v>87</v>
      </c>
    </row>
    <row r="7" spans="1:28" x14ac:dyDescent="0.15">
      <c r="A7" s="86"/>
      <c r="B7" s="95" t="e">
        <f>HLOOKUP(Count1,CurveTable1,7,FALSE)</f>
        <v>#N/A</v>
      </c>
      <c r="D7" s="90" t="s">
        <v>88</v>
      </c>
      <c r="E7" s="95" t="s">
        <v>201</v>
      </c>
      <c r="F7" s="95" t="s">
        <v>89</v>
      </c>
      <c r="G7" s="95" t="s">
        <v>90</v>
      </c>
      <c r="H7" s="95" t="s">
        <v>91</v>
      </c>
      <c r="I7" s="95" t="s">
        <v>92</v>
      </c>
      <c r="J7" s="95" t="s">
        <v>93</v>
      </c>
      <c r="K7" s="95" t="s">
        <v>94</v>
      </c>
      <c r="L7" s="95" t="s">
        <v>95</v>
      </c>
      <c r="M7" s="95" t="s">
        <v>96</v>
      </c>
      <c r="N7" s="95" t="s">
        <v>97</v>
      </c>
      <c r="O7" s="95" t="s">
        <v>98</v>
      </c>
      <c r="P7" s="95" t="s">
        <v>99</v>
      </c>
      <c r="Q7" s="95" t="s">
        <v>100</v>
      </c>
      <c r="R7" s="95" t="s">
        <v>101</v>
      </c>
      <c r="S7" s="95" t="s">
        <v>102</v>
      </c>
      <c r="T7" s="95" t="s">
        <v>103</v>
      </c>
      <c r="U7" s="95" t="s">
        <v>104</v>
      </c>
      <c r="V7" s="95" t="s">
        <v>105</v>
      </c>
      <c r="W7" s="95" t="s">
        <v>106</v>
      </c>
      <c r="X7" s="95" t="s">
        <v>107</v>
      </c>
      <c r="Y7" s="95" t="s">
        <v>108</v>
      </c>
      <c r="Z7" s="95" t="s">
        <v>109</v>
      </c>
      <c r="AA7" s="95" t="s">
        <v>109</v>
      </c>
    </row>
    <row r="8" spans="1:28" x14ac:dyDescent="0.15">
      <c r="A8" s="86"/>
      <c r="B8" s="86"/>
      <c r="D8" s="96">
        <v>37257</v>
      </c>
      <c r="E8" s="97">
        <v>2.76</v>
      </c>
      <c r="F8" s="97">
        <v>2.4824999999999999</v>
      </c>
      <c r="G8" s="97"/>
      <c r="H8" s="97">
        <v>2.4900000000000002</v>
      </c>
      <c r="I8" s="97">
        <v>2.61</v>
      </c>
      <c r="J8" s="97">
        <v>2.4849999999999999</v>
      </c>
      <c r="K8" s="97">
        <v>2.48</v>
      </c>
      <c r="L8" s="97">
        <v>2.5299999999999998</v>
      </c>
      <c r="M8" s="97">
        <v>2.61</v>
      </c>
      <c r="N8" s="97">
        <v>2.35</v>
      </c>
      <c r="O8" s="97">
        <v>2.355</v>
      </c>
      <c r="P8" s="97">
        <v>2.4</v>
      </c>
      <c r="Q8" s="97">
        <v>2.38</v>
      </c>
      <c r="R8" s="97">
        <v>2.2650000000000001</v>
      </c>
      <c r="S8" s="97">
        <v>2.5499999999999998</v>
      </c>
      <c r="T8" s="97">
        <v>2.5649999999999999</v>
      </c>
      <c r="U8" s="97">
        <v>2.4649999999999999</v>
      </c>
      <c r="V8" s="97">
        <v>2.66</v>
      </c>
      <c r="W8" s="97">
        <v>2.57</v>
      </c>
      <c r="X8" s="97">
        <v>2.5499999999999998</v>
      </c>
      <c r="Y8" s="97">
        <v>2.2599999999999998</v>
      </c>
      <c r="Z8" s="97">
        <v>2.395</v>
      </c>
      <c r="AA8" s="97"/>
      <c r="AB8" s="97"/>
    </row>
    <row r="9" spans="1:28" x14ac:dyDescent="0.15">
      <c r="A9" s="86"/>
      <c r="B9" s="98"/>
      <c r="D9" s="96">
        <v>37258</v>
      </c>
      <c r="E9" s="97">
        <v>2.76</v>
      </c>
      <c r="F9" s="97">
        <v>2.63</v>
      </c>
      <c r="G9" s="97"/>
      <c r="H9" s="97">
        <v>2.4900000000000002</v>
      </c>
      <c r="I9" s="97">
        <v>2.61</v>
      </c>
      <c r="J9" s="97">
        <v>2.4849999999999999</v>
      </c>
      <c r="K9" s="97">
        <v>2.48</v>
      </c>
      <c r="L9" s="97">
        <v>2.5299999999999998</v>
      </c>
      <c r="M9" s="97">
        <v>2.61</v>
      </c>
      <c r="N9" s="97">
        <v>2.35</v>
      </c>
      <c r="O9" s="97">
        <v>2.355</v>
      </c>
      <c r="P9" s="97">
        <v>2.4</v>
      </c>
      <c r="Q9" s="97">
        <v>2.38</v>
      </c>
      <c r="R9" s="97">
        <v>2.2650000000000001</v>
      </c>
      <c r="S9" s="97">
        <v>2.5499999999999998</v>
      </c>
      <c r="T9" s="97">
        <v>2.5649999999999999</v>
      </c>
      <c r="U9" s="97">
        <v>2.4649999999999999</v>
      </c>
      <c r="V9" s="97">
        <v>2.66</v>
      </c>
      <c r="W9" s="97">
        <v>2.57</v>
      </c>
      <c r="X9" s="97">
        <v>2.5499999999999998</v>
      </c>
      <c r="Y9" s="97">
        <v>2.2599999999999998</v>
      </c>
      <c r="Z9" s="97">
        <v>2.395</v>
      </c>
      <c r="AA9" s="97"/>
      <c r="AB9" s="97"/>
    </row>
    <row r="10" spans="1:28" x14ac:dyDescent="0.15">
      <c r="D10" s="96">
        <v>37259</v>
      </c>
      <c r="E10" s="97">
        <v>2.56</v>
      </c>
      <c r="F10" s="97">
        <v>2.42</v>
      </c>
      <c r="G10" s="97"/>
      <c r="H10" s="97">
        <v>2.17</v>
      </c>
      <c r="I10" s="97">
        <v>2.145</v>
      </c>
      <c r="J10" s="97">
        <v>2.2799999999999998</v>
      </c>
      <c r="K10" s="97">
        <v>2.25</v>
      </c>
      <c r="L10" s="97">
        <v>2.2949999999999999</v>
      </c>
      <c r="M10" s="97">
        <v>2.3849999999999998</v>
      </c>
      <c r="N10" s="97">
        <v>2.0649999999999999</v>
      </c>
      <c r="O10" s="97">
        <v>2.0699999999999998</v>
      </c>
      <c r="P10" s="97">
        <v>2.17</v>
      </c>
      <c r="Q10" s="97">
        <v>2.0750000000000002</v>
      </c>
      <c r="R10" s="97">
        <v>2.08</v>
      </c>
      <c r="S10" s="97">
        <v>2.2400000000000002</v>
      </c>
      <c r="T10" s="97">
        <v>2.3149999999999999</v>
      </c>
      <c r="U10" s="97">
        <v>2.2050000000000001</v>
      </c>
      <c r="V10" s="97">
        <v>2.4249999999999998</v>
      </c>
      <c r="W10" s="97">
        <v>2.33</v>
      </c>
      <c r="X10" s="97">
        <v>2</v>
      </c>
      <c r="Y10" s="97">
        <v>2.0699999999999998</v>
      </c>
      <c r="Z10" s="97">
        <v>2.105</v>
      </c>
      <c r="AA10" s="97"/>
      <c r="AB10" s="97"/>
    </row>
    <row r="11" spans="1:28" x14ac:dyDescent="0.15">
      <c r="D11" s="96">
        <v>37260</v>
      </c>
      <c r="E11" s="97">
        <v>2.5</v>
      </c>
      <c r="F11" s="97">
        <v>2.42</v>
      </c>
      <c r="G11" s="97"/>
      <c r="H11" s="97">
        <v>2.1</v>
      </c>
      <c r="I11" s="97">
        <v>2.1349999999999998</v>
      </c>
      <c r="J11" s="97">
        <v>2.2599999999999998</v>
      </c>
      <c r="K11" s="97">
        <v>2.1850000000000001</v>
      </c>
      <c r="L11" s="97">
        <v>2.27</v>
      </c>
      <c r="M11" s="97">
        <v>2.35</v>
      </c>
      <c r="N11" s="97">
        <v>2.06</v>
      </c>
      <c r="O11" s="97">
        <v>2.0550000000000002</v>
      </c>
      <c r="P11" s="97">
        <v>2.1150000000000002</v>
      </c>
      <c r="Q11" s="97">
        <v>2.0699999999999998</v>
      </c>
      <c r="R11" s="97">
        <v>2.06</v>
      </c>
      <c r="S11" s="97">
        <v>2.2000000000000002</v>
      </c>
      <c r="T11" s="97">
        <v>2.25</v>
      </c>
      <c r="U11" s="97">
        <v>2.15</v>
      </c>
      <c r="V11" s="97">
        <v>2.37</v>
      </c>
      <c r="W11" s="97">
        <v>2.29</v>
      </c>
      <c r="X11" s="97">
        <v>2.0099999999999998</v>
      </c>
      <c r="Y11" s="97">
        <v>2.0299999999999998</v>
      </c>
      <c r="Z11" s="97">
        <v>2.145</v>
      </c>
      <c r="AA11" s="97"/>
      <c r="AB11" s="97"/>
    </row>
    <row r="12" spans="1:28" x14ac:dyDescent="0.15">
      <c r="D12" s="96">
        <v>37261</v>
      </c>
      <c r="E12" s="97">
        <v>2.5</v>
      </c>
      <c r="F12" s="97">
        <v>2.42</v>
      </c>
      <c r="G12" s="97"/>
      <c r="H12" s="97">
        <v>1.88</v>
      </c>
      <c r="I12" s="97"/>
      <c r="J12" s="97">
        <v>2.125</v>
      </c>
      <c r="K12" s="97">
        <v>2.0449999999999999</v>
      </c>
      <c r="L12" s="97">
        <v>2.2149999999999999</v>
      </c>
      <c r="M12" s="97">
        <v>2.2400000000000002</v>
      </c>
      <c r="N12" s="97">
        <v>1.9750000000000001</v>
      </c>
      <c r="O12" s="97">
        <v>1.98</v>
      </c>
      <c r="P12" s="97">
        <v>1.9750000000000001</v>
      </c>
      <c r="Q12" s="97">
        <v>1.9950000000000001</v>
      </c>
      <c r="R12" s="97">
        <v>1.9850000000000001</v>
      </c>
      <c r="S12" s="97">
        <v>2.0350000000000001</v>
      </c>
      <c r="T12" s="97">
        <v>2.12</v>
      </c>
      <c r="U12" s="97">
        <v>2.0099999999999998</v>
      </c>
      <c r="V12" s="97">
        <v>2.2149999999999999</v>
      </c>
      <c r="W12" s="116">
        <v>2.15</v>
      </c>
      <c r="X12" s="97"/>
      <c r="Y12" s="97">
        <v>1.9350000000000001</v>
      </c>
      <c r="Z12" s="97">
        <v>2.125</v>
      </c>
      <c r="AA12" s="97"/>
      <c r="AB12" s="97"/>
    </row>
    <row r="13" spans="1:28" x14ac:dyDescent="0.15">
      <c r="D13" s="96">
        <v>37262</v>
      </c>
      <c r="E13" s="97">
        <v>2.5</v>
      </c>
      <c r="F13" s="97">
        <v>2.42</v>
      </c>
      <c r="G13" s="97"/>
      <c r="H13" s="97">
        <v>2.0699999999999998</v>
      </c>
      <c r="I13" s="97"/>
      <c r="J13" s="97">
        <v>2.125</v>
      </c>
      <c r="K13" s="97">
        <v>2.0449999999999999</v>
      </c>
      <c r="L13" s="97">
        <v>2.2149999999999999</v>
      </c>
      <c r="M13" s="97">
        <v>2.2400000000000002</v>
      </c>
      <c r="N13" s="97">
        <v>1.9750000000000001</v>
      </c>
      <c r="O13" s="97">
        <v>1.98</v>
      </c>
      <c r="P13" s="97">
        <v>1.9750000000000001</v>
      </c>
      <c r="Q13" s="97">
        <v>1.9950000000000001</v>
      </c>
      <c r="R13" s="97">
        <v>1.9850000000000001</v>
      </c>
      <c r="S13" s="97">
        <v>2.0350000000000001</v>
      </c>
      <c r="T13" s="97">
        <v>2.12</v>
      </c>
      <c r="U13" s="97">
        <v>2.0099999999999998</v>
      </c>
      <c r="V13" s="97">
        <v>2.2149999999999999</v>
      </c>
      <c r="W13" s="116">
        <v>2.15</v>
      </c>
      <c r="X13" s="97"/>
      <c r="Y13" s="97">
        <v>1.9350000000000001</v>
      </c>
      <c r="Z13" s="97">
        <v>2.125</v>
      </c>
      <c r="AA13" s="97"/>
      <c r="AB13" s="97"/>
    </row>
    <row r="14" spans="1:28" x14ac:dyDescent="0.15">
      <c r="D14" s="96">
        <v>37263</v>
      </c>
      <c r="E14" s="97">
        <v>2.5</v>
      </c>
      <c r="F14" s="97">
        <v>2.42</v>
      </c>
      <c r="G14" s="97"/>
      <c r="H14" s="97">
        <v>1.9950000000000001</v>
      </c>
      <c r="I14" s="97"/>
      <c r="J14" s="97">
        <v>2.125</v>
      </c>
      <c r="K14" s="97">
        <v>2.0449999999999999</v>
      </c>
      <c r="L14" s="97">
        <v>2.2149999999999999</v>
      </c>
      <c r="M14" s="97">
        <v>2.2400000000000002</v>
      </c>
      <c r="N14" s="97">
        <v>1.9750000000000001</v>
      </c>
      <c r="O14" s="97">
        <v>1.98</v>
      </c>
      <c r="P14" s="97">
        <v>1.9750000000000001</v>
      </c>
      <c r="Q14" s="97">
        <v>1.9950000000000001</v>
      </c>
      <c r="R14" s="97">
        <v>1.9850000000000001</v>
      </c>
      <c r="S14" s="97">
        <v>2.0350000000000001</v>
      </c>
      <c r="T14" s="97">
        <v>2.12</v>
      </c>
      <c r="U14" s="97">
        <v>2.0099999999999998</v>
      </c>
      <c r="V14" s="97">
        <v>2.2149999999999999</v>
      </c>
      <c r="W14" s="116">
        <v>2.15</v>
      </c>
      <c r="X14" s="97"/>
      <c r="Y14" s="97">
        <v>1.9350000000000001</v>
      </c>
      <c r="Z14" s="97">
        <v>2.125</v>
      </c>
      <c r="AA14" s="97"/>
      <c r="AB14" s="97"/>
    </row>
    <row r="15" spans="1:28" x14ac:dyDescent="0.15">
      <c r="D15" s="96">
        <v>37264</v>
      </c>
      <c r="E15" s="97">
        <v>2.5</v>
      </c>
      <c r="F15" s="97">
        <v>2.42</v>
      </c>
      <c r="G15" s="97"/>
      <c r="H15" s="97">
        <v>1.9650000000000001</v>
      </c>
      <c r="I15" s="97"/>
      <c r="J15" s="97">
        <v>2.0350000000000001</v>
      </c>
      <c r="K15" s="97">
        <v>1.98</v>
      </c>
      <c r="L15" s="97">
        <v>2.0049999999999999</v>
      </c>
      <c r="M15" s="97">
        <v>2.13</v>
      </c>
      <c r="N15" s="97">
        <v>1.875</v>
      </c>
      <c r="O15" s="97">
        <v>1.88</v>
      </c>
      <c r="P15" s="97">
        <v>1.84</v>
      </c>
      <c r="Q15" s="97">
        <v>1.885</v>
      </c>
      <c r="R15" s="97">
        <v>1.86</v>
      </c>
      <c r="S15" s="97">
        <v>1.9850000000000001</v>
      </c>
      <c r="T15" s="97">
        <v>1.9950000000000001</v>
      </c>
      <c r="U15" s="97">
        <v>1.87</v>
      </c>
      <c r="V15" s="97">
        <v>2.125</v>
      </c>
      <c r="W15" s="97">
        <v>2.0699999999999998</v>
      </c>
      <c r="X15" s="97"/>
      <c r="Y15" s="97">
        <v>1.86</v>
      </c>
      <c r="Z15" s="97">
        <v>1.9750000000000001</v>
      </c>
      <c r="AA15" s="97"/>
      <c r="AB15" s="97"/>
    </row>
    <row r="16" spans="1:28" x14ac:dyDescent="0.15">
      <c r="D16" s="96">
        <v>37265</v>
      </c>
      <c r="E16" s="97">
        <v>2.5</v>
      </c>
      <c r="F16" s="97">
        <v>2.42</v>
      </c>
      <c r="G16" s="97"/>
      <c r="H16" s="97"/>
      <c r="I16" s="97"/>
      <c r="J16" s="97">
        <v>2.1150000000000002</v>
      </c>
      <c r="K16" s="97">
        <v>2.0649999999999999</v>
      </c>
      <c r="L16" s="97">
        <v>2.1</v>
      </c>
      <c r="M16" s="97">
        <v>2.2000000000000002</v>
      </c>
      <c r="N16" s="97">
        <v>1.96</v>
      </c>
      <c r="O16" s="97">
        <v>1.97</v>
      </c>
      <c r="P16" s="97">
        <v>2.0449999999999999</v>
      </c>
      <c r="Q16" s="97">
        <v>1.96</v>
      </c>
      <c r="R16" s="97">
        <v>1.915</v>
      </c>
      <c r="S16" s="97">
        <v>2.0249999999999999</v>
      </c>
      <c r="T16" s="97">
        <v>2.1349999999999998</v>
      </c>
      <c r="U16" s="97">
        <v>2.0699999999999998</v>
      </c>
      <c r="V16" s="97">
        <v>2.23</v>
      </c>
      <c r="W16" s="97">
        <v>2.145</v>
      </c>
      <c r="X16" s="97"/>
      <c r="Y16" s="97">
        <v>1.9450000000000001</v>
      </c>
      <c r="Z16" s="97">
        <v>2.0750000000000002</v>
      </c>
      <c r="AA16" s="97"/>
      <c r="AB16" s="97"/>
    </row>
    <row r="17" spans="4:28" x14ac:dyDescent="0.15">
      <c r="D17" s="96">
        <v>37266</v>
      </c>
      <c r="E17" s="97">
        <v>2.5</v>
      </c>
      <c r="F17" s="97">
        <v>2.42</v>
      </c>
      <c r="G17" s="97"/>
      <c r="H17" s="97"/>
      <c r="I17" s="97"/>
      <c r="J17" s="97">
        <v>2.0350000000000001</v>
      </c>
      <c r="K17" s="97">
        <v>2.0049999999999999</v>
      </c>
      <c r="L17" s="97">
        <v>2.0150000000000001</v>
      </c>
      <c r="M17" s="97">
        <v>2.145</v>
      </c>
      <c r="N17" s="97">
        <v>1.93</v>
      </c>
      <c r="O17" s="97">
        <v>1.9350000000000001</v>
      </c>
      <c r="P17" s="97">
        <v>2.0049999999999999</v>
      </c>
      <c r="Q17" s="97">
        <v>1.93</v>
      </c>
      <c r="R17" s="97">
        <v>1.91</v>
      </c>
      <c r="S17" s="97">
        <v>1.9950000000000001</v>
      </c>
      <c r="T17" s="97">
        <v>2.1</v>
      </c>
      <c r="U17" s="97">
        <v>2.0299999999999998</v>
      </c>
      <c r="V17" s="97">
        <v>2.1749999999999998</v>
      </c>
      <c r="W17" s="97">
        <v>2.0950000000000002</v>
      </c>
      <c r="X17" s="97"/>
      <c r="Y17" s="97">
        <v>1.93</v>
      </c>
      <c r="Z17" s="97">
        <v>1.97</v>
      </c>
      <c r="AA17" s="97"/>
      <c r="AB17" s="97"/>
    </row>
    <row r="18" spans="4:28" x14ac:dyDescent="0.15">
      <c r="D18" s="96">
        <v>37267</v>
      </c>
      <c r="E18" s="97">
        <v>2.5</v>
      </c>
      <c r="F18" s="97">
        <v>2.42</v>
      </c>
      <c r="G18" s="97"/>
      <c r="H18" s="97"/>
      <c r="I18" s="97"/>
      <c r="J18" s="97">
        <v>2.0499999999999998</v>
      </c>
      <c r="K18" s="97">
        <v>2.0249999999999999</v>
      </c>
      <c r="L18" s="97">
        <v>2.04</v>
      </c>
      <c r="M18" s="97">
        <v>2.1349999999999998</v>
      </c>
      <c r="N18" s="97">
        <v>1.93</v>
      </c>
      <c r="O18" s="97">
        <v>1.93</v>
      </c>
      <c r="P18" s="116">
        <v>1.9750000000000001</v>
      </c>
      <c r="Q18" s="97">
        <v>1.925</v>
      </c>
      <c r="R18" s="97">
        <v>1.85</v>
      </c>
      <c r="S18" s="97">
        <v>2.04</v>
      </c>
      <c r="T18" s="97">
        <v>2.06</v>
      </c>
      <c r="U18" s="97">
        <v>1.9850000000000001</v>
      </c>
      <c r="V18" s="97">
        <v>2.1349999999999998</v>
      </c>
      <c r="W18" s="116">
        <v>2.09</v>
      </c>
      <c r="X18" s="97"/>
      <c r="Y18" s="97">
        <v>1.92</v>
      </c>
      <c r="Z18" s="97">
        <v>1.9750000000000001</v>
      </c>
      <c r="AA18" s="97"/>
      <c r="AB18" s="97"/>
    </row>
    <row r="19" spans="4:28" x14ac:dyDescent="0.15">
      <c r="D19" s="96">
        <v>37268</v>
      </c>
      <c r="E19" s="97">
        <v>2.5</v>
      </c>
      <c r="F19" s="97">
        <v>2.42</v>
      </c>
      <c r="G19" s="97"/>
      <c r="H19" s="97"/>
      <c r="I19" s="97"/>
      <c r="J19" s="97"/>
      <c r="K19" s="97"/>
      <c r="L19" s="97"/>
      <c r="M19" s="97"/>
      <c r="N19" s="97"/>
      <c r="O19" s="97"/>
      <c r="P19" s="116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</row>
    <row r="20" spans="4:28" x14ac:dyDescent="0.15">
      <c r="D20" s="96">
        <v>37269</v>
      </c>
      <c r="E20" s="97">
        <v>2.5</v>
      </c>
      <c r="F20" s="97">
        <v>2.42</v>
      </c>
      <c r="G20" s="97"/>
      <c r="H20" s="97"/>
      <c r="I20" s="97"/>
      <c r="J20" s="97"/>
      <c r="K20" s="97"/>
      <c r="L20" s="97"/>
      <c r="M20" s="97"/>
      <c r="N20" s="97"/>
      <c r="O20" s="97"/>
      <c r="P20" s="116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</row>
    <row r="21" spans="4:28" x14ac:dyDescent="0.15">
      <c r="D21" s="96">
        <v>37270</v>
      </c>
      <c r="E21" s="97">
        <v>2.5</v>
      </c>
      <c r="F21" s="97">
        <v>2.42</v>
      </c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</row>
    <row r="22" spans="4:28" x14ac:dyDescent="0.15">
      <c r="D22" s="96">
        <v>37271</v>
      </c>
      <c r="E22" s="97">
        <v>2.5</v>
      </c>
      <c r="F22" s="97">
        <v>2.42</v>
      </c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</row>
    <row r="23" spans="4:28" x14ac:dyDescent="0.15">
      <c r="D23" s="96">
        <v>37272</v>
      </c>
      <c r="E23" s="97">
        <v>2.5</v>
      </c>
      <c r="F23" s="97">
        <v>2.42</v>
      </c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</row>
    <row r="24" spans="4:28" x14ac:dyDescent="0.15">
      <c r="D24" s="96">
        <v>37273</v>
      </c>
      <c r="E24" s="97">
        <v>2.5</v>
      </c>
      <c r="F24" s="97">
        <v>2.42</v>
      </c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</row>
    <row r="25" spans="4:28" x14ac:dyDescent="0.15">
      <c r="D25" s="96">
        <v>37274</v>
      </c>
      <c r="E25" s="97">
        <v>2.5</v>
      </c>
      <c r="F25" s="97">
        <v>2.42</v>
      </c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</row>
    <row r="26" spans="4:28" x14ac:dyDescent="0.15">
      <c r="D26" s="96">
        <v>37275</v>
      </c>
      <c r="E26" s="97">
        <v>2.5</v>
      </c>
      <c r="F26" s="97">
        <v>2.42</v>
      </c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</row>
    <row r="27" spans="4:28" x14ac:dyDescent="0.15">
      <c r="D27" s="96">
        <v>37276</v>
      </c>
      <c r="E27" s="97">
        <v>2.5</v>
      </c>
      <c r="F27" s="97">
        <v>2.42</v>
      </c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</row>
    <row r="28" spans="4:28" x14ac:dyDescent="0.15">
      <c r="D28" s="96">
        <v>37277</v>
      </c>
      <c r="E28" s="97">
        <v>2.5</v>
      </c>
      <c r="F28" s="97">
        <v>2.42</v>
      </c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</row>
    <row r="29" spans="4:28" x14ac:dyDescent="0.15">
      <c r="D29" s="96">
        <v>37278</v>
      </c>
      <c r="E29" s="97">
        <v>2.5</v>
      </c>
      <c r="F29" s="97">
        <v>2.42</v>
      </c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</row>
    <row r="30" spans="4:28" x14ac:dyDescent="0.15">
      <c r="D30" s="96">
        <v>37279</v>
      </c>
      <c r="E30" s="97">
        <v>2.5</v>
      </c>
      <c r="F30" s="97">
        <v>2.42</v>
      </c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</row>
    <row r="31" spans="4:28" x14ac:dyDescent="0.15">
      <c r="D31" s="96">
        <v>37280</v>
      </c>
      <c r="E31" s="97">
        <v>2.5</v>
      </c>
      <c r="F31" s="97">
        <v>2.42</v>
      </c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</row>
    <row r="32" spans="4:28" x14ac:dyDescent="0.15">
      <c r="D32" s="96">
        <v>37281</v>
      </c>
      <c r="E32" s="97">
        <v>2.5</v>
      </c>
      <c r="F32" s="97">
        <v>2.42</v>
      </c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</row>
    <row r="33" spans="4:28" x14ac:dyDescent="0.15">
      <c r="D33" s="96">
        <v>37282</v>
      </c>
      <c r="E33" s="97">
        <v>2.5</v>
      </c>
      <c r="F33" s="97">
        <v>2.42</v>
      </c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</row>
    <row r="34" spans="4:28" x14ac:dyDescent="0.15">
      <c r="D34" s="96">
        <v>37283</v>
      </c>
      <c r="E34" s="97">
        <v>2.5</v>
      </c>
      <c r="F34" s="97">
        <v>2.42</v>
      </c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</row>
    <row r="35" spans="4:28" x14ac:dyDescent="0.15">
      <c r="D35" s="96">
        <v>37284</v>
      </c>
      <c r="E35" s="97">
        <v>2.5</v>
      </c>
      <c r="F35" s="97">
        <v>2.42</v>
      </c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</row>
    <row r="36" spans="4:28" x14ac:dyDescent="0.15">
      <c r="D36" s="96">
        <v>37285</v>
      </c>
      <c r="E36" s="97">
        <v>2.5</v>
      </c>
      <c r="F36" s="97">
        <v>2.42</v>
      </c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</row>
    <row r="37" spans="4:28" x14ac:dyDescent="0.15">
      <c r="D37" s="96">
        <v>37286</v>
      </c>
      <c r="E37" s="97">
        <v>2.5</v>
      </c>
      <c r="F37" s="97">
        <v>2.42</v>
      </c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</row>
    <row r="38" spans="4:28" x14ac:dyDescent="0.15">
      <c r="D38" s="96">
        <v>37287</v>
      </c>
      <c r="E38" s="97">
        <v>2.5</v>
      </c>
      <c r="F38" s="97">
        <v>2.42</v>
      </c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</row>
    <row r="39" spans="4:28" x14ac:dyDescent="0.15">
      <c r="D39" s="96">
        <v>37257</v>
      </c>
      <c r="E39" s="97">
        <v>2.76</v>
      </c>
      <c r="F39" s="97">
        <v>2.4824999999999999</v>
      </c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</row>
    <row r="40" spans="4:28" x14ac:dyDescent="0.15">
      <c r="D40" s="96">
        <v>37258</v>
      </c>
      <c r="E40" s="97">
        <v>2.76</v>
      </c>
      <c r="F40" s="97">
        <v>2.4824999999999999</v>
      </c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</row>
    <row r="41" spans="4:28" x14ac:dyDescent="0.15">
      <c r="D41" s="96">
        <v>37259</v>
      </c>
      <c r="E41" s="97">
        <v>2.5649999999999999</v>
      </c>
      <c r="F41" s="97">
        <v>2.4824999999999999</v>
      </c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</row>
    <row r="42" spans="4:28" x14ac:dyDescent="0.15">
      <c r="D42" s="96">
        <v>37260</v>
      </c>
      <c r="E42" s="97">
        <v>2.35</v>
      </c>
      <c r="F42" s="97">
        <v>2.4824999999999999</v>
      </c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</row>
    <row r="43" spans="4:28" x14ac:dyDescent="0.15">
      <c r="D43" s="96">
        <v>37261</v>
      </c>
      <c r="E43" s="97">
        <v>2.2999999999999998</v>
      </c>
      <c r="F43" s="97">
        <v>2.4824999999999999</v>
      </c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</row>
    <row r="44" spans="4:28" x14ac:dyDescent="0.15">
      <c r="D44" s="96">
        <v>37262</v>
      </c>
      <c r="E44" s="97">
        <v>2.2999999999999998</v>
      </c>
      <c r="F44" s="97">
        <v>2.4824999999999999</v>
      </c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</row>
    <row r="45" spans="4:28" x14ac:dyDescent="0.15">
      <c r="D45" s="96">
        <v>37263</v>
      </c>
      <c r="E45" s="97">
        <v>2.2999999999999998</v>
      </c>
      <c r="F45" s="97">
        <v>2.4824999999999999</v>
      </c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</row>
    <row r="46" spans="4:28" x14ac:dyDescent="0.15">
      <c r="D46" s="96">
        <v>37264</v>
      </c>
      <c r="E46" s="97">
        <v>2.2999999999999998</v>
      </c>
      <c r="F46" s="97">
        <v>2.4824999999999999</v>
      </c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</row>
    <row r="47" spans="4:28" x14ac:dyDescent="0.15">
      <c r="D47" s="96">
        <v>37265</v>
      </c>
      <c r="E47" s="97">
        <v>2.2999999999999998</v>
      </c>
      <c r="F47" s="97">
        <v>2.4824999999999999</v>
      </c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</row>
    <row r="48" spans="4:28" x14ac:dyDescent="0.15">
      <c r="D48" s="96">
        <v>37266</v>
      </c>
      <c r="E48" s="97">
        <v>2.2999999999999998</v>
      </c>
      <c r="F48" s="97">
        <v>2.4824999999999999</v>
      </c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</row>
    <row r="49" spans="4:28" x14ac:dyDescent="0.15">
      <c r="D49" s="96">
        <v>37267</v>
      </c>
      <c r="E49" s="97">
        <v>2.2999999999999998</v>
      </c>
      <c r="F49" s="97">
        <v>2.4824999999999999</v>
      </c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</row>
    <row r="50" spans="4:28" x14ac:dyDescent="0.15">
      <c r="D50" s="96">
        <v>37268</v>
      </c>
      <c r="E50" s="97">
        <v>2.2999999999999998</v>
      </c>
      <c r="F50" s="97">
        <v>2.4824999999999999</v>
      </c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</row>
    <row r="51" spans="4:28" x14ac:dyDescent="0.15">
      <c r="D51" s="96">
        <v>37269</v>
      </c>
      <c r="E51" s="97">
        <v>2.2999999999999998</v>
      </c>
      <c r="F51" s="97">
        <v>2.4824999999999999</v>
      </c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</row>
    <row r="52" spans="4:28" x14ac:dyDescent="0.15">
      <c r="D52" s="96">
        <v>37270</v>
      </c>
      <c r="E52" s="97">
        <v>2.2999999999999998</v>
      </c>
      <c r="F52" s="97">
        <v>2.4824999999999999</v>
      </c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</row>
    <row r="53" spans="4:28" x14ac:dyDescent="0.15">
      <c r="D53" s="96">
        <v>37271</v>
      </c>
      <c r="E53" s="97">
        <v>2.2999999999999998</v>
      </c>
      <c r="F53" s="97">
        <v>2.4824999999999999</v>
      </c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</row>
    <row r="54" spans="4:28" x14ac:dyDescent="0.15">
      <c r="D54" s="96">
        <v>37272</v>
      </c>
      <c r="E54" s="97">
        <v>2.2999999999999998</v>
      </c>
      <c r="F54" s="97">
        <v>2.4824999999999999</v>
      </c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</row>
    <row r="55" spans="4:28" x14ac:dyDescent="0.15">
      <c r="D55" s="96">
        <v>37273</v>
      </c>
      <c r="E55" s="97">
        <v>2.2999999999999998</v>
      </c>
      <c r="F55" s="97">
        <v>2.4824999999999999</v>
      </c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</row>
    <row r="56" spans="4:28" x14ac:dyDescent="0.15">
      <c r="D56" s="96">
        <v>37274</v>
      </c>
      <c r="E56" s="97">
        <v>2.2999999999999998</v>
      </c>
      <c r="F56" s="97">
        <v>2.4824999999999999</v>
      </c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</row>
    <row r="57" spans="4:28" x14ac:dyDescent="0.15">
      <c r="D57" s="96">
        <v>37275</v>
      </c>
      <c r="E57" s="97">
        <v>2.2999999999999998</v>
      </c>
      <c r="F57" s="97">
        <v>2.4824999999999999</v>
      </c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</row>
    <row r="58" spans="4:28" x14ac:dyDescent="0.15">
      <c r="D58" s="96">
        <v>37276</v>
      </c>
      <c r="E58" s="97">
        <v>2.2999999999999998</v>
      </c>
      <c r="F58" s="97">
        <v>2.4824999999999999</v>
      </c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</row>
    <row r="59" spans="4:28" x14ac:dyDescent="0.15">
      <c r="D59" s="96">
        <v>37277</v>
      </c>
      <c r="E59" s="97">
        <v>2.2999999999999998</v>
      </c>
      <c r="F59" s="97">
        <v>2.4824999999999999</v>
      </c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</row>
    <row r="60" spans="4:28" x14ac:dyDescent="0.15">
      <c r="D60" s="96">
        <v>37278</v>
      </c>
      <c r="E60" s="97">
        <v>2.2999999999999998</v>
      </c>
      <c r="F60" s="97">
        <v>2.4824999999999999</v>
      </c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</row>
    <row r="61" spans="4:28" x14ac:dyDescent="0.15">
      <c r="D61" s="96">
        <v>37279</v>
      </c>
      <c r="E61" s="97">
        <v>2.2999999999999998</v>
      </c>
      <c r="F61" s="97">
        <v>2.4824999999999999</v>
      </c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</row>
    <row r="62" spans="4:28" x14ac:dyDescent="0.15">
      <c r="D62" s="96">
        <v>37280</v>
      </c>
      <c r="E62" s="97">
        <v>2.2999999999999998</v>
      </c>
      <c r="F62" s="97">
        <v>2.4824999999999999</v>
      </c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</row>
    <row r="63" spans="4:28" x14ac:dyDescent="0.15">
      <c r="D63" s="96">
        <v>37281</v>
      </c>
      <c r="E63" s="97">
        <v>2.2999999999999998</v>
      </c>
      <c r="F63" s="97">
        <v>2.4824999999999999</v>
      </c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</row>
    <row r="64" spans="4:28" x14ac:dyDescent="0.15">
      <c r="D64" s="96">
        <v>37282</v>
      </c>
      <c r="E64" s="97">
        <v>2.2999999999999998</v>
      </c>
      <c r="F64" s="97">
        <v>2.4824999999999999</v>
      </c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</row>
    <row r="65" spans="4:28" x14ac:dyDescent="0.15">
      <c r="D65" s="96">
        <v>37283</v>
      </c>
      <c r="E65" s="97">
        <v>2.2999999999999998</v>
      </c>
      <c r="F65" s="97">
        <v>2.4824999999999999</v>
      </c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</row>
    <row r="66" spans="4:28" x14ac:dyDescent="0.15">
      <c r="D66" s="96">
        <v>37284</v>
      </c>
      <c r="E66" s="97">
        <v>2.2999999999999998</v>
      </c>
      <c r="F66" s="97">
        <v>2.4824999999999999</v>
      </c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</row>
    <row r="67" spans="4:28" x14ac:dyDescent="0.15">
      <c r="D67" s="96">
        <v>37285</v>
      </c>
      <c r="E67" s="97">
        <v>2.2999999999999998</v>
      </c>
      <c r="F67" s="97">
        <v>2.4824999999999999</v>
      </c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</row>
    <row r="68" spans="4:28" x14ac:dyDescent="0.15">
      <c r="D68" s="96">
        <v>37286</v>
      </c>
      <c r="E68" s="97">
        <v>2.2999999999999998</v>
      </c>
      <c r="F68" s="97">
        <v>2.63</v>
      </c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</row>
    <row r="69" spans="4:28" x14ac:dyDescent="0.15">
      <c r="D69" s="96">
        <v>37287</v>
      </c>
      <c r="E69" s="97">
        <v>2.2999999999999998</v>
      </c>
      <c r="F69" s="97">
        <v>2.46</v>
      </c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</row>
    <row r="70" spans="4:28" x14ac:dyDescent="0.15">
      <c r="D70" s="96">
        <v>37257</v>
      </c>
      <c r="E70" s="97">
        <v>2.76</v>
      </c>
      <c r="F70" s="97">
        <v>2.2200000000000002</v>
      </c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</row>
    <row r="71" spans="4:28" x14ac:dyDescent="0.15">
      <c r="D71" s="96">
        <v>37258</v>
      </c>
      <c r="E71" s="97">
        <v>2.76</v>
      </c>
      <c r="F71" s="97">
        <v>2.2200000000000002</v>
      </c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</row>
    <row r="72" spans="4:28" x14ac:dyDescent="0.15">
      <c r="D72" s="96">
        <v>37259</v>
      </c>
      <c r="E72" s="97">
        <v>2.5649999999999999</v>
      </c>
      <c r="F72" s="97">
        <v>2.2200000000000002</v>
      </c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</row>
    <row r="73" spans="4:28" x14ac:dyDescent="0.15">
      <c r="D73" s="96">
        <v>37260</v>
      </c>
      <c r="E73" s="97">
        <v>2.5350000000000001</v>
      </c>
      <c r="F73" s="97">
        <v>2.2200000000000002</v>
      </c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</row>
    <row r="74" spans="4:28" x14ac:dyDescent="0.15">
      <c r="D74" s="96">
        <v>37261</v>
      </c>
      <c r="E74" s="97">
        <v>2.35</v>
      </c>
      <c r="F74" s="97">
        <v>2.2200000000000002</v>
      </c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</row>
    <row r="75" spans="4:28" x14ac:dyDescent="0.15">
      <c r="D75" s="96">
        <v>37262</v>
      </c>
      <c r="E75" s="97">
        <v>2.35</v>
      </c>
      <c r="F75" s="97">
        <v>2.2200000000000002</v>
      </c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</row>
    <row r="76" spans="4:28" x14ac:dyDescent="0.15">
      <c r="D76" s="96">
        <v>37263</v>
      </c>
      <c r="E76" s="97">
        <v>2.35</v>
      </c>
      <c r="F76" s="97">
        <v>2.2200000000000002</v>
      </c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</row>
    <row r="77" spans="4:28" x14ac:dyDescent="0.15">
      <c r="D77" s="96">
        <v>37264</v>
      </c>
      <c r="E77" s="97">
        <v>2.2999999999999998</v>
      </c>
      <c r="F77" s="97">
        <v>2.2200000000000002</v>
      </c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</row>
    <row r="78" spans="4:28" x14ac:dyDescent="0.15">
      <c r="D78" s="96">
        <v>37265</v>
      </c>
      <c r="E78" s="97">
        <v>2.2999999999999998</v>
      </c>
      <c r="F78" s="97">
        <v>2.2200000000000002</v>
      </c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</row>
    <row r="79" spans="4:28" x14ac:dyDescent="0.15">
      <c r="D79" s="96">
        <v>37266</v>
      </c>
      <c r="E79" s="97">
        <v>2.2999999999999998</v>
      </c>
      <c r="F79" s="97">
        <v>2.2200000000000002</v>
      </c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</row>
    <row r="80" spans="4:28" x14ac:dyDescent="0.15">
      <c r="D80" s="96">
        <v>37267</v>
      </c>
      <c r="E80" s="97">
        <v>2.2999999999999998</v>
      </c>
      <c r="F80" s="97">
        <v>2.2200000000000002</v>
      </c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</row>
    <row r="81" spans="4:28" x14ac:dyDescent="0.15">
      <c r="D81" s="96">
        <v>37268</v>
      </c>
      <c r="E81" s="97">
        <v>2.2999999999999998</v>
      </c>
      <c r="F81" s="97">
        <v>2.2200000000000002</v>
      </c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</row>
    <row r="82" spans="4:28" x14ac:dyDescent="0.15">
      <c r="D82" s="96">
        <v>37269</v>
      </c>
      <c r="E82" s="97">
        <v>2.2999999999999998</v>
      </c>
      <c r="F82" s="97">
        <v>2.2200000000000002</v>
      </c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</row>
    <row r="83" spans="4:28" x14ac:dyDescent="0.15">
      <c r="D83" s="96">
        <v>37270</v>
      </c>
      <c r="E83" s="97">
        <v>2.2999999999999998</v>
      </c>
      <c r="F83" s="97">
        <v>2.2200000000000002</v>
      </c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</row>
    <row r="84" spans="4:28" x14ac:dyDescent="0.15">
      <c r="D84" s="96">
        <v>37271</v>
      </c>
      <c r="E84" s="97">
        <v>2.2999999999999998</v>
      </c>
      <c r="F84" s="97">
        <v>2.2200000000000002</v>
      </c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</row>
    <row r="85" spans="4:28" x14ac:dyDescent="0.15">
      <c r="D85" s="96">
        <v>37272</v>
      </c>
      <c r="E85" s="97">
        <v>2.2999999999999998</v>
      </c>
      <c r="F85" s="97">
        <v>2.2200000000000002</v>
      </c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</row>
    <row r="86" spans="4:28" x14ac:dyDescent="0.15">
      <c r="D86" s="96">
        <v>37273</v>
      </c>
      <c r="E86" s="97">
        <v>2.2999999999999998</v>
      </c>
      <c r="F86" s="97">
        <v>2.2200000000000002</v>
      </c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</row>
    <row r="87" spans="4:28" x14ac:dyDescent="0.15">
      <c r="D87" s="96">
        <v>37274</v>
      </c>
      <c r="E87" s="97">
        <v>2.2999999999999998</v>
      </c>
      <c r="F87" s="97">
        <v>2.2200000000000002</v>
      </c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</row>
    <row r="88" spans="4:28" x14ac:dyDescent="0.15">
      <c r="D88" s="96">
        <v>37275</v>
      </c>
      <c r="E88" s="97">
        <v>2.2999999999999998</v>
      </c>
      <c r="F88" s="97">
        <v>2.2200000000000002</v>
      </c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</row>
    <row r="89" spans="4:28" x14ac:dyDescent="0.15">
      <c r="D89" s="96">
        <v>37276</v>
      </c>
      <c r="E89" s="97">
        <v>2.2999999999999998</v>
      </c>
      <c r="F89" s="97">
        <v>2.2200000000000002</v>
      </c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</row>
    <row r="90" spans="4:28" x14ac:dyDescent="0.15">
      <c r="D90" s="96">
        <v>37277</v>
      </c>
      <c r="E90" s="97">
        <v>2.2999999999999998</v>
      </c>
      <c r="F90" s="97">
        <v>2.2200000000000002</v>
      </c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</row>
    <row r="91" spans="4:28" x14ac:dyDescent="0.15">
      <c r="D91" s="96">
        <v>37278</v>
      </c>
      <c r="E91" s="97">
        <v>2.2999999999999998</v>
      </c>
      <c r="F91" s="97">
        <v>2.2200000000000002</v>
      </c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7"/>
    </row>
    <row r="92" spans="4:28" x14ac:dyDescent="0.15">
      <c r="D92" s="96">
        <v>37279</v>
      </c>
      <c r="E92" s="97">
        <v>2.2999999999999998</v>
      </c>
      <c r="F92" s="97">
        <v>2.2200000000000002</v>
      </c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</row>
    <row r="93" spans="4:28" x14ac:dyDescent="0.15">
      <c r="D93" s="96">
        <v>37280</v>
      </c>
      <c r="E93" s="97">
        <v>2.2999999999999998</v>
      </c>
      <c r="F93" s="97">
        <v>2.2200000000000002</v>
      </c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</row>
    <row r="94" spans="4:28" x14ac:dyDescent="0.15">
      <c r="D94" s="96">
        <v>37281</v>
      </c>
      <c r="E94" s="97">
        <v>2.2999999999999998</v>
      </c>
      <c r="F94" s="97">
        <v>2.2200000000000002</v>
      </c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</row>
    <row r="95" spans="4:28" x14ac:dyDescent="0.15">
      <c r="D95" s="96">
        <v>37282</v>
      </c>
      <c r="E95" s="97">
        <v>2.2999999999999998</v>
      </c>
      <c r="F95" s="97">
        <v>2.2200000000000002</v>
      </c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</row>
    <row r="96" spans="4:28" x14ac:dyDescent="0.15">
      <c r="D96" s="96">
        <v>37283</v>
      </c>
      <c r="E96" s="97">
        <v>2.2999999999999998</v>
      </c>
      <c r="F96" s="97">
        <v>2.2200000000000002</v>
      </c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</row>
    <row r="97" spans="4:28" x14ac:dyDescent="0.15">
      <c r="D97" s="96">
        <v>37284</v>
      </c>
      <c r="E97" s="97">
        <v>2.2999999999999998</v>
      </c>
      <c r="F97" s="97">
        <v>2.2200000000000002</v>
      </c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</row>
    <row r="98" spans="4:28" x14ac:dyDescent="0.15">
      <c r="D98" s="96">
        <v>37285</v>
      </c>
      <c r="E98" s="97">
        <v>2.2999999999999998</v>
      </c>
      <c r="F98" s="97">
        <v>2.4824999999999999</v>
      </c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</row>
    <row r="99" spans="4:28" x14ac:dyDescent="0.15">
      <c r="D99" s="96">
        <v>37286</v>
      </c>
      <c r="E99" s="97">
        <v>2.2999999999999998</v>
      </c>
      <c r="F99" s="97">
        <v>2.4824999999999999</v>
      </c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</row>
    <row r="100" spans="4:28" x14ac:dyDescent="0.15">
      <c r="D100" s="96">
        <v>37287</v>
      </c>
      <c r="E100" s="97">
        <v>2.2999999999999998</v>
      </c>
      <c r="F100" s="97">
        <v>2.4824999999999999</v>
      </c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</row>
    <row r="101" spans="4:28" x14ac:dyDescent="0.15">
      <c r="D101" s="96">
        <v>37257</v>
      </c>
      <c r="E101" s="97">
        <v>2.76</v>
      </c>
      <c r="F101" s="97">
        <v>2.4824999999999999</v>
      </c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</row>
    <row r="102" spans="4:28" x14ac:dyDescent="0.15">
      <c r="D102" s="96">
        <v>37258</v>
      </c>
      <c r="E102" s="97">
        <v>2.76</v>
      </c>
      <c r="F102" s="97">
        <v>2.4824999999999999</v>
      </c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</row>
    <row r="103" spans="4:28" x14ac:dyDescent="0.15">
      <c r="D103" s="96">
        <v>37259</v>
      </c>
      <c r="E103" s="97">
        <v>2.5649999999999999</v>
      </c>
      <c r="F103" s="97">
        <v>2.4824999999999999</v>
      </c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</row>
    <row r="104" spans="4:28" x14ac:dyDescent="0.15">
      <c r="D104" s="96">
        <v>37260</v>
      </c>
      <c r="E104" s="97">
        <v>2.5350000000000001</v>
      </c>
      <c r="F104" s="97">
        <v>2.4824999999999999</v>
      </c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</row>
    <row r="105" spans="4:28" x14ac:dyDescent="0.15">
      <c r="D105" s="96">
        <v>37261</v>
      </c>
      <c r="E105" s="97">
        <v>2.395</v>
      </c>
      <c r="F105" s="97">
        <v>2.4824999999999999</v>
      </c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</row>
    <row r="106" spans="4:28" x14ac:dyDescent="0.15">
      <c r="D106" s="96">
        <v>37262</v>
      </c>
      <c r="E106" s="97">
        <v>2.395</v>
      </c>
      <c r="F106" s="97">
        <v>2.4824999999999999</v>
      </c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</row>
    <row r="107" spans="4:28" x14ac:dyDescent="0.15">
      <c r="D107" s="96">
        <v>37263</v>
      </c>
      <c r="E107" s="97">
        <v>2.395</v>
      </c>
      <c r="F107" s="97">
        <v>2.4824999999999999</v>
      </c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</row>
    <row r="108" spans="4:28" x14ac:dyDescent="0.15">
      <c r="D108" s="96">
        <v>37264</v>
      </c>
      <c r="E108" s="97">
        <v>2.29</v>
      </c>
      <c r="F108" s="97">
        <v>2.4824999999999999</v>
      </c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</row>
    <row r="109" spans="4:28" x14ac:dyDescent="0.15">
      <c r="D109" s="96">
        <v>37265</v>
      </c>
      <c r="E109" s="97">
        <v>2.31</v>
      </c>
      <c r="F109" s="97">
        <v>2.4824999999999999</v>
      </c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</row>
    <row r="110" spans="4:28" x14ac:dyDescent="0.15">
      <c r="D110" s="96">
        <v>37266</v>
      </c>
      <c r="E110" s="97">
        <v>2.31</v>
      </c>
      <c r="F110" s="97">
        <v>2.4824999999999999</v>
      </c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</row>
    <row r="111" spans="4:28" x14ac:dyDescent="0.15">
      <c r="D111" s="96">
        <v>37267</v>
      </c>
      <c r="E111" s="97">
        <v>2.31</v>
      </c>
      <c r="F111" s="97">
        <v>2.4824999999999999</v>
      </c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  <c r="AB111" s="97"/>
    </row>
    <row r="112" spans="4:28" x14ac:dyDescent="0.15">
      <c r="D112" s="96">
        <v>37268</v>
      </c>
      <c r="E112" s="97">
        <v>2.31</v>
      </c>
      <c r="F112" s="97">
        <v>2.4824999999999999</v>
      </c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</row>
    <row r="113" spans="4:28" x14ac:dyDescent="0.15">
      <c r="D113" s="96">
        <v>37269</v>
      </c>
      <c r="E113" s="97">
        <v>2.31</v>
      </c>
      <c r="F113" s="97">
        <v>2.4824999999999999</v>
      </c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</row>
    <row r="114" spans="4:28" x14ac:dyDescent="0.15">
      <c r="D114" s="96">
        <v>37270</v>
      </c>
      <c r="E114" s="97">
        <v>2.31</v>
      </c>
      <c r="F114" s="97">
        <v>2.4824999999999999</v>
      </c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</row>
    <row r="115" spans="4:28" x14ac:dyDescent="0.15">
      <c r="D115" s="96">
        <v>37271</v>
      </c>
      <c r="E115" s="97">
        <v>2.31</v>
      </c>
      <c r="F115" s="97">
        <v>2.4824999999999999</v>
      </c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  <c r="AB115" s="97"/>
    </row>
    <row r="116" spans="4:28" x14ac:dyDescent="0.15">
      <c r="D116" s="96">
        <v>37272</v>
      </c>
      <c r="E116" s="97">
        <v>2.31</v>
      </c>
      <c r="F116" s="97">
        <v>2.4824999999999999</v>
      </c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</row>
    <row r="117" spans="4:28" x14ac:dyDescent="0.15">
      <c r="D117" s="96">
        <v>37273</v>
      </c>
      <c r="E117" s="97">
        <v>2.31</v>
      </c>
      <c r="F117" s="97">
        <v>2.4824999999999999</v>
      </c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</row>
    <row r="118" spans="4:28" x14ac:dyDescent="0.15">
      <c r="D118" s="96">
        <v>37274</v>
      </c>
      <c r="E118" s="97">
        <v>2.31</v>
      </c>
      <c r="F118" s="97">
        <v>2.4824999999999999</v>
      </c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</row>
    <row r="119" spans="4:28" x14ac:dyDescent="0.15">
      <c r="D119" s="96">
        <v>37275</v>
      </c>
      <c r="E119" s="97">
        <v>2.31</v>
      </c>
      <c r="F119" s="97">
        <v>2.4824999999999999</v>
      </c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  <c r="AB119" s="97"/>
    </row>
    <row r="120" spans="4:28" x14ac:dyDescent="0.15">
      <c r="D120" s="96">
        <v>37276</v>
      </c>
      <c r="E120" s="97">
        <v>2.31</v>
      </c>
      <c r="F120" s="97">
        <v>2.4824999999999999</v>
      </c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  <c r="AB120" s="97"/>
    </row>
    <row r="121" spans="4:28" x14ac:dyDescent="0.15">
      <c r="D121" s="96">
        <v>37277</v>
      </c>
      <c r="E121" s="97">
        <v>2.31</v>
      </c>
      <c r="F121" s="97">
        <v>2.4824999999999999</v>
      </c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</row>
    <row r="122" spans="4:28" x14ac:dyDescent="0.15">
      <c r="D122" s="96">
        <v>37278</v>
      </c>
      <c r="E122" s="97">
        <v>2.31</v>
      </c>
      <c r="F122" s="97">
        <v>2.4824999999999999</v>
      </c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</row>
    <row r="123" spans="4:28" x14ac:dyDescent="0.15">
      <c r="D123" s="96">
        <v>37279</v>
      </c>
      <c r="E123" s="97">
        <v>2.31</v>
      </c>
      <c r="F123" s="97">
        <v>2.4824999999999999</v>
      </c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</row>
    <row r="124" spans="4:28" x14ac:dyDescent="0.15">
      <c r="D124" s="96">
        <v>37280</v>
      </c>
      <c r="E124" s="97">
        <v>2.31</v>
      </c>
      <c r="F124" s="97">
        <v>2.4824999999999999</v>
      </c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</row>
    <row r="125" spans="4:28" x14ac:dyDescent="0.15">
      <c r="D125" s="96">
        <v>37281</v>
      </c>
      <c r="E125" s="97">
        <v>2.31</v>
      </c>
      <c r="F125" s="97">
        <v>2.4824999999999999</v>
      </c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</row>
    <row r="126" spans="4:28" x14ac:dyDescent="0.15">
      <c r="D126" s="96">
        <v>37282</v>
      </c>
      <c r="E126" s="97">
        <v>2.31</v>
      </c>
      <c r="F126" s="97">
        <v>2.63</v>
      </c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</row>
    <row r="127" spans="4:28" x14ac:dyDescent="0.15">
      <c r="D127" s="96">
        <v>37283</v>
      </c>
      <c r="E127" s="97">
        <v>2.31</v>
      </c>
      <c r="F127" s="97">
        <v>2.63</v>
      </c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97"/>
      <c r="AB127" s="97"/>
    </row>
    <row r="128" spans="4:28" x14ac:dyDescent="0.15">
      <c r="D128" s="96">
        <v>37284</v>
      </c>
      <c r="E128" s="97">
        <v>2.31</v>
      </c>
      <c r="F128" s="97">
        <v>2.46</v>
      </c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</row>
    <row r="129" spans="4:28" x14ac:dyDescent="0.15">
      <c r="D129" s="96">
        <v>37285</v>
      </c>
      <c r="E129" s="97">
        <v>2.31</v>
      </c>
      <c r="F129" s="97">
        <v>2.39</v>
      </c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  <c r="AA129" s="97"/>
      <c r="AB129" s="97"/>
    </row>
    <row r="130" spans="4:28" x14ac:dyDescent="0.15">
      <c r="D130" s="96">
        <v>37286</v>
      </c>
      <c r="E130" s="97">
        <v>2.31</v>
      </c>
      <c r="F130" s="97">
        <v>2.2200000000000002</v>
      </c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  <c r="AA130" s="97"/>
      <c r="AB130" s="97"/>
    </row>
    <row r="131" spans="4:28" x14ac:dyDescent="0.15">
      <c r="D131" s="96">
        <v>37287</v>
      </c>
      <c r="E131" s="97">
        <v>2.31</v>
      </c>
      <c r="F131" s="97">
        <v>2.2200000000000002</v>
      </c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  <c r="AA131" s="97"/>
      <c r="AB131" s="97"/>
    </row>
    <row r="132" spans="4:28" x14ac:dyDescent="0.15">
      <c r="D132" s="96">
        <v>37257</v>
      </c>
      <c r="E132" s="97">
        <v>2.76</v>
      </c>
      <c r="F132" s="97">
        <v>2.2200000000000002</v>
      </c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  <c r="AA132" s="97"/>
      <c r="AB132" s="97"/>
    </row>
    <row r="133" spans="4:28" x14ac:dyDescent="0.15">
      <c r="D133" s="96">
        <v>37258</v>
      </c>
      <c r="E133" s="97">
        <v>2.76</v>
      </c>
      <c r="F133" s="97">
        <v>2.2200000000000002</v>
      </c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  <c r="AA133" s="97"/>
      <c r="AB133" s="97"/>
    </row>
    <row r="134" spans="4:28" x14ac:dyDescent="0.15">
      <c r="D134" s="96">
        <v>37259</v>
      </c>
      <c r="E134" s="97">
        <v>2.5649999999999999</v>
      </c>
      <c r="F134" s="97">
        <v>2.2200000000000002</v>
      </c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  <c r="AB134" s="97"/>
    </row>
    <row r="135" spans="4:28" x14ac:dyDescent="0.15">
      <c r="D135" s="96">
        <v>37260</v>
      </c>
      <c r="E135" s="97">
        <v>2.5350000000000001</v>
      </c>
      <c r="F135" s="97">
        <v>2.2200000000000002</v>
      </c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  <c r="AA135" s="97"/>
      <c r="AB135" s="97"/>
    </row>
    <row r="136" spans="4:28" x14ac:dyDescent="0.15">
      <c r="D136" s="96">
        <v>37261</v>
      </c>
      <c r="E136" s="97">
        <v>2.395</v>
      </c>
      <c r="F136" s="97">
        <v>2.2200000000000002</v>
      </c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  <c r="AA136" s="97"/>
      <c r="AB136" s="97"/>
    </row>
    <row r="137" spans="4:28" x14ac:dyDescent="0.15">
      <c r="D137" s="96">
        <v>37262</v>
      </c>
      <c r="E137" s="97">
        <v>2.395</v>
      </c>
      <c r="F137" s="97">
        <v>2.2200000000000002</v>
      </c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  <c r="AB137" s="97"/>
    </row>
    <row r="138" spans="4:28" x14ac:dyDescent="0.15">
      <c r="D138" s="96">
        <v>37263</v>
      </c>
      <c r="E138" s="97">
        <v>2.395</v>
      </c>
      <c r="F138" s="97">
        <v>2.2200000000000002</v>
      </c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  <c r="AB138" s="97"/>
    </row>
    <row r="139" spans="4:28" x14ac:dyDescent="0.15">
      <c r="D139" s="96">
        <v>37264</v>
      </c>
      <c r="E139" s="97">
        <v>2.3050000000000002</v>
      </c>
      <c r="F139" s="97">
        <v>2.2200000000000002</v>
      </c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  <c r="AA139" s="97"/>
      <c r="AB139" s="97"/>
    </row>
    <row r="140" spans="4:28" x14ac:dyDescent="0.15">
      <c r="D140" s="96">
        <v>37265</v>
      </c>
      <c r="E140" s="97">
        <v>2.38</v>
      </c>
      <c r="F140" s="97">
        <v>2.2200000000000002</v>
      </c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  <c r="AA140" s="97"/>
      <c r="AB140" s="97"/>
    </row>
    <row r="141" spans="4:28" x14ac:dyDescent="0.15">
      <c r="D141" s="96">
        <v>37266</v>
      </c>
      <c r="E141" s="97">
        <v>2.3199999999999998</v>
      </c>
      <c r="F141" s="97">
        <v>2.2200000000000002</v>
      </c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  <c r="AA141" s="97"/>
      <c r="AB141" s="97"/>
    </row>
    <row r="142" spans="4:28" x14ac:dyDescent="0.15">
      <c r="D142" s="96">
        <v>37267</v>
      </c>
      <c r="E142" s="97">
        <v>2.3199999999999998</v>
      </c>
      <c r="F142" s="97">
        <v>2.2200000000000002</v>
      </c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  <c r="AA142" s="97"/>
      <c r="AB142" s="97"/>
    </row>
    <row r="143" spans="4:28" x14ac:dyDescent="0.15">
      <c r="D143" s="96">
        <v>37268</v>
      </c>
      <c r="E143" s="97">
        <v>2.3199999999999998</v>
      </c>
      <c r="F143" s="97">
        <v>2.2200000000000002</v>
      </c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  <c r="AA143" s="97"/>
      <c r="AB143" s="97"/>
    </row>
    <row r="144" spans="4:28" x14ac:dyDescent="0.15">
      <c r="D144" s="96">
        <v>37269</v>
      </c>
      <c r="E144" s="97">
        <v>2.3199999999999998</v>
      </c>
      <c r="F144" s="97">
        <v>2.2200000000000002</v>
      </c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97"/>
      <c r="AB144" s="97"/>
    </row>
    <row r="145" spans="4:28" x14ac:dyDescent="0.15">
      <c r="D145" s="96">
        <v>37270</v>
      </c>
      <c r="E145" s="97">
        <v>2.3199999999999998</v>
      </c>
      <c r="F145" s="97">
        <v>2.2200000000000002</v>
      </c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  <c r="AA145" s="97"/>
      <c r="AB145" s="97"/>
    </row>
    <row r="146" spans="4:28" x14ac:dyDescent="0.15">
      <c r="D146" s="96">
        <v>37271</v>
      </c>
      <c r="E146" s="97">
        <v>2.3199999999999998</v>
      </c>
      <c r="F146" s="97">
        <v>2.2200000000000002</v>
      </c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  <c r="AA146" s="97"/>
      <c r="AB146" s="97"/>
    </row>
    <row r="147" spans="4:28" x14ac:dyDescent="0.15">
      <c r="D147" s="96">
        <v>37272</v>
      </c>
      <c r="E147" s="97">
        <v>2.3199999999999998</v>
      </c>
      <c r="F147" s="97">
        <v>2.2200000000000002</v>
      </c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  <c r="AA147" s="97"/>
      <c r="AB147" s="97"/>
    </row>
    <row r="148" spans="4:28" x14ac:dyDescent="0.15">
      <c r="D148" s="96">
        <v>37273</v>
      </c>
      <c r="E148" s="97">
        <v>2.3199999999999998</v>
      </c>
      <c r="F148" s="97">
        <v>2.2200000000000002</v>
      </c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  <c r="AA148" s="97"/>
      <c r="AB148" s="97"/>
    </row>
    <row r="149" spans="4:28" x14ac:dyDescent="0.15">
      <c r="D149" s="96">
        <v>37274</v>
      </c>
      <c r="E149" s="97">
        <v>2.3199999999999998</v>
      </c>
      <c r="F149" s="97">
        <v>2.2200000000000002</v>
      </c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  <c r="AA149" s="97"/>
      <c r="AB149" s="97"/>
    </row>
    <row r="150" spans="4:28" x14ac:dyDescent="0.15">
      <c r="D150" s="96">
        <v>37275</v>
      </c>
      <c r="E150" s="97">
        <v>2.3199999999999998</v>
      </c>
      <c r="F150" s="97">
        <v>2.2200000000000002</v>
      </c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  <c r="AA150" s="97"/>
      <c r="AB150" s="97"/>
    </row>
    <row r="151" spans="4:28" x14ac:dyDescent="0.15">
      <c r="D151" s="96">
        <v>37276</v>
      </c>
      <c r="E151" s="97">
        <v>2.3199999999999998</v>
      </c>
      <c r="F151" s="97">
        <v>2.2200000000000002</v>
      </c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  <c r="AA151" s="97"/>
      <c r="AB151" s="97"/>
    </row>
    <row r="152" spans="4:28" x14ac:dyDescent="0.15">
      <c r="D152" s="96">
        <v>37277</v>
      </c>
      <c r="E152" s="97">
        <v>2.3199999999999998</v>
      </c>
      <c r="F152" s="97">
        <v>2.2200000000000002</v>
      </c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  <c r="AA152" s="97"/>
      <c r="AB152" s="97"/>
    </row>
    <row r="153" spans="4:28" x14ac:dyDescent="0.15">
      <c r="D153" s="96">
        <v>37278</v>
      </c>
      <c r="E153" s="97">
        <v>2.3199999999999998</v>
      </c>
      <c r="F153" s="97">
        <v>2.2200000000000002</v>
      </c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  <c r="AA153" s="97"/>
      <c r="AB153" s="97"/>
    </row>
    <row r="154" spans="4:28" x14ac:dyDescent="0.15">
      <c r="D154" s="96">
        <v>37279</v>
      </c>
      <c r="E154" s="97">
        <v>2.3199999999999998</v>
      </c>
      <c r="F154" s="97">
        <v>2.2200000000000002</v>
      </c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  <c r="AA154" s="97"/>
      <c r="AB154" s="97"/>
    </row>
    <row r="155" spans="4:28" x14ac:dyDescent="0.15">
      <c r="D155" s="96">
        <v>37280</v>
      </c>
      <c r="E155" s="97">
        <v>2.3199999999999998</v>
      </c>
      <c r="F155" s="97">
        <v>2.2200000000000002</v>
      </c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  <c r="AA155" s="97"/>
      <c r="AB155" s="97"/>
    </row>
    <row r="156" spans="4:28" x14ac:dyDescent="0.15">
      <c r="D156" s="96">
        <v>37281</v>
      </c>
      <c r="E156" s="97">
        <v>2.3199999999999998</v>
      </c>
      <c r="F156" s="97">
        <v>2.2200000000000002</v>
      </c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  <c r="AA156" s="97"/>
      <c r="AB156" s="97"/>
    </row>
    <row r="157" spans="4:28" x14ac:dyDescent="0.15">
      <c r="D157" s="96">
        <v>37282</v>
      </c>
      <c r="E157" s="97">
        <v>2.3199999999999998</v>
      </c>
      <c r="F157" s="97">
        <v>2.4824999999999999</v>
      </c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  <c r="AA157" s="97"/>
      <c r="AB157" s="97"/>
    </row>
    <row r="158" spans="4:28" x14ac:dyDescent="0.15">
      <c r="D158" s="96">
        <v>37283</v>
      </c>
      <c r="E158" s="97">
        <v>2.3199999999999998</v>
      </c>
      <c r="F158" s="97">
        <v>2.4824999999999999</v>
      </c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  <c r="AA158" s="97"/>
      <c r="AB158" s="97"/>
    </row>
    <row r="159" spans="4:28" x14ac:dyDescent="0.15">
      <c r="D159" s="96">
        <v>37284</v>
      </c>
      <c r="E159" s="97">
        <v>2.3199999999999998</v>
      </c>
      <c r="F159" s="97">
        <v>2.4824999999999999</v>
      </c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  <c r="AA159" s="97"/>
      <c r="AB159" s="97"/>
    </row>
    <row r="160" spans="4:28" x14ac:dyDescent="0.15">
      <c r="D160" s="96">
        <v>37285</v>
      </c>
      <c r="E160" s="97">
        <v>2.3199999999999998</v>
      </c>
      <c r="F160" s="97">
        <v>2.4824999999999999</v>
      </c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  <c r="AA160" s="97"/>
      <c r="AB160" s="97"/>
    </row>
    <row r="161" spans="4:28" x14ac:dyDescent="0.15">
      <c r="D161" s="96">
        <v>37286</v>
      </c>
      <c r="E161" s="97">
        <v>2.3199999999999998</v>
      </c>
      <c r="F161" s="97">
        <v>2.4824999999999999</v>
      </c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  <c r="AA161" s="97"/>
      <c r="AB161" s="97"/>
    </row>
    <row r="162" spans="4:28" x14ac:dyDescent="0.15">
      <c r="D162" s="96">
        <v>37287</v>
      </c>
      <c r="E162" s="97">
        <v>2.3199999999999998</v>
      </c>
      <c r="F162" s="97">
        <v>2.4824999999999999</v>
      </c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  <c r="AA162" s="97"/>
      <c r="AB162" s="97"/>
    </row>
    <row r="163" spans="4:28" x14ac:dyDescent="0.15">
      <c r="D163" s="96">
        <v>37257</v>
      </c>
      <c r="E163" s="97">
        <v>2.76</v>
      </c>
      <c r="F163" s="97">
        <v>2.4824999999999999</v>
      </c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  <c r="AA163" s="97"/>
      <c r="AB163" s="97"/>
    </row>
    <row r="164" spans="4:28" x14ac:dyDescent="0.15">
      <c r="D164" s="96">
        <v>37258</v>
      </c>
      <c r="E164" s="97">
        <v>2.76</v>
      </c>
      <c r="F164" s="97">
        <v>2.4824999999999999</v>
      </c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  <c r="AA164" s="97"/>
      <c r="AB164" s="97"/>
    </row>
    <row r="165" spans="4:28" x14ac:dyDescent="0.15">
      <c r="D165" s="96">
        <v>37259</v>
      </c>
      <c r="E165" s="97">
        <v>2.5649999999999999</v>
      </c>
      <c r="F165" s="97">
        <v>2.4824999999999999</v>
      </c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  <c r="AA165" s="97"/>
      <c r="AB165" s="97"/>
    </row>
    <row r="166" spans="4:28" x14ac:dyDescent="0.15">
      <c r="D166" s="96">
        <v>37260</v>
      </c>
      <c r="E166" s="97">
        <v>2.5350000000000001</v>
      </c>
      <c r="F166" s="97">
        <v>2.4824999999999999</v>
      </c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  <c r="AA166" s="97"/>
      <c r="AB166" s="97"/>
    </row>
    <row r="167" spans="4:28" x14ac:dyDescent="0.15">
      <c r="D167" s="96">
        <v>37261</v>
      </c>
      <c r="E167" s="97">
        <v>2.395</v>
      </c>
      <c r="F167" s="97">
        <v>2.4824999999999999</v>
      </c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  <c r="AA167" s="97"/>
      <c r="AB167" s="97"/>
    </row>
    <row r="168" spans="4:28" x14ac:dyDescent="0.15">
      <c r="D168" s="96">
        <v>37262</v>
      </c>
      <c r="E168" s="97">
        <v>2.395</v>
      </c>
      <c r="F168" s="97">
        <v>2.4824999999999999</v>
      </c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  <c r="AA168" s="97"/>
      <c r="AB168" s="97"/>
    </row>
    <row r="169" spans="4:28" x14ac:dyDescent="0.15">
      <c r="D169" s="96">
        <v>37263</v>
      </c>
      <c r="E169" s="97">
        <v>2.395</v>
      </c>
      <c r="F169" s="97">
        <v>2.4824999999999999</v>
      </c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  <c r="AA169" s="97"/>
      <c r="AB169" s="97"/>
    </row>
    <row r="170" spans="4:28" x14ac:dyDescent="0.15">
      <c r="D170" s="96">
        <v>37264</v>
      </c>
      <c r="E170" s="97">
        <v>2.3050000000000002</v>
      </c>
      <c r="F170" s="97">
        <v>2.4824999999999999</v>
      </c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  <c r="AA170" s="97"/>
      <c r="AB170" s="97"/>
    </row>
    <row r="171" spans="4:28" x14ac:dyDescent="0.15">
      <c r="D171" s="96">
        <v>37265</v>
      </c>
      <c r="E171" s="97">
        <v>2.38</v>
      </c>
      <c r="F171" s="97">
        <v>2.4824999999999999</v>
      </c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97"/>
      <c r="AA171" s="97"/>
      <c r="AB171" s="97"/>
    </row>
    <row r="172" spans="4:28" x14ac:dyDescent="0.15">
      <c r="D172" s="96">
        <v>37266</v>
      </c>
      <c r="E172" s="97">
        <v>2.31</v>
      </c>
      <c r="F172" s="97">
        <v>2.4824999999999999</v>
      </c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  <c r="AA172" s="97"/>
      <c r="AB172" s="97"/>
    </row>
    <row r="173" spans="4:28" x14ac:dyDescent="0.15">
      <c r="D173" s="96">
        <v>37267</v>
      </c>
      <c r="E173" s="97">
        <v>2.2799999999999998</v>
      </c>
      <c r="F173" s="97">
        <v>2.4824999999999999</v>
      </c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  <c r="AA173" s="97"/>
      <c r="AB173" s="97"/>
    </row>
    <row r="174" spans="4:28" x14ac:dyDescent="0.15">
      <c r="D174" s="96">
        <v>37268</v>
      </c>
      <c r="E174" s="97">
        <v>2.2799999999999998</v>
      </c>
      <c r="F174" s="97">
        <v>2.4824999999999999</v>
      </c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  <c r="AA174" s="97"/>
      <c r="AB174" s="97"/>
    </row>
    <row r="175" spans="4:28" x14ac:dyDescent="0.15">
      <c r="D175" s="96">
        <v>37269</v>
      </c>
      <c r="E175" s="97">
        <v>2.2799999999999998</v>
      </c>
      <c r="F175" s="97">
        <v>2.4824999999999999</v>
      </c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  <c r="AA175" s="97"/>
      <c r="AB175" s="97"/>
    </row>
    <row r="176" spans="4:28" x14ac:dyDescent="0.15">
      <c r="D176" s="96">
        <v>37270</v>
      </c>
      <c r="E176" s="97">
        <v>2.2799999999999998</v>
      </c>
      <c r="F176" s="97">
        <v>2.4824999999999999</v>
      </c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  <c r="AA176" s="97"/>
      <c r="AB176" s="97"/>
    </row>
    <row r="177" spans="4:28" x14ac:dyDescent="0.15">
      <c r="D177" s="96">
        <v>37271</v>
      </c>
      <c r="E177" s="97">
        <v>2.2799999999999998</v>
      </c>
      <c r="F177" s="97">
        <v>2.4824999999999999</v>
      </c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  <c r="AA177" s="97"/>
      <c r="AB177" s="97"/>
    </row>
    <row r="178" spans="4:28" x14ac:dyDescent="0.15">
      <c r="D178" s="96">
        <v>37272</v>
      </c>
      <c r="E178" s="97">
        <v>2.2799999999999998</v>
      </c>
      <c r="F178" s="97">
        <v>2.4824999999999999</v>
      </c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  <c r="AA178" s="97"/>
      <c r="AB178" s="97"/>
    </row>
    <row r="179" spans="4:28" x14ac:dyDescent="0.15">
      <c r="D179" s="96">
        <v>37273</v>
      </c>
      <c r="E179" s="97">
        <v>2.2799999999999998</v>
      </c>
      <c r="F179" s="97">
        <v>2.4824999999999999</v>
      </c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  <c r="AA179" s="97"/>
      <c r="AB179" s="97"/>
    </row>
    <row r="180" spans="4:28" x14ac:dyDescent="0.15">
      <c r="D180" s="96">
        <v>37274</v>
      </c>
      <c r="E180" s="97">
        <v>2.2799999999999998</v>
      </c>
      <c r="F180" s="97">
        <v>2.4824999999999999</v>
      </c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  <c r="AA180" s="97"/>
      <c r="AB180" s="97"/>
    </row>
    <row r="181" spans="4:28" x14ac:dyDescent="0.15">
      <c r="D181" s="96">
        <v>37275</v>
      </c>
      <c r="E181" s="97">
        <v>2.2799999999999998</v>
      </c>
      <c r="F181" s="97">
        <v>2.4824999999999999</v>
      </c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  <c r="AA181" s="97"/>
      <c r="AB181" s="97"/>
    </row>
    <row r="182" spans="4:28" x14ac:dyDescent="0.15">
      <c r="D182" s="96">
        <v>37276</v>
      </c>
      <c r="E182" s="97">
        <v>2.2799999999999998</v>
      </c>
      <c r="F182" s="97">
        <v>2.4824999999999999</v>
      </c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  <c r="AA182" s="97"/>
      <c r="AB182" s="97"/>
    </row>
    <row r="183" spans="4:28" x14ac:dyDescent="0.15">
      <c r="D183" s="96">
        <v>37277</v>
      </c>
      <c r="E183" s="97">
        <v>2.2799999999999998</v>
      </c>
      <c r="F183" s="97">
        <v>2.4824999999999999</v>
      </c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  <c r="AA183" s="97"/>
      <c r="AB183" s="97"/>
    </row>
    <row r="184" spans="4:28" x14ac:dyDescent="0.15">
      <c r="D184" s="96">
        <v>37278</v>
      </c>
      <c r="E184" s="97">
        <v>2.2799999999999998</v>
      </c>
      <c r="F184" s="97">
        <v>2.4824999999999999</v>
      </c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  <c r="Z184" s="97"/>
      <c r="AA184" s="97"/>
      <c r="AB184" s="97"/>
    </row>
    <row r="185" spans="4:28" x14ac:dyDescent="0.15">
      <c r="D185" s="96">
        <v>37279</v>
      </c>
      <c r="E185" s="97">
        <v>2.2799999999999998</v>
      </c>
      <c r="F185" s="97">
        <v>2.63</v>
      </c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  <c r="Z185" s="97"/>
      <c r="AA185" s="97"/>
      <c r="AB185" s="97"/>
    </row>
    <row r="186" spans="4:28" x14ac:dyDescent="0.15">
      <c r="D186" s="96">
        <v>37280</v>
      </c>
      <c r="E186" s="97">
        <v>2.2799999999999998</v>
      </c>
      <c r="F186" s="97">
        <v>2.63</v>
      </c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  <c r="AA186" s="97"/>
      <c r="AB186" s="97"/>
    </row>
    <row r="187" spans="4:28" x14ac:dyDescent="0.15">
      <c r="D187" s="96">
        <v>37281</v>
      </c>
      <c r="E187" s="97">
        <v>2.2799999999999998</v>
      </c>
      <c r="F187" s="97">
        <v>2.46</v>
      </c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  <c r="Z187" s="97"/>
      <c r="AA187" s="97"/>
      <c r="AB187" s="97"/>
    </row>
    <row r="188" spans="4:28" x14ac:dyDescent="0.15">
      <c r="D188" s="96">
        <v>37282</v>
      </c>
      <c r="E188" s="97">
        <v>2.2799999999999998</v>
      </c>
      <c r="F188" s="97">
        <v>2.39</v>
      </c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  <c r="Z188" s="97"/>
      <c r="AA188" s="97"/>
      <c r="AB188" s="97"/>
    </row>
    <row r="189" spans="4:28" x14ac:dyDescent="0.15">
      <c r="D189" s="96">
        <v>37283</v>
      </c>
      <c r="E189" s="97">
        <v>2.2799999999999998</v>
      </c>
      <c r="F189" s="97">
        <v>2.2599999999999998</v>
      </c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  <c r="Z189" s="97"/>
      <c r="AA189" s="97"/>
      <c r="AB189" s="97"/>
    </row>
    <row r="190" spans="4:28" x14ac:dyDescent="0.15">
      <c r="D190" s="96">
        <v>37284</v>
      </c>
      <c r="E190" s="97">
        <v>2.2799999999999998</v>
      </c>
      <c r="F190" s="97">
        <v>2.2599999999999998</v>
      </c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  <c r="AA190" s="97"/>
      <c r="AB190" s="97"/>
    </row>
    <row r="191" spans="4:28" x14ac:dyDescent="0.15">
      <c r="D191" s="96">
        <v>37285</v>
      </c>
      <c r="E191" s="97">
        <v>2.2799999999999998</v>
      </c>
      <c r="F191" s="97">
        <v>2.2599999999999998</v>
      </c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97"/>
      <c r="AA191" s="97"/>
      <c r="AB191" s="97"/>
    </row>
    <row r="192" spans="4:28" x14ac:dyDescent="0.15">
      <c r="D192" s="96">
        <v>37286</v>
      </c>
      <c r="E192" s="97">
        <v>2.2799999999999998</v>
      </c>
      <c r="F192" s="97">
        <v>2.23</v>
      </c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  <c r="AA192" s="97"/>
      <c r="AB192" s="97"/>
    </row>
    <row r="193" spans="4:28" x14ac:dyDescent="0.15">
      <c r="D193" s="96">
        <v>37287</v>
      </c>
      <c r="E193" s="97">
        <v>2.2799999999999998</v>
      </c>
      <c r="F193" s="97">
        <v>2.23</v>
      </c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  <c r="AA193" s="97"/>
      <c r="AB193" s="97"/>
    </row>
    <row r="194" spans="4:28" x14ac:dyDescent="0.15">
      <c r="D194" s="96">
        <v>37257</v>
      </c>
      <c r="E194" s="97">
        <v>2.76</v>
      </c>
      <c r="F194" s="97">
        <v>2.23</v>
      </c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  <c r="AA194" s="97"/>
      <c r="AB194" s="97"/>
    </row>
    <row r="195" spans="4:28" x14ac:dyDescent="0.15">
      <c r="D195" s="96">
        <v>37258</v>
      </c>
      <c r="E195" s="97">
        <v>2.76</v>
      </c>
      <c r="F195" s="97">
        <v>2.23</v>
      </c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  <c r="AA195" s="97"/>
      <c r="AB195" s="97"/>
    </row>
    <row r="196" spans="4:28" x14ac:dyDescent="0.15">
      <c r="D196" s="96">
        <v>37259</v>
      </c>
      <c r="E196" s="97">
        <v>2.5649999999999999</v>
      </c>
      <c r="F196" s="97">
        <v>2.23</v>
      </c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  <c r="AA196" s="97"/>
      <c r="AB196" s="97"/>
    </row>
    <row r="197" spans="4:28" x14ac:dyDescent="0.15">
      <c r="D197" s="96">
        <v>37260</v>
      </c>
      <c r="E197" s="97">
        <v>2.5350000000000001</v>
      </c>
      <c r="F197" s="97">
        <v>2.23</v>
      </c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  <c r="AA197" s="97"/>
      <c r="AB197" s="97"/>
    </row>
    <row r="198" spans="4:28" x14ac:dyDescent="0.15">
      <c r="D198" s="96">
        <v>37261</v>
      </c>
      <c r="E198" s="97">
        <v>2.395</v>
      </c>
      <c r="F198" s="97">
        <v>2.23</v>
      </c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  <c r="AA198" s="97"/>
      <c r="AB198" s="97"/>
    </row>
    <row r="199" spans="4:28" x14ac:dyDescent="0.15">
      <c r="D199" s="96">
        <v>37262</v>
      </c>
      <c r="E199" s="97">
        <v>2.395</v>
      </c>
      <c r="F199" s="97">
        <v>2.23</v>
      </c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  <c r="AA199" s="97"/>
      <c r="AB199" s="97"/>
    </row>
    <row r="200" spans="4:28" x14ac:dyDescent="0.15">
      <c r="D200" s="96">
        <v>37263</v>
      </c>
      <c r="E200" s="97">
        <v>2.395</v>
      </c>
      <c r="F200" s="97">
        <v>2.23</v>
      </c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  <c r="AA200" s="97"/>
      <c r="AB200" s="97"/>
    </row>
    <row r="201" spans="4:28" x14ac:dyDescent="0.15">
      <c r="D201" s="96">
        <v>37264</v>
      </c>
      <c r="E201" s="97">
        <v>2.3050000000000002</v>
      </c>
      <c r="F201" s="97">
        <v>2.23</v>
      </c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  <c r="AA201" s="97"/>
      <c r="AB201" s="97"/>
    </row>
    <row r="202" spans="4:28" x14ac:dyDescent="0.15">
      <c r="D202" s="96">
        <v>37265</v>
      </c>
      <c r="E202" s="97">
        <v>2.38</v>
      </c>
      <c r="F202" s="97">
        <v>2.23</v>
      </c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  <c r="AA202" s="97"/>
      <c r="AB202" s="97"/>
    </row>
    <row r="203" spans="4:28" x14ac:dyDescent="0.15">
      <c r="D203" s="96">
        <v>37266</v>
      </c>
      <c r="E203" s="97">
        <v>2.3050000000000002</v>
      </c>
      <c r="F203" s="97">
        <v>2.23</v>
      </c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  <c r="AA203" s="97"/>
      <c r="AB203" s="97"/>
    </row>
    <row r="204" spans="4:28" x14ac:dyDescent="0.15">
      <c r="D204" s="96">
        <v>37267</v>
      </c>
      <c r="E204" s="97">
        <v>2.3199999999999998</v>
      </c>
      <c r="F204" s="97">
        <v>2.23</v>
      </c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  <c r="AA204" s="97"/>
      <c r="AB204" s="97"/>
    </row>
    <row r="205" spans="4:28" x14ac:dyDescent="0.15">
      <c r="D205" s="96">
        <v>37268</v>
      </c>
      <c r="E205" s="97">
        <v>2.2599999999999998</v>
      </c>
      <c r="F205" s="97">
        <v>2.23</v>
      </c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  <c r="AA205" s="97"/>
      <c r="AB205" s="97"/>
    </row>
    <row r="206" spans="4:28" x14ac:dyDescent="0.15">
      <c r="D206" s="96">
        <v>37269</v>
      </c>
      <c r="E206" s="97">
        <v>2.2599999999999998</v>
      </c>
      <c r="F206" s="97">
        <v>2.23</v>
      </c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  <c r="AA206" s="97"/>
      <c r="AB206" s="97"/>
    </row>
    <row r="207" spans="4:28" x14ac:dyDescent="0.15">
      <c r="D207" s="96">
        <v>37270</v>
      </c>
      <c r="E207" s="97">
        <v>2.2599999999999998</v>
      </c>
      <c r="F207" s="97">
        <v>2.23</v>
      </c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  <c r="AA207" s="97"/>
      <c r="AB207" s="97"/>
    </row>
    <row r="208" spans="4:28" x14ac:dyDescent="0.15">
      <c r="D208" s="96">
        <v>37271</v>
      </c>
      <c r="E208" s="97">
        <v>2.2599999999999998</v>
      </c>
      <c r="F208" s="97">
        <v>2.23</v>
      </c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  <c r="AA208" s="97"/>
      <c r="AB208" s="97"/>
    </row>
    <row r="209" spans="4:28" x14ac:dyDescent="0.15">
      <c r="D209" s="96">
        <v>37272</v>
      </c>
      <c r="E209" s="97">
        <v>2.2599999999999998</v>
      </c>
      <c r="F209" s="97">
        <v>2.23</v>
      </c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  <c r="AA209" s="97"/>
      <c r="AB209" s="97"/>
    </row>
    <row r="210" spans="4:28" x14ac:dyDescent="0.15">
      <c r="D210" s="96">
        <v>37273</v>
      </c>
      <c r="E210" s="97">
        <v>2.2599999999999998</v>
      </c>
      <c r="F210" s="97">
        <v>2.23</v>
      </c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  <c r="AA210" s="97"/>
      <c r="AB210" s="97"/>
    </row>
    <row r="211" spans="4:28" x14ac:dyDescent="0.15">
      <c r="D211" s="96">
        <v>37274</v>
      </c>
      <c r="E211" s="97">
        <v>2.2599999999999998</v>
      </c>
      <c r="F211" s="97">
        <v>2.23</v>
      </c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  <c r="AA211" s="97"/>
      <c r="AB211" s="97"/>
    </row>
    <row r="212" spans="4:28" x14ac:dyDescent="0.15">
      <c r="D212" s="96">
        <v>37275</v>
      </c>
      <c r="E212" s="97">
        <v>2.2599999999999998</v>
      </c>
      <c r="F212" s="97">
        <v>2.23</v>
      </c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  <c r="AA212" s="97"/>
      <c r="AB212" s="97"/>
    </row>
    <row r="213" spans="4:28" x14ac:dyDescent="0.15">
      <c r="D213" s="96">
        <v>37276</v>
      </c>
      <c r="E213" s="97">
        <v>2.2599999999999998</v>
      </c>
      <c r="F213" s="97">
        <v>2.23</v>
      </c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  <c r="AA213" s="97"/>
      <c r="AB213" s="97"/>
    </row>
    <row r="214" spans="4:28" x14ac:dyDescent="0.15">
      <c r="D214" s="96">
        <v>37277</v>
      </c>
      <c r="E214" s="97">
        <v>2.2599999999999998</v>
      </c>
      <c r="F214" s="97">
        <v>2.23</v>
      </c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  <c r="AA214" s="97"/>
      <c r="AB214" s="97"/>
    </row>
    <row r="215" spans="4:28" x14ac:dyDescent="0.15">
      <c r="D215" s="96">
        <v>37278</v>
      </c>
      <c r="E215" s="97">
        <v>2.2599999999999998</v>
      </c>
      <c r="F215" s="97">
        <v>2.23</v>
      </c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97"/>
      <c r="AA215" s="97"/>
      <c r="AB215" s="97"/>
    </row>
    <row r="216" spans="4:28" x14ac:dyDescent="0.15">
      <c r="D216" s="96">
        <v>37279</v>
      </c>
      <c r="E216" s="97">
        <v>2.2599999999999998</v>
      </c>
      <c r="F216" s="97">
        <v>2.4824999999999999</v>
      </c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  <c r="Z216" s="97"/>
      <c r="AA216" s="97"/>
      <c r="AB216" s="97"/>
    </row>
    <row r="217" spans="4:28" x14ac:dyDescent="0.15">
      <c r="D217" s="96">
        <v>37280</v>
      </c>
      <c r="E217" s="97">
        <v>2.2599999999999998</v>
      </c>
      <c r="F217" s="97">
        <v>2.4824999999999999</v>
      </c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  <c r="AA217" s="97"/>
      <c r="AB217" s="97"/>
    </row>
    <row r="218" spans="4:28" x14ac:dyDescent="0.15">
      <c r="D218" s="96">
        <v>37281</v>
      </c>
      <c r="E218" s="97">
        <v>2.2599999999999998</v>
      </c>
      <c r="F218" s="97">
        <v>2.4824999999999999</v>
      </c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  <c r="Z218" s="97"/>
      <c r="AA218" s="97"/>
      <c r="AB218" s="97"/>
    </row>
    <row r="219" spans="4:28" x14ac:dyDescent="0.15">
      <c r="D219" s="96">
        <v>37282</v>
      </c>
      <c r="E219" s="97">
        <v>2.2599999999999998</v>
      </c>
      <c r="F219" s="97">
        <v>2.4824999999999999</v>
      </c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  <c r="Z219" s="97"/>
      <c r="AA219" s="97"/>
      <c r="AB219" s="97"/>
    </row>
    <row r="220" spans="4:28" x14ac:dyDescent="0.15">
      <c r="D220" s="96">
        <v>37283</v>
      </c>
      <c r="E220" s="97">
        <v>2.2599999999999998</v>
      </c>
      <c r="F220" s="97">
        <v>2.4824999999999999</v>
      </c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  <c r="AA220" s="97"/>
      <c r="AB220" s="97"/>
    </row>
    <row r="221" spans="4:28" x14ac:dyDescent="0.15">
      <c r="D221" s="96">
        <v>37284</v>
      </c>
      <c r="E221" s="97">
        <v>2.2599999999999998</v>
      </c>
      <c r="F221" s="97">
        <v>2.4824999999999999</v>
      </c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  <c r="Z221" s="97"/>
      <c r="AA221" s="97"/>
      <c r="AB221" s="97"/>
    </row>
    <row r="222" spans="4:28" x14ac:dyDescent="0.15">
      <c r="D222" s="96">
        <v>37285</v>
      </c>
      <c r="E222" s="97">
        <v>2.2599999999999998</v>
      </c>
      <c r="F222" s="97">
        <v>2.4824999999999999</v>
      </c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97"/>
      <c r="AA222" s="97"/>
      <c r="AB222" s="97"/>
    </row>
    <row r="223" spans="4:28" x14ac:dyDescent="0.15">
      <c r="D223" s="96">
        <v>37286</v>
      </c>
      <c r="E223" s="97">
        <v>2.2599999999999998</v>
      </c>
      <c r="F223" s="97">
        <v>2.4824999999999999</v>
      </c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  <c r="AA223" s="97"/>
      <c r="AB223" s="97"/>
    </row>
    <row r="224" spans="4:28" x14ac:dyDescent="0.15">
      <c r="D224" s="96">
        <v>37287</v>
      </c>
      <c r="E224" s="97">
        <v>2.2599999999999998</v>
      </c>
      <c r="F224" s="97">
        <v>2.4824999999999999</v>
      </c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  <c r="AA224" s="97"/>
      <c r="AB224" s="97"/>
    </row>
    <row r="225" spans="4:28" x14ac:dyDescent="0.15">
      <c r="D225" s="96"/>
      <c r="E225" s="97"/>
      <c r="F225" s="97">
        <v>2.4824999999999999</v>
      </c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  <c r="Z225" s="97"/>
      <c r="AA225" s="97"/>
      <c r="AB225" s="97"/>
    </row>
    <row r="226" spans="4:28" x14ac:dyDescent="0.15">
      <c r="D226" s="96"/>
      <c r="E226" s="97"/>
      <c r="F226" s="97">
        <v>2.4824999999999999</v>
      </c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  <c r="Z226" s="97"/>
      <c r="AA226" s="97"/>
      <c r="AB226" s="97"/>
    </row>
    <row r="227" spans="4:28" x14ac:dyDescent="0.15">
      <c r="D227" s="96"/>
      <c r="E227" s="97"/>
      <c r="F227" s="97">
        <v>2.4824999999999999</v>
      </c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  <c r="AA227" s="97"/>
      <c r="AB227" s="97"/>
    </row>
    <row r="228" spans="4:28" x14ac:dyDescent="0.15">
      <c r="D228" s="96"/>
      <c r="E228" s="97"/>
      <c r="F228" s="97">
        <v>2.4824999999999999</v>
      </c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  <c r="Z228" s="97"/>
      <c r="AA228" s="97"/>
      <c r="AB228" s="97"/>
    </row>
    <row r="229" spans="4:28" x14ac:dyDescent="0.15">
      <c r="D229" s="96"/>
      <c r="E229" s="97"/>
      <c r="F229" s="97">
        <v>2.4824999999999999</v>
      </c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  <c r="AA229" s="97"/>
      <c r="AB229" s="97"/>
    </row>
    <row r="230" spans="4:28" x14ac:dyDescent="0.15">
      <c r="D230" s="96"/>
      <c r="E230" s="97"/>
      <c r="F230" s="97">
        <v>2.4824999999999999</v>
      </c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  <c r="Z230" s="97"/>
      <c r="AA230" s="97"/>
      <c r="AB230" s="97"/>
    </row>
    <row r="231" spans="4:28" x14ac:dyDescent="0.15">
      <c r="D231" s="96"/>
      <c r="E231" s="97"/>
      <c r="F231" s="97">
        <v>2.4824999999999999</v>
      </c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  <c r="Z231" s="97"/>
      <c r="AA231" s="97"/>
      <c r="AB231" s="97"/>
    </row>
    <row r="232" spans="4:28" x14ac:dyDescent="0.15">
      <c r="D232" s="96"/>
      <c r="E232" s="97"/>
      <c r="F232" s="97">
        <v>2.4824999999999999</v>
      </c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  <c r="Z232" s="97"/>
      <c r="AA232" s="97"/>
      <c r="AB232" s="97"/>
    </row>
    <row r="233" spans="4:28" x14ac:dyDescent="0.15">
      <c r="D233" s="96"/>
      <c r="E233" s="97"/>
      <c r="F233" s="97">
        <v>2.4824999999999999</v>
      </c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  <c r="Z233" s="97"/>
      <c r="AA233" s="97"/>
      <c r="AB233" s="97"/>
    </row>
    <row r="234" spans="4:28" x14ac:dyDescent="0.15">
      <c r="D234" s="96"/>
      <c r="E234" s="97"/>
      <c r="F234" s="97">
        <v>2.4824999999999999</v>
      </c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  <c r="Z234" s="97"/>
      <c r="AA234" s="97"/>
      <c r="AB234" s="97"/>
    </row>
    <row r="235" spans="4:28" x14ac:dyDescent="0.15">
      <c r="D235" s="96"/>
      <c r="E235" s="97"/>
      <c r="F235" s="97">
        <v>2.4824999999999999</v>
      </c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  <c r="Z235" s="97"/>
      <c r="AA235" s="97"/>
      <c r="AB235" s="97"/>
    </row>
    <row r="236" spans="4:28" x14ac:dyDescent="0.15">
      <c r="D236" s="96"/>
      <c r="E236" s="97"/>
      <c r="F236" s="97">
        <v>2.4824999999999999</v>
      </c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  <c r="Z236" s="97"/>
      <c r="AA236" s="97"/>
      <c r="AB236" s="97"/>
    </row>
    <row r="237" spans="4:28" x14ac:dyDescent="0.15">
      <c r="D237" s="96"/>
      <c r="E237" s="97"/>
      <c r="F237" s="97">
        <v>2.4824999999999999</v>
      </c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  <c r="Z237" s="97"/>
      <c r="AA237" s="97"/>
      <c r="AB237" s="97"/>
    </row>
    <row r="238" spans="4:28" x14ac:dyDescent="0.15">
      <c r="D238" s="96"/>
      <c r="E238" s="97"/>
      <c r="F238" s="97">
        <v>2.4824999999999999</v>
      </c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  <c r="Z238" s="97"/>
      <c r="AA238" s="97"/>
      <c r="AB238" s="97"/>
    </row>
    <row r="239" spans="4:28" x14ac:dyDescent="0.15">
      <c r="D239" s="96"/>
      <c r="E239" s="97"/>
      <c r="F239" s="97">
        <v>2.4824999999999999</v>
      </c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  <c r="Z239" s="97"/>
      <c r="AA239" s="97"/>
      <c r="AB239" s="97"/>
    </row>
    <row r="240" spans="4:28" x14ac:dyDescent="0.15">
      <c r="D240" s="96"/>
      <c r="E240" s="97"/>
      <c r="F240" s="97">
        <v>2.4824999999999999</v>
      </c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  <c r="Z240" s="97"/>
      <c r="AA240" s="97"/>
      <c r="AB240" s="97"/>
    </row>
    <row r="241" spans="4:28" x14ac:dyDescent="0.15">
      <c r="D241" s="96"/>
      <c r="E241" s="97"/>
      <c r="F241" s="97">
        <v>2.4824999999999999</v>
      </c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  <c r="Y241" s="97"/>
      <c r="Z241" s="97"/>
      <c r="AA241" s="97"/>
      <c r="AB241" s="97"/>
    </row>
    <row r="242" spans="4:28" x14ac:dyDescent="0.15">
      <c r="D242" s="96"/>
      <c r="E242" s="97"/>
      <c r="F242" s="97">
        <v>2.4824999999999999</v>
      </c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  <c r="Z242" s="97"/>
      <c r="AA242" s="97"/>
      <c r="AB242" s="97"/>
    </row>
    <row r="243" spans="4:28" x14ac:dyDescent="0.15">
      <c r="D243" s="96"/>
      <c r="E243" s="97"/>
      <c r="F243" s="97">
        <v>2.4824999999999999</v>
      </c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  <c r="Z243" s="97"/>
      <c r="AA243" s="97"/>
      <c r="AB243" s="97"/>
    </row>
    <row r="244" spans="4:28" x14ac:dyDescent="0.15">
      <c r="D244" s="96"/>
      <c r="E244" s="97"/>
      <c r="F244" s="97">
        <v>2.63</v>
      </c>
      <c r="G244" s="97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  <c r="Z244" s="97"/>
      <c r="AA244" s="97"/>
      <c r="AB244" s="97"/>
    </row>
    <row r="245" spans="4:28" x14ac:dyDescent="0.15">
      <c r="D245" s="96"/>
      <c r="E245" s="97"/>
      <c r="F245" s="97">
        <v>2.63</v>
      </c>
      <c r="G245" s="9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  <c r="Z245" s="97"/>
      <c r="AA245" s="97"/>
      <c r="AB245" s="97"/>
    </row>
    <row r="246" spans="4:28" x14ac:dyDescent="0.15">
      <c r="D246" s="96"/>
      <c r="E246" s="97"/>
      <c r="F246" s="97">
        <v>2.46</v>
      </c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  <c r="Z246" s="97"/>
      <c r="AA246" s="97"/>
      <c r="AB246" s="97"/>
    </row>
    <row r="247" spans="4:28" x14ac:dyDescent="0.15">
      <c r="D247" s="96"/>
      <c r="E247" s="97"/>
      <c r="F247" s="97">
        <v>2.39</v>
      </c>
      <c r="G247" s="9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  <c r="Z247" s="97"/>
      <c r="AA247" s="97"/>
      <c r="AB247" s="97"/>
    </row>
    <row r="248" spans="4:28" x14ac:dyDescent="0.15">
      <c r="D248" s="96"/>
      <c r="E248" s="97"/>
      <c r="F248" s="97">
        <v>2.2599999999999998</v>
      </c>
      <c r="G248" s="9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  <c r="Z248" s="97"/>
      <c r="AA248" s="97"/>
      <c r="AB248" s="97"/>
    </row>
    <row r="249" spans="4:28" x14ac:dyDescent="0.15">
      <c r="D249" s="96"/>
      <c r="E249" s="97"/>
      <c r="F249" s="97">
        <v>2.2599999999999998</v>
      </c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  <c r="Z249" s="97"/>
      <c r="AA249" s="97"/>
      <c r="AB249" s="97"/>
    </row>
    <row r="250" spans="4:28" x14ac:dyDescent="0.15">
      <c r="D250" s="96"/>
      <c r="E250" s="97"/>
      <c r="F250" s="97">
        <v>2.2599999999999998</v>
      </c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  <c r="Z250" s="97"/>
      <c r="AA250" s="97"/>
      <c r="AB250" s="97"/>
    </row>
    <row r="251" spans="4:28" x14ac:dyDescent="0.15">
      <c r="D251" s="96"/>
      <c r="E251" s="97"/>
      <c r="F251" s="97">
        <v>2.21</v>
      </c>
      <c r="G251" s="97"/>
      <c r="H251" s="97"/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  <c r="Z251" s="97"/>
      <c r="AA251" s="97"/>
      <c r="AB251" s="97"/>
    </row>
    <row r="252" spans="4:28" x14ac:dyDescent="0.15">
      <c r="D252" s="96"/>
      <c r="E252" s="97"/>
      <c r="F252" s="97">
        <v>2.2400000000000002</v>
      </c>
      <c r="G252" s="97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  <c r="Z252" s="97"/>
      <c r="AA252" s="97"/>
      <c r="AB252" s="97"/>
    </row>
    <row r="253" spans="4:28" x14ac:dyDescent="0.15">
      <c r="D253" s="96"/>
      <c r="E253" s="97"/>
      <c r="F253" s="97">
        <v>2.2400000000000002</v>
      </c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  <c r="Z253" s="97"/>
      <c r="AA253" s="97"/>
      <c r="AB253" s="97"/>
    </row>
    <row r="254" spans="4:28" x14ac:dyDescent="0.15">
      <c r="D254" s="96"/>
      <c r="E254" s="97"/>
      <c r="F254" s="97">
        <v>2.2400000000000002</v>
      </c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  <c r="Z254" s="97"/>
      <c r="AA254" s="97"/>
      <c r="AB254" s="97"/>
    </row>
    <row r="255" spans="4:28" x14ac:dyDescent="0.15">
      <c r="D255" s="96"/>
      <c r="E255" s="97"/>
      <c r="F255" s="97">
        <v>2.2400000000000002</v>
      </c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  <c r="Z255" s="97"/>
      <c r="AA255" s="97"/>
      <c r="AB255" s="97"/>
    </row>
    <row r="256" spans="4:28" x14ac:dyDescent="0.15">
      <c r="D256" s="96"/>
      <c r="E256" s="97"/>
      <c r="F256" s="97">
        <v>2.2400000000000002</v>
      </c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  <c r="Z256" s="97"/>
      <c r="AA256" s="97"/>
      <c r="AB256" s="97"/>
    </row>
    <row r="257" spans="4:28" x14ac:dyDescent="0.15">
      <c r="D257" s="96"/>
      <c r="E257" s="97"/>
      <c r="F257" s="97">
        <v>2.2400000000000002</v>
      </c>
      <c r="G257" s="9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  <c r="Z257" s="97"/>
      <c r="AA257" s="97"/>
      <c r="AB257" s="97"/>
    </row>
    <row r="258" spans="4:28" x14ac:dyDescent="0.15">
      <c r="D258" s="96"/>
      <c r="E258" s="97"/>
      <c r="F258" s="97">
        <v>2.2400000000000002</v>
      </c>
      <c r="G258" s="9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  <c r="Y258" s="97"/>
      <c r="Z258" s="97"/>
      <c r="AA258" s="97"/>
      <c r="AB258" s="97"/>
    </row>
    <row r="259" spans="4:28" x14ac:dyDescent="0.15">
      <c r="D259" s="96"/>
      <c r="E259" s="97"/>
      <c r="F259" s="97">
        <v>2.2400000000000002</v>
      </c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  <c r="Y259" s="97"/>
      <c r="Z259" s="97"/>
      <c r="AA259" s="97"/>
      <c r="AB259" s="97"/>
    </row>
    <row r="260" spans="4:28" x14ac:dyDescent="0.15">
      <c r="D260" s="96"/>
      <c r="E260" s="97"/>
      <c r="F260" s="97">
        <v>2.2400000000000002</v>
      </c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  <c r="Y260" s="97"/>
      <c r="Z260" s="97"/>
      <c r="AA260" s="97"/>
      <c r="AB260" s="97"/>
    </row>
    <row r="261" spans="4:28" x14ac:dyDescent="0.15">
      <c r="D261" s="96"/>
      <c r="E261" s="97"/>
      <c r="F261" s="97">
        <v>2.2400000000000002</v>
      </c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  <c r="Y261" s="97"/>
      <c r="Z261" s="97"/>
      <c r="AA261" s="97"/>
      <c r="AB261" s="97"/>
    </row>
    <row r="262" spans="4:28" x14ac:dyDescent="0.15">
      <c r="D262" s="96"/>
      <c r="E262" s="97"/>
      <c r="F262" s="97">
        <v>2.2400000000000002</v>
      </c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  <c r="Z262" s="97"/>
      <c r="AA262" s="97"/>
      <c r="AB262" s="97"/>
    </row>
    <row r="263" spans="4:28" x14ac:dyDescent="0.15">
      <c r="D263" s="96"/>
      <c r="E263" s="97"/>
      <c r="F263" s="97">
        <v>2.2400000000000002</v>
      </c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  <c r="Z263" s="97"/>
      <c r="AA263" s="97"/>
      <c r="AB263" s="97"/>
    </row>
    <row r="264" spans="4:28" x14ac:dyDescent="0.15">
      <c r="D264" s="96"/>
      <c r="E264" s="97"/>
      <c r="F264" s="97">
        <v>2.2400000000000002</v>
      </c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  <c r="Z264" s="97"/>
      <c r="AA264" s="97"/>
      <c r="AB264" s="97"/>
    </row>
    <row r="265" spans="4:28" x14ac:dyDescent="0.15">
      <c r="D265" s="96"/>
      <c r="E265" s="97"/>
      <c r="F265" s="97">
        <v>2.2400000000000002</v>
      </c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  <c r="Z265" s="97"/>
      <c r="AA265" s="97"/>
      <c r="AB265" s="97"/>
    </row>
    <row r="266" spans="4:28" x14ac:dyDescent="0.15">
      <c r="D266" s="96"/>
      <c r="E266" s="97"/>
      <c r="F266" s="97">
        <v>2.2400000000000002</v>
      </c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  <c r="Z266" s="97"/>
      <c r="AA266" s="97"/>
      <c r="AB266" s="97"/>
    </row>
    <row r="267" spans="4:28" x14ac:dyDescent="0.15">
      <c r="D267" s="96"/>
      <c r="E267" s="97"/>
      <c r="F267" s="97">
        <v>2.2400000000000002</v>
      </c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  <c r="Z267" s="97"/>
      <c r="AA267" s="97"/>
      <c r="AB267" s="97"/>
    </row>
    <row r="268" spans="4:28" x14ac:dyDescent="0.15">
      <c r="D268" s="96"/>
      <c r="E268" s="97"/>
      <c r="F268" s="97">
        <v>2.2400000000000002</v>
      </c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  <c r="Z268" s="97"/>
      <c r="AA268" s="97"/>
      <c r="AB268" s="97"/>
    </row>
    <row r="269" spans="4:28" x14ac:dyDescent="0.15">
      <c r="D269" s="96"/>
      <c r="E269" s="97"/>
      <c r="F269" s="97">
        <v>2.2400000000000002</v>
      </c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  <c r="Z269" s="97"/>
      <c r="AA269" s="97"/>
      <c r="AB269" s="97"/>
    </row>
    <row r="270" spans="4:28" x14ac:dyDescent="0.15">
      <c r="D270" s="96"/>
      <c r="E270" s="97"/>
      <c r="F270" s="97">
        <v>2.2400000000000002</v>
      </c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7"/>
      <c r="Y270" s="97"/>
      <c r="Z270" s="97"/>
      <c r="AA270" s="97"/>
      <c r="AB270" s="97"/>
    </row>
    <row r="271" spans="4:28" x14ac:dyDescent="0.15">
      <c r="D271" s="96"/>
      <c r="E271" s="97"/>
      <c r="F271" s="97">
        <v>2.2400000000000002</v>
      </c>
      <c r="G271" s="9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97"/>
      <c r="Y271" s="97"/>
      <c r="Z271" s="97"/>
      <c r="AA271" s="97"/>
      <c r="AB271" s="97"/>
    </row>
    <row r="272" spans="4:28" x14ac:dyDescent="0.15">
      <c r="D272" s="96"/>
      <c r="E272" s="97"/>
      <c r="F272" s="97">
        <v>2.2400000000000002</v>
      </c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  <c r="Y272" s="97"/>
      <c r="Z272" s="97"/>
      <c r="AA272" s="97"/>
      <c r="AB272" s="97"/>
    </row>
    <row r="273" spans="4:28" x14ac:dyDescent="0.15">
      <c r="D273" s="96"/>
      <c r="E273" s="97"/>
      <c r="F273" s="97">
        <v>2.2400000000000002</v>
      </c>
      <c r="G273" s="97"/>
      <c r="H273" s="97"/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7"/>
      <c r="Y273" s="97"/>
      <c r="Z273" s="97"/>
      <c r="AA273" s="97"/>
      <c r="AB273" s="97"/>
    </row>
    <row r="274" spans="4:28" x14ac:dyDescent="0.15">
      <c r="D274" s="96"/>
      <c r="E274" s="97"/>
      <c r="F274" s="97">
        <v>2.2400000000000002</v>
      </c>
      <c r="G274" s="97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  <c r="Y274" s="97"/>
      <c r="Z274" s="97"/>
      <c r="AA274" s="97"/>
      <c r="AB274" s="97"/>
    </row>
    <row r="275" spans="4:28" x14ac:dyDescent="0.15">
      <c r="D275" s="96"/>
      <c r="E275" s="97"/>
      <c r="F275" s="97">
        <v>2.4824999999999999</v>
      </c>
      <c r="G275" s="97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7"/>
      <c r="Y275" s="97"/>
      <c r="Z275" s="97"/>
      <c r="AA275" s="97"/>
      <c r="AB275" s="97"/>
    </row>
    <row r="276" spans="4:28" x14ac:dyDescent="0.15">
      <c r="D276" s="96"/>
      <c r="E276" s="97"/>
      <c r="F276" s="97">
        <v>2.4824999999999999</v>
      </c>
      <c r="G276" s="97"/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7"/>
      <c r="Y276" s="97"/>
      <c r="Z276" s="97"/>
      <c r="AA276" s="97"/>
      <c r="AB276" s="97"/>
    </row>
    <row r="277" spans="4:28" x14ac:dyDescent="0.15">
      <c r="D277" s="96"/>
      <c r="E277" s="97"/>
      <c r="F277" s="97">
        <v>2.4824999999999999</v>
      </c>
      <c r="G277" s="97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7"/>
      <c r="Y277" s="97"/>
      <c r="Z277" s="97"/>
      <c r="AA277" s="97"/>
      <c r="AB277" s="97"/>
    </row>
    <row r="278" spans="4:28" x14ac:dyDescent="0.15">
      <c r="D278" s="96"/>
      <c r="E278" s="97"/>
      <c r="F278" s="97">
        <v>2.4824999999999999</v>
      </c>
      <c r="G278" s="97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97"/>
      <c r="Y278" s="97"/>
      <c r="Z278" s="97"/>
      <c r="AA278" s="97"/>
      <c r="AB278" s="97"/>
    </row>
    <row r="279" spans="4:28" x14ac:dyDescent="0.15">
      <c r="D279" s="96"/>
      <c r="E279" s="97"/>
      <c r="F279" s="97">
        <v>2.4824999999999999</v>
      </c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  <c r="Y279" s="97"/>
      <c r="Z279" s="97"/>
      <c r="AA279" s="97"/>
      <c r="AB279" s="97"/>
    </row>
    <row r="280" spans="4:28" x14ac:dyDescent="0.15">
      <c r="D280" s="96"/>
      <c r="E280" s="97"/>
      <c r="F280" s="97">
        <v>2.4824999999999999</v>
      </c>
      <c r="G280" s="97"/>
      <c r="H280" s="97"/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7"/>
      <c r="Y280" s="97"/>
      <c r="Z280" s="97"/>
      <c r="AA280" s="97"/>
      <c r="AB280" s="97"/>
    </row>
    <row r="281" spans="4:28" x14ac:dyDescent="0.15">
      <c r="D281" s="96"/>
      <c r="E281" s="97"/>
      <c r="F281" s="97">
        <v>2.4824999999999999</v>
      </c>
      <c r="G281" s="97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7"/>
      <c r="Y281" s="97"/>
      <c r="Z281" s="97"/>
      <c r="AA281" s="97"/>
      <c r="AB281" s="97"/>
    </row>
    <row r="282" spans="4:28" x14ac:dyDescent="0.15">
      <c r="D282" s="96"/>
      <c r="E282" s="97"/>
      <c r="F282" s="97">
        <v>2.4824999999999999</v>
      </c>
      <c r="G282" s="97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7"/>
      <c r="Y282" s="97"/>
      <c r="Z282" s="97"/>
      <c r="AA282" s="97"/>
      <c r="AB282" s="97"/>
    </row>
    <row r="283" spans="4:28" x14ac:dyDescent="0.15">
      <c r="D283" s="96"/>
      <c r="E283" s="97"/>
      <c r="F283" s="97">
        <v>2.4824999999999999</v>
      </c>
      <c r="G283" s="97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97"/>
      <c r="Y283" s="97"/>
      <c r="Z283" s="97"/>
      <c r="AA283" s="97"/>
      <c r="AB283" s="97"/>
    </row>
    <row r="284" spans="4:28" x14ac:dyDescent="0.15">
      <c r="D284" s="96"/>
      <c r="E284" s="97"/>
      <c r="F284" s="97">
        <v>2.4824999999999999</v>
      </c>
      <c r="G284" s="97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7"/>
      <c r="Y284" s="97"/>
      <c r="Z284" s="97"/>
      <c r="AA284" s="97"/>
      <c r="AB284" s="97"/>
    </row>
    <row r="285" spans="4:28" x14ac:dyDescent="0.15">
      <c r="D285" s="96"/>
      <c r="E285" s="97"/>
      <c r="F285" s="97">
        <v>2.4824999999999999</v>
      </c>
      <c r="G285" s="97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  <c r="Y285" s="97"/>
      <c r="Z285" s="97"/>
      <c r="AA285" s="97"/>
      <c r="AB285" s="97"/>
    </row>
    <row r="286" spans="4:28" x14ac:dyDescent="0.15">
      <c r="D286" s="96"/>
      <c r="E286" s="97"/>
      <c r="F286" s="97">
        <v>2.4824999999999999</v>
      </c>
      <c r="G286" s="97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  <c r="Y286" s="97"/>
      <c r="Z286" s="97"/>
      <c r="AA286" s="97"/>
      <c r="AB286" s="97"/>
    </row>
    <row r="287" spans="4:28" x14ac:dyDescent="0.15">
      <c r="D287" s="96"/>
      <c r="E287" s="97"/>
      <c r="F287" s="97">
        <v>2.4824999999999999</v>
      </c>
      <c r="G287" s="97"/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  <c r="Z287" s="97"/>
      <c r="AA287" s="97"/>
      <c r="AB287" s="97"/>
    </row>
    <row r="288" spans="4:28" x14ac:dyDescent="0.15">
      <c r="D288" s="96"/>
      <c r="E288" s="97"/>
      <c r="F288" s="97">
        <v>2.4824999999999999</v>
      </c>
      <c r="G288" s="97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  <c r="Y288" s="97"/>
      <c r="Z288" s="97"/>
      <c r="AA288" s="97"/>
      <c r="AB288" s="97"/>
    </row>
    <row r="289" spans="4:28" x14ac:dyDescent="0.15">
      <c r="D289" s="96"/>
      <c r="E289" s="97"/>
      <c r="F289" s="97">
        <v>2.4824999999999999</v>
      </c>
      <c r="G289" s="97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  <c r="Y289" s="97"/>
      <c r="Z289" s="97"/>
      <c r="AA289" s="97"/>
      <c r="AB289" s="97"/>
    </row>
    <row r="290" spans="4:28" x14ac:dyDescent="0.15">
      <c r="D290" s="96"/>
      <c r="E290" s="97"/>
      <c r="F290" s="97">
        <v>2.4824999999999999</v>
      </c>
      <c r="G290" s="97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  <c r="Y290" s="97"/>
      <c r="Z290" s="97"/>
      <c r="AA290" s="97"/>
      <c r="AB290" s="97"/>
    </row>
    <row r="291" spans="4:28" x14ac:dyDescent="0.15">
      <c r="D291" s="96"/>
      <c r="E291" s="97"/>
      <c r="F291" s="97">
        <v>2.4824999999999999</v>
      </c>
      <c r="G291" s="97"/>
      <c r="H291" s="97"/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  <c r="Y291" s="97"/>
      <c r="Z291" s="97"/>
      <c r="AA291" s="97"/>
      <c r="AB291" s="97"/>
    </row>
    <row r="292" spans="4:28" x14ac:dyDescent="0.15">
      <c r="D292" s="96"/>
      <c r="E292" s="97"/>
      <c r="F292" s="97">
        <v>2.4824999999999999</v>
      </c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  <c r="Y292" s="97"/>
      <c r="Z292" s="97"/>
      <c r="AA292" s="97"/>
      <c r="AB292" s="97"/>
    </row>
    <row r="293" spans="4:28" x14ac:dyDescent="0.15">
      <c r="D293" s="96"/>
      <c r="E293" s="97"/>
      <c r="F293" s="97">
        <v>2.4824999999999999</v>
      </c>
      <c r="G293" s="97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7"/>
      <c r="Y293" s="97"/>
      <c r="Z293" s="97"/>
      <c r="AA293" s="97"/>
      <c r="AB293" s="97"/>
    </row>
    <row r="294" spans="4:28" x14ac:dyDescent="0.15">
      <c r="D294" s="96"/>
      <c r="E294" s="97"/>
      <c r="F294" s="97">
        <v>2.4824999999999999</v>
      </c>
      <c r="G294" s="97"/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  <c r="Y294" s="97"/>
      <c r="Z294" s="97"/>
      <c r="AA294" s="97"/>
      <c r="AB294" s="97"/>
    </row>
    <row r="295" spans="4:28" x14ac:dyDescent="0.15">
      <c r="D295" s="96"/>
      <c r="E295" s="97"/>
      <c r="F295" s="97">
        <v>2.4824999999999999</v>
      </c>
      <c r="G295" s="97"/>
      <c r="H295" s="97"/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97"/>
      <c r="Y295" s="97"/>
      <c r="Z295" s="97"/>
      <c r="AA295" s="97"/>
      <c r="AB295" s="97"/>
    </row>
    <row r="296" spans="4:28" x14ac:dyDescent="0.15">
      <c r="D296" s="96"/>
      <c r="E296" s="97"/>
      <c r="F296" s="97">
        <v>2.4824999999999999</v>
      </c>
      <c r="G296" s="97"/>
      <c r="H296" s="97"/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  <c r="U296" s="97"/>
      <c r="V296" s="97"/>
      <c r="W296" s="97"/>
      <c r="X296" s="97"/>
      <c r="Y296" s="97"/>
      <c r="Z296" s="97"/>
      <c r="AA296" s="97"/>
      <c r="AB296" s="97"/>
    </row>
    <row r="297" spans="4:28" x14ac:dyDescent="0.15">
      <c r="D297" s="96"/>
      <c r="E297" s="97"/>
      <c r="F297" s="97">
        <v>2.4824999999999999</v>
      </c>
      <c r="G297" s="97"/>
      <c r="H297" s="97"/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  <c r="U297" s="97"/>
      <c r="V297" s="97"/>
      <c r="W297" s="97"/>
      <c r="X297" s="97"/>
      <c r="Y297" s="97"/>
      <c r="Z297" s="97"/>
      <c r="AA297" s="97"/>
      <c r="AB297" s="97"/>
    </row>
    <row r="298" spans="4:28" x14ac:dyDescent="0.15">
      <c r="D298" s="96"/>
      <c r="E298" s="97"/>
      <c r="F298" s="97">
        <v>2.4824999999999999</v>
      </c>
      <c r="G298" s="97"/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97"/>
      <c r="X298" s="97"/>
      <c r="Y298" s="97"/>
      <c r="Z298" s="97"/>
      <c r="AA298" s="97"/>
      <c r="AB298" s="97"/>
    </row>
    <row r="299" spans="4:28" x14ac:dyDescent="0.15">
      <c r="D299" s="96"/>
      <c r="E299" s="97"/>
      <c r="F299" s="97">
        <v>2.4824999999999999</v>
      </c>
      <c r="G299" s="97"/>
      <c r="H299" s="97"/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97"/>
      <c r="Y299" s="97"/>
      <c r="Z299" s="97"/>
      <c r="AA299" s="97"/>
      <c r="AB299" s="97"/>
    </row>
    <row r="300" spans="4:28" x14ac:dyDescent="0.15">
      <c r="D300" s="96"/>
      <c r="E300" s="97"/>
      <c r="F300" s="97">
        <v>2.4824999999999999</v>
      </c>
      <c r="G300" s="97"/>
      <c r="H300" s="97"/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  <c r="U300" s="97"/>
      <c r="V300" s="97"/>
      <c r="W300" s="97"/>
      <c r="X300" s="97"/>
      <c r="Y300" s="97"/>
      <c r="Z300" s="97"/>
      <c r="AA300" s="97"/>
      <c r="AB300" s="97"/>
    </row>
    <row r="301" spans="4:28" x14ac:dyDescent="0.15">
      <c r="D301" s="96"/>
      <c r="E301" s="97"/>
      <c r="F301" s="97">
        <v>2.4824999999999999</v>
      </c>
      <c r="G301" s="97"/>
      <c r="H301" s="97"/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  <c r="U301" s="97"/>
      <c r="V301" s="97"/>
      <c r="W301" s="97"/>
      <c r="X301" s="97"/>
      <c r="Y301" s="97"/>
      <c r="Z301" s="97"/>
      <c r="AA301" s="97"/>
      <c r="AB301" s="97"/>
    </row>
    <row r="302" spans="4:28" x14ac:dyDescent="0.15">
      <c r="D302" s="96"/>
      <c r="E302" s="97"/>
      <c r="F302" s="97">
        <v>2.4824999999999999</v>
      </c>
      <c r="G302" s="97"/>
      <c r="H302" s="97"/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  <c r="U302" s="97"/>
      <c r="V302" s="97"/>
      <c r="W302" s="97"/>
      <c r="X302" s="97"/>
      <c r="Y302" s="97"/>
      <c r="Z302" s="97"/>
      <c r="AA302" s="97"/>
      <c r="AB302" s="97"/>
    </row>
    <row r="303" spans="4:28" x14ac:dyDescent="0.15">
      <c r="D303" s="96"/>
      <c r="E303" s="97"/>
      <c r="F303" s="97">
        <v>2.63</v>
      </c>
      <c r="G303" s="97"/>
      <c r="H303" s="97"/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  <c r="U303" s="97"/>
      <c r="V303" s="97"/>
      <c r="W303" s="97"/>
      <c r="X303" s="97"/>
      <c r="Y303" s="97"/>
      <c r="Z303" s="97"/>
      <c r="AA303" s="97"/>
      <c r="AB303" s="97"/>
    </row>
    <row r="304" spans="4:28" x14ac:dyDescent="0.15">
      <c r="D304" s="96"/>
      <c r="E304" s="97"/>
      <c r="F304" s="97">
        <v>2.63</v>
      </c>
      <c r="G304" s="97"/>
      <c r="H304" s="97"/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  <c r="U304" s="97"/>
      <c r="V304" s="97"/>
      <c r="W304" s="97"/>
      <c r="X304" s="97"/>
      <c r="Y304" s="97"/>
      <c r="Z304" s="97"/>
      <c r="AA304" s="97"/>
      <c r="AB304" s="97"/>
    </row>
    <row r="305" spans="4:28" x14ac:dyDescent="0.15">
      <c r="D305" s="96"/>
      <c r="E305" s="97"/>
      <c r="F305" s="97">
        <v>2.46</v>
      </c>
      <c r="G305" s="97"/>
      <c r="H305" s="97"/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  <c r="U305" s="97"/>
      <c r="V305" s="97"/>
      <c r="W305" s="97"/>
      <c r="X305" s="97"/>
      <c r="Y305" s="97"/>
      <c r="Z305" s="97"/>
      <c r="AA305" s="97"/>
      <c r="AB305" s="97"/>
    </row>
    <row r="306" spans="4:28" x14ac:dyDescent="0.15">
      <c r="D306" s="96"/>
      <c r="E306" s="97"/>
      <c r="F306" s="97">
        <v>2.39</v>
      </c>
      <c r="G306" s="97"/>
      <c r="H306" s="97"/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  <c r="U306" s="97"/>
      <c r="V306" s="97"/>
      <c r="W306" s="97"/>
      <c r="X306" s="97"/>
      <c r="Y306" s="97"/>
      <c r="Z306" s="97"/>
      <c r="AA306" s="97"/>
      <c r="AB306" s="97"/>
    </row>
    <row r="307" spans="4:28" x14ac:dyDescent="0.15">
      <c r="D307" s="96"/>
      <c r="E307" s="97"/>
      <c r="F307" s="97">
        <v>2.2599999999999998</v>
      </c>
      <c r="G307" s="97"/>
      <c r="H307" s="97"/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  <c r="U307" s="97"/>
      <c r="V307" s="97"/>
      <c r="W307" s="97"/>
      <c r="X307" s="97"/>
      <c r="Y307" s="97"/>
      <c r="Z307" s="97"/>
      <c r="AA307" s="97"/>
      <c r="AB307" s="97"/>
    </row>
    <row r="308" spans="4:28" x14ac:dyDescent="0.15">
      <c r="D308" s="96"/>
      <c r="E308" s="97"/>
      <c r="F308" s="97">
        <v>2.2599999999999998</v>
      </c>
      <c r="G308" s="97"/>
      <c r="H308" s="97"/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  <c r="U308" s="97"/>
      <c r="V308" s="97"/>
      <c r="W308" s="97"/>
      <c r="X308" s="97"/>
      <c r="Y308" s="97"/>
      <c r="Z308" s="97"/>
      <c r="AA308" s="97"/>
      <c r="AB308" s="97"/>
    </row>
    <row r="309" spans="4:28" x14ac:dyDescent="0.15">
      <c r="D309" s="96"/>
      <c r="E309" s="97"/>
      <c r="F309" s="97">
        <v>2.2599999999999998</v>
      </c>
      <c r="G309" s="97"/>
      <c r="H309" s="97"/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  <c r="U309" s="97"/>
      <c r="V309" s="97"/>
      <c r="W309" s="97"/>
      <c r="X309" s="97"/>
      <c r="Y309" s="97"/>
      <c r="Z309" s="97"/>
      <c r="AA309" s="97"/>
      <c r="AB309" s="97"/>
    </row>
    <row r="310" spans="4:28" x14ac:dyDescent="0.15">
      <c r="D310" s="96"/>
      <c r="E310" s="97"/>
      <c r="F310" s="97">
        <v>2.21</v>
      </c>
      <c r="G310" s="97"/>
      <c r="H310" s="97"/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  <c r="U310" s="97"/>
      <c r="V310" s="97"/>
      <c r="W310" s="97"/>
      <c r="X310" s="97"/>
      <c r="Y310" s="97"/>
      <c r="Z310" s="97"/>
      <c r="AA310" s="97"/>
      <c r="AB310" s="97"/>
    </row>
    <row r="311" spans="4:28" x14ac:dyDescent="0.15">
      <c r="D311" s="96"/>
      <c r="E311" s="97"/>
      <c r="F311" s="97">
        <v>2.2949999999999999</v>
      </c>
      <c r="G311" s="97"/>
      <c r="H311" s="97"/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  <c r="U311" s="97"/>
      <c r="V311" s="97"/>
      <c r="W311" s="97"/>
      <c r="X311" s="97"/>
      <c r="Y311" s="97"/>
      <c r="Z311" s="97"/>
      <c r="AA311" s="97"/>
      <c r="AB311" s="97"/>
    </row>
    <row r="312" spans="4:28" x14ac:dyDescent="0.15">
      <c r="D312" s="96"/>
      <c r="E312" s="97"/>
      <c r="F312" s="97">
        <v>2.19</v>
      </c>
      <c r="G312" s="97"/>
      <c r="H312" s="97"/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  <c r="U312" s="97"/>
      <c r="V312" s="97"/>
      <c r="W312" s="97"/>
      <c r="X312" s="97"/>
      <c r="Y312" s="97"/>
      <c r="Z312" s="97"/>
      <c r="AA312" s="97"/>
      <c r="AB312" s="97"/>
    </row>
    <row r="313" spans="4:28" x14ac:dyDescent="0.15">
      <c r="D313" s="96"/>
      <c r="E313" s="97"/>
      <c r="F313" s="97">
        <v>2.19</v>
      </c>
      <c r="G313" s="97"/>
      <c r="H313" s="97"/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  <c r="U313" s="97"/>
      <c r="V313" s="97"/>
      <c r="W313" s="97"/>
      <c r="X313" s="97"/>
      <c r="Y313" s="97"/>
      <c r="Z313" s="97"/>
      <c r="AA313" s="97"/>
      <c r="AB313" s="97"/>
    </row>
    <row r="314" spans="4:28" x14ac:dyDescent="0.15">
      <c r="D314" s="96"/>
      <c r="E314" s="97"/>
      <c r="F314" s="97">
        <v>2.19</v>
      </c>
      <c r="G314" s="97"/>
      <c r="H314" s="97"/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  <c r="U314" s="97"/>
      <c r="V314" s="97"/>
      <c r="W314" s="97"/>
      <c r="X314" s="97"/>
      <c r="Y314" s="97"/>
      <c r="Z314" s="97"/>
      <c r="AA314" s="97"/>
      <c r="AB314" s="97"/>
    </row>
    <row r="315" spans="4:28" x14ac:dyDescent="0.15">
      <c r="D315" s="96"/>
      <c r="E315" s="97"/>
      <c r="F315" s="97">
        <v>2.19</v>
      </c>
      <c r="G315" s="97"/>
      <c r="H315" s="97"/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  <c r="U315" s="97"/>
      <c r="V315" s="97"/>
      <c r="W315" s="97"/>
      <c r="X315" s="97"/>
      <c r="Y315" s="97"/>
      <c r="Z315" s="97"/>
      <c r="AA315" s="97"/>
      <c r="AB315" s="97"/>
    </row>
    <row r="316" spans="4:28" x14ac:dyDescent="0.15">
      <c r="D316" s="96"/>
      <c r="E316" s="97"/>
      <c r="F316" s="97">
        <v>2.19</v>
      </c>
      <c r="G316" s="97"/>
      <c r="H316" s="97"/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  <c r="U316" s="97"/>
      <c r="V316" s="97"/>
      <c r="W316" s="97"/>
      <c r="X316" s="97"/>
      <c r="Y316" s="97"/>
      <c r="Z316" s="97"/>
      <c r="AA316" s="97"/>
      <c r="AB316" s="97"/>
    </row>
    <row r="317" spans="4:28" x14ac:dyDescent="0.15">
      <c r="D317" s="96"/>
      <c r="E317" s="97"/>
      <c r="F317" s="97">
        <v>2.19</v>
      </c>
      <c r="G317" s="97"/>
      <c r="H317" s="97"/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  <c r="U317" s="97"/>
      <c r="V317" s="97"/>
      <c r="W317" s="97"/>
      <c r="X317" s="97"/>
      <c r="Y317" s="97"/>
      <c r="Z317" s="97"/>
      <c r="AA317" s="97"/>
      <c r="AB317" s="97"/>
    </row>
    <row r="318" spans="4:28" x14ac:dyDescent="0.15">
      <c r="D318" s="96"/>
      <c r="E318" s="97"/>
      <c r="F318" s="97">
        <v>2.19</v>
      </c>
      <c r="G318" s="97"/>
      <c r="H318" s="97"/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  <c r="U318" s="97"/>
      <c r="V318" s="97"/>
      <c r="W318" s="97"/>
      <c r="X318" s="97"/>
      <c r="Y318" s="97"/>
      <c r="Z318" s="97"/>
      <c r="AA318" s="97"/>
      <c r="AB318" s="97"/>
    </row>
    <row r="319" spans="4:28" x14ac:dyDescent="0.15">
      <c r="D319" s="96"/>
      <c r="E319" s="97"/>
      <c r="F319" s="97">
        <v>2.19</v>
      </c>
      <c r="G319" s="97"/>
      <c r="H319" s="97"/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  <c r="U319" s="97"/>
      <c r="V319" s="97"/>
      <c r="W319" s="97"/>
      <c r="X319" s="97"/>
      <c r="Y319" s="97"/>
      <c r="Z319" s="97"/>
      <c r="AA319" s="97"/>
      <c r="AB319" s="97"/>
    </row>
    <row r="320" spans="4:28" x14ac:dyDescent="0.15">
      <c r="D320" s="96"/>
      <c r="E320" s="97"/>
      <c r="F320" s="97">
        <v>2.19</v>
      </c>
      <c r="G320" s="97"/>
      <c r="H320" s="97"/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  <c r="U320" s="97"/>
      <c r="V320" s="97"/>
      <c r="W320" s="97"/>
      <c r="X320" s="97"/>
      <c r="Y320" s="97"/>
      <c r="Z320" s="97"/>
      <c r="AA320" s="97"/>
      <c r="AB320" s="97"/>
    </row>
    <row r="321" spans="4:28" x14ac:dyDescent="0.15">
      <c r="D321" s="96"/>
      <c r="E321" s="97"/>
      <c r="F321" s="97">
        <v>2.19</v>
      </c>
      <c r="G321" s="97"/>
      <c r="H321" s="97"/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  <c r="U321" s="97"/>
      <c r="V321" s="97"/>
      <c r="W321" s="97"/>
      <c r="X321" s="97"/>
      <c r="Y321" s="97"/>
      <c r="Z321" s="97"/>
      <c r="AA321" s="97"/>
      <c r="AB321" s="97"/>
    </row>
    <row r="322" spans="4:28" x14ac:dyDescent="0.15">
      <c r="D322" s="96"/>
      <c r="E322" s="97"/>
      <c r="F322" s="97">
        <v>2.19</v>
      </c>
      <c r="G322" s="97"/>
      <c r="H322" s="97"/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  <c r="U322" s="97"/>
      <c r="V322" s="97"/>
      <c r="W322" s="97"/>
      <c r="X322" s="97"/>
      <c r="Y322" s="97"/>
      <c r="Z322" s="97"/>
      <c r="AA322" s="97"/>
      <c r="AB322" s="97"/>
    </row>
    <row r="323" spans="4:28" x14ac:dyDescent="0.15">
      <c r="D323" s="96"/>
      <c r="E323" s="97"/>
      <c r="F323" s="97">
        <v>2.19</v>
      </c>
      <c r="G323" s="97"/>
      <c r="H323" s="97"/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  <c r="U323" s="97"/>
      <c r="V323" s="97"/>
      <c r="W323" s="97"/>
      <c r="X323" s="97"/>
      <c r="Y323" s="97"/>
      <c r="Z323" s="97"/>
      <c r="AA323" s="97"/>
      <c r="AB323" s="97"/>
    </row>
    <row r="324" spans="4:28" x14ac:dyDescent="0.15">
      <c r="D324" s="96"/>
      <c r="E324" s="97"/>
      <c r="F324" s="97">
        <v>2.19</v>
      </c>
      <c r="G324" s="97"/>
      <c r="H324" s="97"/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  <c r="U324" s="97"/>
      <c r="V324" s="97"/>
      <c r="W324" s="97"/>
      <c r="X324" s="97"/>
      <c r="Y324" s="97"/>
      <c r="Z324" s="97"/>
      <c r="AA324" s="97"/>
      <c r="AB324" s="97"/>
    </row>
    <row r="325" spans="4:28" x14ac:dyDescent="0.15">
      <c r="D325" s="96"/>
      <c r="E325" s="97"/>
      <c r="F325" s="97">
        <v>2.19</v>
      </c>
      <c r="G325" s="97"/>
      <c r="H325" s="97"/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  <c r="U325" s="97"/>
      <c r="V325" s="97"/>
      <c r="W325" s="97"/>
      <c r="X325" s="97"/>
      <c r="Y325" s="97"/>
      <c r="Z325" s="97"/>
      <c r="AA325" s="97"/>
      <c r="AB325" s="97"/>
    </row>
    <row r="326" spans="4:28" x14ac:dyDescent="0.15">
      <c r="D326" s="96"/>
      <c r="E326" s="97"/>
      <c r="F326" s="97">
        <v>2.19</v>
      </c>
      <c r="G326" s="97"/>
      <c r="H326" s="97"/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  <c r="U326" s="97"/>
      <c r="V326" s="97"/>
      <c r="W326" s="97"/>
      <c r="X326" s="97"/>
      <c r="Y326" s="97"/>
      <c r="Z326" s="97"/>
      <c r="AA326" s="97"/>
      <c r="AB326" s="97"/>
    </row>
    <row r="327" spans="4:28" x14ac:dyDescent="0.15">
      <c r="D327" s="96"/>
      <c r="E327" s="97"/>
      <c r="F327" s="97">
        <v>2.19</v>
      </c>
      <c r="G327" s="97"/>
      <c r="H327" s="97"/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  <c r="U327" s="97"/>
      <c r="V327" s="97"/>
      <c r="W327" s="97"/>
      <c r="X327" s="97"/>
      <c r="Y327" s="97"/>
      <c r="Z327" s="97"/>
      <c r="AA327" s="97"/>
      <c r="AB327" s="97"/>
    </row>
    <row r="328" spans="4:28" x14ac:dyDescent="0.15">
      <c r="D328" s="96"/>
      <c r="E328" s="97"/>
      <c r="F328" s="97">
        <v>2.19</v>
      </c>
      <c r="G328" s="97"/>
      <c r="H328" s="97"/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  <c r="U328" s="97"/>
      <c r="V328" s="97"/>
      <c r="W328" s="97"/>
      <c r="X328" s="97"/>
      <c r="Y328" s="97"/>
      <c r="Z328" s="97"/>
      <c r="AA328" s="97"/>
      <c r="AB328" s="97"/>
    </row>
    <row r="329" spans="4:28" x14ac:dyDescent="0.15">
      <c r="D329" s="96"/>
      <c r="E329" s="97"/>
      <c r="F329" s="97">
        <v>2.19</v>
      </c>
      <c r="G329" s="97"/>
      <c r="H329" s="97"/>
      <c r="I329" s="97"/>
      <c r="J329" s="97"/>
      <c r="K329" s="97"/>
      <c r="L329" s="97"/>
      <c r="M329" s="97"/>
      <c r="N329" s="97"/>
      <c r="O329" s="97"/>
      <c r="P329" s="97"/>
      <c r="Q329" s="97"/>
      <c r="R329" s="97"/>
      <c r="S329" s="97"/>
      <c r="T329" s="97"/>
      <c r="U329" s="97"/>
      <c r="V329" s="97"/>
      <c r="W329" s="97"/>
      <c r="X329" s="97"/>
      <c r="Y329" s="97"/>
      <c r="Z329" s="97"/>
      <c r="AA329" s="97"/>
      <c r="AB329" s="97"/>
    </row>
    <row r="330" spans="4:28" x14ac:dyDescent="0.15">
      <c r="D330" s="96"/>
      <c r="E330" s="97"/>
      <c r="F330" s="97">
        <v>2.19</v>
      </c>
      <c r="G330" s="97"/>
      <c r="H330" s="97"/>
      <c r="I330" s="97"/>
      <c r="J330" s="97"/>
      <c r="K330" s="97"/>
      <c r="L330" s="97"/>
      <c r="M330" s="97"/>
      <c r="N330" s="97"/>
      <c r="O330" s="97"/>
      <c r="P330" s="97"/>
      <c r="Q330" s="97"/>
      <c r="R330" s="97"/>
      <c r="S330" s="97"/>
      <c r="T330" s="97"/>
      <c r="U330" s="97"/>
      <c r="V330" s="97"/>
      <c r="W330" s="97"/>
      <c r="X330" s="97"/>
      <c r="Y330" s="97"/>
      <c r="Z330" s="97"/>
      <c r="AA330" s="97"/>
      <c r="AB330" s="97"/>
    </row>
    <row r="331" spans="4:28" x14ac:dyDescent="0.15">
      <c r="D331" s="96"/>
      <c r="E331" s="97"/>
      <c r="F331" s="97">
        <v>2.19</v>
      </c>
      <c r="G331" s="97"/>
      <c r="H331" s="97"/>
      <c r="I331" s="97"/>
      <c r="J331" s="97"/>
      <c r="K331" s="97"/>
      <c r="L331" s="97"/>
      <c r="M331" s="97"/>
      <c r="N331" s="97"/>
      <c r="O331" s="97"/>
      <c r="P331" s="97"/>
      <c r="Q331" s="97"/>
      <c r="R331" s="97"/>
      <c r="S331" s="97"/>
      <c r="T331" s="97"/>
      <c r="U331" s="97"/>
      <c r="V331" s="97"/>
      <c r="W331" s="97"/>
      <c r="X331" s="97"/>
      <c r="Y331" s="97"/>
      <c r="Z331" s="97"/>
      <c r="AA331" s="97"/>
      <c r="AB331" s="97"/>
    </row>
    <row r="332" spans="4:28" x14ac:dyDescent="0.15">
      <c r="D332" s="96"/>
      <c r="E332" s="97"/>
      <c r="F332" s="97">
        <v>2.19</v>
      </c>
      <c r="G332" s="97"/>
      <c r="H332" s="97"/>
      <c r="I332" s="97"/>
      <c r="J332" s="97"/>
      <c r="K332" s="97"/>
      <c r="L332" s="97"/>
      <c r="M332" s="97"/>
      <c r="N332" s="97"/>
      <c r="O332" s="97"/>
      <c r="P332" s="97"/>
      <c r="Q332" s="97"/>
      <c r="R332" s="97"/>
      <c r="S332" s="97"/>
      <c r="T332" s="97"/>
      <c r="U332" s="97"/>
      <c r="V332" s="97"/>
      <c r="W332" s="97"/>
      <c r="X332" s="97"/>
      <c r="Y332" s="97"/>
      <c r="Z332" s="97"/>
      <c r="AA332" s="97"/>
      <c r="AB332" s="97"/>
    </row>
    <row r="333" spans="4:28" x14ac:dyDescent="0.15">
      <c r="D333" s="96"/>
      <c r="E333" s="97"/>
      <c r="F333" s="97">
        <v>2.19</v>
      </c>
      <c r="G333" s="97"/>
      <c r="H333" s="97"/>
      <c r="I333" s="97"/>
      <c r="J333" s="97"/>
      <c r="K333" s="97"/>
      <c r="L333" s="97"/>
      <c r="M333" s="97"/>
      <c r="N333" s="97"/>
      <c r="O333" s="97"/>
      <c r="P333" s="97"/>
      <c r="Q333" s="97"/>
      <c r="R333" s="97"/>
      <c r="S333" s="97"/>
      <c r="T333" s="97"/>
      <c r="U333" s="97"/>
      <c r="V333" s="97"/>
      <c r="W333" s="97"/>
      <c r="X333" s="97"/>
      <c r="Y333" s="97"/>
      <c r="Z333" s="97"/>
      <c r="AA333" s="97"/>
      <c r="AB333" s="97"/>
    </row>
    <row r="334" spans="4:28" x14ac:dyDescent="0.15">
      <c r="D334" s="96"/>
      <c r="E334" s="97"/>
      <c r="F334" s="97">
        <v>2.4824999999999999</v>
      </c>
      <c r="G334" s="97"/>
      <c r="H334" s="97"/>
      <c r="I334" s="97"/>
      <c r="J334" s="97"/>
      <c r="K334" s="97"/>
      <c r="L334" s="97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97"/>
      <c r="Y334" s="97"/>
      <c r="Z334" s="97"/>
      <c r="AA334" s="97"/>
      <c r="AB334" s="97"/>
    </row>
    <row r="335" spans="4:28" x14ac:dyDescent="0.15">
      <c r="D335" s="96"/>
      <c r="E335" s="97"/>
      <c r="F335" s="97">
        <v>2.4824999999999999</v>
      </c>
      <c r="G335" s="97"/>
      <c r="H335" s="97"/>
      <c r="I335" s="97"/>
      <c r="J335" s="97"/>
      <c r="K335" s="97"/>
      <c r="L335" s="97"/>
      <c r="M335" s="97"/>
      <c r="N335" s="97"/>
      <c r="O335" s="97"/>
      <c r="P335" s="97"/>
      <c r="Q335" s="97"/>
      <c r="R335" s="97"/>
      <c r="S335" s="97"/>
      <c r="T335" s="97"/>
      <c r="U335" s="97"/>
      <c r="V335" s="97"/>
      <c r="W335" s="97"/>
      <c r="X335" s="97"/>
      <c r="Y335" s="97"/>
      <c r="Z335" s="97"/>
      <c r="AA335" s="97"/>
      <c r="AB335" s="97"/>
    </row>
    <row r="336" spans="4:28" x14ac:dyDescent="0.15">
      <c r="D336" s="96"/>
      <c r="E336" s="97"/>
      <c r="F336" s="97">
        <v>2.4824999999999999</v>
      </c>
      <c r="G336" s="97"/>
      <c r="H336" s="97"/>
      <c r="I336" s="97"/>
      <c r="J336" s="97"/>
      <c r="K336" s="97"/>
      <c r="L336" s="97"/>
      <c r="M336" s="97"/>
      <c r="N336" s="97"/>
      <c r="O336" s="97"/>
      <c r="P336" s="97"/>
      <c r="Q336" s="97"/>
      <c r="R336" s="97"/>
      <c r="S336" s="97"/>
      <c r="T336" s="97"/>
      <c r="U336" s="97"/>
      <c r="V336" s="97"/>
      <c r="W336" s="97"/>
      <c r="X336" s="97"/>
      <c r="Y336" s="97"/>
      <c r="Z336" s="97"/>
      <c r="AA336" s="97"/>
      <c r="AB336" s="97"/>
    </row>
    <row r="337" spans="4:28" x14ac:dyDescent="0.15">
      <c r="D337" s="96"/>
      <c r="E337" s="97"/>
      <c r="F337" s="97">
        <v>2.4824999999999999</v>
      </c>
      <c r="G337" s="97"/>
      <c r="H337" s="97"/>
      <c r="I337" s="97"/>
      <c r="J337" s="97"/>
      <c r="K337" s="97"/>
      <c r="L337" s="97"/>
      <c r="M337" s="97"/>
      <c r="N337" s="97"/>
      <c r="O337" s="97"/>
      <c r="P337" s="97"/>
      <c r="Q337" s="97"/>
      <c r="R337" s="97"/>
      <c r="S337" s="97"/>
      <c r="T337" s="97"/>
      <c r="U337" s="97"/>
      <c r="V337" s="97"/>
      <c r="W337" s="97"/>
      <c r="X337" s="97"/>
      <c r="Y337" s="97"/>
      <c r="Z337" s="97"/>
      <c r="AA337" s="97"/>
      <c r="AB337" s="97"/>
    </row>
    <row r="338" spans="4:28" x14ac:dyDescent="0.15">
      <c r="D338" s="96"/>
      <c r="E338" s="97"/>
      <c r="F338" s="97">
        <v>2.4824999999999999</v>
      </c>
      <c r="G338" s="97"/>
      <c r="H338" s="97"/>
      <c r="I338" s="97"/>
      <c r="J338" s="97"/>
      <c r="K338" s="97"/>
      <c r="L338" s="97"/>
      <c r="M338" s="97"/>
      <c r="N338" s="97"/>
      <c r="O338" s="97"/>
      <c r="P338" s="97"/>
      <c r="Q338" s="97"/>
      <c r="R338" s="97"/>
      <c r="S338" s="97"/>
      <c r="T338" s="97"/>
      <c r="U338" s="97"/>
      <c r="V338" s="97"/>
      <c r="W338" s="97"/>
      <c r="X338" s="97"/>
      <c r="Y338" s="97"/>
      <c r="Z338" s="97"/>
      <c r="AA338" s="97"/>
      <c r="AB338" s="97"/>
    </row>
    <row r="339" spans="4:28" x14ac:dyDescent="0.15">
      <c r="D339" s="96"/>
      <c r="E339" s="97"/>
      <c r="F339" s="97">
        <v>2.4824999999999999</v>
      </c>
      <c r="G339" s="97"/>
      <c r="H339" s="97"/>
      <c r="I339" s="97"/>
      <c r="J339" s="97"/>
      <c r="K339" s="97"/>
      <c r="L339" s="97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97"/>
      <c r="Y339" s="97"/>
      <c r="Z339" s="97"/>
      <c r="AA339" s="97"/>
      <c r="AB339" s="97"/>
    </row>
    <row r="340" spans="4:28" x14ac:dyDescent="0.15">
      <c r="D340" s="96"/>
      <c r="E340" s="97"/>
      <c r="F340" s="97">
        <v>2.4824999999999999</v>
      </c>
      <c r="G340" s="97"/>
      <c r="H340" s="97"/>
      <c r="I340" s="97"/>
      <c r="J340" s="97"/>
      <c r="K340" s="97"/>
      <c r="L340" s="97"/>
      <c r="M340" s="97"/>
      <c r="N340" s="97"/>
      <c r="O340" s="97"/>
      <c r="P340" s="97"/>
      <c r="Q340" s="97"/>
      <c r="R340" s="97"/>
      <c r="S340" s="97"/>
      <c r="T340" s="97"/>
      <c r="U340" s="97"/>
      <c r="V340" s="97"/>
      <c r="W340" s="97"/>
      <c r="X340" s="97"/>
      <c r="Y340" s="97"/>
      <c r="Z340" s="97"/>
      <c r="AA340" s="97"/>
      <c r="AB340" s="97"/>
    </row>
    <row r="341" spans="4:28" x14ac:dyDescent="0.15">
      <c r="D341" s="96"/>
      <c r="E341" s="97"/>
      <c r="F341" s="97">
        <v>2.4824999999999999</v>
      </c>
      <c r="G341" s="97"/>
      <c r="H341" s="97"/>
      <c r="I341" s="97"/>
      <c r="J341" s="97"/>
      <c r="K341" s="97"/>
      <c r="L341" s="97"/>
      <c r="M341" s="97"/>
      <c r="N341" s="97"/>
      <c r="O341" s="97"/>
      <c r="P341" s="97"/>
      <c r="Q341" s="97"/>
      <c r="R341" s="97"/>
      <c r="S341" s="97"/>
      <c r="T341" s="97"/>
      <c r="U341" s="97"/>
      <c r="V341" s="97"/>
      <c r="W341" s="97"/>
      <c r="X341" s="97"/>
      <c r="Y341" s="97"/>
      <c r="Z341" s="97"/>
      <c r="AA341" s="97"/>
      <c r="AB341" s="97"/>
    </row>
    <row r="342" spans="4:28" x14ac:dyDescent="0.15">
      <c r="D342" s="96"/>
      <c r="E342" s="97"/>
      <c r="F342" s="97">
        <v>2.4824999999999999</v>
      </c>
      <c r="G342" s="97"/>
      <c r="H342" s="97"/>
      <c r="I342" s="97"/>
      <c r="J342" s="97"/>
      <c r="K342" s="97"/>
      <c r="L342" s="97"/>
      <c r="M342" s="97"/>
      <c r="N342" s="97"/>
      <c r="O342" s="97"/>
      <c r="P342" s="97"/>
      <c r="Q342" s="97"/>
      <c r="R342" s="97"/>
      <c r="S342" s="97"/>
      <c r="T342" s="97"/>
      <c r="U342" s="97"/>
      <c r="V342" s="97"/>
      <c r="W342" s="97"/>
      <c r="X342" s="97"/>
      <c r="Y342" s="97"/>
      <c r="Z342" s="97"/>
      <c r="AA342" s="97"/>
      <c r="AB342" s="97"/>
    </row>
    <row r="343" spans="4:28" x14ac:dyDescent="0.15">
      <c r="D343" s="96"/>
      <c r="E343" s="97"/>
      <c r="F343" s="97">
        <v>2.4824999999999999</v>
      </c>
      <c r="G343" s="97"/>
      <c r="H343" s="97"/>
      <c r="I343" s="97"/>
      <c r="J343" s="97"/>
      <c r="K343" s="97"/>
      <c r="L343" s="97"/>
      <c r="M343" s="97"/>
      <c r="N343" s="97"/>
      <c r="O343" s="97"/>
      <c r="P343" s="97"/>
      <c r="Q343" s="97"/>
      <c r="R343" s="97"/>
      <c r="S343" s="97"/>
      <c r="T343" s="97"/>
      <c r="U343" s="97"/>
      <c r="V343" s="97"/>
      <c r="W343" s="97"/>
      <c r="X343" s="97"/>
      <c r="Y343" s="97"/>
      <c r="Z343" s="97"/>
      <c r="AA343" s="97"/>
      <c r="AB343" s="97"/>
    </row>
    <row r="344" spans="4:28" x14ac:dyDescent="0.15">
      <c r="D344" s="96"/>
      <c r="E344" s="97"/>
      <c r="F344" s="97">
        <v>2.4824999999999999</v>
      </c>
      <c r="G344" s="97"/>
      <c r="H344" s="97"/>
      <c r="I344" s="97"/>
      <c r="J344" s="97"/>
      <c r="K344" s="97"/>
      <c r="L344" s="97"/>
      <c r="M344" s="97"/>
      <c r="N344" s="97"/>
      <c r="O344" s="97"/>
      <c r="P344" s="97"/>
      <c r="Q344" s="97"/>
      <c r="R344" s="97"/>
      <c r="S344" s="97"/>
      <c r="T344" s="97"/>
      <c r="U344" s="97"/>
      <c r="V344" s="97"/>
      <c r="W344" s="97"/>
      <c r="X344" s="97"/>
      <c r="Y344" s="97"/>
      <c r="Z344" s="97"/>
      <c r="AA344" s="97"/>
      <c r="AB344" s="97"/>
    </row>
    <row r="345" spans="4:28" x14ac:dyDescent="0.15">
      <c r="D345" s="96"/>
      <c r="E345" s="97"/>
      <c r="F345" s="97">
        <v>2.4824999999999999</v>
      </c>
      <c r="G345" s="97"/>
      <c r="H345" s="97"/>
      <c r="I345" s="97"/>
      <c r="J345" s="97"/>
      <c r="K345" s="97"/>
      <c r="L345" s="97"/>
      <c r="M345" s="97"/>
      <c r="N345" s="97"/>
      <c r="O345" s="97"/>
      <c r="P345" s="97"/>
      <c r="Q345" s="97"/>
      <c r="R345" s="97"/>
      <c r="S345" s="97"/>
      <c r="T345" s="97"/>
      <c r="U345" s="97"/>
      <c r="V345" s="97"/>
      <c r="W345" s="97"/>
      <c r="X345" s="97"/>
      <c r="Y345" s="97"/>
      <c r="Z345" s="97"/>
      <c r="AA345" s="97"/>
      <c r="AB345" s="97"/>
    </row>
    <row r="346" spans="4:28" x14ac:dyDescent="0.15">
      <c r="D346" s="96"/>
      <c r="E346" s="97"/>
      <c r="F346" s="97">
        <v>2.4824999999999999</v>
      </c>
      <c r="G346" s="97"/>
      <c r="H346" s="97"/>
      <c r="I346" s="97"/>
      <c r="J346" s="97"/>
      <c r="K346" s="97"/>
      <c r="L346" s="97"/>
      <c r="M346" s="97"/>
      <c r="N346" s="97"/>
      <c r="O346" s="97"/>
      <c r="P346" s="97"/>
      <c r="Q346" s="97"/>
      <c r="R346" s="97"/>
      <c r="S346" s="97"/>
      <c r="T346" s="97"/>
      <c r="U346" s="97"/>
      <c r="V346" s="97"/>
      <c r="W346" s="97"/>
      <c r="X346" s="97"/>
      <c r="Y346" s="97"/>
      <c r="Z346" s="97"/>
      <c r="AA346" s="97"/>
      <c r="AB346" s="97"/>
    </row>
    <row r="347" spans="4:28" x14ac:dyDescent="0.15">
      <c r="D347" s="96"/>
      <c r="E347" s="97"/>
      <c r="F347" s="97">
        <v>2.4824999999999999</v>
      </c>
      <c r="G347" s="97"/>
      <c r="H347" s="97"/>
      <c r="I347" s="97"/>
      <c r="J347" s="97"/>
      <c r="K347" s="97"/>
      <c r="L347" s="97"/>
      <c r="M347" s="97"/>
      <c r="N347" s="97"/>
      <c r="O347" s="97"/>
      <c r="P347" s="97"/>
      <c r="Q347" s="97"/>
      <c r="R347" s="97"/>
      <c r="S347" s="97"/>
      <c r="T347" s="97"/>
      <c r="U347" s="97"/>
      <c r="V347" s="97"/>
      <c r="W347" s="97"/>
      <c r="X347" s="97"/>
      <c r="Y347" s="97"/>
      <c r="Z347" s="97"/>
      <c r="AA347" s="97"/>
      <c r="AB347" s="97"/>
    </row>
    <row r="348" spans="4:28" x14ac:dyDescent="0.15">
      <c r="D348" s="96"/>
      <c r="E348" s="97"/>
      <c r="F348" s="97">
        <v>2.4824999999999999</v>
      </c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7"/>
      <c r="Y348" s="97"/>
      <c r="Z348" s="97"/>
      <c r="AA348" s="97"/>
      <c r="AB348" s="97"/>
    </row>
    <row r="349" spans="4:28" x14ac:dyDescent="0.15">
      <c r="D349" s="96"/>
      <c r="E349" s="97"/>
      <c r="F349" s="97">
        <v>2.4824999999999999</v>
      </c>
      <c r="G349" s="97"/>
      <c r="H349" s="97"/>
      <c r="I349" s="97"/>
      <c r="J349" s="97"/>
      <c r="K349" s="97"/>
      <c r="L349" s="97"/>
      <c r="M349" s="97"/>
      <c r="N349" s="97"/>
      <c r="O349" s="97"/>
      <c r="P349" s="97"/>
      <c r="Q349" s="97"/>
      <c r="R349" s="97"/>
      <c r="S349" s="97"/>
      <c r="T349" s="97"/>
      <c r="U349" s="97"/>
      <c r="V349" s="97"/>
      <c r="W349" s="97"/>
      <c r="X349" s="97"/>
      <c r="Y349" s="97"/>
      <c r="Z349" s="97"/>
      <c r="AA349" s="97"/>
      <c r="AB349" s="97"/>
    </row>
    <row r="350" spans="4:28" x14ac:dyDescent="0.15">
      <c r="D350" s="96"/>
      <c r="E350" s="97"/>
      <c r="F350" s="97">
        <v>2.4824999999999999</v>
      </c>
      <c r="G350" s="97"/>
      <c r="H350" s="97"/>
      <c r="I350" s="97"/>
      <c r="J350" s="97"/>
      <c r="K350" s="97"/>
      <c r="L350" s="97"/>
      <c r="M350" s="97"/>
      <c r="N350" s="97"/>
      <c r="O350" s="97"/>
      <c r="P350" s="97"/>
      <c r="Q350" s="97"/>
      <c r="R350" s="97"/>
      <c r="S350" s="97"/>
      <c r="T350" s="97"/>
      <c r="U350" s="97"/>
      <c r="V350" s="97"/>
      <c r="W350" s="97"/>
      <c r="X350" s="97"/>
      <c r="Y350" s="97"/>
      <c r="Z350" s="97"/>
      <c r="AA350" s="97"/>
      <c r="AB350" s="97"/>
    </row>
    <row r="351" spans="4:28" x14ac:dyDescent="0.15">
      <c r="D351" s="96"/>
      <c r="E351" s="97"/>
      <c r="F351" s="97">
        <v>2.4824999999999999</v>
      </c>
      <c r="G351" s="97"/>
      <c r="H351" s="97"/>
      <c r="I351" s="97"/>
      <c r="J351" s="97"/>
      <c r="K351" s="97"/>
      <c r="L351" s="97"/>
      <c r="M351" s="97"/>
      <c r="N351" s="97"/>
      <c r="O351" s="97"/>
      <c r="P351" s="97"/>
      <c r="Q351" s="97"/>
      <c r="R351" s="97"/>
      <c r="S351" s="97"/>
      <c r="T351" s="97"/>
      <c r="U351" s="97"/>
      <c r="V351" s="97"/>
      <c r="W351" s="97"/>
      <c r="X351" s="97"/>
      <c r="Y351" s="97"/>
      <c r="Z351" s="97"/>
      <c r="AA351" s="97"/>
      <c r="AB351" s="97"/>
    </row>
    <row r="352" spans="4:28" x14ac:dyDescent="0.15">
      <c r="D352" s="96"/>
      <c r="E352" s="97"/>
      <c r="F352" s="97">
        <v>2.4824999999999999</v>
      </c>
      <c r="G352" s="97"/>
      <c r="H352" s="97"/>
      <c r="I352" s="97"/>
      <c r="J352" s="97"/>
      <c r="K352" s="97"/>
      <c r="L352" s="97"/>
      <c r="M352" s="97"/>
      <c r="N352" s="97"/>
      <c r="O352" s="97"/>
      <c r="P352" s="97"/>
      <c r="Q352" s="97"/>
      <c r="R352" s="97"/>
      <c r="S352" s="97"/>
      <c r="T352" s="97"/>
      <c r="U352" s="97"/>
      <c r="V352" s="97"/>
      <c r="W352" s="97"/>
      <c r="X352" s="97"/>
      <c r="Y352" s="97"/>
      <c r="Z352" s="97"/>
      <c r="AA352" s="97"/>
      <c r="AB352" s="97"/>
    </row>
    <row r="353" spans="4:28" x14ac:dyDescent="0.15">
      <c r="D353" s="96"/>
      <c r="E353" s="97"/>
      <c r="F353" s="97">
        <v>2.4824999999999999</v>
      </c>
      <c r="G353" s="97"/>
      <c r="H353" s="97"/>
      <c r="I353" s="97"/>
      <c r="J353" s="97"/>
      <c r="K353" s="97"/>
      <c r="L353" s="97"/>
      <c r="M353" s="97"/>
      <c r="N353" s="97"/>
      <c r="O353" s="97"/>
      <c r="P353" s="97"/>
      <c r="Q353" s="97"/>
      <c r="R353" s="97"/>
      <c r="S353" s="97"/>
      <c r="T353" s="97"/>
      <c r="U353" s="97"/>
      <c r="V353" s="97"/>
      <c r="W353" s="97"/>
      <c r="X353" s="97"/>
      <c r="Y353" s="97"/>
      <c r="Z353" s="97"/>
      <c r="AA353" s="97"/>
      <c r="AB353" s="97"/>
    </row>
    <row r="354" spans="4:28" x14ac:dyDescent="0.15">
      <c r="D354" s="96"/>
      <c r="E354" s="97"/>
      <c r="F354" s="97">
        <v>2.4824999999999999</v>
      </c>
      <c r="G354" s="97"/>
      <c r="H354" s="97"/>
      <c r="I354" s="97"/>
      <c r="J354" s="97"/>
      <c r="K354" s="97"/>
      <c r="L354" s="97"/>
      <c r="M354" s="97"/>
      <c r="N354" s="97"/>
      <c r="O354" s="97"/>
      <c r="P354" s="97"/>
      <c r="Q354" s="97"/>
      <c r="R354" s="97"/>
      <c r="S354" s="97"/>
      <c r="T354" s="97"/>
      <c r="U354" s="97"/>
      <c r="V354" s="97"/>
      <c r="W354" s="97"/>
      <c r="X354" s="97"/>
      <c r="Y354" s="97"/>
      <c r="Z354" s="97"/>
      <c r="AA354" s="97"/>
      <c r="AB354" s="97"/>
    </row>
    <row r="355" spans="4:28" x14ac:dyDescent="0.15">
      <c r="D355" s="96"/>
      <c r="E355" s="97"/>
      <c r="F355" s="97">
        <v>2.4824999999999999</v>
      </c>
      <c r="G355" s="97"/>
      <c r="H355" s="97"/>
      <c r="I355" s="97"/>
      <c r="J355" s="97"/>
      <c r="K355" s="97"/>
      <c r="L355" s="97"/>
      <c r="M355" s="97"/>
      <c r="N355" s="97"/>
      <c r="O355" s="97"/>
      <c r="P355" s="97"/>
      <c r="Q355" s="97"/>
      <c r="R355" s="97"/>
      <c r="S355" s="97"/>
      <c r="T355" s="97"/>
      <c r="U355" s="97"/>
      <c r="V355" s="97"/>
      <c r="W355" s="97"/>
      <c r="X355" s="97"/>
      <c r="Y355" s="97"/>
      <c r="Z355" s="97"/>
      <c r="AA355" s="97"/>
      <c r="AB355" s="97"/>
    </row>
    <row r="356" spans="4:28" x14ac:dyDescent="0.15">
      <c r="D356" s="96"/>
      <c r="E356" s="97"/>
      <c r="F356" s="97">
        <v>2.4824999999999999</v>
      </c>
      <c r="G356" s="97"/>
      <c r="H356" s="97"/>
      <c r="I356" s="97"/>
      <c r="J356" s="97"/>
      <c r="K356" s="97"/>
      <c r="L356" s="97"/>
      <c r="M356" s="97"/>
      <c r="N356" s="97"/>
      <c r="O356" s="97"/>
      <c r="P356" s="97"/>
      <c r="Q356" s="97"/>
      <c r="R356" s="97"/>
      <c r="S356" s="97"/>
      <c r="T356" s="97"/>
      <c r="U356" s="97"/>
      <c r="V356" s="97"/>
      <c r="W356" s="97"/>
      <c r="X356" s="97"/>
      <c r="Y356" s="97"/>
      <c r="Z356" s="97"/>
      <c r="AA356" s="97"/>
      <c r="AB356" s="97"/>
    </row>
    <row r="357" spans="4:28" x14ac:dyDescent="0.15">
      <c r="D357" s="96"/>
      <c r="E357" s="97"/>
      <c r="F357" s="97">
        <v>2.4824999999999999</v>
      </c>
      <c r="G357" s="97"/>
      <c r="H357" s="97"/>
      <c r="I357" s="97"/>
      <c r="J357" s="97"/>
      <c r="K357" s="97"/>
      <c r="L357" s="97"/>
      <c r="M357" s="97"/>
      <c r="N357" s="97"/>
      <c r="O357" s="97"/>
      <c r="P357" s="97"/>
      <c r="Q357" s="97"/>
      <c r="R357" s="97"/>
      <c r="S357" s="97"/>
      <c r="T357" s="97"/>
      <c r="U357" s="97"/>
      <c r="V357" s="97"/>
      <c r="W357" s="97"/>
      <c r="X357" s="97"/>
      <c r="Y357" s="97"/>
      <c r="Z357" s="97"/>
      <c r="AA357" s="97"/>
      <c r="AB357" s="97"/>
    </row>
    <row r="358" spans="4:28" x14ac:dyDescent="0.15">
      <c r="D358" s="96"/>
      <c r="E358" s="97"/>
      <c r="F358" s="97">
        <v>2.4824999999999999</v>
      </c>
      <c r="G358" s="97"/>
      <c r="H358" s="97"/>
      <c r="I358" s="97"/>
      <c r="J358" s="97"/>
      <c r="K358" s="97"/>
      <c r="L358" s="97"/>
      <c r="M358" s="97"/>
      <c r="N358" s="97"/>
      <c r="O358" s="97"/>
      <c r="P358" s="97"/>
      <c r="Q358" s="97"/>
      <c r="R358" s="97"/>
      <c r="S358" s="97"/>
      <c r="T358" s="97"/>
      <c r="U358" s="97"/>
      <c r="V358" s="97"/>
      <c r="W358" s="97"/>
      <c r="X358" s="97"/>
      <c r="Y358" s="97"/>
      <c r="Z358" s="97"/>
      <c r="AA358" s="97"/>
      <c r="AB358" s="97"/>
    </row>
    <row r="359" spans="4:28" x14ac:dyDescent="0.15">
      <c r="D359" s="96"/>
      <c r="E359" s="97"/>
      <c r="F359" s="97">
        <v>2.4824999999999999</v>
      </c>
      <c r="G359" s="97"/>
      <c r="H359" s="97"/>
      <c r="I359" s="97"/>
      <c r="J359" s="97"/>
      <c r="K359" s="97"/>
      <c r="L359" s="97"/>
      <c r="M359" s="97"/>
      <c r="N359" s="97"/>
      <c r="O359" s="97"/>
      <c r="P359" s="97"/>
      <c r="Q359" s="97"/>
      <c r="R359" s="97"/>
      <c r="S359" s="97"/>
      <c r="T359" s="97"/>
      <c r="U359" s="97"/>
      <c r="V359" s="97"/>
      <c r="W359" s="97"/>
      <c r="X359" s="97"/>
      <c r="Y359" s="97"/>
      <c r="Z359" s="97"/>
      <c r="AA359" s="97"/>
      <c r="AB359" s="97"/>
    </row>
    <row r="360" spans="4:28" x14ac:dyDescent="0.15">
      <c r="D360" s="96"/>
      <c r="E360" s="97"/>
      <c r="F360" s="97">
        <v>2.4824999999999999</v>
      </c>
      <c r="G360" s="97"/>
      <c r="H360" s="97"/>
      <c r="I360" s="97"/>
      <c r="J360" s="97"/>
      <c r="K360" s="97"/>
      <c r="L360" s="97"/>
      <c r="M360" s="97"/>
      <c r="N360" s="97"/>
      <c r="O360" s="97"/>
      <c r="P360" s="97"/>
      <c r="Q360" s="97"/>
      <c r="R360" s="97"/>
      <c r="S360" s="97"/>
      <c r="T360" s="97"/>
      <c r="U360" s="97"/>
      <c r="V360" s="97"/>
      <c r="W360" s="97"/>
      <c r="X360" s="97"/>
      <c r="Y360" s="97"/>
      <c r="Z360" s="97"/>
      <c r="AA360" s="97"/>
      <c r="AB360" s="97"/>
    </row>
    <row r="361" spans="4:28" x14ac:dyDescent="0.15">
      <c r="D361" s="96"/>
      <c r="E361" s="97"/>
      <c r="F361" s="97">
        <v>2.4824999999999999</v>
      </c>
      <c r="G361" s="97"/>
      <c r="H361" s="97"/>
      <c r="I361" s="97"/>
      <c r="J361" s="97"/>
      <c r="K361" s="97"/>
      <c r="L361" s="97"/>
      <c r="M361" s="97"/>
      <c r="N361" s="97"/>
      <c r="O361" s="97"/>
      <c r="P361" s="97"/>
      <c r="Q361" s="97"/>
      <c r="R361" s="97"/>
      <c r="S361" s="97"/>
      <c r="T361" s="97"/>
      <c r="U361" s="97"/>
      <c r="V361" s="97"/>
      <c r="W361" s="97"/>
      <c r="X361" s="97"/>
      <c r="Y361" s="97"/>
      <c r="Z361" s="97"/>
      <c r="AA361" s="97"/>
      <c r="AB361" s="97"/>
    </row>
    <row r="362" spans="4:28" x14ac:dyDescent="0.15">
      <c r="D362" s="96"/>
      <c r="E362" s="97"/>
      <c r="F362" s="97">
        <v>2.63</v>
      </c>
      <c r="G362" s="97"/>
      <c r="H362" s="97"/>
      <c r="I362" s="97"/>
      <c r="J362" s="97"/>
      <c r="K362" s="97"/>
      <c r="L362" s="97"/>
      <c r="M362" s="97"/>
      <c r="N362" s="97"/>
      <c r="O362" s="97"/>
      <c r="P362" s="97"/>
      <c r="Q362" s="97"/>
      <c r="R362" s="97"/>
      <c r="S362" s="97"/>
      <c r="T362" s="97"/>
      <c r="U362" s="97"/>
      <c r="V362" s="97"/>
      <c r="W362" s="97"/>
      <c r="X362" s="97"/>
      <c r="Y362" s="97"/>
      <c r="Z362" s="97"/>
      <c r="AA362" s="97"/>
      <c r="AB362" s="97"/>
    </row>
    <row r="363" spans="4:28" x14ac:dyDescent="0.15">
      <c r="D363" s="96"/>
      <c r="E363" s="97"/>
      <c r="F363" s="97">
        <v>2.63</v>
      </c>
      <c r="G363" s="97"/>
      <c r="H363" s="97"/>
      <c r="I363" s="97"/>
      <c r="J363" s="97"/>
      <c r="K363" s="97"/>
      <c r="L363" s="97"/>
      <c r="M363" s="97"/>
      <c r="N363" s="97"/>
      <c r="O363" s="97"/>
      <c r="P363" s="97"/>
      <c r="Q363" s="97"/>
      <c r="R363" s="97"/>
      <c r="S363" s="97"/>
      <c r="T363" s="97"/>
      <c r="U363" s="97"/>
      <c r="V363" s="97"/>
      <c r="W363" s="97"/>
      <c r="X363" s="97"/>
      <c r="Y363" s="97"/>
      <c r="Z363" s="97"/>
      <c r="AA363" s="97"/>
      <c r="AB363" s="97"/>
    </row>
    <row r="364" spans="4:28" x14ac:dyDescent="0.15">
      <c r="D364" s="96"/>
      <c r="E364" s="97"/>
      <c r="F364" s="97">
        <v>2.46</v>
      </c>
      <c r="G364" s="97"/>
      <c r="H364" s="97"/>
      <c r="I364" s="97"/>
      <c r="J364" s="97"/>
      <c r="K364" s="97"/>
      <c r="L364" s="97"/>
      <c r="M364" s="97"/>
      <c r="N364" s="97"/>
      <c r="O364" s="97"/>
      <c r="P364" s="97"/>
      <c r="Q364" s="97"/>
      <c r="R364" s="97"/>
      <c r="S364" s="97"/>
      <c r="T364" s="97"/>
      <c r="U364" s="97"/>
      <c r="V364" s="97"/>
      <c r="W364" s="97"/>
      <c r="X364" s="97"/>
      <c r="Y364" s="97"/>
      <c r="Z364" s="97"/>
      <c r="AA364" s="97"/>
      <c r="AB364" s="97"/>
    </row>
    <row r="365" spans="4:28" x14ac:dyDescent="0.15">
      <c r="D365" s="96"/>
      <c r="E365" s="97"/>
      <c r="F365" s="97">
        <v>2.39</v>
      </c>
      <c r="G365" s="97"/>
      <c r="H365" s="97"/>
      <c r="I365" s="97"/>
      <c r="J365" s="97"/>
      <c r="K365" s="97"/>
      <c r="L365" s="97"/>
      <c r="M365" s="97"/>
      <c r="N365" s="97"/>
      <c r="O365" s="97"/>
      <c r="P365" s="97"/>
      <c r="Q365" s="97"/>
      <c r="R365" s="97"/>
      <c r="S365" s="97"/>
      <c r="T365" s="97"/>
      <c r="U365" s="97"/>
      <c r="V365" s="97"/>
      <c r="W365" s="97"/>
      <c r="X365" s="97"/>
      <c r="Y365" s="97"/>
      <c r="Z365" s="97"/>
      <c r="AA365" s="97"/>
      <c r="AB365" s="97"/>
    </row>
    <row r="366" spans="4:28" x14ac:dyDescent="0.15">
      <c r="D366" s="96"/>
      <c r="E366" s="97"/>
      <c r="F366" s="97">
        <v>2.2599999999999998</v>
      </c>
      <c r="G366" s="97"/>
      <c r="H366" s="97"/>
      <c r="I366" s="97"/>
      <c r="J366" s="97"/>
      <c r="K366" s="97"/>
      <c r="L366" s="97"/>
      <c r="M366" s="97"/>
      <c r="N366" s="97"/>
      <c r="O366" s="97"/>
      <c r="P366" s="97"/>
      <c r="Q366" s="97"/>
      <c r="R366" s="97"/>
      <c r="S366" s="97"/>
      <c r="T366" s="97"/>
      <c r="U366" s="97"/>
      <c r="V366" s="97"/>
      <c r="W366" s="97"/>
      <c r="X366" s="97"/>
      <c r="Y366" s="97"/>
      <c r="Z366" s="97"/>
      <c r="AA366" s="97"/>
      <c r="AB366" s="97"/>
    </row>
    <row r="367" spans="4:28" x14ac:dyDescent="0.15">
      <c r="D367" s="96"/>
      <c r="E367" s="97"/>
      <c r="F367" s="97">
        <v>2.2599999999999998</v>
      </c>
      <c r="G367" s="97"/>
      <c r="H367" s="97"/>
      <c r="I367" s="97"/>
      <c r="J367" s="97"/>
      <c r="K367" s="97"/>
      <c r="L367" s="97"/>
      <c r="M367" s="97"/>
      <c r="N367" s="97"/>
      <c r="O367" s="97"/>
      <c r="P367" s="97"/>
      <c r="Q367" s="97"/>
      <c r="R367" s="97"/>
      <c r="S367" s="97"/>
      <c r="T367" s="97"/>
      <c r="U367" s="97"/>
      <c r="V367" s="97"/>
      <c r="W367" s="97"/>
      <c r="X367" s="97"/>
      <c r="Y367" s="97"/>
      <c r="Z367" s="97"/>
      <c r="AA367" s="97"/>
      <c r="AB367" s="97"/>
    </row>
    <row r="368" spans="4:28" x14ac:dyDescent="0.15">
      <c r="D368" s="96"/>
      <c r="E368" s="97"/>
      <c r="F368" s="97">
        <v>2.2599999999999998</v>
      </c>
      <c r="G368" s="97"/>
      <c r="H368" s="97"/>
      <c r="I368" s="97"/>
      <c r="J368" s="97"/>
      <c r="K368" s="97"/>
      <c r="L368" s="97"/>
      <c r="M368" s="97"/>
      <c r="N368" s="97"/>
      <c r="O368" s="97"/>
      <c r="P368" s="97"/>
      <c r="Q368" s="97"/>
      <c r="R368" s="97"/>
      <c r="S368" s="97"/>
      <c r="T368" s="97"/>
      <c r="U368" s="97"/>
      <c r="V368" s="97"/>
      <c r="W368" s="97"/>
      <c r="X368" s="97"/>
      <c r="Y368" s="97"/>
      <c r="Z368" s="97"/>
      <c r="AA368" s="97"/>
      <c r="AB368" s="97"/>
    </row>
    <row r="369" spans="4:28" x14ac:dyDescent="0.15">
      <c r="D369" s="96"/>
      <c r="E369" s="97"/>
      <c r="F369" s="97">
        <v>2.21</v>
      </c>
      <c r="G369" s="97"/>
      <c r="H369" s="97"/>
      <c r="I369" s="97"/>
      <c r="J369" s="97"/>
      <c r="K369" s="97"/>
      <c r="L369" s="97"/>
      <c r="M369" s="97"/>
      <c r="N369" s="97"/>
      <c r="O369" s="97"/>
      <c r="P369" s="97"/>
      <c r="Q369" s="97"/>
      <c r="R369" s="97"/>
      <c r="S369" s="97"/>
      <c r="T369" s="97"/>
      <c r="U369" s="97"/>
      <c r="V369" s="97"/>
      <c r="W369" s="97"/>
      <c r="X369" s="97"/>
      <c r="Y369" s="97"/>
      <c r="Z369" s="97"/>
      <c r="AA369" s="97"/>
      <c r="AB369" s="97"/>
    </row>
    <row r="370" spans="4:28" x14ac:dyDescent="0.15">
      <c r="D370" s="96"/>
      <c r="E370" s="97"/>
      <c r="F370" s="97">
        <v>2.2949999999999999</v>
      </c>
      <c r="G370" s="97"/>
      <c r="H370" s="97"/>
      <c r="I370" s="97"/>
      <c r="J370" s="97"/>
      <c r="K370" s="97"/>
      <c r="L370" s="97"/>
      <c r="M370" s="97"/>
      <c r="N370" s="97"/>
      <c r="O370" s="97"/>
      <c r="P370" s="97"/>
      <c r="Q370" s="97"/>
      <c r="R370" s="97"/>
      <c r="S370" s="97"/>
      <c r="T370" s="97"/>
      <c r="U370" s="97"/>
      <c r="V370" s="97"/>
      <c r="W370" s="97"/>
      <c r="X370" s="97"/>
      <c r="Y370" s="97"/>
      <c r="Z370" s="97"/>
      <c r="AA370" s="97"/>
      <c r="AB370" s="97"/>
    </row>
    <row r="371" spans="4:28" x14ac:dyDescent="0.15">
      <c r="D371" s="96"/>
      <c r="E371" s="97"/>
      <c r="F371" s="97">
        <v>2.1850000000000001</v>
      </c>
      <c r="G371" s="97"/>
      <c r="H371" s="97"/>
      <c r="I371" s="97"/>
      <c r="J371" s="97"/>
      <c r="K371" s="97"/>
      <c r="L371" s="97"/>
      <c r="M371" s="97"/>
      <c r="N371" s="97"/>
      <c r="O371" s="97"/>
      <c r="P371" s="97"/>
      <c r="Q371" s="97"/>
      <c r="R371" s="97"/>
      <c r="S371" s="97"/>
      <c r="T371" s="97"/>
      <c r="U371" s="97"/>
      <c r="V371" s="97"/>
      <c r="W371" s="97"/>
      <c r="X371" s="97"/>
      <c r="Y371" s="97"/>
      <c r="Z371" s="97"/>
      <c r="AA371" s="97"/>
      <c r="AB371" s="97"/>
    </row>
    <row r="372" spans="4:28" x14ac:dyDescent="0.15">
      <c r="D372" s="96"/>
      <c r="E372" s="97"/>
      <c r="F372" s="97">
        <v>2.1800000000000002</v>
      </c>
      <c r="G372" s="97"/>
      <c r="H372" s="97"/>
      <c r="I372" s="97"/>
      <c r="J372" s="97"/>
      <c r="K372" s="97"/>
      <c r="L372" s="97"/>
      <c r="M372" s="97"/>
      <c r="N372" s="97"/>
      <c r="O372" s="97"/>
      <c r="P372" s="97"/>
      <c r="Q372" s="97"/>
      <c r="R372" s="97"/>
      <c r="S372" s="97"/>
      <c r="T372" s="97"/>
      <c r="U372" s="97"/>
      <c r="V372" s="97"/>
      <c r="W372" s="97"/>
      <c r="X372" s="97"/>
      <c r="Y372" s="97"/>
      <c r="Z372" s="97"/>
      <c r="AA372" s="97"/>
      <c r="AB372" s="97"/>
    </row>
    <row r="373" spans="4:28" x14ac:dyDescent="0.15">
      <c r="D373" s="96"/>
      <c r="E373" s="97"/>
      <c r="F373" s="97">
        <v>2.1800000000000002</v>
      </c>
      <c r="G373" s="97"/>
      <c r="H373" s="97"/>
      <c r="I373" s="97"/>
      <c r="J373" s="97"/>
      <c r="K373" s="97"/>
      <c r="L373" s="97"/>
      <c r="M373" s="97"/>
      <c r="N373" s="97"/>
      <c r="O373" s="97"/>
      <c r="P373" s="97"/>
      <c r="Q373" s="97"/>
      <c r="R373" s="97"/>
      <c r="S373" s="97"/>
      <c r="T373" s="97"/>
      <c r="U373" s="97"/>
      <c r="V373" s="97"/>
      <c r="W373" s="97"/>
      <c r="X373" s="97"/>
      <c r="Y373" s="97"/>
      <c r="Z373" s="97"/>
      <c r="AA373" s="97"/>
      <c r="AB373" s="97"/>
    </row>
    <row r="374" spans="4:28" x14ac:dyDescent="0.15">
      <c r="D374" s="96"/>
      <c r="E374" s="97"/>
      <c r="F374" s="97">
        <v>2.1800000000000002</v>
      </c>
      <c r="G374" s="97"/>
      <c r="H374" s="97"/>
      <c r="I374" s="97"/>
      <c r="J374" s="97"/>
      <c r="K374" s="97"/>
      <c r="L374" s="97"/>
      <c r="M374" s="97"/>
      <c r="N374" s="97"/>
      <c r="O374" s="97"/>
      <c r="P374" s="97"/>
      <c r="Q374" s="97"/>
      <c r="R374" s="97"/>
      <c r="S374" s="97"/>
      <c r="T374" s="97"/>
      <c r="U374" s="97"/>
      <c r="V374" s="97"/>
      <c r="W374" s="97"/>
      <c r="X374" s="97"/>
      <c r="Y374" s="97"/>
      <c r="Z374" s="97"/>
      <c r="AA374" s="97"/>
      <c r="AB374" s="97"/>
    </row>
    <row r="375" spans="4:28" x14ac:dyDescent="0.15">
      <c r="D375" s="96"/>
      <c r="E375" s="97"/>
      <c r="F375" s="97">
        <v>2.1800000000000002</v>
      </c>
      <c r="G375" s="97"/>
      <c r="H375" s="97"/>
      <c r="I375" s="97"/>
      <c r="J375" s="97"/>
      <c r="K375" s="97"/>
      <c r="L375" s="97"/>
      <c r="M375" s="97"/>
      <c r="N375" s="97"/>
      <c r="O375" s="97"/>
      <c r="P375" s="97"/>
      <c r="Q375" s="97"/>
      <c r="R375" s="97"/>
      <c r="S375" s="97"/>
      <c r="T375" s="97"/>
      <c r="U375" s="97"/>
      <c r="V375" s="97"/>
      <c r="W375" s="97"/>
      <c r="X375" s="97"/>
      <c r="Y375" s="97"/>
      <c r="Z375" s="97"/>
      <c r="AA375" s="97"/>
      <c r="AB375" s="97"/>
    </row>
    <row r="376" spans="4:28" x14ac:dyDescent="0.15">
      <c r="D376" s="96"/>
      <c r="E376" s="97"/>
      <c r="F376" s="97">
        <v>2.1800000000000002</v>
      </c>
      <c r="G376" s="97"/>
      <c r="H376" s="97"/>
      <c r="I376" s="97"/>
      <c r="J376" s="97"/>
      <c r="K376" s="97"/>
      <c r="L376" s="97"/>
      <c r="M376" s="97"/>
      <c r="N376" s="97"/>
      <c r="O376" s="97"/>
      <c r="P376" s="97"/>
      <c r="Q376" s="97"/>
      <c r="R376" s="97"/>
      <c r="S376" s="97"/>
      <c r="T376" s="97"/>
      <c r="U376" s="97"/>
      <c r="V376" s="97"/>
      <c r="W376" s="97"/>
      <c r="X376" s="97"/>
      <c r="Y376" s="97"/>
      <c r="Z376" s="97"/>
      <c r="AA376" s="97"/>
      <c r="AB376" s="97"/>
    </row>
    <row r="377" spans="4:28" x14ac:dyDescent="0.15">
      <c r="D377" s="96"/>
      <c r="E377" s="97"/>
      <c r="F377" s="97">
        <v>2.1800000000000002</v>
      </c>
      <c r="G377" s="97"/>
      <c r="H377" s="97"/>
      <c r="I377" s="97"/>
      <c r="J377" s="97"/>
      <c r="K377" s="97"/>
      <c r="L377" s="97"/>
      <c r="M377" s="97"/>
      <c r="N377" s="97"/>
      <c r="O377" s="97"/>
      <c r="P377" s="97"/>
      <c r="Q377" s="97"/>
      <c r="R377" s="97"/>
      <c r="S377" s="97"/>
      <c r="T377" s="97"/>
      <c r="U377" s="97"/>
      <c r="V377" s="97"/>
      <c r="W377" s="97"/>
      <c r="X377" s="97"/>
      <c r="Y377" s="97"/>
      <c r="Z377" s="97"/>
      <c r="AA377" s="97"/>
      <c r="AB377" s="97"/>
    </row>
    <row r="378" spans="4:28" x14ac:dyDescent="0.15">
      <c r="D378" s="96"/>
      <c r="E378" s="97"/>
      <c r="F378" s="97">
        <v>2.1800000000000002</v>
      </c>
      <c r="G378" s="97"/>
      <c r="H378" s="97"/>
      <c r="I378" s="97"/>
      <c r="J378" s="97"/>
      <c r="K378" s="97"/>
      <c r="L378" s="97"/>
      <c r="M378" s="97"/>
      <c r="N378" s="97"/>
      <c r="O378" s="97"/>
      <c r="P378" s="97"/>
      <c r="Q378" s="97"/>
      <c r="R378" s="97"/>
      <c r="S378" s="97"/>
      <c r="T378" s="97"/>
      <c r="U378" s="97"/>
      <c r="V378" s="97"/>
      <c r="W378" s="97"/>
      <c r="X378" s="97"/>
      <c r="Y378" s="97"/>
      <c r="Z378" s="97"/>
      <c r="AA378" s="97"/>
      <c r="AB378" s="97"/>
    </row>
    <row r="379" spans="4:28" x14ac:dyDescent="0.15">
      <c r="D379" s="96"/>
      <c r="E379" s="97"/>
      <c r="F379" s="97">
        <v>2.1800000000000002</v>
      </c>
      <c r="G379" s="97"/>
      <c r="H379" s="97"/>
      <c r="I379" s="97"/>
      <c r="J379" s="97"/>
      <c r="K379" s="97"/>
      <c r="L379" s="97"/>
      <c r="M379" s="97"/>
      <c r="N379" s="97"/>
      <c r="O379" s="97"/>
      <c r="P379" s="97"/>
      <c r="Q379" s="97"/>
      <c r="R379" s="97"/>
      <c r="S379" s="97"/>
      <c r="T379" s="97"/>
      <c r="U379" s="97"/>
      <c r="V379" s="97"/>
      <c r="W379" s="97"/>
      <c r="X379" s="97"/>
      <c r="Y379" s="97"/>
      <c r="Z379" s="97"/>
      <c r="AA379" s="97"/>
      <c r="AB379" s="97"/>
    </row>
    <row r="380" spans="4:28" x14ac:dyDescent="0.15">
      <c r="D380" s="96"/>
      <c r="E380" s="97"/>
      <c r="F380" s="97">
        <v>2.1800000000000002</v>
      </c>
      <c r="G380" s="97"/>
      <c r="H380" s="97"/>
      <c r="I380" s="97"/>
      <c r="J380" s="97"/>
      <c r="K380" s="97"/>
      <c r="L380" s="97"/>
      <c r="M380" s="97"/>
      <c r="N380" s="97"/>
      <c r="O380" s="97"/>
      <c r="P380" s="97"/>
      <c r="Q380" s="97"/>
      <c r="R380" s="97"/>
      <c r="S380" s="97"/>
      <c r="T380" s="97"/>
      <c r="U380" s="97"/>
      <c r="V380" s="97"/>
      <c r="W380" s="97"/>
      <c r="X380" s="97"/>
      <c r="Y380" s="97"/>
      <c r="Z380" s="97"/>
      <c r="AA380" s="97"/>
      <c r="AB380" s="97"/>
    </row>
    <row r="381" spans="4:28" x14ac:dyDescent="0.15">
      <c r="D381" s="96"/>
      <c r="E381" s="97"/>
      <c r="F381" s="97">
        <v>2.1800000000000002</v>
      </c>
      <c r="G381" s="97"/>
      <c r="H381" s="97"/>
      <c r="I381" s="97"/>
      <c r="J381" s="97"/>
      <c r="K381" s="97"/>
      <c r="L381" s="97"/>
      <c r="M381" s="97"/>
      <c r="N381" s="97"/>
      <c r="O381" s="97"/>
      <c r="P381" s="97"/>
      <c r="Q381" s="97"/>
      <c r="R381" s="97"/>
      <c r="S381" s="97"/>
      <c r="T381" s="97"/>
      <c r="U381" s="97"/>
      <c r="V381" s="97"/>
      <c r="W381" s="97"/>
      <c r="X381" s="97"/>
      <c r="Y381" s="97"/>
      <c r="Z381" s="97"/>
      <c r="AA381" s="97"/>
      <c r="AB381" s="97"/>
    </row>
    <row r="382" spans="4:28" x14ac:dyDescent="0.15">
      <c r="D382" s="96"/>
      <c r="E382" s="97"/>
      <c r="F382" s="97">
        <v>2.1800000000000002</v>
      </c>
      <c r="G382" s="97"/>
      <c r="H382" s="97"/>
      <c r="I382" s="97"/>
      <c r="J382" s="97"/>
      <c r="K382" s="97"/>
      <c r="L382" s="97"/>
      <c r="M382" s="97"/>
      <c r="N382" s="97"/>
      <c r="O382" s="97"/>
      <c r="P382" s="97"/>
      <c r="Q382" s="97"/>
      <c r="R382" s="97"/>
      <c r="S382" s="97"/>
      <c r="T382" s="97"/>
      <c r="U382" s="97"/>
      <c r="V382" s="97"/>
      <c r="W382" s="97"/>
      <c r="X382" s="97"/>
      <c r="Y382" s="97"/>
      <c r="Z382" s="97"/>
      <c r="AA382" s="97"/>
      <c r="AB382" s="97"/>
    </row>
    <row r="383" spans="4:28" x14ac:dyDescent="0.15">
      <c r="D383" s="96"/>
      <c r="E383" s="97"/>
      <c r="F383" s="97">
        <v>2.1800000000000002</v>
      </c>
      <c r="G383" s="97"/>
      <c r="H383" s="97"/>
      <c r="I383" s="97"/>
      <c r="J383" s="97"/>
      <c r="K383" s="97"/>
      <c r="L383" s="97"/>
      <c r="M383" s="97"/>
      <c r="N383" s="97"/>
      <c r="O383" s="97"/>
      <c r="P383" s="97"/>
      <c r="Q383" s="97"/>
      <c r="R383" s="97"/>
      <c r="S383" s="97"/>
      <c r="T383" s="97"/>
      <c r="U383" s="97"/>
      <c r="V383" s="97"/>
      <c r="W383" s="97"/>
      <c r="X383" s="97"/>
      <c r="Y383" s="97"/>
      <c r="Z383" s="97"/>
      <c r="AA383" s="97"/>
      <c r="AB383" s="97"/>
    </row>
    <row r="384" spans="4:28" x14ac:dyDescent="0.15">
      <c r="D384" s="96"/>
      <c r="E384" s="97"/>
      <c r="F384" s="97">
        <v>2.1800000000000002</v>
      </c>
      <c r="G384" s="97"/>
      <c r="H384" s="97"/>
      <c r="I384" s="97"/>
      <c r="J384" s="97"/>
      <c r="K384" s="97"/>
      <c r="L384" s="97"/>
      <c r="M384" s="97"/>
      <c r="N384" s="97"/>
      <c r="O384" s="97"/>
      <c r="P384" s="97"/>
      <c r="Q384" s="97"/>
      <c r="R384" s="97"/>
      <c r="S384" s="97"/>
      <c r="T384" s="97"/>
      <c r="U384" s="97"/>
      <c r="V384" s="97"/>
      <c r="W384" s="97"/>
      <c r="X384" s="97"/>
      <c r="Y384" s="97"/>
      <c r="Z384" s="97"/>
      <c r="AA384" s="97"/>
      <c r="AB384" s="97"/>
    </row>
    <row r="385" spans="4:28" x14ac:dyDescent="0.15">
      <c r="D385" s="96"/>
      <c r="E385" s="97"/>
      <c r="F385" s="97">
        <v>2.1800000000000002</v>
      </c>
      <c r="G385" s="97"/>
      <c r="H385" s="97"/>
      <c r="I385" s="97"/>
      <c r="J385" s="97"/>
      <c r="K385" s="97"/>
      <c r="L385" s="97"/>
      <c r="M385" s="97"/>
      <c r="N385" s="97"/>
      <c r="O385" s="97"/>
      <c r="P385" s="97"/>
      <c r="Q385" s="97"/>
      <c r="R385" s="97"/>
      <c r="S385" s="97"/>
      <c r="T385" s="97"/>
      <c r="U385" s="97"/>
      <c r="V385" s="97"/>
      <c r="W385" s="97"/>
      <c r="X385" s="97"/>
      <c r="Y385" s="97"/>
      <c r="Z385" s="97"/>
      <c r="AA385" s="97"/>
      <c r="AB385" s="97"/>
    </row>
    <row r="386" spans="4:28" x14ac:dyDescent="0.15">
      <c r="D386" s="96"/>
      <c r="E386" s="97"/>
      <c r="F386" s="97">
        <v>2.1800000000000002</v>
      </c>
      <c r="G386" s="97"/>
      <c r="H386" s="97"/>
      <c r="I386" s="97"/>
      <c r="J386" s="97"/>
      <c r="K386" s="97"/>
      <c r="L386" s="97"/>
      <c r="M386" s="97"/>
      <c r="N386" s="97"/>
      <c r="O386" s="97"/>
      <c r="P386" s="97"/>
      <c r="Q386" s="97"/>
      <c r="R386" s="97"/>
      <c r="S386" s="97"/>
      <c r="T386" s="97"/>
      <c r="U386" s="97"/>
      <c r="V386" s="97"/>
      <c r="W386" s="97"/>
      <c r="X386" s="97"/>
      <c r="Y386" s="97"/>
      <c r="Z386" s="97"/>
      <c r="AA386" s="97"/>
      <c r="AB386" s="97"/>
    </row>
    <row r="387" spans="4:28" x14ac:dyDescent="0.15">
      <c r="D387" s="96"/>
      <c r="E387" s="97"/>
      <c r="F387" s="97">
        <v>2.1800000000000002</v>
      </c>
      <c r="G387" s="97"/>
      <c r="H387" s="97"/>
      <c r="I387" s="97"/>
      <c r="J387" s="97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97"/>
      <c r="Y387" s="97"/>
      <c r="Z387" s="97"/>
      <c r="AA387" s="97"/>
      <c r="AB387" s="97"/>
    </row>
    <row r="388" spans="4:28" x14ac:dyDescent="0.15">
      <c r="D388" s="96"/>
      <c r="E388" s="97"/>
      <c r="F388" s="97">
        <v>2.1800000000000002</v>
      </c>
      <c r="G388" s="97"/>
      <c r="H388" s="97"/>
      <c r="I388" s="97"/>
      <c r="J388" s="97"/>
      <c r="K388" s="97"/>
      <c r="L388" s="97"/>
      <c r="M388" s="97"/>
      <c r="N388" s="97"/>
      <c r="O388" s="97"/>
      <c r="P388" s="97"/>
      <c r="Q388" s="97"/>
      <c r="R388" s="97"/>
      <c r="S388" s="97"/>
      <c r="T388" s="97"/>
      <c r="U388" s="97"/>
      <c r="V388" s="97"/>
      <c r="W388" s="97"/>
      <c r="X388" s="97"/>
      <c r="Y388" s="97"/>
      <c r="Z388" s="97"/>
      <c r="AA388" s="97"/>
      <c r="AB388" s="97"/>
    </row>
    <row r="389" spans="4:28" x14ac:dyDescent="0.15">
      <c r="D389" s="96"/>
      <c r="E389" s="97"/>
      <c r="F389" s="97">
        <v>2.1800000000000002</v>
      </c>
      <c r="G389" s="97"/>
      <c r="H389" s="97"/>
      <c r="I389" s="97"/>
      <c r="J389" s="97"/>
      <c r="K389" s="97"/>
      <c r="L389" s="97"/>
      <c r="M389" s="97"/>
      <c r="N389" s="97"/>
      <c r="O389" s="97"/>
      <c r="P389" s="97"/>
      <c r="Q389" s="97"/>
      <c r="R389" s="97"/>
      <c r="S389" s="97"/>
      <c r="T389" s="97"/>
      <c r="U389" s="97"/>
      <c r="V389" s="97"/>
      <c r="W389" s="97"/>
      <c r="X389" s="97"/>
      <c r="Y389" s="97"/>
      <c r="Z389" s="97"/>
      <c r="AA389" s="97"/>
      <c r="AB389" s="97"/>
    </row>
    <row r="390" spans="4:28" x14ac:dyDescent="0.15">
      <c r="D390" s="96"/>
      <c r="E390" s="97"/>
      <c r="F390" s="97">
        <v>2.1800000000000002</v>
      </c>
      <c r="G390" s="97"/>
      <c r="H390" s="97"/>
      <c r="I390" s="97"/>
      <c r="J390" s="97"/>
      <c r="K390" s="97"/>
      <c r="L390" s="97"/>
      <c r="M390" s="97"/>
      <c r="N390" s="97"/>
      <c r="O390" s="97"/>
      <c r="P390" s="97"/>
      <c r="Q390" s="97"/>
      <c r="R390" s="97"/>
      <c r="S390" s="97"/>
      <c r="T390" s="97"/>
      <c r="U390" s="97"/>
      <c r="V390" s="97"/>
      <c r="W390" s="97"/>
      <c r="X390" s="97"/>
      <c r="Y390" s="97"/>
      <c r="Z390" s="97"/>
      <c r="AA390" s="97"/>
      <c r="AB390" s="97"/>
    </row>
    <row r="391" spans="4:28" x14ac:dyDescent="0.15">
      <c r="D391" s="96"/>
      <c r="E391" s="97"/>
      <c r="F391" s="97">
        <v>2.1800000000000002</v>
      </c>
      <c r="G391" s="97"/>
      <c r="H391" s="97"/>
      <c r="I391" s="97"/>
      <c r="J391" s="97"/>
      <c r="K391" s="97"/>
      <c r="L391" s="97"/>
      <c r="M391" s="97"/>
      <c r="N391" s="97"/>
      <c r="O391" s="97"/>
      <c r="P391" s="97"/>
      <c r="Q391" s="97"/>
      <c r="R391" s="97"/>
      <c r="S391" s="97"/>
      <c r="T391" s="97"/>
      <c r="U391" s="97"/>
      <c r="V391" s="97"/>
      <c r="W391" s="97"/>
      <c r="X391" s="97"/>
      <c r="Y391" s="97"/>
      <c r="Z391" s="97"/>
      <c r="AA391" s="97"/>
      <c r="AB391" s="97"/>
    </row>
    <row r="392" spans="4:28" x14ac:dyDescent="0.15">
      <c r="D392" s="96"/>
      <c r="E392" s="97"/>
      <c r="F392" s="97">
        <v>2.1800000000000002</v>
      </c>
      <c r="G392" s="97"/>
      <c r="H392" s="97"/>
      <c r="I392" s="97"/>
      <c r="J392" s="97"/>
      <c r="K392" s="97"/>
      <c r="L392" s="97"/>
      <c r="M392" s="97"/>
      <c r="N392" s="97"/>
      <c r="O392" s="97"/>
      <c r="P392" s="97"/>
      <c r="Q392" s="97"/>
      <c r="R392" s="97"/>
      <c r="S392" s="97"/>
      <c r="T392" s="97"/>
      <c r="U392" s="97"/>
      <c r="V392" s="97"/>
      <c r="W392" s="97"/>
      <c r="X392" s="97"/>
      <c r="Y392" s="97"/>
      <c r="Z392" s="97"/>
      <c r="AA392" s="97"/>
      <c r="AB392" s="97"/>
    </row>
    <row r="393" spans="4:28" x14ac:dyDescent="0.15">
      <c r="D393" s="96"/>
      <c r="E393" s="97"/>
      <c r="F393" s="97">
        <v>2.4824999999999999</v>
      </c>
      <c r="G393" s="97"/>
      <c r="H393" s="97"/>
      <c r="I393" s="97"/>
      <c r="J393" s="97"/>
      <c r="K393" s="97"/>
      <c r="L393" s="97"/>
      <c r="M393" s="97"/>
      <c r="N393" s="97"/>
      <c r="O393" s="97"/>
      <c r="P393" s="97"/>
      <c r="Q393" s="97"/>
      <c r="R393" s="97"/>
      <c r="S393" s="97"/>
      <c r="T393" s="97"/>
      <c r="U393" s="97"/>
      <c r="V393" s="97"/>
      <c r="W393" s="97"/>
      <c r="X393" s="97"/>
      <c r="Y393" s="97"/>
      <c r="Z393" s="97"/>
      <c r="AA393" s="97"/>
      <c r="AB393" s="97"/>
    </row>
    <row r="394" spans="4:28" x14ac:dyDescent="0.15">
      <c r="D394" s="96"/>
      <c r="E394" s="97"/>
      <c r="F394" s="97">
        <v>2.4824999999999999</v>
      </c>
      <c r="G394" s="97"/>
      <c r="H394" s="97"/>
      <c r="I394" s="97"/>
      <c r="J394" s="97"/>
      <c r="K394" s="97"/>
      <c r="L394" s="97"/>
      <c r="M394" s="97"/>
      <c r="N394" s="97"/>
      <c r="O394" s="97"/>
      <c r="P394" s="97"/>
      <c r="Q394" s="97"/>
      <c r="R394" s="97"/>
      <c r="S394" s="97"/>
      <c r="T394" s="97"/>
      <c r="U394" s="97"/>
      <c r="V394" s="97"/>
      <c r="W394" s="97"/>
      <c r="X394" s="97"/>
      <c r="Y394" s="97"/>
      <c r="Z394" s="97"/>
      <c r="AA394" s="97"/>
      <c r="AB394" s="97"/>
    </row>
    <row r="395" spans="4:28" x14ac:dyDescent="0.15">
      <c r="D395" s="96"/>
      <c r="E395" s="97"/>
      <c r="F395" s="97">
        <v>2.4824999999999999</v>
      </c>
      <c r="G395" s="97"/>
      <c r="H395" s="97"/>
      <c r="I395" s="97"/>
      <c r="J395" s="97"/>
      <c r="K395" s="97"/>
      <c r="L395" s="97"/>
      <c r="M395" s="97"/>
      <c r="N395" s="97"/>
      <c r="O395" s="97"/>
      <c r="P395" s="97"/>
      <c r="Q395" s="97"/>
      <c r="R395" s="97"/>
      <c r="S395" s="97"/>
      <c r="T395" s="97"/>
      <c r="U395" s="97"/>
      <c r="V395" s="97"/>
      <c r="W395" s="97"/>
      <c r="X395" s="97"/>
      <c r="Y395" s="97"/>
      <c r="Z395" s="97"/>
      <c r="AA395" s="97"/>
      <c r="AB395" s="97"/>
    </row>
    <row r="396" spans="4:28" x14ac:dyDescent="0.15">
      <c r="D396" s="96"/>
      <c r="E396" s="97"/>
      <c r="F396" s="97">
        <v>2.4824999999999999</v>
      </c>
      <c r="G396" s="97"/>
      <c r="H396" s="97"/>
      <c r="I396" s="97"/>
      <c r="J396" s="97"/>
      <c r="K396" s="97"/>
      <c r="L396" s="97"/>
      <c r="M396" s="97"/>
      <c r="N396" s="97"/>
      <c r="O396" s="97"/>
      <c r="P396" s="97"/>
      <c r="Q396" s="97"/>
      <c r="R396" s="97"/>
      <c r="S396" s="97"/>
      <c r="T396" s="97"/>
      <c r="U396" s="97"/>
      <c r="V396" s="97"/>
      <c r="W396" s="97"/>
      <c r="X396" s="97"/>
      <c r="Y396" s="97"/>
      <c r="Z396" s="97"/>
      <c r="AA396" s="97"/>
      <c r="AB396" s="97"/>
    </row>
    <row r="397" spans="4:28" x14ac:dyDescent="0.15">
      <c r="D397" s="96"/>
      <c r="E397" s="97"/>
      <c r="F397" s="97">
        <v>2.4824999999999999</v>
      </c>
      <c r="G397" s="97"/>
      <c r="H397" s="97"/>
      <c r="I397" s="97"/>
      <c r="J397" s="97"/>
      <c r="K397" s="97"/>
      <c r="L397" s="97"/>
      <c r="M397" s="97"/>
      <c r="N397" s="97"/>
      <c r="O397" s="97"/>
      <c r="P397" s="97"/>
      <c r="Q397" s="97"/>
      <c r="R397" s="97"/>
      <c r="S397" s="97"/>
      <c r="T397" s="97"/>
      <c r="U397" s="97"/>
      <c r="V397" s="97"/>
      <c r="W397" s="97"/>
      <c r="X397" s="97"/>
      <c r="Y397" s="97"/>
      <c r="Z397" s="97"/>
      <c r="AA397" s="97"/>
      <c r="AB397" s="97"/>
    </row>
    <row r="398" spans="4:28" x14ac:dyDescent="0.15">
      <c r="D398" s="96"/>
      <c r="E398" s="97"/>
      <c r="F398" s="97">
        <v>2.4824999999999999</v>
      </c>
      <c r="G398" s="97"/>
      <c r="H398" s="97"/>
      <c r="I398" s="97"/>
      <c r="J398" s="97"/>
      <c r="K398" s="97"/>
      <c r="L398" s="97"/>
      <c r="M398" s="97"/>
      <c r="N398" s="97"/>
      <c r="O398" s="97"/>
      <c r="P398" s="97"/>
      <c r="Q398" s="97"/>
      <c r="R398" s="97"/>
      <c r="S398" s="97"/>
      <c r="T398" s="97"/>
      <c r="U398" s="97"/>
      <c r="V398" s="97"/>
      <c r="W398" s="97"/>
      <c r="X398" s="97"/>
      <c r="Y398" s="97"/>
      <c r="Z398" s="97"/>
      <c r="AA398" s="97"/>
      <c r="AB398" s="97"/>
    </row>
    <row r="399" spans="4:28" x14ac:dyDescent="0.15">
      <c r="D399" s="96"/>
      <c r="E399" s="97"/>
      <c r="F399" s="97">
        <v>2.4824999999999999</v>
      </c>
      <c r="G399" s="97"/>
      <c r="H399" s="97"/>
      <c r="I399" s="97"/>
      <c r="J399" s="97"/>
      <c r="K399" s="97"/>
      <c r="L399" s="97"/>
      <c r="M399" s="97"/>
      <c r="N399" s="97"/>
      <c r="O399" s="97"/>
      <c r="P399" s="97"/>
      <c r="Q399" s="97"/>
      <c r="R399" s="97"/>
      <c r="S399" s="97"/>
      <c r="T399" s="97"/>
      <c r="U399" s="97"/>
      <c r="V399" s="97"/>
      <c r="W399" s="97"/>
      <c r="X399" s="97"/>
      <c r="Y399" s="97"/>
      <c r="Z399" s="97"/>
      <c r="AA399" s="97"/>
      <c r="AB399" s="97"/>
    </row>
    <row r="400" spans="4:28" x14ac:dyDescent="0.15">
      <c r="D400" s="96"/>
      <c r="E400" s="97"/>
      <c r="F400" s="97">
        <v>2.4824999999999999</v>
      </c>
      <c r="G400" s="97"/>
      <c r="H400" s="97"/>
      <c r="I400" s="97"/>
      <c r="J400" s="97"/>
      <c r="K400" s="97"/>
      <c r="L400" s="97"/>
      <c r="M400" s="97"/>
      <c r="N400" s="97"/>
      <c r="O400" s="97"/>
      <c r="P400" s="97"/>
      <c r="Q400" s="97"/>
      <c r="R400" s="97"/>
      <c r="S400" s="97"/>
      <c r="T400" s="97"/>
      <c r="U400" s="97"/>
      <c r="V400" s="97"/>
      <c r="W400" s="97"/>
      <c r="X400" s="97"/>
      <c r="Y400" s="97"/>
      <c r="Z400" s="97"/>
      <c r="AA400" s="97"/>
      <c r="AB400" s="97"/>
    </row>
    <row r="401" spans="4:28" x14ac:dyDescent="0.15">
      <c r="D401" s="96"/>
      <c r="E401" s="97"/>
      <c r="F401" s="97">
        <v>2.4824999999999999</v>
      </c>
      <c r="G401" s="97"/>
      <c r="H401" s="97"/>
      <c r="I401" s="97"/>
      <c r="J401" s="97"/>
      <c r="K401" s="97"/>
      <c r="L401" s="97"/>
      <c r="M401" s="97"/>
      <c r="N401" s="97"/>
      <c r="O401" s="97"/>
      <c r="P401" s="97"/>
      <c r="Q401" s="97"/>
      <c r="R401" s="97"/>
      <c r="S401" s="97"/>
      <c r="T401" s="97"/>
      <c r="U401" s="97"/>
      <c r="V401" s="97"/>
      <c r="W401" s="97"/>
      <c r="X401" s="97"/>
      <c r="Y401" s="97"/>
      <c r="Z401" s="97"/>
      <c r="AA401" s="97"/>
      <c r="AB401" s="97"/>
    </row>
    <row r="402" spans="4:28" x14ac:dyDescent="0.15">
      <c r="D402" s="96"/>
      <c r="E402" s="97"/>
      <c r="F402" s="97">
        <v>2.4824999999999999</v>
      </c>
      <c r="G402" s="97"/>
      <c r="H402" s="97"/>
      <c r="I402" s="97"/>
      <c r="J402" s="97"/>
      <c r="K402" s="97"/>
      <c r="L402" s="97"/>
      <c r="M402" s="97"/>
      <c r="N402" s="97"/>
      <c r="O402" s="97"/>
      <c r="P402" s="97"/>
      <c r="Q402" s="97"/>
      <c r="R402" s="97"/>
      <c r="S402" s="97"/>
      <c r="T402" s="97"/>
      <c r="U402" s="97"/>
      <c r="V402" s="97"/>
      <c r="W402" s="97"/>
      <c r="X402" s="97"/>
      <c r="Y402" s="97"/>
      <c r="Z402" s="97"/>
      <c r="AA402" s="97"/>
      <c r="AB402" s="97"/>
    </row>
    <row r="403" spans="4:28" x14ac:dyDescent="0.15">
      <c r="D403" s="96"/>
      <c r="E403" s="97"/>
      <c r="F403" s="97">
        <v>2.4824999999999999</v>
      </c>
      <c r="G403" s="97"/>
      <c r="H403" s="97"/>
      <c r="I403" s="97"/>
      <c r="J403" s="97"/>
      <c r="K403" s="97"/>
      <c r="L403" s="97"/>
      <c r="M403" s="97"/>
      <c r="N403" s="97"/>
      <c r="O403" s="97"/>
      <c r="P403" s="97"/>
      <c r="Q403" s="97"/>
      <c r="R403" s="97"/>
      <c r="S403" s="97"/>
      <c r="T403" s="97"/>
      <c r="U403" s="97"/>
      <c r="V403" s="97"/>
      <c r="W403" s="97"/>
      <c r="X403" s="97"/>
      <c r="Y403" s="97"/>
      <c r="Z403" s="97"/>
      <c r="AA403" s="97"/>
      <c r="AB403" s="97"/>
    </row>
    <row r="404" spans="4:28" x14ac:dyDescent="0.15">
      <c r="D404" s="96"/>
      <c r="E404" s="97"/>
      <c r="F404" s="97">
        <v>2.4824999999999999</v>
      </c>
      <c r="G404" s="97"/>
      <c r="H404" s="97"/>
      <c r="I404" s="97"/>
      <c r="J404" s="97"/>
      <c r="K404" s="97"/>
      <c r="L404" s="97"/>
      <c r="M404" s="97"/>
      <c r="N404" s="97"/>
      <c r="O404" s="97"/>
      <c r="P404" s="97"/>
      <c r="Q404" s="97"/>
      <c r="R404" s="97"/>
      <c r="S404" s="97"/>
      <c r="T404" s="97"/>
      <c r="U404" s="97"/>
      <c r="V404" s="97"/>
      <c r="W404" s="97"/>
      <c r="X404" s="97"/>
      <c r="Y404" s="97"/>
      <c r="Z404" s="97"/>
      <c r="AA404" s="97"/>
      <c r="AB404" s="97"/>
    </row>
    <row r="405" spans="4:28" x14ac:dyDescent="0.15">
      <c r="D405" s="96"/>
      <c r="E405" s="97"/>
      <c r="F405" s="97">
        <v>2.4824999999999999</v>
      </c>
      <c r="G405" s="97"/>
      <c r="H405" s="97"/>
      <c r="I405" s="97"/>
      <c r="J405" s="97"/>
      <c r="K405" s="97"/>
      <c r="L405" s="97"/>
      <c r="M405" s="97"/>
      <c r="N405" s="97"/>
      <c r="O405" s="97"/>
      <c r="P405" s="97"/>
      <c r="Q405" s="97"/>
      <c r="R405" s="97"/>
      <c r="S405" s="97"/>
      <c r="T405" s="97"/>
      <c r="U405" s="97"/>
      <c r="V405" s="97"/>
      <c r="W405" s="97"/>
      <c r="X405" s="97"/>
      <c r="Y405" s="97"/>
      <c r="Z405" s="97"/>
      <c r="AA405" s="97"/>
      <c r="AB405" s="97"/>
    </row>
    <row r="406" spans="4:28" x14ac:dyDescent="0.15">
      <c r="D406" s="96"/>
      <c r="E406" s="97"/>
      <c r="F406" s="97">
        <v>2.4824999999999999</v>
      </c>
      <c r="G406" s="97"/>
      <c r="H406" s="97"/>
      <c r="I406" s="97"/>
      <c r="J406" s="97"/>
      <c r="K406" s="97"/>
      <c r="L406" s="97"/>
      <c r="M406" s="97"/>
      <c r="N406" s="97"/>
      <c r="O406" s="97"/>
      <c r="P406" s="97"/>
      <c r="Q406" s="97"/>
      <c r="R406" s="97"/>
      <c r="S406" s="97"/>
      <c r="T406" s="97"/>
      <c r="U406" s="97"/>
      <c r="V406" s="97"/>
      <c r="W406" s="97"/>
      <c r="X406" s="97"/>
      <c r="Y406" s="97"/>
      <c r="Z406" s="97"/>
      <c r="AA406" s="97"/>
      <c r="AB406" s="97"/>
    </row>
    <row r="407" spans="4:28" x14ac:dyDescent="0.15">
      <c r="D407" s="96"/>
      <c r="E407" s="97"/>
      <c r="F407" s="97">
        <v>2.4824999999999999</v>
      </c>
      <c r="G407" s="97"/>
      <c r="H407" s="97"/>
      <c r="I407" s="97"/>
      <c r="J407" s="97"/>
      <c r="K407" s="97"/>
      <c r="L407" s="97"/>
      <c r="M407" s="97"/>
      <c r="N407" s="97"/>
      <c r="O407" s="97"/>
      <c r="P407" s="97"/>
      <c r="Q407" s="97"/>
      <c r="R407" s="97"/>
      <c r="S407" s="97"/>
      <c r="T407" s="97"/>
      <c r="U407" s="97"/>
      <c r="V407" s="97"/>
      <c r="W407" s="97"/>
      <c r="X407" s="97"/>
      <c r="Y407" s="97"/>
      <c r="Z407" s="97"/>
      <c r="AA407" s="97"/>
      <c r="AB407" s="97"/>
    </row>
    <row r="408" spans="4:28" x14ac:dyDescent="0.15">
      <c r="D408" s="96"/>
      <c r="E408" s="97"/>
      <c r="F408" s="97">
        <v>2.4824999999999999</v>
      </c>
      <c r="G408" s="97"/>
      <c r="H408" s="97"/>
      <c r="I408" s="97"/>
      <c r="J408" s="97"/>
      <c r="K408" s="97"/>
      <c r="L408" s="97"/>
      <c r="M408" s="97"/>
      <c r="N408" s="97"/>
      <c r="O408" s="97"/>
      <c r="P408" s="97"/>
      <c r="Q408" s="97"/>
      <c r="R408" s="97"/>
      <c r="S408" s="97"/>
      <c r="T408" s="97"/>
      <c r="U408" s="97"/>
      <c r="V408" s="97"/>
      <c r="W408" s="97"/>
      <c r="X408" s="97"/>
      <c r="Y408" s="97"/>
      <c r="Z408" s="97"/>
      <c r="AA408" s="97"/>
      <c r="AB408" s="97"/>
    </row>
    <row r="409" spans="4:28" x14ac:dyDescent="0.15">
      <c r="D409" s="96"/>
      <c r="E409" s="97"/>
      <c r="F409" s="97">
        <v>2.4824999999999999</v>
      </c>
      <c r="G409" s="97"/>
      <c r="H409" s="97"/>
      <c r="I409" s="97"/>
      <c r="J409" s="97"/>
      <c r="K409" s="97"/>
      <c r="L409" s="97"/>
      <c r="M409" s="97"/>
      <c r="N409" s="97"/>
      <c r="O409" s="97"/>
      <c r="P409" s="97"/>
      <c r="Q409" s="97"/>
      <c r="R409" s="97"/>
      <c r="S409" s="97"/>
      <c r="T409" s="97"/>
      <c r="U409" s="97"/>
      <c r="V409" s="97"/>
      <c r="W409" s="97"/>
      <c r="X409" s="97"/>
      <c r="Y409" s="97"/>
      <c r="Z409" s="97"/>
      <c r="AA409" s="97"/>
      <c r="AB409" s="97"/>
    </row>
    <row r="410" spans="4:28" x14ac:dyDescent="0.15">
      <c r="D410" s="96"/>
      <c r="E410" s="97"/>
      <c r="F410" s="97">
        <v>2.4824999999999999</v>
      </c>
      <c r="G410" s="97"/>
      <c r="H410" s="97"/>
      <c r="I410" s="97"/>
      <c r="J410" s="97"/>
      <c r="K410" s="97"/>
      <c r="L410" s="97"/>
      <c r="M410" s="97"/>
      <c r="N410" s="97"/>
      <c r="O410" s="97"/>
      <c r="P410" s="97"/>
      <c r="Q410" s="97"/>
      <c r="R410" s="97"/>
      <c r="S410" s="97"/>
      <c r="T410" s="97"/>
      <c r="U410" s="97"/>
      <c r="V410" s="97"/>
      <c r="W410" s="97"/>
      <c r="X410" s="97"/>
      <c r="Y410" s="97"/>
      <c r="Z410" s="97"/>
      <c r="AA410" s="97"/>
      <c r="AB410" s="97"/>
    </row>
    <row r="411" spans="4:28" x14ac:dyDescent="0.15">
      <c r="D411" s="96"/>
      <c r="E411" s="97"/>
      <c r="F411" s="97">
        <v>2.4824999999999999</v>
      </c>
      <c r="G411" s="97"/>
      <c r="H411" s="97"/>
      <c r="I411" s="97"/>
      <c r="J411" s="97"/>
      <c r="K411" s="97"/>
      <c r="L411" s="97"/>
      <c r="M411" s="97"/>
      <c r="N411" s="97"/>
      <c r="O411" s="97"/>
      <c r="P411" s="97"/>
      <c r="Q411" s="97"/>
      <c r="R411" s="97"/>
      <c r="S411" s="97"/>
      <c r="T411" s="97"/>
      <c r="U411" s="97"/>
      <c r="V411" s="97"/>
      <c r="W411" s="97"/>
      <c r="X411" s="97"/>
      <c r="Y411" s="97"/>
      <c r="Z411" s="97"/>
      <c r="AA411" s="97"/>
      <c r="AB411" s="97"/>
    </row>
    <row r="412" spans="4:28" x14ac:dyDescent="0.15">
      <c r="D412" s="96"/>
      <c r="E412" s="97"/>
      <c r="F412" s="97">
        <v>2.4824999999999999</v>
      </c>
      <c r="G412" s="97"/>
      <c r="H412" s="97"/>
      <c r="I412" s="97"/>
      <c r="J412" s="97"/>
      <c r="K412" s="97"/>
      <c r="L412" s="97"/>
      <c r="M412" s="97"/>
      <c r="N412" s="97"/>
      <c r="O412" s="97"/>
      <c r="P412" s="97"/>
      <c r="Q412" s="97"/>
      <c r="R412" s="97"/>
      <c r="S412" s="97"/>
      <c r="T412" s="97"/>
      <c r="U412" s="97"/>
      <c r="V412" s="97"/>
      <c r="W412" s="97"/>
      <c r="X412" s="97"/>
      <c r="Y412" s="97"/>
      <c r="Z412" s="97"/>
      <c r="AA412" s="97"/>
      <c r="AB412" s="97"/>
    </row>
    <row r="413" spans="4:28" x14ac:dyDescent="0.15">
      <c r="D413" s="96"/>
      <c r="E413" s="97"/>
      <c r="F413" s="97">
        <v>2.4824999999999999</v>
      </c>
      <c r="G413" s="97"/>
      <c r="H413" s="97"/>
      <c r="I413" s="97"/>
      <c r="J413" s="97"/>
      <c r="K413" s="97"/>
      <c r="L413" s="97"/>
      <c r="M413" s="97"/>
      <c r="N413" s="97"/>
      <c r="O413" s="97"/>
      <c r="P413" s="97"/>
      <c r="Q413" s="97"/>
      <c r="R413" s="97"/>
      <c r="S413" s="97"/>
      <c r="T413" s="97"/>
      <c r="U413" s="97"/>
      <c r="V413" s="97"/>
      <c r="W413" s="97"/>
      <c r="X413" s="97"/>
      <c r="Y413" s="97"/>
      <c r="Z413" s="97"/>
      <c r="AA413" s="97"/>
      <c r="AB413" s="97"/>
    </row>
    <row r="414" spans="4:28" x14ac:dyDescent="0.15">
      <c r="D414" s="96"/>
      <c r="E414" s="97"/>
      <c r="F414" s="97">
        <v>2.4824999999999999</v>
      </c>
      <c r="G414" s="97"/>
      <c r="H414" s="97"/>
      <c r="I414" s="97"/>
      <c r="J414" s="97"/>
      <c r="K414" s="97"/>
      <c r="L414" s="97"/>
      <c r="M414" s="97"/>
      <c r="N414" s="97"/>
      <c r="O414" s="97"/>
      <c r="P414" s="97"/>
      <c r="Q414" s="97"/>
      <c r="R414" s="97"/>
      <c r="S414" s="97"/>
      <c r="T414" s="97"/>
      <c r="U414" s="97"/>
      <c r="V414" s="97"/>
      <c r="W414" s="97"/>
      <c r="X414" s="97"/>
      <c r="Y414" s="97"/>
      <c r="Z414" s="97"/>
      <c r="AA414" s="97"/>
      <c r="AB414" s="97"/>
    </row>
    <row r="415" spans="4:28" x14ac:dyDescent="0.15">
      <c r="D415" s="96"/>
      <c r="E415" s="97"/>
      <c r="F415" s="97">
        <v>2.4824999999999999</v>
      </c>
      <c r="G415" s="97"/>
      <c r="H415" s="97"/>
      <c r="I415" s="97"/>
      <c r="J415" s="97"/>
      <c r="K415" s="97"/>
      <c r="L415" s="97"/>
      <c r="M415" s="97"/>
      <c r="N415" s="97"/>
      <c r="O415" s="97"/>
      <c r="P415" s="97"/>
      <c r="Q415" s="97"/>
      <c r="R415" s="97"/>
      <c r="S415" s="97"/>
      <c r="T415" s="97"/>
      <c r="U415" s="97"/>
      <c r="V415" s="97"/>
      <c r="W415" s="97"/>
      <c r="X415" s="97"/>
      <c r="Y415" s="97"/>
      <c r="Z415" s="97"/>
      <c r="AA415" s="97"/>
      <c r="AB415" s="97"/>
    </row>
    <row r="416" spans="4:28" x14ac:dyDescent="0.15">
      <c r="D416" s="96"/>
      <c r="E416" s="97"/>
      <c r="F416" s="97">
        <v>2.4824999999999999</v>
      </c>
      <c r="G416" s="97"/>
      <c r="H416" s="97"/>
      <c r="I416" s="97"/>
      <c r="J416" s="97"/>
      <c r="K416" s="97"/>
      <c r="L416" s="97"/>
      <c r="M416" s="97"/>
      <c r="N416" s="97"/>
      <c r="O416" s="97"/>
      <c r="P416" s="97"/>
      <c r="Q416" s="97"/>
      <c r="R416" s="97"/>
      <c r="S416" s="97"/>
      <c r="T416" s="97"/>
      <c r="U416" s="97"/>
      <c r="V416" s="97"/>
      <c r="W416" s="97"/>
      <c r="X416" s="97"/>
      <c r="Y416" s="97"/>
      <c r="Z416" s="97"/>
      <c r="AA416" s="97"/>
      <c r="AB416" s="97"/>
    </row>
    <row r="417" spans="4:28" x14ac:dyDescent="0.15">
      <c r="D417" s="96"/>
      <c r="E417" s="97"/>
      <c r="F417" s="97">
        <v>2.4824999999999999</v>
      </c>
      <c r="G417" s="97"/>
      <c r="H417" s="97"/>
      <c r="I417" s="97"/>
      <c r="J417" s="97"/>
      <c r="K417" s="97"/>
      <c r="L417" s="97"/>
      <c r="M417" s="97"/>
      <c r="N417" s="97"/>
      <c r="O417" s="97"/>
      <c r="P417" s="97"/>
      <c r="Q417" s="97"/>
      <c r="R417" s="97"/>
      <c r="S417" s="97"/>
      <c r="T417" s="97"/>
      <c r="U417" s="97"/>
      <c r="V417" s="97"/>
      <c r="W417" s="97"/>
      <c r="X417" s="97"/>
      <c r="Y417" s="97"/>
      <c r="Z417" s="97"/>
      <c r="AA417" s="97"/>
      <c r="AB417" s="97"/>
    </row>
    <row r="418" spans="4:28" x14ac:dyDescent="0.15">
      <c r="D418" s="96"/>
      <c r="E418" s="97"/>
      <c r="F418" s="97">
        <v>2.4824999999999999</v>
      </c>
      <c r="G418" s="97"/>
      <c r="H418" s="97"/>
      <c r="I418" s="97"/>
      <c r="J418" s="97"/>
      <c r="K418" s="97"/>
      <c r="L418" s="97"/>
      <c r="M418" s="97"/>
      <c r="N418" s="97"/>
      <c r="O418" s="97"/>
      <c r="P418" s="97"/>
      <c r="Q418" s="97"/>
      <c r="R418" s="97"/>
      <c r="S418" s="97"/>
      <c r="T418" s="97"/>
      <c r="U418" s="97"/>
      <c r="V418" s="97"/>
      <c r="W418" s="97"/>
      <c r="X418" s="97"/>
      <c r="Y418" s="97"/>
      <c r="Z418" s="97"/>
      <c r="AA418" s="97"/>
      <c r="AB418" s="97"/>
    </row>
    <row r="419" spans="4:28" x14ac:dyDescent="0.15">
      <c r="D419" s="96"/>
      <c r="E419" s="97"/>
      <c r="F419" s="97">
        <v>2.4824999999999999</v>
      </c>
      <c r="G419" s="97"/>
      <c r="H419" s="97"/>
      <c r="I419" s="97"/>
      <c r="J419" s="97"/>
      <c r="K419" s="97"/>
      <c r="L419" s="97"/>
      <c r="M419" s="97"/>
      <c r="N419" s="97"/>
      <c r="O419" s="97"/>
      <c r="P419" s="97"/>
      <c r="Q419" s="97"/>
      <c r="R419" s="97"/>
      <c r="S419" s="97"/>
      <c r="T419" s="97"/>
      <c r="U419" s="97"/>
      <c r="V419" s="97"/>
      <c r="W419" s="97"/>
      <c r="X419" s="97"/>
      <c r="Y419" s="97"/>
      <c r="Z419" s="97"/>
      <c r="AA419" s="97"/>
      <c r="AB419" s="97"/>
    </row>
    <row r="420" spans="4:28" x14ac:dyDescent="0.15">
      <c r="D420" s="96"/>
      <c r="E420" s="97"/>
      <c r="F420" s="97">
        <v>2.4824999999999999</v>
      </c>
      <c r="G420" s="97"/>
      <c r="H420" s="97"/>
      <c r="I420" s="97"/>
      <c r="J420" s="97"/>
      <c r="K420" s="97"/>
      <c r="L420" s="97"/>
      <c r="M420" s="97"/>
      <c r="N420" s="97"/>
      <c r="O420" s="97"/>
      <c r="P420" s="97"/>
      <c r="Q420" s="97"/>
      <c r="R420" s="97"/>
      <c r="S420" s="97"/>
      <c r="T420" s="97"/>
      <c r="U420" s="97"/>
      <c r="V420" s="97"/>
      <c r="W420" s="97"/>
      <c r="X420" s="97"/>
      <c r="Y420" s="97"/>
      <c r="Z420" s="97"/>
      <c r="AA420" s="97"/>
      <c r="AB420" s="97"/>
    </row>
    <row r="421" spans="4:28" x14ac:dyDescent="0.15">
      <c r="D421" s="96"/>
      <c r="E421" s="97"/>
      <c r="F421" s="97"/>
      <c r="G421" s="97"/>
      <c r="H421" s="97"/>
      <c r="I421" s="97"/>
      <c r="J421" s="97"/>
      <c r="K421" s="97"/>
      <c r="L421" s="97"/>
      <c r="M421" s="97"/>
      <c r="N421" s="97"/>
      <c r="O421" s="97"/>
      <c r="P421" s="97"/>
      <c r="Q421" s="97"/>
      <c r="R421" s="97"/>
      <c r="S421" s="97"/>
      <c r="T421" s="97"/>
      <c r="U421" s="97"/>
      <c r="V421" s="97"/>
      <c r="W421" s="97"/>
      <c r="X421" s="97"/>
      <c r="Y421" s="97"/>
      <c r="Z421" s="97"/>
      <c r="AA421" s="97"/>
      <c r="AB421" s="97"/>
    </row>
    <row r="422" spans="4:28" x14ac:dyDescent="0.15">
      <c r="D422" s="96"/>
      <c r="E422" s="97"/>
      <c r="F422" s="97"/>
      <c r="G422" s="97"/>
      <c r="H422" s="97"/>
      <c r="I422" s="97"/>
      <c r="J422" s="97"/>
      <c r="K422" s="97"/>
      <c r="L422" s="97"/>
      <c r="M422" s="97"/>
      <c r="N422" s="97"/>
      <c r="O422" s="97"/>
      <c r="P422" s="97"/>
      <c r="Q422" s="97"/>
      <c r="R422" s="97"/>
      <c r="S422" s="97"/>
      <c r="T422" s="97"/>
      <c r="U422" s="97"/>
      <c r="V422" s="97"/>
      <c r="W422" s="97"/>
      <c r="X422" s="97"/>
      <c r="Y422" s="97"/>
      <c r="Z422" s="97"/>
      <c r="AA422" s="97"/>
      <c r="AB422" s="97"/>
    </row>
    <row r="423" spans="4:28" x14ac:dyDescent="0.15">
      <c r="D423" s="96"/>
      <c r="E423" s="97"/>
      <c r="F423" s="97"/>
      <c r="G423" s="97"/>
      <c r="H423" s="97"/>
      <c r="I423" s="97"/>
      <c r="J423" s="97"/>
      <c r="K423" s="97"/>
      <c r="L423" s="97"/>
      <c r="M423" s="97"/>
      <c r="N423" s="97"/>
      <c r="O423" s="97"/>
      <c r="P423" s="97"/>
      <c r="Q423" s="97"/>
      <c r="R423" s="97"/>
      <c r="S423" s="97"/>
      <c r="T423" s="97"/>
      <c r="U423" s="97"/>
      <c r="V423" s="97"/>
      <c r="W423" s="97"/>
      <c r="X423" s="97"/>
      <c r="Y423" s="97"/>
      <c r="Z423" s="97"/>
      <c r="AA423" s="97"/>
      <c r="AB423" s="97"/>
    </row>
    <row r="424" spans="4:28" x14ac:dyDescent="0.15">
      <c r="D424" s="96"/>
      <c r="E424" s="97"/>
      <c r="F424" s="97"/>
      <c r="G424" s="97"/>
      <c r="H424" s="97"/>
      <c r="I424" s="97"/>
      <c r="J424" s="97"/>
      <c r="K424" s="97"/>
      <c r="L424" s="97"/>
      <c r="M424" s="97"/>
      <c r="N424" s="97"/>
      <c r="O424" s="97"/>
      <c r="P424" s="97"/>
      <c r="Q424" s="97"/>
      <c r="R424" s="97"/>
      <c r="S424" s="97"/>
      <c r="T424" s="97"/>
      <c r="U424" s="97"/>
      <c r="V424" s="97"/>
      <c r="W424" s="97"/>
      <c r="X424" s="97"/>
      <c r="Y424" s="97"/>
      <c r="Z424" s="97"/>
      <c r="AA424" s="97"/>
      <c r="AB424" s="97"/>
    </row>
    <row r="425" spans="4:28" x14ac:dyDescent="0.15">
      <c r="D425" s="96"/>
      <c r="E425" s="97"/>
      <c r="F425" s="97"/>
      <c r="G425" s="97"/>
      <c r="H425" s="97"/>
      <c r="I425" s="97"/>
      <c r="J425" s="97"/>
      <c r="K425" s="97"/>
      <c r="L425" s="97"/>
      <c r="M425" s="97"/>
      <c r="N425" s="97"/>
      <c r="O425" s="97"/>
      <c r="P425" s="97"/>
      <c r="Q425" s="97"/>
      <c r="R425" s="97"/>
      <c r="S425" s="97"/>
      <c r="T425" s="97"/>
      <c r="U425" s="97"/>
      <c r="V425" s="97"/>
      <c r="W425" s="97"/>
      <c r="X425" s="97"/>
      <c r="Y425" s="97"/>
      <c r="Z425" s="97"/>
      <c r="AA425" s="97"/>
      <c r="AB425" s="97"/>
    </row>
    <row r="426" spans="4:28" x14ac:dyDescent="0.15">
      <c r="D426" s="96"/>
      <c r="E426" s="97"/>
      <c r="F426" s="97"/>
      <c r="G426" s="97"/>
      <c r="H426" s="97"/>
      <c r="I426" s="97"/>
      <c r="J426" s="97"/>
      <c r="K426" s="97"/>
      <c r="L426" s="97"/>
      <c r="M426" s="97"/>
      <c r="N426" s="97"/>
      <c r="O426" s="97"/>
      <c r="P426" s="97"/>
      <c r="Q426" s="97"/>
      <c r="R426" s="97"/>
      <c r="S426" s="97"/>
      <c r="T426" s="97"/>
      <c r="U426" s="97"/>
      <c r="V426" s="97"/>
      <c r="W426" s="97"/>
      <c r="X426" s="97"/>
      <c r="Y426" s="97"/>
      <c r="Z426" s="97"/>
      <c r="AA426" s="97"/>
      <c r="AB426" s="97"/>
    </row>
    <row r="427" spans="4:28" x14ac:dyDescent="0.15">
      <c r="D427" s="96"/>
      <c r="E427" s="97"/>
      <c r="F427" s="97"/>
      <c r="G427" s="97"/>
      <c r="H427" s="97"/>
      <c r="I427" s="97"/>
      <c r="J427" s="97"/>
      <c r="K427" s="97"/>
      <c r="L427" s="97"/>
      <c r="M427" s="97"/>
      <c r="N427" s="97"/>
      <c r="O427" s="97"/>
      <c r="P427" s="97"/>
      <c r="Q427" s="97"/>
      <c r="R427" s="97"/>
      <c r="S427" s="97"/>
      <c r="T427" s="97"/>
      <c r="U427" s="97"/>
      <c r="V427" s="97"/>
      <c r="W427" s="97"/>
      <c r="X427" s="97"/>
      <c r="Y427" s="97"/>
      <c r="Z427" s="97"/>
      <c r="AA427" s="97"/>
      <c r="AB427" s="97"/>
    </row>
    <row r="428" spans="4:28" x14ac:dyDescent="0.15">
      <c r="D428" s="96"/>
      <c r="E428" s="97"/>
      <c r="F428" s="97"/>
      <c r="G428" s="97"/>
      <c r="H428" s="97"/>
      <c r="I428" s="97"/>
      <c r="J428" s="97"/>
      <c r="K428" s="97"/>
      <c r="L428" s="97"/>
      <c r="M428" s="97"/>
      <c r="N428" s="97"/>
      <c r="O428" s="97"/>
      <c r="P428" s="97"/>
      <c r="Q428" s="97"/>
      <c r="R428" s="97"/>
      <c r="S428" s="97"/>
      <c r="T428" s="97"/>
      <c r="U428" s="97"/>
      <c r="V428" s="97"/>
      <c r="W428" s="97"/>
      <c r="X428" s="97"/>
      <c r="Y428" s="97"/>
      <c r="Z428" s="97"/>
      <c r="AA428" s="97"/>
      <c r="AB428" s="97"/>
    </row>
    <row r="429" spans="4:28" x14ac:dyDescent="0.15">
      <c r="D429" s="96"/>
      <c r="E429" s="97"/>
      <c r="F429" s="97"/>
      <c r="G429" s="97"/>
      <c r="H429" s="97"/>
      <c r="I429" s="97"/>
      <c r="J429" s="97"/>
      <c r="K429" s="97"/>
      <c r="L429" s="97"/>
      <c r="M429" s="97"/>
      <c r="N429" s="97"/>
      <c r="O429" s="97"/>
      <c r="P429" s="97"/>
      <c r="Q429" s="97"/>
      <c r="R429" s="97"/>
      <c r="S429" s="97"/>
      <c r="T429" s="97"/>
      <c r="U429" s="97"/>
      <c r="V429" s="97"/>
      <c r="W429" s="97"/>
      <c r="X429" s="97"/>
      <c r="Y429" s="97"/>
      <c r="Z429" s="97"/>
      <c r="AA429" s="97"/>
      <c r="AB429" s="97"/>
    </row>
    <row r="430" spans="4:28" x14ac:dyDescent="0.15">
      <c r="D430" s="96"/>
      <c r="E430" s="97"/>
      <c r="F430" s="97"/>
      <c r="G430" s="97"/>
      <c r="H430" s="97"/>
      <c r="I430" s="97"/>
      <c r="J430" s="97"/>
      <c r="K430" s="97"/>
      <c r="L430" s="97"/>
      <c r="M430" s="97"/>
      <c r="N430" s="97"/>
      <c r="O430" s="97"/>
      <c r="P430" s="97"/>
      <c r="Q430" s="97"/>
      <c r="R430" s="97"/>
      <c r="S430" s="97"/>
      <c r="T430" s="97"/>
      <c r="U430" s="97"/>
      <c r="V430" s="97"/>
      <c r="W430" s="97"/>
      <c r="X430" s="97"/>
      <c r="Y430" s="97"/>
      <c r="Z430" s="97"/>
      <c r="AA430" s="97"/>
      <c r="AB430" s="97"/>
    </row>
    <row r="431" spans="4:28" x14ac:dyDescent="0.15">
      <c r="D431" s="96"/>
      <c r="E431" s="97"/>
      <c r="F431" s="97"/>
      <c r="G431" s="97"/>
      <c r="H431" s="97"/>
      <c r="I431" s="97"/>
      <c r="J431" s="97"/>
      <c r="K431" s="97"/>
      <c r="L431" s="97"/>
      <c r="M431" s="97"/>
      <c r="N431" s="97"/>
      <c r="O431" s="97"/>
      <c r="P431" s="97"/>
      <c r="Q431" s="97"/>
      <c r="R431" s="97"/>
      <c r="S431" s="97"/>
      <c r="T431" s="97"/>
      <c r="U431" s="97"/>
      <c r="V431" s="97"/>
      <c r="W431" s="97"/>
      <c r="X431" s="97"/>
      <c r="Y431" s="97"/>
      <c r="Z431" s="97"/>
      <c r="AA431" s="97"/>
      <c r="AB431" s="97"/>
    </row>
    <row r="432" spans="4:28" x14ac:dyDescent="0.15">
      <c r="D432" s="96"/>
      <c r="E432" s="97"/>
      <c r="F432" s="97"/>
      <c r="G432" s="97"/>
      <c r="H432" s="97"/>
      <c r="I432" s="97"/>
      <c r="J432" s="97"/>
      <c r="K432" s="97"/>
      <c r="L432" s="97"/>
      <c r="M432" s="97"/>
      <c r="N432" s="97"/>
      <c r="O432" s="97"/>
      <c r="P432" s="97"/>
      <c r="Q432" s="97"/>
      <c r="R432" s="97"/>
      <c r="S432" s="97"/>
      <c r="T432" s="97"/>
      <c r="U432" s="97"/>
      <c r="V432" s="97"/>
      <c r="W432" s="97"/>
      <c r="X432" s="97"/>
      <c r="Y432" s="97"/>
      <c r="Z432" s="97"/>
      <c r="AA432" s="97"/>
      <c r="AB432" s="97"/>
    </row>
    <row r="433" spans="4:28" x14ac:dyDescent="0.15">
      <c r="D433" s="96"/>
      <c r="E433" s="97"/>
      <c r="F433" s="97"/>
      <c r="G433" s="97"/>
      <c r="H433" s="97"/>
      <c r="I433" s="97"/>
      <c r="J433" s="97"/>
      <c r="K433" s="97"/>
      <c r="L433" s="97"/>
      <c r="M433" s="97"/>
      <c r="N433" s="97"/>
      <c r="O433" s="97"/>
      <c r="P433" s="97"/>
      <c r="Q433" s="97"/>
      <c r="R433" s="97"/>
      <c r="S433" s="97"/>
      <c r="T433" s="97"/>
      <c r="U433" s="97"/>
      <c r="V433" s="97"/>
      <c r="W433" s="97"/>
      <c r="X433" s="97"/>
      <c r="Y433" s="97"/>
      <c r="Z433" s="97"/>
      <c r="AA433" s="97"/>
      <c r="AB433" s="97"/>
    </row>
    <row r="434" spans="4:28" x14ac:dyDescent="0.15">
      <c r="D434" s="96"/>
      <c r="E434" s="97"/>
      <c r="F434" s="97"/>
      <c r="G434" s="97"/>
      <c r="H434" s="97"/>
      <c r="I434" s="97"/>
      <c r="J434" s="97"/>
      <c r="K434" s="97"/>
      <c r="L434" s="97"/>
      <c r="M434" s="97"/>
      <c r="N434" s="97"/>
      <c r="O434" s="97"/>
      <c r="P434" s="97"/>
      <c r="Q434" s="97"/>
      <c r="R434" s="97"/>
      <c r="S434" s="97"/>
      <c r="T434" s="97"/>
      <c r="U434" s="97"/>
      <c r="V434" s="97"/>
      <c r="W434" s="97"/>
      <c r="X434" s="97"/>
      <c r="Y434" s="97"/>
      <c r="Z434" s="97"/>
      <c r="AA434" s="97"/>
      <c r="AB434" s="97"/>
    </row>
    <row r="435" spans="4:28" x14ac:dyDescent="0.15">
      <c r="D435" s="96"/>
      <c r="E435" s="97"/>
      <c r="F435" s="97"/>
      <c r="G435" s="97"/>
      <c r="H435" s="97"/>
      <c r="I435" s="97"/>
      <c r="J435" s="97"/>
      <c r="K435" s="97"/>
      <c r="L435" s="97"/>
      <c r="M435" s="97"/>
      <c r="N435" s="97"/>
      <c r="O435" s="97"/>
      <c r="P435" s="97"/>
      <c r="Q435" s="97"/>
      <c r="R435" s="97"/>
      <c r="S435" s="97"/>
      <c r="T435" s="97"/>
      <c r="U435" s="97"/>
      <c r="V435" s="97"/>
      <c r="W435" s="97"/>
      <c r="X435" s="97"/>
      <c r="Y435" s="97"/>
      <c r="Z435" s="97"/>
      <c r="AA435" s="97"/>
      <c r="AB435" s="97"/>
    </row>
    <row r="436" spans="4:28" x14ac:dyDescent="0.15">
      <c r="D436" s="96"/>
      <c r="E436" s="97"/>
      <c r="F436" s="97"/>
      <c r="G436" s="97"/>
      <c r="H436" s="97"/>
      <c r="I436" s="97"/>
      <c r="J436" s="97"/>
      <c r="K436" s="97"/>
      <c r="L436" s="97"/>
      <c r="M436" s="97"/>
      <c r="N436" s="97"/>
      <c r="O436" s="97"/>
      <c r="P436" s="97"/>
      <c r="Q436" s="97"/>
      <c r="R436" s="97"/>
      <c r="S436" s="97"/>
      <c r="T436" s="97"/>
      <c r="U436" s="97"/>
      <c r="V436" s="97"/>
      <c r="W436" s="97"/>
      <c r="X436" s="97"/>
      <c r="Y436" s="97"/>
      <c r="Z436" s="97"/>
      <c r="AA436" s="97"/>
      <c r="AB436" s="97"/>
    </row>
    <row r="437" spans="4:28" x14ac:dyDescent="0.15">
      <c r="D437" s="96"/>
      <c r="E437" s="97"/>
      <c r="F437" s="97"/>
      <c r="G437" s="97"/>
      <c r="H437" s="97"/>
      <c r="I437" s="97"/>
      <c r="J437" s="97"/>
      <c r="K437" s="97"/>
      <c r="L437" s="97"/>
      <c r="M437" s="97"/>
      <c r="N437" s="97"/>
      <c r="O437" s="97"/>
      <c r="P437" s="97"/>
      <c r="Q437" s="97"/>
      <c r="R437" s="97"/>
      <c r="S437" s="97"/>
      <c r="T437" s="97"/>
      <c r="U437" s="97"/>
      <c r="V437" s="97"/>
      <c r="W437" s="97"/>
      <c r="X437" s="97"/>
      <c r="Y437" s="97"/>
      <c r="Z437" s="97"/>
      <c r="AA437" s="97"/>
      <c r="AB437" s="97"/>
    </row>
    <row r="438" spans="4:28" x14ac:dyDescent="0.15">
      <c r="D438" s="96"/>
      <c r="E438" s="97"/>
      <c r="F438" s="97"/>
      <c r="G438" s="97"/>
      <c r="H438" s="97"/>
      <c r="I438" s="97"/>
      <c r="J438" s="97"/>
      <c r="K438" s="97"/>
      <c r="L438" s="97"/>
      <c r="M438" s="97"/>
      <c r="N438" s="97"/>
      <c r="O438" s="97"/>
      <c r="P438" s="97"/>
      <c r="Q438" s="97"/>
      <c r="R438" s="97"/>
      <c r="S438" s="97"/>
      <c r="T438" s="97"/>
      <c r="U438" s="97"/>
      <c r="V438" s="97"/>
      <c r="W438" s="97"/>
      <c r="X438" s="97"/>
      <c r="Y438" s="97"/>
      <c r="Z438" s="97"/>
      <c r="AA438" s="97"/>
      <c r="AB438" s="97"/>
    </row>
    <row r="439" spans="4:28" x14ac:dyDescent="0.15">
      <c r="D439" s="96"/>
      <c r="E439" s="97"/>
      <c r="F439" s="97"/>
      <c r="G439" s="97"/>
      <c r="H439" s="97"/>
      <c r="I439" s="97"/>
      <c r="J439" s="97"/>
      <c r="K439" s="97"/>
      <c r="L439" s="97"/>
      <c r="M439" s="97"/>
      <c r="N439" s="97"/>
      <c r="O439" s="97"/>
      <c r="P439" s="97"/>
      <c r="Q439" s="97"/>
      <c r="R439" s="97"/>
      <c r="S439" s="97"/>
      <c r="T439" s="97"/>
      <c r="U439" s="97"/>
      <c r="V439" s="97"/>
      <c r="W439" s="97"/>
      <c r="X439" s="97"/>
      <c r="Y439" s="97"/>
      <c r="Z439" s="97"/>
      <c r="AA439" s="97"/>
      <c r="AB439" s="97"/>
    </row>
    <row r="440" spans="4:28" x14ac:dyDescent="0.15">
      <c r="D440" s="96"/>
      <c r="E440" s="97"/>
      <c r="F440" s="97"/>
      <c r="G440" s="97"/>
      <c r="H440" s="97"/>
      <c r="I440" s="97"/>
      <c r="J440" s="97"/>
      <c r="K440" s="97"/>
      <c r="L440" s="97"/>
      <c r="M440" s="97"/>
      <c r="N440" s="97"/>
      <c r="O440" s="97"/>
      <c r="P440" s="97"/>
      <c r="Q440" s="97"/>
      <c r="R440" s="97"/>
      <c r="S440" s="97"/>
      <c r="T440" s="97"/>
      <c r="U440" s="97"/>
      <c r="V440" s="97"/>
      <c r="W440" s="97"/>
      <c r="X440" s="97"/>
      <c r="Y440" s="97"/>
      <c r="Z440" s="97"/>
      <c r="AA440" s="97"/>
      <c r="AB440" s="97"/>
    </row>
    <row r="441" spans="4:28" x14ac:dyDescent="0.15">
      <c r="D441" s="96"/>
      <c r="E441" s="97"/>
      <c r="F441" s="97"/>
      <c r="G441" s="97"/>
      <c r="H441" s="97"/>
      <c r="I441" s="97"/>
      <c r="J441" s="97"/>
      <c r="K441" s="97"/>
      <c r="L441" s="97"/>
      <c r="M441" s="97"/>
      <c r="N441" s="97"/>
      <c r="O441" s="97"/>
      <c r="P441" s="97"/>
      <c r="Q441" s="97"/>
      <c r="R441" s="97"/>
      <c r="S441" s="97"/>
      <c r="T441" s="97"/>
      <c r="U441" s="97"/>
      <c r="V441" s="97"/>
      <c r="W441" s="97"/>
      <c r="X441" s="97"/>
      <c r="Y441" s="97"/>
      <c r="Z441" s="97"/>
      <c r="AA441" s="97"/>
      <c r="AB441" s="97"/>
    </row>
    <row r="442" spans="4:28" x14ac:dyDescent="0.15">
      <c r="D442" s="96"/>
      <c r="E442" s="97"/>
      <c r="F442" s="97"/>
      <c r="G442" s="97"/>
      <c r="H442" s="97"/>
      <c r="I442" s="97"/>
      <c r="J442" s="97"/>
      <c r="K442" s="97"/>
      <c r="L442" s="97"/>
      <c r="M442" s="97"/>
      <c r="N442" s="97"/>
      <c r="O442" s="97"/>
      <c r="P442" s="97"/>
      <c r="Q442" s="97"/>
      <c r="R442" s="97"/>
      <c r="S442" s="97"/>
      <c r="T442" s="97"/>
      <c r="U442" s="97"/>
      <c r="V442" s="97"/>
      <c r="W442" s="97"/>
      <c r="X442" s="97"/>
      <c r="Y442" s="97"/>
      <c r="Z442" s="97"/>
      <c r="AA442" s="97"/>
      <c r="AB442" s="97"/>
    </row>
    <row r="443" spans="4:28" x14ac:dyDescent="0.15">
      <c r="D443" s="96"/>
      <c r="E443" s="97"/>
      <c r="F443" s="97"/>
      <c r="G443" s="97"/>
      <c r="H443" s="97"/>
      <c r="I443" s="97"/>
      <c r="J443" s="97"/>
      <c r="K443" s="97"/>
      <c r="L443" s="97"/>
      <c r="M443" s="97"/>
      <c r="N443" s="97"/>
      <c r="O443" s="97"/>
      <c r="P443" s="97"/>
      <c r="Q443" s="97"/>
      <c r="R443" s="97"/>
      <c r="S443" s="97"/>
      <c r="T443" s="97"/>
      <c r="U443" s="97"/>
      <c r="V443" s="97"/>
      <c r="W443" s="97"/>
      <c r="X443" s="97"/>
      <c r="Y443" s="97"/>
      <c r="Z443" s="97"/>
      <c r="AA443" s="97"/>
      <c r="AB443" s="97"/>
    </row>
    <row r="444" spans="4:28" x14ac:dyDescent="0.15">
      <c r="D444" s="96"/>
      <c r="E444" s="97"/>
      <c r="F444" s="97"/>
      <c r="G444" s="97"/>
      <c r="H444" s="97"/>
      <c r="I444" s="97"/>
      <c r="J444" s="97"/>
      <c r="K444" s="97"/>
      <c r="L444" s="97"/>
      <c r="M444" s="97"/>
      <c r="N444" s="97"/>
      <c r="O444" s="97"/>
      <c r="P444" s="97"/>
      <c r="Q444" s="97"/>
      <c r="R444" s="97"/>
      <c r="S444" s="97"/>
      <c r="T444" s="97"/>
      <c r="U444" s="97"/>
      <c r="V444" s="97"/>
      <c r="W444" s="97"/>
      <c r="X444" s="97"/>
      <c r="Y444" s="97"/>
      <c r="Z444" s="97"/>
      <c r="AA444" s="97"/>
      <c r="AB444" s="97"/>
    </row>
    <row r="445" spans="4:28" x14ac:dyDescent="0.15">
      <c r="D445" s="96"/>
      <c r="E445" s="97"/>
      <c r="F445" s="97"/>
      <c r="G445" s="97"/>
      <c r="H445" s="97"/>
      <c r="I445" s="97"/>
      <c r="J445" s="97"/>
      <c r="K445" s="97"/>
      <c r="L445" s="97"/>
      <c r="M445" s="97"/>
      <c r="N445" s="97"/>
      <c r="O445" s="97"/>
      <c r="P445" s="97"/>
      <c r="Q445" s="97"/>
      <c r="R445" s="97"/>
      <c r="S445" s="97"/>
      <c r="T445" s="97"/>
      <c r="U445" s="97"/>
      <c r="V445" s="97"/>
      <c r="W445" s="97"/>
      <c r="X445" s="97"/>
      <c r="Y445" s="97"/>
      <c r="Z445" s="97"/>
      <c r="AA445" s="97"/>
      <c r="AB445" s="97"/>
    </row>
    <row r="446" spans="4:28" x14ac:dyDescent="0.15">
      <c r="D446" s="96"/>
      <c r="E446" s="97"/>
      <c r="F446" s="97"/>
      <c r="G446" s="97"/>
      <c r="H446" s="97"/>
      <c r="I446" s="97"/>
      <c r="J446" s="97"/>
      <c r="K446" s="97"/>
      <c r="L446" s="97"/>
      <c r="M446" s="97"/>
      <c r="N446" s="97"/>
      <c r="O446" s="97"/>
      <c r="P446" s="97"/>
      <c r="Q446" s="97"/>
      <c r="R446" s="97"/>
      <c r="S446" s="97"/>
      <c r="T446" s="97"/>
      <c r="U446" s="97"/>
      <c r="V446" s="97"/>
      <c r="W446" s="97"/>
      <c r="X446" s="97"/>
      <c r="Y446" s="97"/>
      <c r="Z446" s="97"/>
      <c r="AA446" s="97"/>
      <c r="AB446" s="97"/>
    </row>
    <row r="447" spans="4:28" x14ac:dyDescent="0.15">
      <c r="D447" s="96"/>
      <c r="E447" s="97"/>
      <c r="F447" s="97"/>
      <c r="G447" s="97"/>
      <c r="H447" s="97"/>
      <c r="I447" s="97"/>
      <c r="J447" s="97"/>
      <c r="K447" s="97"/>
      <c r="L447" s="97"/>
      <c r="M447" s="97"/>
      <c r="N447" s="97"/>
      <c r="O447" s="97"/>
      <c r="P447" s="97"/>
      <c r="Q447" s="97"/>
      <c r="R447" s="97"/>
      <c r="S447" s="97"/>
      <c r="T447" s="97"/>
      <c r="U447" s="97"/>
      <c r="V447" s="97"/>
      <c r="W447" s="97"/>
      <c r="X447" s="97"/>
      <c r="Y447" s="97"/>
      <c r="Z447" s="97"/>
      <c r="AA447" s="97"/>
      <c r="AB447" s="97"/>
    </row>
    <row r="448" spans="4:28" x14ac:dyDescent="0.15">
      <c r="D448" s="96"/>
      <c r="E448" s="97"/>
      <c r="F448" s="97"/>
      <c r="G448" s="97"/>
      <c r="H448" s="97"/>
      <c r="I448" s="97"/>
      <c r="J448" s="97"/>
      <c r="K448" s="97"/>
      <c r="L448" s="97"/>
      <c r="M448" s="97"/>
      <c r="N448" s="97"/>
      <c r="O448" s="97"/>
      <c r="P448" s="97"/>
      <c r="Q448" s="97"/>
      <c r="R448" s="97"/>
      <c r="S448" s="97"/>
      <c r="T448" s="97"/>
      <c r="U448" s="97"/>
      <c r="V448" s="97"/>
      <c r="W448" s="97"/>
      <c r="X448" s="97"/>
      <c r="Y448" s="97"/>
      <c r="Z448" s="97"/>
      <c r="AA448" s="97"/>
      <c r="AB448" s="97"/>
    </row>
    <row r="449" spans="4:28" x14ac:dyDescent="0.15">
      <c r="D449" s="96"/>
      <c r="E449" s="97"/>
      <c r="F449" s="97"/>
      <c r="G449" s="97"/>
      <c r="H449" s="97"/>
      <c r="I449" s="97"/>
      <c r="J449" s="97"/>
      <c r="K449" s="97"/>
      <c r="L449" s="97"/>
      <c r="M449" s="97"/>
      <c r="N449" s="97"/>
      <c r="O449" s="97"/>
      <c r="P449" s="97"/>
      <c r="Q449" s="97"/>
      <c r="R449" s="97"/>
      <c r="S449" s="97"/>
      <c r="T449" s="97"/>
      <c r="U449" s="97"/>
      <c r="V449" s="97"/>
      <c r="W449" s="97"/>
      <c r="X449" s="97"/>
      <c r="Y449" s="97"/>
      <c r="Z449" s="97"/>
      <c r="AA449" s="97"/>
      <c r="AB449" s="97"/>
    </row>
    <row r="450" spans="4:28" x14ac:dyDescent="0.15">
      <c r="D450" s="96"/>
      <c r="E450" s="97"/>
      <c r="F450" s="97"/>
      <c r="G450" s="97"/>
      <c r="H450" s="97"/>
      <c r="I450" s="97"/>
      <c r="J450" s="97"/>
      <c r="K450" s="97"/>
      <c r="L450" s="97"/>
      <c r="M450" s="97"/>
      <c r="N450" s="97"/>
      <c r="O450" s="97"/>
      <c r="P450" s="97"/>
      <c r="Q450" s="97"/>
      <c r="R450" s="97"/>
      <c r="S450" s="97"/>
      <c r="T450" s="97"/>
      <c r="U450" s="97"/>
      <c r="V450" s="97"/>
      <c r="W450" s="97"/>
      <c r="X450" s="97"/>
      <c r="Y450" s="97"/>
      <c r="Z450" s="97"/>
      <c r="AA450" s="97"/>
      <c r="AB450" s="97"/>
    </row>
    <row r="451" spans="4:28" x14ac:dyDescent="0.15">
      <c r="D451" s="96"/>
      <c r="E451" s="97"/>
      <c r="F451" s="97"/>
      <c r="G451" s="97"/>
      <c r="H451" s="97"/>
      <c r="I451" s="97"/>
      <c r="J451" s="97"/>
      <c r="K451" s="97"/>
      <c r="L451" s="97"/>
      <c r="M451" s="97"/>
      <c r="N451" s="97"/>
      <c r="O451" s="97"/>
      <c r="P451" s="97"/>
      <c r="Q451" s="97"/>
      <c r="R451" s="97"/>
      <c r="S451" s="97"/>
      <c r="T451" s="97"/>
      <c r="U451" s="97"/>
      <c r="V451" s="97"/>
      <c r="W451" s="97"/>
      <c r="X451" s="97"/>
      <c r="Y451" s="97"/>
      <c r="Z451" s="97"/>
      <c r="AA451" s="97"/>
      <c r="AB451" s="97"/>
    </row>
    <row r="452" spans="4:28" x14ac:dyDescent="0.15">
      <c r="D452" s="96"/>
      <c r="E452" s="97"/>
      <c r="F452" s="97"/>
      <c r="G452" s="97"/>
      <c r="H452" s="97"/>
      <c r="I452" s="97"/>
      <c r="J452" s="97"/>
      <c r="K452" s="97"/>
      <c r="L452" s="97"/>
      <c r="M452" s="97"/>
      <c r="N452" s="97"/>
      <c r="O452" s="97"/>
      <c r="P452" s="97"/>
      <c r="Q452" s="97"/>
      <c r="R452" s="97"/>
      <c r="S452" s="97"/>
      <c r="T452" s="97"/>
      <c r="U452" s="97"/>
      <c r="V452" s="97"/>
      <c r="W452" s="97"/>
      <c r="X452" s="97"/>
      <c r="Y452" s="97"/>
      <c r="Z452" s="97"/>
      <c r="AA452" s="97"/>
      <c r="AB452" s="97"/>
    </row>
    <row r="453" spans="4:28" x14ac:dyDescent="0.15">
      <c r="D453" s="96"/>
      <c r="E453" s="97"/>
      <c r="F453" s="97"/>
      <c r="G453" s="97"/>
      <c r="H453" s="97"/>
      <c r="I453" s="97"/>
      <c r="J453" s="97"/>
      <c r="K453" s="97"/>
      <c r="L453" s="97"/>
      <c r="M453" s="97"/>
      <c r="N453" s="97"/>
      <c r="O453" s="97"/>
      <c r="P453" s="97"/>
      <c r="Q453" s="97"/>
      <c r="R453" s="97"/>
      <c r="S453" s="97"/>
      <c r="T453" s="97"/>
      <c r="U453" s="97"/>
      <c r="V453" s="97"/>
      <c r="W453" s="97"/>
      <c r="X453" s="97"/>
      <c r="Y453" s="97"/>
      <c r="Z453" s="97"/>
      <c r="AA453" s="97"/>
      <c r="AB453" s="97"/>
    </row>
    <row r="454" spans="4:28" x14ac:dyDescent="0.15">
      <c r="D454" s="96"/>
      <c r="E454" s="97"/>
      <c r="F454" s="97"/>
      <c r="G454" s="97"/>
      <c r="H454" s="97"/>
      <c r="I454" s="97"/>
      <c r="J454" s="97"/>
      <c r="K454" s="97"/>
      <c r="L454" s="97"/>
      <c r="M454" s="97"/>
      <c r="N454" s="97"/>
      <c r="O454" s="97"/>
      <c r="P454" s="97"/>
      <c r="Q454" s="97"/>
      <c r="R454" s="97"/>
      <c r="S454" s="97"/>
      <c r="T454" s="97"/>
      <c r="U454" s="97"/>
      <c r="V454" s="97"/>
      <c r="W454" s="97"/>
      <c r="X454" s="97"/>
      <c r="Y454" s="97"/>
      <c r="Z454" s="97"/>
      <c r="AA454" s="97"/>
      <c r="AB454" s="97"/>
    </row>
    <row r="455" spans="4:28" x14ac:dyDescent="0.15">
      <c r="D455" s="96"/>
      <c r="E455" s="97"/>
      <c r="F455" s="97"/>
      <c r="G455" s="97"/>
      <c r="H455" s="97"/>
      <c r="I455" s="97"/>
      <c r="J455" s="97"/>
      <c r="K455" s="97"/>
      <c r="L455" s="97"/>
      <c r="M455" s="97"/>
      <c r="N455" s="97"/>
      <c r="O455" s="97"/>
      <c r="P455" s="97"/>
      <c r="Q455" s="97"/>
      <c r="R455" s="97"/>
      <c r="S455" s="97"/>
      <c r="T455" s="97"/>
      <c r="U455" s="97"/>
      <c r="V455" s="97"/>
      <c r="W455" s="97"/>
      <c r="X455" s="97"/>
      <c r="Y455" s="97"/>
      <c r="Z455" s="97"/>
      <c r="AA455" s="97"/>
      <c r="AB455" s="97"/>
    </row>
    <row r="456" spans="4:28" x14ac:dyDescent="0.15">
      <c r="D456" s="96"/>
      <c r="E456" s="97"/>
      <c r="F456" s="97"/>
      <c r="G456" s="97"/>
      <c r="H456" s="97"/>
      <c r="I456" s="97"/>
      <c r="J456" s="97"/>
      <c r="K456" s="97"/>
      <c r="L456" s="97"/>
      <c r="M456" s="97"/>
      <c r="N456" s="97"/>
      <c r="O456" s="97"/>
      <c r="P456" s="97"/>
      <c r="Q456" s="97"/>
      <c r="R456" s="97"/>
      <c r="S456" s="97"/>
      <c r="T456" s="97"/>
      <c r="U456" s="97"/>
      <c r="V456" s="97"/>
      <c r="W456" s="97"/>
      <c r="X456" s="97"/>
      <c r="Y456" s="97"/>
      <c r="Z456" s="97"/>
      <c r="AA456" s="97"/>
      <c r="AB456" s="97"/>
    </row>
    <row r="457" spans="4:28" x14ac:dyDescent="0.15">
      <c r="D457" s="96"/>
      <c r="E457" s="97"/>
      <c r="F457" s="97"/>
      <c r="G457" s="97"/>
      <c r="H457" s="97"/>
      <c r="I457" s="97"/>
      <c r="J457" s="97"/>
      <c r="K457" s="97"/>
      <c r="L457" s="97"/>
      <c r="M457" s="97"/>
      <c r="N457" s="97"/>
      <c r="O457" s="97"/>
      <c r="P457" s="97"/>
      <c r="Q457" s="97"/>
      <c r="R457" s="97"/>
      <c r="S457" s="97"/>
      <c r="T457" s="97"/>
      <c r="U457" s="97"/>
      <c r="V457" s="97"/>
      <c r="W457" s="97"/>
      <c r="X457" s="97"/>
      <c r="Y457" s="97"/>
      <c r="Z457" s="97"/>
      <c r="AA457" s="97"/>
      <c r="AB457" s="97"/>
    </row>
    <row r="458" spans="4:28" x14ac:dyDescent="0.15">
      <c r="D458" s="96"/>
      <c r="E458" s="97"/>
      <c r="F458" s="97"/>
      <c r="G458" s="97"/>
      <c r="H458" s="97"/>
      <c r="I458" s="97"/>
      <c r="J458" s="97"/>
      <c r="K458" s="97"/>
      <c r="L458" s="97"/>
      <c r="M458" s="97"/>
      <c r="N458" s="97"/>
      <c r="O458" s="97"/>
      <c r="P458" s="97"/>
      <c r="Q458" s="97"/>
      <c r="R458" s="97"/>
      <c r="S458" s="97"/>
      <c r="T458" s="97"/>
      <c r="U458" s="97"/>
      <c r="V458" s="97"/>
      <c r="W458" s="97"/>
      <c r="X458" s="97"/>
      <c r="Y458" s="97"/>
      <c r="Z458" s="97"/>
      <c r="AA458" s="97"/>
      <c r="AB458" s="97"/>
    </row>
    <row r="459" spans="4:28" x14ac:dyDescent="0.15">
      <c r="D459" s="96"/>
      <c r="E459" s="97"/>
      <c r="F459" s="97"/>
      <c r="G459" s="97"/>
      <c r="H459" s="97"/>
      <c r="I459" s="97"/>
      <c r="J459" s="97"/>
      <c r="K459" s="97"/>
      <c r="L459" s="97"/>
      <c r="M459" s="97"/>
      <c r="N459" s="97"/>
      <c r="O459" s="97"/>
      <c r="P459" s="97"/>
      <c r="Q459" s="97"/>
      <c r="R459" s="97"/>
      <c r="S459" s="97"/>
      <c r="T459" s="97"/>
      <c r="U459" s="97"/>
      <c r="V459" s="97"/>
      <c r="W459" s="97"/>
      <c r="X459" s="97"/>
      <c r="Y459" s="97"/>
      <c r="Z459" s="97"/>
      <c r="AA459" s="97"/>
      <c r="AB459" s="97"/>
    </row>
    <row r="460" spans="4:28" x14ac:dyDescent="0.15">
      <c r="D460" s="96"/>
      <c r="E460" s="97"/>
      <c r="F460" s="97"/>
      <c r="G460" s="97"/>
      <c r="H460" s="97"/>
      <c r="I460" s="97"/>
      <c r="J460" s="97"/>
      <c r="K460" s="97"/>
      <c r="L460" s="97"/>
      <c r="M460" s="97"/>
      <c r="N460" s="97"/>
      <c r="O460" s="97"/>
      <c r="P460" s="97"/>
      <c r="Q460" s="97"/>
      <c r="R460" s="97"/>
      <c r="S460" s="97"/>
      <c r="T460" s="97"/>
      <c r="U460" s="97"/>
      <c r="V460" s="97"/>
      <c r="W460" s="97"/>
      <c r="X460" s="97"/>
      <c r="Y460" s="97"/>
      <c r="Z460" s="97"/>
      <c r="AA460" s="97"/>
      <c r="AB460" s="97"/>
    </row>
    <row r="461" spans="4:28" x14ac:dyDescent="0.15">
      <c r="D461" s="96"/>
      <c r="E461" s="97"/>
      <c r="F461" s="97"/>
      <c r="G461" s="97"/>
      <c r="H461" s="97"/>
      <c r="I461" s="97"/>
      <c r="J461" s="97"/>
      <c r="K461" s="97"/>
      <c r="L461" s="97"/>
      <c r="M461" s="97"/>
      <c r="N461" s="97"/>
      <c r="O461" s="97"/>
      <c r="P461" s="97"/>
      <c r="Q461" s="97"/>
      <c r="R461" s="97"/>
      <c r="S461" s="97"/>
      <c r="T461" s="97"/>
      <c r="U461" s="97"/>
      <c r="V461" s="97"/>
      <c r="W461" s="97"/>
      <c r="X461" s="97"/>
      <c r="Y461" s="97"/>
      <c r="Z461" s="97"/>
      <c r="AA461" s="97"/>
      <c r="AB461" s="97"/>
    </row>
    <row r="462" spans="4:28" x14ac:dyDescent="0.15">
      <c r="D462" s="96"/>
      <c r="E462" s="97"/>
      <c r="F462" s="97"/>
      <c r="G462" s="97"/>
      <c r="H462" s="97"/>
      <c r="I462" s="97"/>
      <c r="J462" s="97"/>
      <c r="K462" s="97"/>
      <c r="L462" s="97"/>
      <c r="M462" s="97"/>
      <c r="N462" s="97"/>
      <c r="O462" s="97"/>
      <c r="P462" s="97"/>
      <c r="Q462" s="97"/>
      <c r="R462" s="97"/>
      <c r="S462" s="97"/>
      <c r="T462" s="97"/>
      <c r="U462" s="97"/>
      <c r="V462" s="97"/>
      <c r="W462" s="97"/>
      <c r="X462" s="97"/>
      <c r="Y462" s="97"/>
      <c r="Z462" s="97"/>
      <c r="AA462" s="97"/>
      <c r="AB462" s="97"/>
    </row>
    <row r="463" spans="4:28" x14ac:dyDescent="0.15">
      <c r="D463" s="96"/>
      <c r="E463" s="97"/>
      <c r="F463" s="97"/>
      <c r="G463" s="97"/>
      <c r="H463" s="97"/>
      <c r="I463" s="97"/>
      <c r="J463" s="97"/>
      <c r="K463" s="97"/>
      <c r="L463" s="97"/>
      <c r="M463" s="97"/>
      <c r="N463" s="97"/>
      <c r="O463" s="97"/>
      <c r="P463" s="97"/>
      <c r="Q463" s="97"/>
      <c r="R463" s="97"/>
      <c r="S463" s="97"/>
      <c r="T463" s="97"/>
      <c r="U463" s="97"/>
      <c r="V463" s="97"/>
      <c r="W463" s="97"/>
      <c r="X463" s="97"/>
      <c r="Y463" s="97"/>
      <c r="Z463" s="97"/>
      <c r="AA463" s="97"/>
      <c r="AB463" s="97"/>
    </row>
    <row r="464" spans="4:28" x14ac:dyDescent="0.15">
      <c r="D464" s="96"/>
      <c r="E464" s="97"/>
      <c r="F464" s="97"/>
      <c r="G464" s="97"/>
      <c r="H464" s="97"/>
      <c r="I464" s="97"/>
      <c r="J464" s="97"/>
      <c r="K464" s="97"/>
      <c r="L464" s="97"/>
      <c r="M464" s="97"/>
      <c r="N464" s="97"/>
      <c r="O464" s="97"/>
      <c r="P464" s="97"/>
      <c r="Q464" s="97"/>
      <c r="R464" s="97"/>
      <c r="S464" s="97"/>
      <c r="T464" s="97"/>
      <c r="U464" s="97"/>
      <c r="V464" s="97"/>
      <c r="W464" s="97"/>
      <c r="X464" s="97"/>
      <c r="Y464" s="97"/>
      <c r="Z464" s="97"/>
      <c r="AA464" s="97"/>
      <c r="AB464" s="97"/>
    </row>
    <row r="465" spans="4:28" x14ac:dyDescent="0.15">
      <c r="D465" s="96"/>
      <c r="E465" s="97"/>
      <c r="F465" s="97"/>
      <c r="G465" s="97"/>
      <c r="H465" s="97"/>
      <c r="I465" s="97"/>
      <c r="J465" s="97"/>
      <c r="K465" s="97"/>
      <c r="L465" s="97"/>
      <c r="M465" s="97"/>
      <c r="N465" s="97"/>
      <c r="O465" s="97"/>
      <c r="P465" s="97"/>
      <c r="Q465" s="97"/>
      <c r="R465" s="97"/>
      <c r="S465" s="97"/>
      <c r="T465" s="97"/>
      <c r="U465" s="97"/>
      <c r="V465" s="97"/>
      <c r="W465" s="97"/>
      <c r="X465" s="97"/>
      <c r="Y465" s="97"/>
      <c r="Z465" s="97"/>
      <c r="AA465" s="97"/>
      <c r="AB465" s="97"/>
    </row>
    <row r="466" spans="4:28" x14ac:dyDescent="0.15">
      <c r="D466" s="96"/>
      <c r="E466" s="97"/>
      <c r="F466" s="97"/>
      <c r="G466" s="97"/>
      <c r="H466" s="97"/>
      <c r="I466" s="97"/>
      <c r="J466" s="97"/>
      <c r="K466" s="97"/>
      <c r="L466" s="97"/>
      <c r="M466" s="97"/>
      <c r="N466" s="97"/>
      <c r="O466" s="97"/>
      <c r="P466" s="97"/>
      <c r="Q466" s="97"/>
      <c r="R466" s="97"/>
      <c r="S466" s="97"/>
      <c r="T466" s="97"/>
      <c r="U466" s="97"/>
      <c r="V466" s="97"/>
      <c r="W466" s="97"/>
      <c r="X466" s="97"/>
      <c r="Y466" s="97"/>
      <c r="Z466" s="97"/>
      <c r="AA466" s="97"/>
      <c r="AB466" s="97"/>
    </row>
    <row r="467" spans="4:28" x14ac:dyDescent="0.15">
      <c r="D467" s="96"/>
      <c r="E467" s="97"/>
      <c r="F467" s="97"/>
      <c r="G467" s="97"/>
      <c r="H467" s="97"/>
      <c r="I467" s="97"/>
      <c r="J467" s="97"/>
      <c r="K467" s="97"/>
      <c r="L467" s="97"/>
      <c r="M467" s="97"/>
      <c r="N467" s="97"/>
      <c r="O467" s="97"/>
      <c r="P467" s="97"/>
      <c r="Q467" s="97"/>
      <c r="R467" s="97"/>
      <c r="S467" s="97"/>
      <c r="T467" s="97"/>
      <c r="U467" s="97"/>
      <c r="V467" s="97"/>
      <c r="W467" s="97"/>
      <c r="X467" s="97"/>
      <c r="Y467" s="97"/>
      <c r="Z467" s="97"/>
      <c r="AA467" s="97"/>
      <c r="AB467" s="97"/>
    </row>
    <row r="468" spans="4:28" x14ac:dyDescent="0.15">
      <c r="D468" s="96"/>
      <c r="E468" s="97"/>
      <c r="F468" s="97"/>
      <c r="G468" s="97"/>
      <c r="H468" s="97"/>
      <c r="I468" s="97"/>
      <c r="J468" s="97"/>
      <c r="K468" s="97"/>
      <c r="L468" s="97"/>
      <c r="M468" s="97"/>
      <c r="N468" s="97"/>
      <c r="O468" s="97"/>
      <c r="P468" s="97"/>
      <c r="Q468" s="97"/>
      <c r="R468" s="97"/>
      <c r="S468" s="97"/>
      <c r="T468" s="97"/>
      <c r="U468" s="97"/>
      <c r="V468" s="97"/>
      <c r="W468" s="97"/>
      <c r="X468" s="97"/>
      <c r="Y468" s="97"/>
      <c r="Z468" s="97"/>
      <c r="AA468" s="97"/>
      <c r="AB468" s="97"/>
    </row>
    <row r="469" spans="4:28" x14ac:dyDescent="0.15">
      <c r="D469" s="96"/>
      <c r="E469" s="97"/>
      <c r="F469" s="97"/>
      <c r="G469" s="97"/>
      <c r="H469" s="97"/>
      <c r="I469" s="97"/>
      <c r="J469" s="97"/>
      <c r="K469" s="97"/>
      <c r="L469" s="97"/>
      <c r="M469" s="97"/>
      <c r="N469" s="97"/>
      <c r="O469" s="97"/>
      <c r="P469" s="97"/>
      <c r="Q469" s="97"/>
      <c r="R469" s="97"/>
      <c r="S469" s="97"/>
      <c r="T469" s="97"/>
      <c r="U469" s="97"/>
      <c r="V469" s="97"/>
      <c r="W469" s="97"/>
      <c r="X469" s="97"/>
      <c r="Y469" s="97"/>
      <c r="Z469" s="97"/>
      <c r="AA469" s="97"/>
      <c r="AB469" s="97"/>
    </row>
    <row r="470" spans="4:28" x14ac:dyDescent="0.15">
      <c r="D470" s="96"/>
      <c r="E470" s="97"/>
      <c r="F470" s="97"/>
      <c r="G470" s="97"/>
      <c r="H470" s="97"/>
      <c r="I470" s="97"/>
      <c r="J470" s="97"/>
      <c r="K470" s="97"/>
      <c r="L470" s="97"/>
      <c r="M470" s="97"/>
      <c r="N470" s="97"/>
      <c r="O470" s="97"/>
      <c r="P470" s="97"/>
      <c r="Q470" s="97"/>
      <c r="R470" s="97"/>
      <c r="S470" s="97"/>
      <c r="T470" s="97"/>
      <c r="U470" s="97"/>
      <c r="V470" s="97"/>
      <c r="W470" s="97"/>
      <c r="X470" s="97"/>
      <c r="Y470" s="97"/>
      <c r="Z470" s="97"/>
      <c r="AA470" s="97"/>
      <c r="AB470" s="97"/>
    </row>
    <row r="471" spans="4:28" x14ac:dyDescent="0.15">
      <c r="D471" s="96"/>
      <c r="E471" s="97"/>
      <c r="F471" s="97"/>
      <c r="G471" s="97"/>
      <c r="H471" s="97"/>
      <c r="I471" s="97"/>
      <c r="J471" s="97"/>
      <c r="K471" s="97"/>
      <c r="L471" s="97"/>
      <c r="M471" s="97"/>
      <c r="N471" s="97"/>
      <c r="O471" s="97"/>
      <c r="P471" s="97"/>
      <c r="Q471" s="97"/>
      <c r="R471" s="97"/>
      <c r="S471" s="97"/>
      <c r="T471" s="97"/>
      <c r="U471" s="97"/>
      <c r="V471" s="97"/>
      <c r="W471" s="97"/>
      <c r="X471" s="97"/>
      <c r="Y471" s="97"/>
      <c r="Z471" s="97"/>
      <c r="AA471" s="97"/>
      <c r="AB471" s="97"/>
    </row>
    <row r="472" spans="4:28" x14ac:dyDescent="0.15">
      <c r="D472" s="96"/>
      <c r="E472" s="97"/>
      <c r="F472" s="97"/>
      <c r="G472" s="97"/>
      <c r="H472" s="97"/>
      <c r="I472" s="97"/>
      <c r="J472" s="97"/>
      <c r="K472" s="97"/>
      <c r="L472" s="97"/>
      <c r="M472" s="97"/>
      <c r="N472" s="97"/>
      <c r="O472" s="97"/>
      <c r="P472" s="97"/>
      <c r="Q472" s="97"/>
      <c r="R472" s="97"/>
      <c r="S472" s="97"/>
      <c r="T472" s="97"/>
      <c r="U472" s="97"/>
      <c r="V472" s="97"/>
      <c r="W472" s="97"/>
      <c r="X472" s="97"/>
      <c r="Y472" s="97"/>
      <c r="Z472" s="97"/>
      <c r="AA472" s="97"/>
      <c r="AB472" s="97"/>
    </row>
    <row r="473" spans="4:28" x14ac:dyDescent="0.15">
      <c r="D473" s="96"/>
      <c r="E473" s="97"/>
      <c r="F473" s="97"/>
      <c r="G473" s="97"/>
      <c r="H473" s="97"/>
      <c r="I473" s="97"/>
      <c r="J473" s="97"/>
      <c r="K473" s="97"/>
      <c r="L473" s="97"/>
      <c r="M473" s="97"/>
      <c r="N473" s="97"/>
      <c r="O473" s="97"/>
      <c r="P473" s="97"/>
      <c r="Q473" s="97"/>
      <c r="R473" s="97"/>
      <c r="S473" s="97"/>
      <c r="T473" s="97"/>
      <c r="U473" s="97"/>
      <c r="V473" s="97"/>
      <c r="W473" s="97"/>
      <c r="X473" s="97"/>
      <c r="Y473" s="97"/>
      <c r="Z473" s="97"/>
      <c r="AA473" s="97"/>
      <c r="AB473" s="97"/>
    </row>
    <row r="474" spans="4:28" x14ac:dyDescent="0.15">
      <c r="D474" s="96"/>
      <c r="E474" s="97"/>
      <c r="F474" s="97"/>
      <c r="G474" s="97"/>
      <c r="H474" s="97"/>
      <c r="I474" s="97"/>
      <c r="J474" s="97"/>
      <c r="K474" s="97"/>
      <c r="L474" s="97"/>
      <c r="M474" s="97"/>
      <c r="N474" s="97"/>
      <c r="O474" s="97"/>
      <c r="P474" s="97"/>
      <c r="Q474" s="97"/>
      <c r="R474" s="97"/>
      <c r="S474" s="97"/>
      <c r="T474" s="97"/>
      <c r="U474" s="97"/>
      <c r="V474" s="97"/>
      <c r="W474" s="97"/>
      <c r="X474" s="97"/>
      <c r="Y474" s="97"/>
      <c r="Z474" s="97"/>
      <c r="AA474" s="97"/>
      <c r="AB474" s="97"/>
    </row>
    <row r="475" spans="4:28" x14ac:dyDescent="0.15">
      <c r="D475" s="96"/>
      <c r="E475" s="97"/>
      <c r="F475" s="97"/>
      <c r="G475" s="97"/>
      <c r="H475" s="97"/>
      <c r="I475" s="97"/>
      <c r="J475" s="97"/>
      <c r="K475" s="97"/>
      <c r="L475" s="97"/>
      <c r="M475" s="97"/>
      <c r="N475" s="97"/>
      <c r="O475" s="97"/>
      <c r="P475" s="97"/>
      <c r="Q475" s="97"/>
      <c r="R475" s="97"/>
      <c r="S475" s="97"/>
      <c r="T475" s="97"/>
      <c r="U475" s="97"/>
      <c r="V475" s="97"/>
      <c r="W475" s="97"/>
      <c r="X475" s="97"/>
      <c r="Y475" s="97"/>
      <c r="Z475" s="97"/>
      <c r="AA475" s="97"/>
      <c r="AB475" s="97"/>
    </row>
    <row r="476" spans="4:28" x14ac:dyDescent="0.15">
      <c r="D476" s="96"/>
      <c r="E476" s="97"/>
      <c r="F476" s="97"/>
      <c r="G476" s="97"/>
      <c r="H476" s="97"/>
      <c r="I476" s="97"/>
      <c r="J476" s="97"/>
      <c r="K476" s="97"/>
      <c r="L476" s="97"/>
      <c r="M476" s="97"/>
      <c r="N476" s="97"/>
      <c r="O476" s="97"/>
      <c r="P476" s="97"/>
      <c r="Q476" s="97"/>
      <c r="R476" s="97"/>
      <c r="S476" s="97"/>
      <c r="T476" s="97"/>
      <c r="U476" s="97"/>
      <c r="V476" s="97"/>
      <c r="W476" s="97"/>
      <c r="X476" s="97"/>
      <c r="Y476" s="97"/>
      <c r="Z476" s="97"/>
      <c r="AA476" s="97"/>
      <c r="AB476" s="97"/>
    </row>
    <row r="477" spans="4:28" x14ac:dyDescent="0.15">
      <c r="D477" s="96"/>
      <c r="E477" s="97"/>
      <c r="F477" s="97"/>
      <c r="G477" s="97"/>
      <c r="H477" s="97"/>
      <c r="I477" s="97"/>
      <c r="J477" s="97"/>
      <c r="K477" s="97"/>
      <c r="L477" s="97"/>
      <c r="M477" s="97"/>
      <c r="N477" s="97"/>
      <c r="O477" s="97"/>
      <c r="P477" s="97"/>
      <c r="Q477" s="97"/>
      <c r="R477" s="97"/>
      <c r="S477" s="97"/>
      <c r="T477" s="97"/>
      <c r="U477" s="97"/>
      <c r="V477" s="97"/>
      <c r="W477" s="97"/>
      <c r="X477" s="97"/>
      <c r="Y477" s="97"/>
      <c r="Z477" s="97"/>
      <c r="AA477" s="97"/>
      <c r="AB477" s="97"/>
    </row>
    <row r="478" spans="4:28" x14ac:dyDescent="0.15">
      <c r="D478" s="96"/>
      <c r="E478" s="97"/>
      <c r="F478" s="97"/>
      <c r="G478" s="97"/>
      <c r="H478" s="97"/>
      <c r="I478" s="97"/>
      <c r="J478" s="97"/>
      <c r="K478" s="97"/>
      <c r="L478" s="97"/>
      <c r="M478" s="97"/>
      <c r="N478" s="97"/>
      <c r="O478" s="97"/>
      <c r="P478" s="97"/>
      <c r="Q478" s="97"/>
      <c r="R478" s="97"/>
      <c r="S478" s="97"/>
      <c r="T478" s="97"/>
      <c r="U478" s="97"/>
      <c r="V478" s="97"/>
      <c r="W478" s="97"/>
      <c r="X478" s="97"/>
      <c r="Y478" s="97"/>
      <c r="Z478" s="97"/>
      <c r="AA478" s="97"/>
      <c r="AB478" s="97"/>
    </row>
    <row r="479" spans="4:28" x14ac:dyDescent="0.15">
      <c r="D479" s="96"/>
      <c r="E479" s="97"/>
      <c r="F479" s="97"/>
      <c r="G479" s="97"/>
      <c r="H479" s="97"/>
      <c r="I479" s="97"/>
      <c r="J479" s="97"/>
      <c r="K479" s="97"/>
      <c r="L479" s="97"/>
      <c r="M479" s="97"/>
      <c r="N479" s="97"/>
      <c r="O479" s="97"/>
      <c r="P479" s="97"/>
      <c r="Q479" s="97"/>
      <c r="R479" s="97"/>
      <c r="S479" s="97"/>
      <c r="T479" s="97"/>
      <c r="U479" s="97"/>
      <c r="V479" s="97"/>
      <c r="W479" s="97"/>
      <c r="X479" s="97"/>
      <c r="Y479" s="97"/>
      <c r="Z479" s="97"/>
      <c r="AA479" s="97"/>
      <c r="AB479" s="97"/>
    </row>
    <row r="480" spans="4:28" x14ac:dyDescent="0.15">
      <c r="D480" s="96"/>
      <c r="E480" s="97"/>
      <c r="F480" s="97"/>
      <c r="G480" s="97"/>
      <c r="H480" s="97"/>
      <c r="I480" s="97"/>
      <c r="J480" s="97"/>
      <c r="K480" s="97"/>
      <c r="L480" s="97"/>
      <c r="M480" s="97"/>
      <c r="N480" s="97"/>
      <c r="O480" s="97"/>
      <c r="P480" s="97"/>
      <c r="Q480" s="97"/>
      <c r="R480" s="97"/>
      <c r="S480" s="97"/>
      <c r="T480" s="97"/>
      <c r="U480" s="97"/>
      <c r="V480" s="97"/>
      <c r="W480" s="97"/>
      <c r="X480" s="97"/>
      <c r="Y480" s="97"/>
      <c r="Z480" s="97"/>
      <c r="AA480" s="97"/>
      <c r="AB480" s="97"/>
    </row>
    <row r="481" spans="4:28" x14ac:dyDescent="0.15">
      <c r="D481" s="96"/>
      <c r="E481" s="97"/>
      <c r="F481" s="97"/>
      <c r="G481" s="97"/>
      <c r="H481" s="97"/>
      <c r="I481" s="97"/>
      <c r="J481" s="97"/>
      <c r="K481" s="97"/>
      <c r="L481" s="97"/>
      <c r="M481" s="97"/>
      <c r="N481" s="97"/>
      <c r="O481" s="97"/>
      <c r="P481" s="97"/>
      <c r="Q481" s="97"/>
      <c r="R481" s="97"/>
      <c r="S481" s="97"/>
      <c r="T481" s="97"/>
      <c r="U481" s="97"/>
      <c r="V481" s="97"/>
      <c r="W481" s="97"/>
      <c r="X481" s="97"/>
      <c r="Y481" s="97"/>
      <c r="Z481" s="97"/>
      <c r="AA481" s="97"/>
      <c r="AB481" s="97"/>
    </row>
    <row r="482" spans="4:28" x14ac:dyDescent="0.15">
      <c r="D482" s="96"/>
      <c r="E482" s="97"/>
      <c r="F482" s="97"/>
      <c r="G482" s="97"/>
      <c r="H482" s="97"/>
      <c r="I482" s="97"/>
      <c r="J482" s="97"/>
      <c r="K482" s="97"/>
      <c r="L482" s="97"/>
      <c r="M482" s="97"/>
      <c r="N482" s="97"/>
      <c r="O482" s="97"/>
      <c r="P482" s="97"/>
      <c r="Q482" s="97"/>
      <c r="R482" s="97"/>
      <c r="S482" s="97"/>
      <c r="T482" s="97"/>
      <c r="U482" s="97"/>
      <c r="V482" s="97"/>
      <c r="W482" s="97"/>
      <c r="X482" s="97"/>
      <c r="Y482" s="97"/>
      <c r="Z482" s="97"/>
      <c r="AA482" s="97"/>
      <c r="AB482" s="97"/>
    </row>
    <row r="483" spans="4:28" x14ac:dyDescent="0.15">
      <c r="D483" s="96"/>
      <c r="E483" s="97"/>
      <c r="F483" s="97"/>
      <c r="G483" s="97"/>
      <c r="H483" s="97"/>
      <c r="I483" s="97"/>
      <c r="J483" s="97"/>
      <c r="K483" s="97"/>
      <c r="L483" s="97"/>
      <c r="M483" s="97"/>
      <c r="N483" s="97"/>
      <c r="O483" s="97"/>
      <c r="P483" s="97"/>
      <c r="Q483" s="97"/>
      <c r="R483" s="97"/>
      <c r="S483" s="97"/>
      <c r="T483" s="97"/>
      <c r="U483" s="97"/>
      <c r="V483" s="97"/>
      <c r="W483" s="97"/>
      <c r="X483" s="97"/>
      <c r="Y483" s="97"/>
      <c r="Z483" s="97"/>
      <c r="AA483" s="97"/>
      <c r="AB483" s="97"/>
    </row>
    <row r="484" spans="4:28" x14ac:dyDescent="0.15">
      <c r="D484" s="96"/>
      <c r="E484" s="97"/>
      <c r="F484" s="97"/>
      <c r="G484" s="97"/>
      <c r="H484" s="97"/>
      <c r="I484" s="97"/>
      <c r="J484" s="97"/>
      <c r="K484" s="97"/>
      <c r="L484" s="97"/>
      <c r="M484" s="97"/>
      <c r="N484" s="97"/>
      <c r="O484" s="97"/>
      <c r="P484" s="97"/>
      <c r="Q484" s="97"/>
      <c r="R484" s="97"/>
      <c r="S484" s="97"/>
      <c r="T484" s="97"/>
      <c r="U484" s="97"/>
      <c r="V484" s="97"/>
      <c r="W484" s="97"/>
      <c r="X484" s="97"/>
      <c r="Y484" s="97"/>
      <c r="Z484" s="97"/>
      <c r="AA484" s="97"/>
      <c r="AB484" s="97"/>
    </row>
    <row r="485" spans="4:28" x14ac:dyDescent="0.15">
      <c r="D485" s="96"/>
      <c r="E485" s="97"/>
      <c r="F485" s="97"/>
      <c r="G485" s="97"/>
      <c r="H485" s="97"/>
      <c r="I485" s="97"/>
      <c r="J485" s="97"/>
      <c r="K485" s="97"/>
      <c r="L485" s="97"/>
      <c r="M485" s="97"/>
      <c r="N485" s="97"/>
      <c r="O485" s="97"/>
      <c r="P485" s="97"/>
      <c r="Q485" s="97"/>
      <c r="R485" s="97"/>
      <c r="S485" s="97"/>
      <c r="T485" s="97"/>
      <c r="U485" s="97"/>
      <c r="V485" s="97"/>
      <c r="W485" s="97"/>
      <c r="X485" s="97"/>
      <c r="Y485" s="97"/>
      <c r="Z485" s="97"/>
      <c r="AA485" s="97"/>
      <c r="AB485" s="97"/>
    </row>
    <row r="486" spans="4:28" x14ac:dyDescent="0.15">
      <c r="D486" s="96"/>
      <c r="E486" s="97"/>
      <c r="F486" s="97"/>
      <c r="G486" s="97"/>
      <c r="H486" s="97"/>
      <c r="I486" s="97"/>
      <c r="J486" s="97"/>
      <c r="K486" s="97"/>
      <c r="L486" s="97"/>
      <c r="M486" s="97"/>
      <c r="N486" s="97"/>
      <c r="O486" s="97"/>
      <c r="P486" s="97"/>
      <c r="Q486" s="97"/>
      <c r="R486" s="97"/>
      <c r="S486" s="97"/>
      <c r="T486" s="97"/>
      <c r="U486" s="97"/>
      <c r="V486" s="97"/>
      <c r="W486" s="97"/>
      <c r="X486" s="97"/>
      <c r="Y486" s="97"/>
      <c r="Z486" s="97"/>
      <c r="AA486" s="97"/>
      <c r="AB486" s="97"/>
    </row>
    <row r="487" spans="4:28" x14ac:dyDescent="0.15">
      <c r="D487" s="96"/>
      <c r="E487" s="97"/>
      <c r="F487" s="97"/>
      <c r="G487" s="97"/>
      <c r="H487" s="97"/>
      <c r="I487" s="97"/>
      <c r="J487" s="97"/>
      <c r="K487" s="97"/>
      <c r="L487" s="97"/>
      <c r="M487" s="97"/>
      <c r="N487" s="97"/>
      <c r="O487" s="97"/>
      <c r="P487" s="97"/>
      <c r="Q487" s="97"/>
      <c r="R487" s="97"/>
      <c r="S487" s="97"/>
      <c r="T487" s="97"/>
      <c r="U487" s="97"/>
      <c r="V487" s="97"/>
      <c r="W487" s="97"/>
      <c r="X487" s="97"/>
      <c r="Y487" s="97"/>
      <c r="Z487" s="97"/>
      <c r="AA487" s="97"/>
      <c r="AB487" s="97"/>
    </row>
    <row r="488" spans="4:28" x14ac:dyDescent="0.15">
      <c r="D488" s="96"/>
      <c r="E488" s="97"/>
      <c r="F488" s="97"/>
      <c r="G488" s="97"/>
      <c r="H488" s="97"/>
      <c r="I488" s="97"/>
      <c r="J488" s="97"/>
      <c r="K488" s="97"/>
      <c r="L488" s="97"/>
      <c r="M488" s="97"/>
      <c r="N488" s="97"/>
      <c r="O488" s="97"/>
      <c r="P488" s="97"/>
      <c r="Q488" s="97"/>
      <c r="R488" s="97"/>
      <c r="S488" s="97"/>
      <c r="T488" s="97"/>
      <c r="U488" s="97"/>
      <c r="V488" s="97"/>
      <c r="W488" s="97"/>
      <c r="X488" s="97"/>
      <c r="Y488" s="97"/>
      <c r="Z488" s="97"/>
      <c r="AA488" s="97"/>
      <c r="AB488" s="97"/>
    </row>
    <row r="489" spans="4:28" x14ac:dyDescent="0.15">
      <c r="D489" s="96"/>
      <c r="E489" s="97"/>
      <c r="F489" s="97"/>
      <c r="G489" s="97"/>
      <c r="H489" s="97"/>
      <c r="I489" s="97"/>
      <c r="J489" s="97"/>
      <c r="K489" s="97"/>
      <c r="L489" s="97"/>
      <c r="M489" s="97"/>
      <c r="N489" s="97"/>
      <c r="O489" s="97"/>
      <c r="P489" s="97"/>
      <c r="Q489" s="97"/>
      <c r="R489" s="97"/>
      <c r="S489" s="97"/>
      <c r="T489" s="97"/>
      <c r="U489" s="97"/>
      <c r="V489" s="97"/>
      <c r="W489" s="97"/>
      <c r="X489" s="97"/>
      <c r="Y489" s="97"/>
      <c r="Z489" s="97"/>
      <c r="AA489" s="97"/>
      <c r="AB489" s="97"/>
    </row>
    <row r="490" spans="4:28" x14ac:dyDescent="0.15">
      <c r="D490" s="96"/>
      <c r="E490" s="97"/>
      <c r="F490" s="97"/>
      <c r="G490" s="97"/>
      <c r="H490" s="97"/>
      <c r="I490" s="97"/>
      <c r="J490" s="97"/>
      <c r="K490" s="97"/>
      <c r="L490" s="97"/>
      <c r="M490" s="97"/>
      <c r="N490" s="97"/>
      <c r="O490" s="97"/>
      <c r="P490" s="97"/>
      <c r="Q490" s="97"/>
      <c r="R490" s="97"/>
      <c r="S490" s="97"/>
      <c r="T490" s="97"/>
      <c r="U490" s="97"/>
      <c r="V490" s="97"/>
      <c r="W490" s="97"/>
      <c r="X490" s="97"/>
      <c r="Y490" s="97"/>
      <c r="Z490" s="97"/>
      <c r="AA490" s="97"/>
      <c r="AB490" s="97"/>
    </row>
    <row r="491" spans="4:28" x14ac:dyDescent="0.15">
      <c r="D491" s="96"/>
      <c r="E491" s="97"/>
      <c r="F491" s="97"/>
      <c r="G491" s="97"/>
      <c r="H491" s="97"/>
      <c r="I491" s="97"/>
      <c r="J491" s="97"/>
      <c r="K491" s="97"/>
      <c r="L491" s="97"/>
      <c r="M491" s="97"/>
      <c r="N491" s="97"/>
      <c r="O491" s="97"/>
      <c r="P491" s="97"/>
      <c r="Q491" s="97"/>
      <c r="R491" s="97"/>
      <c r="S491" s="97"/>
      <c r="T491" s="97"/>
      <c r="U491" s="97"/>
      <c r="V491" s="97"/>
      <c r="W491" s="97"/>
      <c r="X491" s="97"/>
      <c r="Y491" s="97"/>
      <c r="Z491" s="97"/>
      <c r="AA491" s="97"/>
      <c r="AB491" s="97"/>
    </row>
    <row r="492" spans="4:28" x14ac:dyDescent="0.15">
      <c r="D492" s="96"/>
      <c r="E492" s="97"/>
      <c r="F492" s="97"/>
      <c r="G492" s="97"/>
      <c r="H492" s="97"/>
      <c r="I492" s="97"/>
      <c r="J492" s="97"/>
      <c r="K492" s="97"/>
      <c r="L492" s="97"/>
      <c r="M492" s="97"/>
      <c r="N492" s="97"/>
      <c r="O492" s="97"/>
      <c r="P492" s="97"/>
      <c r="Q492" s="97"/>
      <c r="R492" s="97"/>
      <c r="S492" s="97"/>
      <c r="T492" s="97"/>
      <c r="U492" s="97"/>
      <c r="V492" s="97"/>
      <c r="W492" s="97"/>
      <c r="X492" s="97"/>
      <c r="Y492" s="97"/>
      <c r="Z492" s="97"/>
      <c r="AA492" s="97"/>
      <c r="AB492" s="97"/>
    </row>
    <row r="493" spans="4:28" x14ac:dyDescent="0.15">
      <c r="D493" s="96"/>
      <c r="E493" s="97"/>
      <c r="F493" s="97"/>
      <c r="G493" s="97"/>
      <c r="H493" s="97"/>
      <c r="I493" s="97"/>
      <c r="J493" s="97"/>
      <c r="K493" s="97"/>
      <c r="L493" s="97"/>
      <c r="M493" s="97"/>
      <c r="N493" s="97"/>
      <c r="O493" s="97"/>
      <c r="P493" s="97"/>
      <c r="Q493" s="97"/>
      <c r="R493" s="97"/>
      <c r="S493" s="97"/>
      <c r="T493" s="97"/>
      <c r="U493" s="97"/>
      <c r="V493" s="97"/>
      <c r="W493" s="97"/>
      <c r="X493" s="97"/>
      <c r="Y493" s="97"/>
      <c r="Z493" s="97"/>
      <c r="AA493" s="97"/>
      <c r="AB493" s="97"/>
    </row>
    <row r="494" spans="4:28" x14ac:dyDescent="0.15">
      <c r="D494" s="96"/>
      <c r="E494" s="97"/>
      <c r="F494" s="97"/>
      <c r="G494" s="97"/>
      <c r="H494" s="97"/>
      <c r="I494" s="97"/>
      <c r="J494" s="97"/>
      <c r="K494" s="97"/>
      <c r="L494" s="97"/>
      <c r="M494" s="97"/>
      <c r="N494" s="97"/>
      <c r="O494" s="97"/>
      <c r="P494" s="97"/>
      <c r="Q494" s="97"/>
      <c r="R494" s="97"/>
      <c r="S494" s="97"/>
      <c r="T494" s="97"/>
      <c r="U494" s="97"/>
      <c r="V494" s="97"/>
      <c r="W494" s="97"/>
      <c r="X494" s="97"/>
      <c r="Y494" s="97"/>
      <c r="Z494" s="97"/>
      <c r="AA494" s="97"/>
      <c r="AB494" s="97"/>
    </row>
    <row r="495" spans="4:28" x14ac:dyDescent="0.15">
      <c r="D495" s="96"/>
      <c r="E495" s="97"/>
      <c r="F495" s="97"/>
      <c r="G495" s="97"/>
      <c r="H495" s="97"/>
      <c r="I495" s="97"/>
      <c r="J495" s="97"/>
      <c r="K495" s="97"/>
      <c r="L495" s="97"/>
      <c r="M495" s="97"/>
      <c r="N495" s="97"/>
      <c r="O495" s="97"/>
      <c r="P495" s="97"/>
      <c r="Q495" s="97"/>
      <c r="R495" s="97"/>
      <c r="S495" s="97"/>
      <c r="T495" s="97"/>
      <c r="U495" s="97"/>
      <c r="V495" s="97"/>
      <c r="W495" s="97"/>
      <c r="X495" s="97"/>
      <c r="Y495" s="97"/>
      <c r="Z495" s="97"/>
      <c r="AA495" s="97"/>
      <c r="AB495" s="97"/>
    </row>
    <row r="496" spans="4:28" x14ac:dyDescent="0.15">
      <c r="D496" s="96"/>
      <c r="E496" s="97"/>
      <c r="F496" s="97"/>
      <c r="G496" s="97"/>
      <c r="H496" s="97"/>
      <c r="I496" s="97"/>
      <c r="J496" s="97"/>
      <c r="K496" s="97"/>
      <c r="L496" s="97"/>
      <c r="M496" s="97"/>
      <c r="N496" s="97"/>
      <c r="O496" s="97"/>
      <c r="P496" s="97"/>
      <c r="Q496" s="97"/>
      <c r="R496" s="97"/>
      <c r="S496" s="97"/>
      <c r="T496" s="97"/>
      <c r="U496" s="97"/>
      <c r="V496" s="97"/>
      <c r="W496" s="97"/>
      <c r="X496" s="97"/>
      <c r="Y496" s="97"/>
      <c r="Z496" s="97"/>
      <c r="AA496" s="97"/>
      <c r="AB496" s="97"/>
    </row>
    <row r="497" spans="4:28" x14ac:dyDescent="0.15">
      <c r="D497" s="96"/>
      <c r="E497" s="97"/>
      <c r="F497" s="97"/>
      <c r="G497" s="97"/>
      <c r="H497" s="97"/>
      <c r="I497" s="97"/>
      <c r="J497" s="97"/>
      <c r="K497" s="97"/>
      <c r="L497" s="97"/>
      <c r="M497" s="97"/>
      <c r="N497" s="97"/>
      <c r="O497" s="97"/>
      <c r="P497" s="97"/>
      <c r="Q497" s="97"/>
      <c r="R497" s="97"/>
      <c r="S497" s="97"/>
      <c r="T497" s="97"/>
      <c r="U497" s="97"/>
      <c r="V497" s="97"/>
      <c r="W497" s="97"/>
      <c r="X497" s="97"/>
      <c r="Y497" s="97"/>
      <c r="Z497" s="97"/>
      <c r="AA497" s="97"/>
      <c r="AB497" s="97"/>
    </row>
    <row r="498" spans="4:28" x14ac:dyDescent="0.15">
      <c r="D498" s="96"/>
      <c r="E498" s="97"/>
      <c r="F498" s="97"/>
      <c r="G498" s="97"/>
      <c r="H498" s="97"/>
      <c r="I498" s="97"/>
      <c r="J498" s="97"/>
      <c r="K498" s="97"/>
      <c r="L498" s="97"/>
      <c r="M498" s="97"/>
      <c r="N498" s="97"/>
      <c r="O498" s="97"/>
      <c r="P498" s="97"/>
      <c r="Q498" s="97"/>
      <c r="R498" s="97"/>
      <c r="S498" s="97"/>
      <c r="T498" s="97"/>
      <c r="U498" s="97"/>
      <c r="V498" s="97"/>
      <c r="W498" s="97"/>
      <c r="X498" s="97"/>
      <c r="Y498" s="97"/>
      <c r="Z498" s="97"/>
      <c r="AA498" s="97"/>
      <c r="AB498" s="97"/>
    </row>
    <row r="499" spans="4:28" x14ac:dyDescent="0.15">
      <c r="D499" s="96"/>
      <c r="E499" s="97"/>
      <c r="F499" s="97"/>
      <c r="G499" s="97"/>
      <c r="H499" s="97"/>
      <c r="I499" s="97"/>
      <c r="J499" s="97"/>
      <c r="K499" s="97"/>
      <c r="L499" s="97"/>
      <c r="M499" s="97"/>
      <c r="N499" s="97"/>
      <c r="O499" s="97"/>
      <c r="P499" s="97"/>
      <c r="Q499" s="97"/>
      <c r="R499" s="97"/>
      <c r="S499" s="97"/>
      <c r="T499" s="97"/>
      <c r="U499" s="97"/>
      <c r="V499" s="97"/>
      <c r="W499" s="97"/>
      <c r="X499" s="97"/>
      <c r="Y499" s="97"/>
      <c r="Z499" s="97"/>
      <c r="AA499" s="97"/>
      <c r="AB499" s="97"/>
    </row>
    <row r="500" spans="4:28" x14ac:dyDescent="0.15">
      <c r="D500" s="96"/>
      <c r="E500" s="97"/>
      <c r="F500" s="97"/>
      <c r="G500" s="97"/>
      <c r="H500" s="97"/>
      <c r="I500" s="97"/>
      <c r="J500" s="97"/>
      <c r="K500" s="97"/>
      <c r="L500" s="97"/>
      <c r="M500" s="97"/>
      <c r="N500" s="97"/>
      <c r="O500" s="97"/>
      <c r="P500" s="97"/>
      <c r="Q500" s="97"/>
      <c r="R500" s="97"/>
      <c r="S500" s="97"/>
      <c r="T500" s="97"/>
      <c r="U500" s="97"/>
      <c r="V500" s="97"/>
      <c r="W500" s="97"/>
      <c r="X500" s="97"/>
      <c r="Y500" s="97"/>
      <c r="Z500" s="97"/>
      <c r="AA500" s="97"/>
      <c r="AB500" s="97"/>
    </row>
    <row r="501" spans="4:28" x14ac:dyDescent="0.15">
      <c r="D501" s="121">
        <v>37254</v>
      </c>
      <c r="E501" s="121">
        <v>2.87</v>
      </c>
      <c r="F501" s="87">
        <v>2.4300000000000002</v>
      </c>
    </row>
    <row r="502" spans="4:28" x14ac:dyDescent="0.15">
      <c r="D502" s="121">
        <v>37255</v>
      </c>
      <c r="E502" s="121">
        <v>2.87</v>
      </c>
      <c r="F502" s="87">
        <v>2.4300000000000002</v>
      </c>
    </row>
    <row r="503" spans="4:28" x14ac:dyDescent="0.15">
      <c r="D503" s="121">
        <v>37256</v>
      </c>
      <c r="E503" s="121">
        <v>2.87</v>
      </c>
      <c r="F503" s="87">
        <v>2.4300000000000002</v>
      </c>
    </row>
    <row r="504" spans="4:28" x14ac:dyDescent="0.15">
      <c r="D504" s="121">
        <v>37226</v>
      </c>
      <c r="E504" s="121">
        <v>2.0099999999999998</v>
      </c>
      <c r="F504" s="87">
        <v>1.7949999999999999</v>
      </c>
    </row>
    <row r="505" spans="4:28" x14ac:dyDescent="0.15">
      <c r="D505" s="121">
        <v>37227</v>
      </c>
      <c r="E505" s="121">
        <v>2.0099999999999998</v>
      </c>
      <c r="F505" s="87">
        <v>1.7949999999999999</v>
      </c>
    </row>
    <row r="506" spans="4:28" x14ac:dyDescent="0.15">
      <c r="D506" s="121">
        <v>37228</v>
      </c>
      <c r="E506" s="121">
        <v>2.0099999999999998</v>
      </c>
      <c r="F506" s="87">
        <v>1.7949999999999999</v>
      </c>
    </row>
    <row r="507" spans="4:28" x14ac:dyDescent="0.15">
      <c r="D507" s="121">
        <v>37229</v>
      </c>
      <c r="E507" s="121">
        <v>2.2000000000000002</v>
      </c>
      <c r="F507" s="87">
        <v>2.08</v>
      </c>
    </row>
    <row r="508" spans="4:28" x14ac:dyDescent="0.15">
      <c r="D508" s="121">
        <v>37230</v>
      </c>
      <c r="E508" s="121">
        <v>2.0550000000000002</v>
      </c>
      <c r="F508" s="87">
        <v>1.98</v>
      </c>
    </row>
    <row r="509" spans="4:28" x14ac:dyDescent="0.15">
      <c r="D509" s="121">
        <v>37231</v>
      </c>
      <c r="E509" s="121">
        <v>1.925</v>
      </c>
      <c r="F509" s="87">
        <v>1.85</v>
      </c>
    </row>
    <row r="510" spans="4:28" x14ac:dyDescent="0.15">
      <c r="D510" s="121">
        <v>37232</v>
      </c>
      <c r="E510" s="121">
        <v>1.84</v>
      </c>
      <c r="F510" s="87">
        <v>1.7549999999999999</v>
      </c>
    </row>
    <row r="511" spans="4:28" x14ac:dyDescent="0.15">
      <c r="D511" s="121">
        <v>37233</v>
      </c>
      <c r="E511" s="121">
        <v>2.12</v>
      </c>
      <c r="F511" s="87">
        <v>2.085</v>
      </c>
    </row>
    <row r="512" spans="4:28" x14ac:dyDescent="0.15">
      <c r="D512" s="121">
        <v>37234</v>
      </c>
      <c r="E512" s="121">
        <v>2.12</v>
      </c>
      <c r="F512" s="87">
        <v>2.085</v>
      </c>
    </row>
    <row r="513" spans="4:6" x14ac:dyDescent="0.15">
      <c r="D513" s="121">
        <v>37235</v>
      </c>
      <c r="E513" s="121">
        <v>2.12</v>
      </c>
      <c r="F513" s="87">
        <v>2.085</v>
      </c>
    </row>
    <row r="514" spans="4:6" x14ac:dyDescent="0.15">
      <c r="D514" s="121">
        <v>37236</v>
      </c>
      <c r="E514" s="121">
        <v>2.3849999999999998</v>
      </c>
      <c r="F514" s="87">
        <v>2.27</v>
      </c>
    </row>
    <row r="515" spans="4:6" x14ac:dyDescent="0.15">
      <c r="D515" s="121">
        <v>37237</v>
      </c>
      <c r="E515" s="121">
        <v>2.62</v>
      </c>
      <c r="F515" s="87">
        <v>2.4849999999999999</v>
      </c>
    </row>
    <row r="516" spans="4:6" x14ac:dyDescent="0.15">
      <c r="D516" s="121">
        <v>37238</v>
      </c>
      <c r="E516" s="121">
        <v>2.5649999999999999</v>
      </c>
      <c r="F516" s="87">
        <v>2.4300000000000002</v>
      </c>
    </row>
    <row r="517" spans="4:6" x14ac:dyDescent="0.15">
      <c r="D517" s="121">
        <v>37239</v>
      </c>
      <c r="E517" s="121">
        <v>2.5350000000000001</v>
      </c>
      <c r="F517" s="87">
        <v>2.48</v>
      </c>
    </row>
    <row r="518" spans="4:6" x14ac:dyDescent="0.15">
      <c r="D518" s="121">
        <v>37240</v>
      </c>
      <c r="E518" s="121">
        <v>2.5150000000000001</v>
      </c>
      <c r="F518" s="87">
        <v>2.48</v>
      </c>
    </row>
    <row r="519" spans="4:6" x14ac:dyDescent="0.15">
      <c r="D519" s="121">
        <v>37241</v>
      </c>
      <c r="E519" s="121">
        <v>2.5150000000000001</v>
      </c>
      <c r="F519" s="87">
        <v>2.48</v>
      </c>
    </row>
    <row r="520" spans="4:6" x14ac:dyDescent="0.15">
      <c r="D520" s="121">
        <v>37242</v>
      </c>
      <c r="E520" s="121">
        <v>2.5150000000000001</v>
      </c>
      <c r="F520" s="87">
        <v>2.48</v>
      </c>
    </row>
    <row r="521" spans="4:6" x14ac:dyDescent="0.15">
      <c r="D521" s="121">
        <v>37243</v>
      </c>
      <c r="E521" s="121">
        <v>2.6</v>
      </c>
      <c r="F521" s="87">
        <v>2.48</v>
      </c>
    </row>
    <row r="522" spans="4:6" x14ac:dyDescent="0.15">
      <c r="D522" s="121">
        <v>37244</v>
      </c>
      <c r="E522" s="121">
        <v>2.59</v>
      </c>
      <c r="F522" s="87">
        <v>2.48</v>
      </c>
    </row>
    <row r="523" spans="4:6" x14ac:dyDescent="0.15">
      <c r="D523" s="121">
        <v>37245</v>
      </c>
      <c r="E523" s="121">
        <v>2.605</v>
      </c>
      <c r="F523" s="87">
        <v>2.48</v>
      </c>
    </row>
    <row r="524" spans="4:6" x14ac:dyDescent="0.15">
      <c r="D524" s="121">
        <v>37246</v>
      </c>
      <c r="E524" s="121">
        <v>2.6</v>
      </c>
      <c r="F524" s="87">
        <v>2.48</v>
      </c>
    </row>
    <row r="525" spans="4:6" x14ac:dyDescent="0.15">
      <c r="D525" s="121">
        <v>37247</v>
      </c>
      <c r="E525" s="121">
        <v>2.5950000000000002</v>
      </c>
      <c r="F525" s="87">
        <v>2.48</v>
      </c>
    </row>
    <row r="526" spans="4:6" x14ac:dyDescent="0.15">
      <c r="D526" s="121">
        <v>37248</v>
      </c>
      <c r="E526" s="121">
        <v>2.5950000000000002</v>
      </c>
      <c r="F526" s="87">
        <v>2.48</v>
      </c>
    </row>
    <row r="527" spans="4:6" x14ac:dyDescent="0.15">
      <c r="D527" s="121">
        <v>37249</v>
      </c>
      <c r="E527" s="121">
        <v>2.5950000000000002</v>
      </c>
      <c r="F527" s="87">
        <v>2.48</v>
      </c>
    </row>
    <row r="528" spans="4:6" x14ac:dyDescent="0.15">
      <c r="D528" s="121">
        <v>37250</v>
      </c>
      <c r="E528" s="121">
        <v>2.5950000000000002</v>
      </c>
      <c r="F528" s="87">
        <v>2.48</v>
      </c>
    </row>
    <row r="529" spans="4:6" x14ac:dyDescent="0.15">
      <c r="D529" s="121">
        <v>37251</v>
      </c>
      <c r="E529" s="121">
        <v>2.5950000000000002</v>
      </c>
      <c r="F529" s="87">
        <v>2.48</v>
      </c>
    </row>
    <row r="530" spans="4:6" x14ac:dyDescent="0.15">
      <c r="D530" s="121">
        <v>37252</v>
      </c>
      <c r="E530" s="121">
        <v>2.9350000000000001</v>
      </c>
      <c r="F530" s="87">
        <v>2.48</v>
      </c>
    </row>
    <row r="531" spans="4:6" x14ac:dyDescent="0.15">
      <c r="D531" s="121">
        <v>37253</v>
      </c>
      <c r="E531" s="121">
        <v>2.63</v>
      </c>
      <c r="F531" s="87">
        <v>2.48</v>
      </c>
    </row>
    <row r="532" spans="4:6" x14ac:dyDescent="0.15">
      <c r="D532" s="121">
        <v>37254</v>
      </c>
      <c r="E532" s="121">
        <v>2.63</v>
      </c>
      <c r="F532" s="87">
        <v>2.48</v>
      </c>
    </row>
    <row r="533" spans="4:6" x14ac:dyDescent="0.15">
      <c r="D533" s="121">
        <v>37255</v>
      </c>
      <c r="E533" s="121">
        <v>2.63</v>
      </c>
      <c r="F533" s="87">
        <v>2.48</v>
      </c>
    </row>
    <row r="534" spans="4:6" x14ac:dyDescent="0.15">
      <c r="D534" s="121">
        <v>37256</v>
      </c>
      <c r="E534" s="121">
        <v>2.63</v>
      </c>
      <c r="F534" s="87">
        <v>2.48</v>
      </c>
    </row>
    <row r="535" spans="4:6" x14ac:dyDescent="0.15">
      <c r="D535" s="121">
        <v>37257</v>
      </c>
      <c r="E535" s="121">
        <v>2.5325000000000002</v>
      </c>
      <c r="F535" s="87">
        <v>2.48</v>
      </c>
    </row>
    <row r="536" spans="4:6" x14ac:dyDescent="0.15">
      <c r="D536" s="121">
        <v>37258</v>
      </c>
      <c r="E536" s="121">
        <v>2.5325000000000002</v>
      </c>
      <c r="F536" s="87">
        <v>2.48</v>
      </c>
    </row>
    <row r="537" spans="4:6" x14ac:dyDescent="0.15">
      <c r="D537" s="121">
        <v>37259</v>
      </c>
      <c r="E537" s="121">
        <v>2.5325000000000002</v>
      </c>
      <c r="F537" s="87">
        <v>2.48</v>
      </c>
    </row>
    <row r="538" spans="4:6" x14ac:dyDescent="0.15">
      <c r="D538" s="121">
        <v>37260</v>
      </c>
      <c r="E538" s="121">
        <v>2.5325000000000002</v>
      </c>
      <c r="F538" s="87">
        <v>2.48</v>
      </c>
    </row>
    <row r="539" spans="4:6" x14ac:dyDescent="0.15">
      <c r="D539" s="121">
        <v>37261</v>
      </c>
      <c r="E539" s="121">
        <v>2.5325000000000002</v>
      </c>
      <c r="F539" s="87">
        <v>2.48</v>
      </c>
    </row>
    <row r="540" spans="4:6" x14ac:dyDescent="0.15">
      <c r="D540" s="121">
        <v>37262</v>
      </c>
      <c r="E540" s="121">
        <v>2.5325000000000002</v>
      </c>
      <c r="F540" s="87">
        <v>2.48</v>
      </c>
    </row>
    <row r="541" spans="4:6" x14ac:dyDescent="0.15">
      <c r="D541" s="121">
        <v>37263</v>
      </c>
      <c r="E541" s="121">
        <v>2.5325000000000002</v>
      </c>
      <c r="F541" s="87">
        <v>2.48</v>
      </c>
    </row>
    <row r="542" spans="4:6" x14ac:dyDescent="0.15">
      <c r="D542" s="121">
        <v>37264</v>
      </c>
      <c r="E542" s="121">
        <v>2.5325000000000002</v>
      </c>
      <c r="F542" s="87">
        <v>2.48</v>
      </c>
    </row>
    <row r="543" spans="4:6" x14ac:dyDescent="0.15">
      <c r="D543" s="121">
        <v>37265</v>
      </c>
      <c r="E543" s="121">
        <v>2.5325000000000002</v>
      </c>
      <c r="F543" s="87">
        <v>2.48</v>
      </c>
    </row>
    <row r="544" spans="4:6" x14ac:dyDescent="0.15">
      <c r="D544" s="121">
        <v>37266</v>
      </c>
      <c r="E544" s="121">
        <v>2.5325000000000002</v>
      </c>
      <c r="F544" s="87">
        <v>2.48</v>
      </c>
    </row>
    <row r="545" spans="4:6" x14ac:dyDescent="0.15">
      <c r="D545" s="121">
        <v>37267</v>
      </c>
      <c r="E545" s="121">
        <v>2.5325000000000002</v>
      </c>
      <c r="F545" s="87">
        <v>2.48</v>
      </c>
    </row>
    <row r="546" spans="4:6" x14ac:dyDescent="0.15">
      <c r="D546" s="121">
        <v>37268</v>
      </c>
      <c r="E546" s="121">
        <v>2.5325000000000002</v>
      </c>
      <c r="F546" s="87">
        <v>2.48</v>
      </c>
    </row>
    <row r="547" spans="4:6" x14ac:dyDescent="0.15">
      <c r="D547" s="121">
        <v>37269</v>
      </c>
      <c r="E547" s="121">
        <v>2.5325000000000002</v>
      </c>
      <c r="F547" s="87">
        <v>2.48</v>
      </c>
    </row>
    <row r="548" spans="4:6" x14ac:dyDescent="0.15">
      <c r="D548" s="121">
        <v>37270</v>
      </c>
      <c r="E548" s="121">
        <v>2.5325000000000002</v>
      </c>
      <c r="F548" s="87">
        <v>2.48</v>
      </c>
    </row>
    <row r="549" spans="4:6" x14ac:dyDescent="0.15">
      <c r="D549" s="121">
        <v>37271</v>
      </c>
      <c r="E549" s="121">
        <v>2.5325000000000002</v>
      </c>
      <c r="F549" s="87">
        <v>2.48</v>
      </c>
    </row>
    <row r="550" spans="4:6" x14ac:dyDescent="0.15">
      <c r="D550" s="121">
        <v>37272</v>
      </c>
      <c r="E550" s="121">
        <v>2.5325000000000002</v>
      </c>
      <c r="F550" s="87">
        <v>2.48</v>
      </c>
    </row>
    <row r="551" spans="4:6" x14ac:dyDescent="0.15">
      <c r="D551" s="121">
        <v>37273</v>
      </c>
      <c r="E551" s="121">
        <v>2.5325000000000002</v>
      </c>
      <c r="F551" s="87">
        <v>2.48</v>
      </c>
    </row>
    <row r="552" spans="4:6" x14ac:dyDescent="0.15">
      <c r="D552" s="121">
        <v>37274</v>
      </c>
      <c r="E552" s="121">
        <v>2.5325000000000002</v>
      </c>
      <c r="F552" s="87">
        <v>2.48</v>
      </c>
    </row>
    <row r="553" spans="4:6" x14ac:dyDescent="0.15">
      <c r="D553" s="121">
        <v>37275</v>
      </c>
      <c r="E553" s="121">
        <v>2.5325000000000002</v>
      </c>
      <c r="F553" s="87">
        <v>2.48</v>
      </c>
    </row>
    <row r="554" spans="4:6" x14ac:dyDescent="0.15">
      <c r="D554" s="121">
        <v>37276</v>
      </c>
      <c r="E554" s="121">
        <v>2.5325000000000002</v>
      </c>
      <c r="F554" s="87">
        <v>2.48</v>
      </c>
    </row>
    <row r="555" spans="4:6" x14ac:dyDescent="0.15">
      <c r="D555" s="121">
        <v>37277</v>
      </c>
      <c r="E555" s="121">
        <v>2.5325000000000002</v>
      </c>
      <c r="F555" s="87">
        <v>2.48</v>
      </c>
    </row>
    <row r="556" spans="4:6" x14ac:dyDescent="0.15">
      <c r="D556" s="121">
        <v>37278</v>
      </c>
      <c r="E556" s="121">
        <v>2.5325000000000002</v>
      </c>
      <c r="F556" s="87">
        <v>2.48</v>
      </c>
    </row>
    <row r="557" spans="4:6" x14ac:dyDescent="0.15">
      <c r="D557" s="121">
        <v>37279</v>
      </c>
      <c r="E557" s="121">
        <v>2.5325000000000002</v>
      </c>
      <c r="F557" s="87">
        <v>2.48</v>
      </c>
    </row>
    <row r="558" spans="4:6" x14ac:dyDescent="0.15">
      <c r="D558" s="121">
        <v>37280</v>
      </c>
      <c r="E558" s="121">
        <v>2.5325000000000002</v>
      </c>
      <c r="F558" s="87">
        <v>2.48</v>
      </c>
    </row>
    <row r="559" spans="4:6" x14ac:dyDescent="0.15">
      <c r="D559" s="121">
        <v>37281</v>
      </c>
      <c r="E559" s="121">
        <v>2.5325000000000002</v>
      </c>
      <c r="F559" s="87">
        <v>2.48</v>
      </c>
    </row>
    <row r="560" spans="4:6" x14ac:dyDescent="0.15">
      <c r="D560" s="121">
        <v>37282</v>
      </c>
      <c r="E560" s="121">
        <v>2.5325000000000002</v>
      </c>
      <c r="F560" s="87">
        <v>2.48</v>
      </c>
    </row>
    <row r="561" spans="4:6" x14ac:dyDescent="0.15">
      <c r="D561" s="121">
        <v>37283</v>
      </c>
      <c r="E561" s="121">
        <v>2.5325000000000002</v>
      </c>
      <c r="F561" s="87">
        <v>2.48</v>
      </c>
    </row>
    <row r="562" spans="4:6" x14ac:dyDescent="0.15">
      <c r="D562" s="121">
        <v>37284</v>
      </c>
      <c r="E562" s="121">
        <v>2.5325000000000002</v>
      </c>
      <c r="F562" s="87">
        <v>2.48</v>
      </c>
    </row>
    <row r="563" spans="4:6" x14ac:dyDescent="0.15">
      <c r="D563" s="121">
        <v>37285</v>
      </c>
      <c r="E563" s="121">
        <v>2.5325000000000002</v>
      </c>
      <c r="F563" s="87">
        <v>2.48</v>
      </c>
    </row>
    <row r="564" spans="4:6" x14ac:dyDescent="0.15">
      <c r="D564" s="121">
        <v>37286</v>
      </c>
      <c r="E564" s="121">
        <v>2.5325000000000002</v>
      </c>
      <c r="F564" s="87">
        <v>2.48</v>
      </c>
    </row>
    <row r="565" spans="4:6" x14ac:dyDescent="0.15">
      <c r="D565" s="121">
        <v>37287</v>
      </c>
      <c r="E565" s="121">
        <v>2.5325000000000002</v>
      </c>
      <c r="F565" s="87">
        <v>2.48</v>
      </c>
    </row>
    <row r="566" spans="4:6" x14ac:dyDescent="0.15">
      <c r="D566" s="121">
        <v>37226</v>
      </c>
      <c r="E566" s="121">
        <v>2.0099999999999998</v>
      </c>
      <c r="F566" s="87">
        <v>1.7949999999999999</v>
      </c>
    </row>
    <row r="567" spans="4:6" x14ac:dyDescent="0.15">
      <c r="D567" s="121">
        <v>37227</v>
      </c>
      <c r="E567" s="121">
        <v>2.0099999999999998</v>
      </c>
      <c r="F567" s="87">
        <v>1.7949999999999999</v>
      </c>
    </row>
    <row r="568" spans="4:6" x14ac:dyDescent="0.15">
      <c r="D568" s="121">
        <v>37228</v>
      </c>
      <c r="E568" s="121">
        <v>2.0099999999999998</v>
      </c>
      <c r="F568" s="87">
        <v>1.7949999999999999</v>
      </c>
    </row>
    <row r="569" spans="4:6" x14ac:dyDescent="0.15">
      <c r="D569" s="121">
        <v>37229</v>
      </c>
      <c r="E569" s="121">
        <v>2.2000000000000002</v>
      </c>
      <c r="F569" s="87">
        <v>2.08</v>
      </c>
    </row>
    <row r="570" spans="4:6" x14ac:dyDescent="0.15">
      <c r="D570" s="121">
        <v>37230</v>
      </c>
      <c r="E570" s="121">
        <v>2.0550000000000002</v>
      </c>
      <c r="F570" s="87">
        <v>1.98</v>
      </c>
    </row>
    <row r="571" spans="4:6" x14ac:dyDescent="0.15">
      <c r="D571" s="121">
        <v>37231</v>
      </c>
      <c r="E571" s="121">
        <v>1.925</v>
      </c>
      <c r="F571" s="87">
        <v>1.85</v>
      </c>
    </row>
    <row r="572" spans="4:6" x14ac:dyDescent="0.15">
      <c r="D572" s="121">
        <v>37232</v>
      </c>
      <c r="E572" s="121">
        <v>1.84</v>
      </c>
      <c r="F572" s="87">
        <v>1.7549999999999999</v>
      </c>
    </row>
    <row r="573" spans="4:6" x14ac:dyDescent="0.15">
      <c r="D573" s="121">
        <v>37233</v>
      </c>
      <c r="E573" s="121">
        <v>2.12</v>
      </c>
      <c r="F573" s="87">
        <v>2.085</v>
      </c>
    </row>
    <row r="574" spans="4:6" x14ac:dyDescent="0.15">
      <c r="D574" s="121">
        <v>37234</v>
      </c>
      <c r="E574" s="121">
        <v>2.12</v>
      </c>
      <c r="F574" s="87">
        <v>2.085</v>
      </c>
    </row>
    <row r="575" spans="4:6" x14ac:dyDescent="0.15">
      <c r="D575" s="121">
        <v>37235</v>
      </c>
      <c r="E575" s="121">
        <v>2.12</v>
      </c>
      <c r="F575" s="87">
        <v>2.085</v>
      </c>
    </row>
    <row r="576" spans="4:6" x14ac:dyDescent="0.15">
      <c r="D576" s="121">
        <v>37236</v>
      </c>
      <c r="E576" s="121">
        <v>2.3849999999999998</v>
      </c>
      <c r="F576" s="87">
        <v>2.27</v>
      </c>
    </row>
    <row r="577" spans="4:6" x14ac:dyDescent="0.15">
      <c r="D577" s="121">
        <v>37237</v>
      </c>
      <c r="E577" s="121">
        <v>2.62</v>
      </c>
      <c r="F577" s="87">
        <v>2.4849999999999999</v>
      </c>
    </row>
    <row r="578" spans="4:6" x14ac:dyDescent="0.15">
      <c r="D578" s="121">
        <v>37238</v>
      </c>
      <c r="E578" s="121">
        <v>2.5649999999999999</v>
      </c>
      <c r="F578" s="87">
        <v>2.4300000000000002</v>
      </c>
    </row>
    <row r="579" spans="4:6" x14ac:dyDescent="0.15">
      <c r="D579" s="121">
        <v>37239</v>
      </c>
      <c r="E579" s="121">
        <v>2.5350000000000001</v>
      </c>
      <c r="F579" s="87">
        <v>2.37</v>
      </c>
    </row>
    <row r="580" spans="4:6" x14ac:dyDescent="0.15">
      <c r="D580" s="121">
        <v>37240</v>
      </c>
      <c r="E580" s="121">
        <v>2.5150000000000001</v>
      </c>
      <c r="F580" s="87">
        <v>2.56</v>
      </c>
    </row>
    <row r="581" spans="4:6" x14ac:dyDescent="0.15">
      <c r="D581" s="121">
        <v>37241</v>
      </c>
      <c r="E581" s="121">
        <v>2.5150000000000001</v>
      </c>
      <c r="F581" s="87">
        <v>2.56</v>
      </c>
    </row>
    <row r="582" spans="4:6" x14ac:dyDescent="0.15">
      <c r="D582" s="121">
        <v>37242</v>
      </c>
      <c r="E582" s="121">
        <v>2.5150000000000001</v>
      </c>
      <c r="F582" s="87">
        <v>2.56</v>
      </c>
    </row>
    <row r="583" spans="4:6" x14ac:dyDescent="0.15">
      <c r="D583" s="121">
        <v>37243</v>
      </c>
      <c r="E583" s="121">
        <v>2.6</v>
      </c>
      <c r="F583" s="87">
        <v>2.56</v>
      </c>
    </row>
    <row r="584" spans="4:6" x14ac:dyDescent="0.15">
      <c r="D584" s="121">
        <v>37244</v>
      </c>
      <c r="E584" s="121">
        <v>2.59</v>
      </c>
      <c r="F584" s="87">
        <v>2.56</v>
      </c>
    </row>
    <row r="585" spans="4:6" x14ac:dyDescent="0.15">
      <c r="D585" s="121">
        <v>37245</v>
      </c>
      <c r="E585" s="121">
        <v>2.605</v>
      </c>
      <c r="F585" s="87">
        <v>2.56</v>
      </c>
    </row>
    <row r="586" spans="4:6" x14ac:dyDescent="0.15">
      <c r="D586" s="121">
        <v>37246</v>
      </c>
      <c r="E586" s="121">
        <v>2.6</v>
      </c>
      <c r="F586" s="87">
        <v>2.56</v>
      </c>
    </row>
    <row r="587" spans="4:6" x14ac:dyDescent="0.15">
      <c r="D587" s="121">
        <v>37247</v>
      </c>
      <c r="E587" s="121">
        <v>2.5950000000000002</v>
      </c>
      <c r="F587" s="87">
        <v>2.56</v>
      </c>
    </row>
    <row r="588" spans="4:6" x14ac:dyDescent="0.15">
      <c r="D588" s="121">
        <v>37248</v>
      </c>
      <c r="E588" s="121">
        <v>2.5950000000000002</v>
      </c>
      <c r="F588" s="87">
        <v>2.56</v>
      </c>
    </row>
    <row r="589" spans="4:6" x14ac:dyDescent="0.15">
      <c r="D589" s="121">
        <v>37249</v>
      </c>
      <c r="E589" s="121">
        <v>2.5950000000000002</v>
      </c>
      <c r="F589" s="87">
        <v>2.56</v>
      </c>
    </row>
    <row r="590" spans="4:6" x14ac:dyDescent="0.15">
      <c r="D590" s="121">
        <v>37250</v>
      </c>
      <c r="E590" s="121">
        <v>2.5950000000000002</v>
      </c>
      <c r="F590" s="87">
        <v>2.56</v>
      </c>
    </row>
    <row r="591" spans="4:6" x14ac:dyDescent="0.15">
      <c r="D591" s="121">
        <v>37251</v>
      </c>
      <c r="E591" s="121">
        <v>2.5950000000000002</v>
      </c>
      <c r="F591" s="87">
        <v>2.56</v>
      </c>
    </row>
    <row r="592" spans="4:6" x14ac:dyDescent="0.15">
      <c r="D592" s="121">
        <v>37252</v>
      </c>
      <c r="E592" s="121">
        <v>2.9350000000000001</v>
      </c>
      <c r="F592" s="87">
        <v>2.56</v>
      </c>
    </row>
    <row r="593" spans="4:6" x14ac:dyDescent="0.15">
      <c r="D593" s="121">
        <v>37253</v>
      </c>
      <c r="E593" s="121">
        <v>2.61</v>
      </c>
      <c r="F593" s="87">
        <v>2.56</v>
      </c>
    </row>
    <row r="594" spans="4:6" x14ac:dyDescent="0.15">
      <c r="D594" s="121">
        <v>37254</v>
      </c>
      <c r="E594" s="121">
        <v>2.72</v>
      </c>
      <c r="F594" s="87">
        <v>2.56</v>
      </c>
    </row>
    <row r="595" spans="4:6" x14ac:dyDescent="0.15">
      <c r="D595" s="121">
        <v>37255</v>
      </c>
      <c r="E595" s="121">
        <v>2.72</v>
      </c>
      <c r="F595" s="87">
        <v>2.56</v>
      </c>
    </row>
    <row r="596" spans="4:6" x14ac:dyDescent="0.15">
      <c r="D596" s="121">
        <v>37256</v>
      </c>
      <c r="E596" s="121">
        <v>2.72</v>
      </c>
      <c r="F596" s="87">
        <v>2.56</v>
      </c>
    </row>
    <row r="597" spans="4:6" x14ac:dyDescent="0.15">
      <c r="D597" s="121">
        <v>37257</v>
      </c>
      <c r="E597" s="121">
        <v>2.5325000000000002</v>
      </c>
      <c r="F597" s="87">
        <v>2.56</v>
      </c>
    </row>
    <row r="598" spans="4:6" x14ac:dyDescent="0.15">
      <c r="D598" s="121">
        <v>37258</v>
      </c>
      <c r="E598" s="121">
        <v>2.5325000000000002</v>
      </c>
      <c r="F598" s="87">
        <v>2.56</v>
      </c>
    </row>
    <row r="599" spans="4:6" x14ac:dyDescent="0.15">
      <c r="D599" s="121">
        <v>37259</v>
      </c>
      <c r="E599" s="121">
        <v>2.5325000000000002</v>
      </c>
      <c r="F599" s="87">
        <v>2.56</v>
      </c>
    </row>
    <row r="600" spans="4:6" x14ac:dyDescent="0.15">
      <c r="D600" s="121">
        <v>37260</v>
      </c>
      <c r="E600" s="121">
        <v>2.5325000000000002</v>
      </c>
      <c r="F600" s="87">
        <v>2.56</v>
      </c>
    </row>
    <row r="601" spans="4:6" x14ac:dyDescent="0.15">
      <c r="D601" s="121">
        <v>37261</v>
      </c>
      <c r="E601" s="121">
        <v>2.5325000000000002</v>
      </c>
      <c r="F601" s="87">
        <v>2.56</v>
      </c>
    </row>
    <row r="602" spans="4:6" x14ac:dyDescent="0.15">
      <c r="D602" s="121">
        <v>37262</v>
      </c>
      <c r="E602" s="121">
        <v>2.5325000000000002</v>
      </c>
      <c r="F602" s="87">
        <v>2.56</v>
      </c>
    </row>
    <row r="603" spans="4:6" x14ac:dyDescent="0.15">
      <c r="D603" s="121">
        <v>37263</v>
      </c>
      <c r="E603" s="121">
        <v>2.5325000000000002</v>
      </c>
      <c r="F603" s="87">
        <v>2.56</v>
      </c>
    </row>
    <row r="604" spans="4:6" x14ac:dyDescent="0.15">
      <c r="D604" s="121">
        <v>37264</v>
      </c>
      <c r="E604" s="121">
        <v>2.5325000000000002</v>
      </c>
      <c r="F604" s="87">
        <v>2.56</v>
      </c>
    </row>
    <row r="605" spans="4:6" x14ac:dyDescent="0.15">
      <c r="D605" s="121">
        <v>37265</v>
      </c>
      <c r="E605" s="121">
        <v>2.5325000000000002</v>
      </c>
      <c r="F605" s="87">
        <v>2.56</v>
      </c>
    </row>
    <row r="606" spans="4:6" x14ac:dyDescent="0.15">
      <c r="D606" s="121">
        <v>37266</v>
      </c>
      <c r="E606" s="121">
        <v>2.5325000000000002</v>
      </c>
      <c r="F606" s="87">
        <v>2.56</v>
      </c>
    </row>
    <row r="607" spans="4:6" x14ac:dyDescent="0.15">
      <c r="D607" s="121">
        <v>37267</v>
      </c>
      <c r="E607" s="121">
        <v>2.5325000000000002</v>
      </c>
      <c r="F607" s="87">
        <v>2.56</v>
      </c>
    </row>
    <row r="608" spans="4:6" x14ac:dyDescent="0.15">
      <c r="D608" s="121">
        <v>37268</v>
      </c>
      <c r="E608" s="121">
        <v>2.5325000000000002</v>
      </c>
      <c r="F608" s="87">
        <v>2.56</v>
      </c>
    </row>
    <row r="609" spans="4:6" x14ac:dyDescent="0.15">
      <c r="D609" s="121">
        <v>37269</v>
      </c>
      <c r="E609" s="121">
        <v>2.5325000000000002</v>
      </c>
      <c r="F609" s="87">
        <v>2.56</v>
      </c>
    </row>
    <row r="610" spans="4:6" x14ac:dyDescent="0.15">
      <c r="D610" s="121">
        <v>37270</v>
      </c>
      <c r="E610" s="121">
        <v>2.5325000000000002</v>
      </c>
      <c r="F610" s="87">
        <v>2.56</v>
      </c>
    </row>
    <row r="611" spans="4:6" x14ac:dyDescent="0.15">
      <c r="D611" s="121">
        <v>37271</v>
      </c>
      <c r="E611" s="121">
        <v>2.5325000000000002</v>
      </c>
      <c r="F611" s="87">
        <v>2.56</v>
      </c>
    </row>
    <row r="612" spans="4:6" x14ac:dyDescent="0.15">
      <c r="D612" s="121">
        <v>37272</v>
      </c>
      <c r="E612" s="121">
        <v>2.5325000000000002</v>
      </c>
      <c r="F612" s="87">
        <v>2.56</v>
      </c>
    </row>
    <row r="613" spans="4:6" x14ac:dyDescent="0.15">
      <c r="D613" s="121">
        <v>37273</v>
      </c>
      <c r="E613" s="121">
        <v>2.5325000000000002</v>
      </c>
      <c r="F613" s="87">
        <v>2.56</v>
      </c>
    </row>
    <row r="614" spans="4:6" x14ac:dyDescent="0.15">
      <c r="D614" s="121">
        <v>37274</v>
      </c>
      <c r="E614" s="121">
        <v>2.5325000000000002</v>
      </c>
      <c r="F614" s="87">
        <v>2.56</v>
      </c>
    </row>
    <row r="615" spans="4:6" x14ac:dyDescent="0.15">
      <c r="D615" s="121">
        <v>37275</v>
      </c>
      <c r="E615" s="121">
        <v>2.5325000000000002</v>
      </c>
      <c r="F615" s="87">
        <v>2.56</v>
      </c>
    </row>
    <row r="616" spans="4:6" x14ac:dyDescent="0.15">
      <c r="D616" s="121">
        <v>37276</v>
      </c>
      <c r="E616" s="121">
        <v>2.5325000000000002</v>
      </c>
      <c r="F616" s="87">
        <v>2.56</v>
      </c>
    </row>
    <row r="617" spans="4:6" x14ac:dyDescent="0.15">
      <c r="D617" s="121">
        <v>37277</v>
      </c>
      <c r="E617" s="121">
        <v>2.5325000000000002</v>
      </c>
      <c r="F617" s="87">
        <v>2.56</v>
      </c>
    </row>
    <row r="618" spans="4:6" x14ac:dyDescent="0.15">
      <c r="D618" s="121">
        <v>37278</v>
      </c>
      <c r="E618" s="121">
        <v>2.5325000000000002</v>
      </c>
      <c r="F618" s="87">
        <v>2.56</v>
      </c>
    </row>
    <row r="619" spans="4:6" x14ac:dyDescent="0.15">
      <c r="D619" s="121">
        <v>37279</v>
      </c>
      <c r="E619" s="121">
        <v>2.5325000000000002</v>
      </c>
      <c r="F619" s="87">
        <v>2.56</v>
      </c>
    </row>
    <row r="620" spans="4:6" x14ac:dyDescent="0.15">
      <c r="D620" s="121">
        <v>37280</v>
      </c>
      <c r="E620" s="121">
        <v>2.5325000000000002</v>
      </c>
      <c r="F620" s="87">
        <v>2.56</v>
      </c>
    </row>
    <row r="621" spans="4:6" x14ac:dyDescent="0.15">
      <c r="D621" s="121">
        <v>37281</v>
      </c>
      <c r="E621" s="121">
        <v>2.5325000000000002</v>
      </c>
      <c r="F621" s="87">
        <v>2.56</v>
      </c>
    </row>
    <row r="622" spans="4:6" x14ac:dyDescent="0.15">
      <c r="D622" s="121">
        <v>37282</v>
      </c>
      <c r="E622" s="121">
        <v>2.5325000000000002</v>
      </c>
      <c r="F622" s="87">
        <v>2.56</v>
      </c>
    </row>
    <row r="623" spans="4:6" x14ac:dyDescent="0.15">
      <c r="D623" s="121">
        <v>37283</v>
      </c>
      <c r="E623" s="121">
        <v>2.5325000000000002</v>
      </c>
      <c r="F623" s="87">
        <v>2.56</v>
      </c>
    </row>
    <row r="624" spans="4:6" x14ac:dyDescent="0.15">
      <c r="D624" s="121">
        <v>37284</v>
      </c>
      <c r="E624" s="121">
        <v>2.5325000000000002</v>
      </c>
      <c r="F624" s="87">
        <v>2.56</v>
      </c>
    </row>
    <row r="625" spans="4:6" x14ac:dyDescent="0.15">
      <c r="D625" s="121">
        <v>37285</v>
      </c>
      <c r="E625" s="121">
        <v>2.5325000000000002</v>
      </c>
      <c r="F625" s="87">
        <v>2.56</v>
      </c>
    </row>
    <row r="626" spans="4:6" x14ac:dyDescent="0.15">
      <c r="D626" s="121">
        <v>37286</v>
      </c>
      <c r="E626" s="121">
        <v>2.5325000000000002</v>
      </c>
      <c r="F626" s="87">
        <v>2.56</v>
      </c>
    </row>
    <row r="627" spans="4:6" x14ac:dyDescent="0.15">
      <c r="D627" s="121">
        <v>37287</v>
      </c>
      <c r="E627" s="121">
        <v>2.5325000000000002</v>
      </c>
      <c r="F627" s="87">
        <v>2.56</v>
      </c>
    </row>
    <row r="628" spans="4:6" x14ac:dyDescent="0.15">
      <c r="D628" s="121">
        <v>37226</v>
      </c>
      <c r="E628" s="121">
        <v>2.0099999999999998</v>
      </c>
      <c r="F628" s="87">
        <v>1.7949999999999999</v>
      </c>
    </row>
    <row r="629" spans="4:6" x14ac:dyDescent="0.15">
      <c r="D629" s="121">
        <v>37227</v>
      </c>
      <c r="E629" s="121">
        <v>2.0099999999999998</v>
      </c>
      <c r="F629" s="87">
        <v>1.7949999999999999</v>
      </c>
    </row>
    <row r="630" spans="4:6" x14ac:dyDescent="0.15">
      <c r="D630" s="121">
        <v>37228</v>
      </c>
      <c r="E630" s="121">
        <v>2.0099999999999998</v>
      </c>
      <c r="F630" s="87">
        <v>1.7949999999999999</v>
      </c>
    </row>
    <row r="631" spans="4:6" x14ac:dyDescent="0.15">
      <c r="D631" s="121">
        <v>37229</v>
      </c>
      <c r="E631" s="121">
        <v>2.2000000000000002</v>
      </c>
      <c r="F631" s="87">
        <v>2.08</v>
      </c>
    </row>
    <row r="632" spans="4:6" x14ac:dyDescent="0.15">
      <c r="D632" s="121">
        <v>37230</v>
      </c>
      <c r="E632" s="121">
        <v>2.0550000000000002</v>
      </c>
      <c r="F632" s="87">
        <v>1.98</v>
      </c>
    </row>
    <row r="633" spans="4:6" x14ac:dyDescent="0.15">
      <c r="D633" s="121">
        <v>37231</v>
      </c>
      <c r="E633" s="121">
        <v>1.925</v>
      </c>
      <c r="F633" s="87">
        <v>1.85</v>
      </c>
    </row>
    <row r="634" spans="4:6" x14ac:dyDescent="0.15">
      <c r="D634" s="121">
        <v>37232</v>
      </c>
      <c r="E634" s="121">
        <v>1.84</v>
      </c>
      <c r="F634" s="87">
        <v>1.7549999999999999</v>
      </c>
    </row>
    <row r="635" spans="4:6" x14ac:dyDescent="0.15">
      <c r="D635" s="121">
        <v>37233</v>
      </c>
      <c r="E635" s="121">
        <v>2.12</v>
      </c>
      <c r="F635" s="87">
        <v>2.085</v>
      </c>
    </row>
    <row r="636" spans="4:6" x14ac:dyDescent="0.15">
      <c r="D636" s="121">
        <v>37234</v>
      </c>
      <c r="E636" s="121">
        <v>2.12</v>
      </c>
      <c r="F636" s="87">
        <v>2.085</v>
      </c>
    </row>
    <row r="637" spans="4:6" x14ac:dyDescent="0.15">
      <c r="D637" s="121">
        <v>37235</v>
      </c>
      <c r="E637" s="121">
        <v>2.12</v>
      </c>
      <c r="F637" s="87">
        <v>2.085</v>
      </c>
    </row>
    <row r="638" spans="4:6" x14ac:dyDescent="0.15">
      <c r="D638" s="121">
        <v>37236</v>
      </c>
      <c r="E638" s="121">
        <v>2.3849999999999998</v>
      </c>
      <c r="F638" s="87">
        <v>2.27</v>
      </c>
    </row>
    <row r="639" spans="4:6" x14ac:dyDescent="0.15">
      <c r="D639" s="121">
        <v>37237</v>
      </c>
      <c r="E639" s="121">
        <v>2.62</v>
      </c>
      <c r="F639" s="87">
        <v>2.4849999999999999</v>
      </c>
    </row>
    <row r="640" spans="4:6" x14ac:dyDescent="0.15">
      <c r="D640" s="121">
        <v>37238</v>
      </c>
      <c r="E640" s="121">
        <v>2.5649999999999999</v>
      </c>
      <c r="F640" s="87">
        <v>2.4300000000000002</v>
      </c>
    </row>
    <row r="641" spans="4:6" x14ac:dyDescent="0.15">
      <c r="D641" s="121">
        <v>37239</v>
      </c>
      <c r="E641" s="121">
        <v>2.5350000000000001</v>
      </c>
      <c r="F641" s="87">
        <v>2.37</v>
      </c>
    </row>
    <row r="642" spans="4:6" x14ac:dyDescent="0.15">
      <c r="D642" s="121">
        <v>37240</v>
      </c>
      <c r="E642" s="121">
        <v>2.5150000000000001</v>
      </c>
      <c r="F642" s="87">
        <v>2.36</v>
      </c>
    </row>
    <row r="643" spans="4:6" x14ac:dyDescent="0.15">
      <c r="D643" s="121">
        <v>37241</v>
      </c>
      <c r="E643" s="121">
        <v>2.5150000000000001</v>
      </c>
      <c r="F643" s="87">
        <v>2.36</v>
      </c>
    </row>
    <row r="644" spans="4:6" x14ac:dyDescent="0.15">
      <c r="D644" s="121">
        <v>37242</v>
      </c>
      <c r="E644" s="121">
        <v>2.5150000000000001</v>
      </c>
      <c r="F644" s="87">
        <v>2.36</v>
      </c>
    </row>
    <row r="645" spans="4:6" x14ac:dyDescent="0.15">
      <c r="D645" s="121">
        <v>37243</v>
      </c>
      <c r="E645" s="121">
        <v>2.6</v>
      </c>
      <c r="F645" s="87">
        <v>2.44</v>
      </c>
    </row>
    <row r="646" spans="4:6" x14ac:dyDescent="0.15">
      <c r="D646" s="121">
        <v>37244</v>
      </c>
      <c r="E646" s="121">
        <v>2.59</v>
      </c>
      <c r="F646" s="87">
        <v>2.44</v>
      </c>
    </row>
    <row r="647" spans="4:6" x14ac:dyDescent="0.15">
      <c r="D647" s="121">
        <v>37245</v>
      </c>
      <c r="E647" s="121">
        <v>2.605</v>
      </c>
      <c r="F647" s="87">
        <v>2.44</v>
      </c>
    </row>
    <row r="648" spans="4:6" x14ac:dyDescent="0.15">
      <c r="D648" s="121">
        <v>37246</v>
      </c>
      <c r="E648" s="121">
        <v>2.6</v>
      </c>
      <c r="F648" s="87">
        <v>2.44</v>
      </c>
    </row>
    <row r="649" spans="4:6" x14ac:dyDescent="0.15">
      <c r="D649" s="121">
        <v>37247</v>
      </c>
      <c r="E649" s="121">
        <v>2.5950000000000002</v>
      </c>
      <c r="F649" s="87">
        <v>2.44</v>
      </c>
    </row>
    <row r="650" spans="4:6" x14ac:dyDescent="0.15">
      <c r="D650" s="121">
        <v>37248</v>
      </c>
      <c r="E650" s="121">
        <v>2.5950000000000002</v>
      </c>
      <c r="F650" s="87">
        <v>2.44</v>
      </c>
    </row>
    <row r="651" spans="4:6" x14ac:dyDescent="0.15">
      <c r="D651" s="121">
        <v>37249</v>
      </c>
      <c r="E651" s="121">
        <v>2.5950000000000002</v>
      </c>
      <c r="F651" s="87">
        <v>2.44</v>
      </c>
    </row>
    <row r="652" spans="4:6" x14ac:dyDescent="0.15">
      <c r="D652" s="121">
        <v>37250</v>
      </c>
      <c r="E652" s="121">
        <v>2.5950000000000002</v>
      </c>
      <c r="F652" s="87">
        <v>2.44</v>
      </c>
    </row>
    <row r="653" spans="4:6" x14ac:dyDescent="0.15">
      <c r="D653" s="121">
        <v>37251</v>
      </c>
      <c r="E653" s="121">
        <v>2.5950000000000002</v>
      </c>
      <c r="F653" s="87">
        <v>2.44</v>
      </c>
    </row>
    <row r="654" spans="4:6" x14ac:dyDescent="0.15">
      <c r="D654" s="121">
        <v>37252</v>
      </c>
      <c r="E654" s="121">
        <v>2.9350000000000001</v>
      </c>
      <c r="F654" s="87">
        <v>2.44</v>
      </c>
    </row>
    <row r="655" spans="4:6" x14ac:dyDescent="0.15">
      <c r="D655" s="121">
        <v>37253</v>
      </c>
      <c r="E655" s="121">
        <v>2.61</v>
      </c>
      <c r="F655" s="87">
        <v>2.44</v>
      </c>
    </row>
    <row r="656" spans="4:6" x14ac:dyDescent="0.15">
      <c r="D656" s="121">
        <v>37254</v>
      </c>
      <c r="E656" s="121">
        <v>2.61</v>
      </c>
      <c r="F656" s="87">
        <v>2.44</v>
      </c>
    </row>
    <row r="657" spans="4:6" x14ac:dyDescent="0.15">
      <c r="D657" s="121">
        <v>37255</v>
      </c>
      <c r="E657" s="121">
        <v>2.61</v>
      </c>
      <c r="F657" s="87">
        <v>2.44</v>
      </c>
    </row>
    <row r="658" spans="4:6" x14ac:dyDescent="0.15">
      <c r="D658" s="121">
        <v>37256</v>
      </c>
      <c r="E658" s="121">
        <v>2.61</v>
      </c>
      <c r="F658" s="87">
        <v>2.44</v>
      </c>
    </row>
    <row r="659" spans="4:6" x14ac:dyDescent="0.15">
      <c r="D659" s="121">
        <v>37257</v>
      </c>
      <c r="E659" s="121">
        <v>2.5325000000000002</v>
      </c>
      <c r="F659" s="87">
        <v>2.44</v>
      </c>
    </row>
    <row r="660" spans="4:6" x14ac:dyDescent="0.15">
      <c r="D660" s="121">
        <v>37258</v>
      </c>
      <c r="E660" s="121">
        <v>2.57</v>
      </c>
      <c r="F660" s="87">
        <v>2.44</v>
      </c>
    </row>
    <row r="661" spans="4:6" x14ac:dyDescent="0.15">
      <c r="D661" s="121">
        <v>37259</v>
      </c>
      <c r="E661" s="121">
        <v>2.57</v>
      </c>
      <c r="F661" s="87">
        <v>2.44</v>
      </c>
    </row>
    <row r="662" spans="4:6" x14ac:dyDescent="0.15">
      <c r="D662" s="121">
        <v>37260</v>
      </c>
      <c r="E662" s="121">
        <v>2.57</v>
      </c>
      <c r="F662" s="87">
        <v>2.44</v>
      </c>
    </row>
    <row r="663" spans="4:6" x14ac:dyDescent="0.15">
      <c r="D663" s="121">
        <v>37261</v>
      </c>
      <c r="E663" s="121">
        <v>2.57</v>
      </c>
      <c r="F663" s="87">
        <v>2.44</v>
      </c>
    </row>
    <row r="664" spans="4:6" x14ac:dyDescent="0.15">
      <c r="D664" s="121">
        <v>37262</v>
      </c>
      <c r="E664" s="121">
        <v>2.57</v>
      </c>
      <c r="F664" s="87">
        <v>2.44</v>
      </c>
    </row>
    <row r="665" spans="4:6" x14ac:dyDescent="0.15">
      <c r="D665" s="121">
        <v>37263</v>
      </c>
      <c r="E665" s="121">
        <v>2.57</v>
      </c>
      <c r="F665" s="87">
        <v>2.44</v>
      </c>
    </row>
    <row r="666" spans="4:6" x14ac:dyDescent="0.15">
      <c r="D666" s="121">
        <v>37264</v>
      </c>
      <c r="E666" s="121">
        <v>2.57</v>
      </c>
      <c r="F666" s="87">
        <v>2.44</v>
      </c>
    </row>
    <row r="667" spans="4:6" x14ac:dyDescent="0.15">
      <c r="D667" s="121">
        <v>37265</v>
      </c>
      <c r="E667" s="121">
        <v>2.57</v>
      </c>
      <c r="F667" s="87">
        <v>2.44</v>
      </c>
    </row>
    <row r="668" spans="4:6" x14ac:dyDescent="0.15">
      <c r="D668" s="121">
        <v>37266</v>
      </c>
      <c r="E668" s="121">
        <v>2.57</v>
      </c>
      <c r="F668" s="87">
        <v>2.44</v>
      </c>
    </row>
    <row r="669" spans="4:6" x14ac:dyDescent="0.15">
      <c r="D669" s="121">
        <v>37267</v>
      </c>
      <c r="E669" s="121">
        <v>2.57</v>
      </c>
      <c r="F669" s="87">
        <v>2.44</v>
      </c>
    </row>
    <row r="670" spans="4:6" x14ac:dyDescent="0.15">
      <c r="D670" s="121">
        <v>37268</v>
      </c>
      <c r="E670" s="121">
        <v>2.57</v>
      </c>
      <c r="F670" s="87">
        <v>2.44</v>
      </c>
    </row>
    <row r="671" spans="4:6" x14ac:dyDescent="0.15">
      <c r="D671" s="121">
        <v>37269</v>
      </c>
      <c r="E671" s="121">
        <v>2.57</v>
      </c>
      <c r="F671" s="87">
        <v>2.44</v>
      </c>
    </row>
    <row r="672" spans="4:6" x14ac:dyDescent="0.15">
      <c r="D672" s="121">
        <v>37270</v>
      </c>
      <c r="E672" s="121">
        <v>2.57</v>
      </c>
      <c r="F672" s="87">
        <v>2.44</v>
      </c>
    </row>
    <row r="673" spans="4:6" x14ac:dyDescent="0.15">
      <c r="D673" s="121">
        <v>37271</v>
      </c>
      <c r="E673" s="121">
        <v>2.57</v>
      </c>
      <c r="F673" s="87">
        <v>2.44</v>
      </c>
    </row>
    <row r="674" spans="4:6" x14ac:dyDescent="0.15">
      <c r="D674" s="121">
        <v>37272</v>
      </c>
      <c r="E674" s="121">
        <v>2.57</v>
      </c>
      <c r="F674" s="87">
        <v>2.44</v>
      </c>
    </row>
    <row r="675" spans="4:6" x14ac:dyDescent="0.15">
      <c r="D675" s="121">
        <v>37273</v>
      </c>
      <c r="E675" s="121">
        <v>2.57</v>
      </c>
      <c r="F675" s="87">
        <v>2.44</v>
      </c>
    </row>
    <row r="676" spans="4:6" x14ac:dyDescent="0.15">
      <c r="D676" s="121">
        <v>37274</v>
      </c>
      <c r="E676" s="121">
        <v>2.57</v>
      </c>
      <c r="F676" s="87">
        <v>2.44</v>
      </c>
    </row>
    <row r="677" spans="4:6" x14ac:dyDescent="0.15">
      <c r="D677" s="121">
        <v>37275</v>
      </c>
      <c r="E677" s="121">
        <v>2.57</v>
      </c>
      <c r="F677" s="87">
        <v>2.44</v>
      </c>
    </row>
    <row r="678" spans="4:6" x14ac:dyDescent="0.15">
      <c r="D678" s="121">
        <v>37276</v>
      </c>
      <c r="E678" s="121">
        <v>2.57</v>
      </c>
      <c r="F678" s="87">
        <v>2.44</v>
      </c>
    </row>
    <row r="679" spans="4:6" x14ac:dyDescent="0.15">
      <c r="D679" s="121">
        <v>37277</v>
      </c>
      <c r="E679" s="121">
        <v>2.57</v>
      </c>
      <c r="F679" s="87">
        <v>2.44</v>
      </c>
    </row>
    <row r="680" spans="4:6" x14ac:dyDescent="0.15">
      <c r="D680" s="121">
        <v>37278</v>
      </c>
      <c r="E680" s="121">
        <v>2.57</v>
      </c>
      <c r="F680" s="87">
        <v>2.44</v>
      </c>
    </row>
    <row r="681" spans="4:6" x14ac:dyDescent="0.15">
      <c r="D681" s="121">
        <v>37279</v>
      </c>
      <c r="E681" s="121">
        <v>2.57</v>
      </c>
      <c r="F681" s="87">
        <v>2.44</v>
      </c>
    </row>
    <row r="682" spans="4:6" x14ac:dyDescent="0.15">
      <c r="D682" s="121">
        <v>37280</v>
      </c>
      <c r="E682" s="121">
        <v>2.57</v>
      </c>
      <c r="F682" s="87">
        <v>2.44</v>
      </c>
    </row>
    <row r="683" spans="4:6" x14ac:dyDescent="0.15">
      <c r="D683" s="121">
        <v>37281</v>
      </c>
      <c r="E683" s="121">
        <v>2.57</v>
      </c>
      <c r="F683" s="87">
        <v>2.44</v>
      </c>
    </row>
    <row r="684" spans="4:6" x14ac:dyDescent="0.15">
      <c r="D684" s="121">
        <v>37282</v>
      </c>
      <c r="E684" s="121">
        <v>2.57</v>
      </c>
      <c r="F684" s="87">
        <v>2.44</v>
      </c>
    </row>
    <row r="685" spans="4:6" x14ac:dyDescent="0.15">
      <c r="D685" s="121">
        <v>37283</v>
      </c>
      <c r="E685" s="121">
        <v>2.57</v>
      </c>
      <c r="F685" s="87">
        <v>2.44</v>
      </c>
    </row>
    <row r="686" spans="4:6" x14ac:dyDescent="0.15">
      <c r="D686" s="121">
        <v>37284</v>
      </c>
      <c r="E686" s="121">
        <v>2.57</v>
      </c>
      <c r="F686" s="87">
        <v>2.44</v>
      </c>
    </row>
    <row r="687" spans="4:6" x14ac:dyDescent="0.15">
      <c r="D687" s="121">
        <v>37285</v>
      </c>
      <c r="E687" s="121">
        <v>2.57</v>
      </c>
      <c r="F687" s="87">
        <v>2.44</v>
      </c>
    </row>
    <row r="688" spans="4:6" x14ac:dyDescent="0.15">
      <c r="D688" s="121">
        <v>37286</v>
      </c>
      <c r="E688" s="121">
        <v>2.57</v>
      </c>
      <c r="F688" s="87">
        <v>2.44</v>
      </c>
    </row>
    <row r="689" spans="4:6" x14ac:dyDescent="0.15">
      <c r="D689" s="121">
        <v>37287</v>
      </c>
      <c r="E689" s="121">
        <v>2.57</v>
      </c>
      <c r="F689" s="87">
        <v>2.44</v>
      </c>
    </row>
    <row r="690" spans="4:6" x14ac:dyDescent="0.15">
      <c r="D690" s="121">
        <v>37246</v>
      </c>
      <c r="E690" s="121">
        <v>2.3199999999999998</v>
      </c>
      <c r="F690" s="87">
        <v>1.7949999999999999</v>
      </c>
    </row>
    <row r="691" spans="4:6" x14ac:dyDescent="0.15">
      <c r="D691" s="121">
        <v>37247</v>
      </c>
      <c r="E691" s="121">
        <v>2.3199999999999998</v>
      </c>
      <c r="F691" s="87">
        <v>1.7949999999999999</v>
      </c>
    </row>
    <row r="692" spans="4:6" x14ac:dyDescent="0.15">
      <c r="D692" s="121">
        <v>37248</v>
      </c>
      <c r="E692" s="121">
        <v>2.3199999999999998</v>
      </c>
      <c r="F692" s="87">
        <v>1.7949999999999999</v>
      </c>
    </row>
    <row r="693" spans="4:6" x14ac:dyDescent="0.15">
      <c r="D693" s="121">
        <v>37249</v>
      </c>
      <c r="E693" s="121">
        <v>2.3199999999999998</v>
      </c>
      <c r="F693" s="87">
        <v>2.08</v>
      </c>
    </row>
    <row r="694" spans="4:6" x14ac:dyDescent="0.15">
      <c r="D694" s="121">
        <v>37250</v>
      </c>
      <c r="E694" s="121">
        <v>2.3199999999999998</v>
      </c>
      <c r="F694" s="87">
        <v>1.98</v>
      </c>
    </row>
    <row r="695" spans="4:6" x14ac:dyDescent="0.15">
      <c r="D695" s="121">
        <v>37251</v>
      </c>
      <c r="E695" s="121">
        <v>2.3199999999999998</v>
      </c>
      <c r="F695" s="87">
        <v>1.85</v>
      </c>
    </row>
    <row r="696" spans="4:6" x14ac:dyDescent="0.15">
      <c r="D696" s="121">
        <v>37252</v>
      </c>
      <c r="E696" s="121">
        <v>2.3199999999999998</v>
      </c>
      <c r="F696" s="87">
        <v>1.7549999999999999</v>
      </c>
    </row>
    <row r="697" spans="4:6" x14ac:dyDescent="0.15">
      <c r="D697" s="121">
        <v>37253</v>
      </c>
      <c r="E697" s="121">
        <v>2.3199999999999998</v>
      </c>
      <c r="F697" s="87">
        <v>2.085</v>
      </c>
    </row>
    <row r="698" spans="4:6" x14ac:dyDescent="0.15">
      <c r="D698" s="121">
        <v>37254</v>
      </c>
      <c r="E698" s="121">
        <v>2.3199999999999998</v>
      </c>
      <c r="F698" s="87">
        <v>2.085</v>
      </c>
    </row>
    <row r="699" spans="4:6" x14ac:dyDescent="0.15">
      <c r="D699" s="121">
        <v>37255</v>
      </c>
      <c r="E699" s="121">
        <v>2.3199999999999998</v>
      </c>
      <c r="F699" s="87">
        <v>2.085</v>
      </c>
    </row>
    <row r="700" spans="4:6" x14ac:dyDescent="0.15">
      <c r="D700" s="121">
        <v>37256</v>
      </c>
      <c r="E700" s="121">
        <v>2.3199999999999998</v>
      </c>
      <c r="F700" s="87">
        <v>2.27</v>
      </c>
    </row>
    <row r="701" spans="4:6" x14ac:dyDescent="0.15">
      <c r="D701" s="121">
        <v>37208</v>
      </c>
      <c r="E701" s="121">
        <v>3.1749999999999998</v>
      </c>
      <c r="F701" s="87">
        <v>2.4849999999999999</v>
      </c>
    </row>
    <row r="702" spans="4:6" x14ac:dyDescent="0.15">
      <c r="D702" s="121">
        <v>37209</v>
      </c>
      <c r="E702" s="121">
        <v>3.1749999999999998</v>
      </c>
      <c r="F702" s="87">
        <v>2.4300000000000002</v>
      </c>
    </row>
    <row r="703" spans="4:6" x14ac:dyDescent="0.15">
      <c r="D703" s="121">
        <v>37210</v>
      </c>
      <c r="E703" s="121">
        <v>3.1749999999999998</v>
      </c>
      <c r="F703" s="87">
        <v>2.37</v>
      </c>
    </row>
    <row r="704" spans="4:6" x14ac:dyDescent="0.15">
      <c r="D704" s="121">
        <v>37211</v>
      </c>
      <c r="E704" s="121">
        <v>3.1749999999999998</v>
      </c>
      <c r="F704" s="87">
        <v>2.36</v>
      </c>
    </row>
    <row r="705" spans="4:6" x14ac:dyDescent="0.15">
      <c r="D705" s="121">
        <v>37212</v>
      </c>
      <c r="E705" s="121">
        <v>3.1749999999999998</v>
      </c>
      <c r="F705" s="87">
        <v>2.36</v>
      </c>
    </row>
    <row r="706" spans="4:6" x14ac:dyDescent="0.15">
      <c r="D706" s="121">
        <v>37213</v>
      </c>
      <c r="E706" s="121">
        <v>3.1749999999999998</v>
      </c>
      <c r="F706" s="87">
        <v>2.36</v>
      </c>
    </row>
    <row r="707" spans="4:6" x14ac:dyDescent="0.15">
      <c r="D707" s="121">
        <v>37214</v>
      </c>
      <c r="E707" s="121">
        <v>3.1749999999999998</v>
      </c>
      <c r="F707" s="87">
        <v>2.4950000000000001</v>
      </c>
    </row>
    <row r="708" spans="4:6" x14ac:dyDescent="0.15">
      <c r="D708" s="121">
        <v>37215</v>
      </c>
      <c r="E708" s="121">
        <v>3.1749999999999998</v>
      </c>
      <c r="F708" s="87">
        <v>2.46</v>
      </c>
    </row>
    <row r="709" spans="4:6" x14ac:dyDescent="0.15">
      <c r="D709" s="121">
        <v>37216</v>
      </c>
      <c r="E709" s="121">
        <v>3.1749999999999998</v>
      </c>
      <c r="F709" s="87">
        <v>2.46</v>
      </c>
    </row>
    <row r="710" spans="4:6" x14ac:dyDescent="0.15">
      <c r="D710" s="121">
        <v>37217</v>
      </c>
      <c r="E710" s="121">
        <v>3.1749999999999998</v>
      </c>
      <c r="F710" s="87">
        <v>2.46</v>
      </c>
    </row>
    <row r="711" spans="4:6" x14ac:dyDescent="0.15">
      <c r="D711" s="121">
        <v>37218</v>
      </c>
      <c r="E711" s="121">
        <v>3.1749999999999998</v>
      </c>
      <c r="F711" s="87">
        <v>2.46</v>
      </c>
    </row>
    <row r="712" spans="4:6" x14ac:dyDescent="0.15">
      <c r="D712" s="121">
        <v>37219</v>
      </c>
      <c r="E712" s="121">
        <v>3.1749999999999998</v>
      </c>
      <c r="F712" s="87">
        <v>2.46</v>
      </c>
    </row>
    <row r="713" spans="4:6" x14ac:dyDescent="0.15">
      <c r="D713" s="121">
        <v>37220</v>
      </c>
      <c r="E713" s="121">
        <v>3.1749999999999998</v>
      </c>
      <c r="F713" s="87">
        <v>2.46</v>
      </c>
    </row>
    <row r="714" spans="4:6" x14ac:dyDescent="0.15">
      <c r="D714" s="121">
        <v>37221</v>
      </c>
      <c r="E714" s="121">
        <v>3.1749999999999998</v>
      </c>
      <c r="F714" s="87">
        <v>2.46</v>
      </c>
    </row>
    <row r="715" spans="4:6" x14ac:dyDescent="0.15">
      <c r="D715" s="121">
        <v>37222</v>
      </c>
      <c r="E715" s="121">
        <v>3.1749999999999998</v>
      </c>
      <c r="F715" s="87">
        <v>2.46</v>
      </c>
    </row>
    <row r="716" spans="4:6" x14ac:dyDescent="0.15">
      <c r="D716" s="121">
        <v>37223</v>
      </c>
      <c r="E716" s="121">
        <v>3.1749999999999998</v>
      </c>
      <c r="F716" s="87">
        <v>2.46</v>
      </c>
    </row>
    <row r="717" spans="4:6" x14ac:dyDescent="0.15">
      <c r="D717" s="121">
        <v>37224</v>
      </c>
      <c r="E717" s="121">
        <v>3.1749999999999998</v>
      </c>
      <c r="F717" s="87">
        <v>2.46</v>
      </c>
    </row>
    <row r="718" spans="4:6" x14ac:dyDescent="0.15">
      <c r="D718" s="121">
        <v>37225</v>
      </c>
      <c r="E718" s="121">
        <v>3.1749999999999998</v>
      </c>
      <c r="F718" s="87">
        <v>2.46</v>
      </c>
    </row>
    <row r="719" spans="4:6" x14ac:dyDescent="0.15">
      <c r="D719" s="121">
        <v>37165</v>
      </c>
      <c r="E719" s="121">
        <v>1.7949999999999999</v>
      </c>
      <c r="F719" s="87">
        <v>2.46</v>
      </c>
    </row>
    <row r="720" spans="4:6" x14ac:dyDescent="0.15">
      <c r="D720" s="121">
        <v>37166</v>
      </c>
      <c r="E720" s="121">
        <v>1.7350000000000001</v>
      </c>
      <c r="F720" s="87">
        <v>2.46</v>
      </c>
    </row>
    <row r="721" spans="4:6" x14ac:dyDescent="0.15">
      <c r="D721" s="121">
        <v>37167</v>
      </c>
      <c r="E721" s="121">
        <v>1.7849999999999999</v>
      </c>
      <c r="F721" s="87">
        <v>2.46</v>
      </c>
    </row>
    <row r="722" spans="4:6" x14ac:dyDescent="0.15">
      <c r="D722" s="121">
        <v>37168</v>
      </c>
      <c r="E722" s="121">
        <v>1.98</v>
      </c>
      <c r="F722" s="87">
        <v>2.46</v>
      </c>
    </row>
    <row r="723" spans="4:6" x14ac:dyDescent="0.15">
      <c r="D723" s="121">
        <v>37169</v>
      </c>
      <c r="E723" s="121">
        <v>2.1349999999999998</v>
      </c>
      <c r="F723" s="87">
        <v>2.46</v>
      </c>
    </row>
    <row r="724" spans="4:6" x14ac:dyDescent="0.15">
      <c r="D724" s="121">
        <v>37170</v>
      </c>
      <c r="E724" s="121">
        <v>2.06</v>
      </c>
      <c r="F724" s="87">
        <v>2.46</v>
      </c>
    </row>
    <row r="725" spans="4:6" x14ac:dyDescent="0.15">
      <c r="D725" s="121">
        <v>37171</v>
      </c>
      <c r="E725" s="121">
        <v>2.06</v>
      </c>
      <c r="F725" s="87">
        <v>2.46</v>
      </c>
    </row>
    <row r="726" spans="4:6" x14ac:dyDescent="0.15">
      <c r="D726" s="121">
        <v>37172</v>
      </c>
      <c r="E726" s="121">
        <v>2.06</v>
      </c>
      <c r="F726" s="87">
        <v>2.46</v>
      </c>
    </row>
    <row r="727" spans="4:6" x14ac:dyDescent="0.15">
      <c r="D727" s="121">
        <v>37173</v>
      </c>
      <c r="E727" s="121">
        <v>1.9750000000000001</v>
      </c>
      <c r="F727" s="87">
        <v>2.46</v>
      </c>
    </row>
    <row r="728" spans="4:6" x14ac:dyDescent="0.15">
      <c r="D728" s="121">
        <v>37174</v>
      </c>
      <c r="E728" s="121">
        <v>2.09</v>
      </c>
      <c r="F728" s="87">
        <v>2.46</v>
      </c>
    </row>
    <row r="729" spans="4:6" x14ac:dyDescent="0.15">
      <c r="D729" s="121">
        <v>37175</v>
      </c>
      <c r="E729" s="121">
        <v>2.17</v>
      </c>
      <c r="F729" s="87">
        <v>2.46</v>
      </c>
    </row>
    <row r="730" spans="4:6" x14ac:dyDescent="0.15">
      <c r="D730" s="121">
        <v>37176</v>
      </c>
      <c r="E730" s="121">
        <v>2.42</v>
      </c>
      <c r="F730" s="87">
        <v>2.46</v>
      </c>
    </row>
    <row r="731" spans="4:6" x14ac:dyDescent="0.15">
      <c r="D731" s="121">
        <v>37177</v>
      </c>
      <c r="E731" s="121">
        <v>2.3250000000000002</v>
      </c>
      <c r="F731" s="87">
        <v>2.46</v>
      </c>
    </row>
    <row r="732" spans="4:6" x14ac:dyDescent="0.15">
      <c r="D732" s="121">
        <v>37178</v>
      </c>
      <c r="E732" s="121">
        <v>2.3250000000000002</v>
      </c>
      <c r="F732" s="87">
        <v>2.46</v>
      </c>
    </row>
    <row r="733" spans="4:6" x14ac:dyDescent="0.15">
      <c r="D733" s="121">
        <v>37179</v>
      </c>
      <c r="E733" s="121">
        <v>2.3250000000000002</v>
      </c>
      <c r="F733" s="87">
        <v>2.46</v>
      </c>
    </row>
    <row r="734" spans="4:6" x14ac:dyDescent="0.15">
      <c r="D734" s="121">
        <v>37180</v>
      </c>
      <c r="E734" s="121">
        <v>2.2200000000000002</v>
      </c>
      <c r="F734" s="87">
        <v>2.46</v>
      </c>
    </row>
    <row r="735" spans="4:6" x14ac:dyDescent="0.15">
      <c r="D735" s="121">
        <v>37181</v>
      </c>
      <c r="E735" s="121">
        <v>2.48</v>
      </c>
      <c r="F735" s="87">
        <v>2.46</v>
      </c>
    </row>
    <row r="736" spans="4:6" x14ac:dyDescent="0.15">
      <c r="D736" s="121">
        <v>37182</v>
      </c>
      <c r="E736" s="121">
        <v>2.69</v>
      </c>
      <c r="F736" s="87">
        <v>2.46</v>
      </c>
    </row>
    <row r="737" spans="4:6" x14ac:dyDescent="0.15">
      <c r="D737" s="121">
        <v>37183</v>
      </c>
      <c r="E737" s="121">
        <v>2.4449999999999998</v>
      </c>
      <c r="F737" s="87">
        <v>2.46</v>
      </c>
    </row>
    <row r="738" spans="4:6" x14ac:dyDescent="0.15">
      <c r="D738" s="121">
        <v>37184</v>
      </c>
      <c r="E738" s="121">
        <v>2.3450000000000002</v>
      </c>
      <c r="F738" s="87">
        <v>2.46</v>
      </c>
    </row>
    <row r="739" spans="4:6" x14ac:dyDescent="0.15">
      <c r="D739" s="121">
        <v>37185</v>
      </c>
      <c r="E739" s="121">
        <v>2.3450000000000002</v>
      </c>
      <c r="F739" s="87">
        <v>2.46</v>
      </c>
    </row>
    <row r="740" spans="4:6" x14ac:dyDescent="0.15">
      <c r="D740" s="121">
        <v>37186</v>
      </c>
      <c r="E740" s="121">
        <v>2.3450000000000002</v>
      </c>
      <c r="F740" s="87">
        <v>2.46</v>
      </c>
    </row>
    <row r="741" spans="4:6" x14ac:dyDescent="0.15">
      <c r="D741" s="121">
        <v>37187</v>
      </c>
      <c r="E741" s="121">
        <v>2.6850000000000001</v>
      </c>
      <c r="F741" s="87">
        <v>2.46</v>
      </c>
    </row>
    <row r="742" spans="4:6" x14ac:dyDescent="0.15">
      <c r="D742" s="121">
        <v>37188</v>
      </c>
      <c r="E742" s="121">
        <v>2.91</v>
      </c>
      <c r="F742" s="87">
        <v>2.46</v>
      </c>
    </row>
    <row r="743" spans="4:6" x14ac:dyDescent="0.15">
      <c r="D743" s="121">
        <v>37189</v>
      </c>
      <c r="E743" s="121">
        <v>2.73</v>
      </c>
      <c r="F743" s="87">
        <v>2.46</v>
      </c>
    </row>
    <row r="744" spans="4:6" x14ac:dyDescent="0.15">
      <c r="D744" s="121">
        <v>37190</v>
      </c>
      <c r="E744" s="121">
        <v>3.165</v>
      </c>
      <c r="F744" s="87">
        <v>2.46</v>
      </c>
    </row>
    <row r="745" spans="4:6" x14ac:dyDescent="0.15">
      <c r="D745" s="121">
        <v>37191</v>
      </c>
      <c r="E745" s="121">
        <v>2.9950000000000001</v>
      </c>
      <c r="F745" s="87">
        <v>2.46</v>
      </c>
    </row>
    <row r="746" spans="4:6" x14ac:dyDescent="0.15">
      <c r="D746" s="121">
        <v>37192</v>
      </c>
      <c r="E746" s="121">
        <v>2.9950000000000001</v>
      </c>
      <c r="F746" s="87">
        <v>2.46</v>
      </c>
    </row>
    <row r="747" spans="4:6" x14ac:dyDescent="0.15">
      <c r="D747" s="121">
        <v>37193</v>
      </c>
      <c r="E747" s="121">
        <v>2.9950000000000001</v>
      </c>
      <c r="F747" s="87">
        <v>2.46</v>
      </c>
    </row>
    <row r="748" spans="4:6" x14ac:dyDescent="0.15">
      <c r="D748" s="121">
        <v>37194</v>
      </c>
      <c r="E748" s="121">
        <v>3.145</v>
      </c>
      <c r="F748" s="87">
        <v>2.46</v>
      </c>
    </row>
    <row r="749" spans="4:6" x14ac:dyDescent="0.15">
      <c r="D749" s="121">
        <v>37195</v>
      </c>
      <c r="E749" s="121">
        <v>3.22</v>
      </c>
      <c r="F749" s="87">
        <v>2.46</v>
      </c>
    </row>
    <row r="750" spans="4:6" x14ac:dyDescent="0.15">
      <c r="D750" s="121">
        <v>37196</v>
      </c>
      <c r="E750" s="121">
        <v>3.1749999999999998</v>
      </c>
      <c r="F750" s="87">
        <v>2.46</v>
      </c>
    </row>
    <row r="751" spans="4:6" x14ac:dyDescent="0.15">
      <c r="D751" s="121">
        <v>37197</v>
      </c>
      <c r="E751" s="121">
        <v>3.1749999999999998</v>
      </c>
      <c r="F751" s="87">
        <v>2.46</v>
      </c>
    </row>
    <row r="752" spans="4:6" x14ac:dyDescent="0.15">
      <c r="D752" s="121">
        <v>37198</v>
      </c>
      <c r="E752" s="121">
        <v>3.1749999999999998</v>
      </c>
      <c r="F752" s="87">
        <v>1.7949999999999999</v>
      </c>
    </row>
    <row r="753" spans="4:6" x14ac:dyDescent="0.15">
      <c r="D753" s="121">
        <v>37199</v>
      </c>
      <c r="E753" s="121">
        <v>3.1749999999999998</v>
      </c>
      <c r="F753" s="87">
        <v>1.7949999999999999</v>
      </c>
    </row>
    <row r="754" spans="4:6" x14ac:dyDescent="0.15">
      <c r="D754" s="121">
        <v>37200</v>
      </c>
      <c r="E754" s="121">
        <v>3.1749999999999998</v>
      </c>
      <c r="F754" s="87">
        <v>1.7949999999999999</v>
      </c>
    </row>
    <row r="755" spans="4:6" x14ac:dyDescent="0.15">
      <c r="D755" s="121">
        <v>37201</v>
      </c>
      <c r="E755" s="121">
        <v>3.1749999999999998</v>
      </c>
      <c r="F755" s="87">
        <v>2.08</v>
      </c>
    </row>
    <row r="756" spans="4:6" x14ac:dyDescent="0.15">
      <c r="D756" s="121">
        <v>37202</v>
      </c>
      <c r="E756" s="121">
        <v>3.1749999999999998</v>
      </c>
      <c r="F756" s="87">
        <v>1.98</v>
      </c>
    </row>
    <row r="757" spans="4:6" x14ac:dyDescent="0.15">
      <c r="D757" s="121">
        <v>37203</v>
      </c>
      <c r="E757" s="121">
        <v>3.1749999999999998</v>
      </c>
      <c r="F757" s="87">
        <v>1.85</v>
      </c>
    </row>
    <row r="758" spans="4:6" x14ac:dyDescent="0.15">
      <c r="D758" s="121">
        <v>37204</v>
      </c>
      <c r="E758" s="121">
        <v>3.1749999999999998</v>
      </c>
      <c r="F758" s="87">
        <v>1.7549999999999999</v>
      </c>
    </row>
    <row r="759" spans="4:6" x14ac:dyDescent="0.15">
      <c r="D759" s="121">
        <v>37205</v>
      </c>
      <c r="E759" s="121">
        <v>3.1749999999999998</v>
      </c>
      <c r="F759" s="87">
        <v>2.085</v>
      </c>
    </row>
    <row r="760" spans="4:6" x14ac:dyDescent="0.15">
      <c r="D760" s="121">
        <v>37206</v>
      </c>
      <c r="E760" s="121">
        <v>3.1749999999999998</v>
      </c>
      <c r="F760" s="87">
        <v>2.085</v>
      </c>
    </row>
    <row r="761" spans="4:6" x14ac:dyDescent="0.15">
      <c r="D761" s="121">
        <v>37207</v>
      </c>
      <c r="E761" s="121">
        <v>3.1749999999999998</v>
      </c>
      <c r="F761" s="87">
        <v>2.085</v>
      </c>
    </row>
    <row r="762" spans="4:6" x14ac:dyDescent="0.15">
      <c r="D762" s="121">
        <v>37208</v>
      </c>
      <c r="E762" s="121">
        <v>3.1749999999999998</v>
      </c>
      <c r="F762" s="87">
        <v>2.27</v>
      </c>
    </row>
    <row r="763" spans="4:6" x14ac:dyDescent="0.15">
      <c r="D763" s="121">
        <v>37209</v>
      </c>
      <c r="E763" s="121">
        <v>3.1749999999999998</v>
      </c>
      <c r="F763" s="87">
        <v>2.4849999999999999</v>
      </c>
    </row>
    <row r="764" spans="4:6" x14ac:dyDescent="0.15">
      <c r="D764" s="121">
        <v>37210</v>
      </c>
      <c r="E764" s="121">
        <v>3.1749999999999998</v>
      </c>
      <c r="F764" s="87">
        <v>2.4300000000000002</v>
      </c>
    </row>
    <row r="765" spans="4:6" x14ac:dyDescent="0.15">
      <c r="D765" s="121">
        <v>37211</v>
      </c>
      <c r="E765" s="121">
        <v>3.1749999999999998</v>
      </c>
      <c r="F765" s="87">
        <v>2.37</v>
      </c>
    </row>
    <row r="766" spans="4:6" x14ac:dyDescent="0.15">
      <c r="D766" s="121">
        <v>37212</v>
      </c>
      <c r="E766" s="121">
        <v>3.1749999999999998</v>
      </c>
      <c r="F766" s="87">
        <v>2.36</v>
      </c>
    </row>
    <row r="767" spans="4:6" x14ac:dyDescent="0.15">
      <c r="D767" s="121">
        <v>37213</v>
      </c>
      <c r="E767" s="121">
        <v>3.1749999999999998</v>
      </c>
      <c r="F767" s="87">
        <v>2.36</v>
      </c>
    </row>
    <row r="768" spans="4:6" x14ac:dyDescent="0.15">
      <c r="D768" s="121">
        <v>37214</v>
      </c>
      <c r="E768" s="121">
        <v>3.1749999999999998</v>
      </c>
      <c r="F768" s="87">
        <v>2.36</v>
      </c>
    </row>
    <row r="769" spans="4:6" x14ac:dyDescent="0.15">
      <c r="D769" s="121">
        <v>37215</v>
      </c>
      <c r="E769" s="121">
        <v>3.1749999999999998</v>
      </c>
      <c r="F769" s="87">
        <v>2.4950000000000001</v>
      </c>
    </row>
    <row r="770" spans="4:6" x14ac:dyDescent="0.15">
      <c r="D770" s="121">
        <v>37216</v>
      </c>
      <c r="E770" s="121">
        <v>3.1749999999999998</v>
      </c>
      <c r="F770" s="87">
        <v>2.4900000000000002</v>
      </c>
    </row>
    <row r="771" spans="4:6" x14ac:dyDescent="0.15">
      <c r="D771" s="121">
        <v>37217</v>
      </c>
      <c r="E771" s="121">
        <v>3.1749999999999998</v>
      </c>
      <c r="F771" s="87">
        <v>2.41</v>
      </c>
    </row>
    <row r="772" spans="4:6" x14ac:dyDescent="0.15">
      <c r="D772" s="121">
        <v>37218</v>
      </c>
      <c r="E772" s="121">
        <v>3.1749999999999998</v>
      </c>
      <c r="F772" s="87">
        <v>2.41</v>
      </c>
    </row>
    <row r="773" spans="4:6" x14ac:dyDescent="0.15">
      <c r="D773" s="121">
        <v>37219</v>
      </c>
      <c r="E773" s="121">
        <v>3.1749999999999998</v>
      </c>
      <c r="F773" s="87">
        <v>2.41</v>
      </c>
    </row>
    <row r="774" spans="4:6" x14ac:dyDescent="0.15">
      <c r="D774" s="121">
        <v>37220</v>
      </c>
      <c r="E774" s="121">
        <v>3.1749999999999998</v>
      </c>
      <c r="F774" s="87">
        <v>2.41</v>
      </c>
    </row>
    <row r="775" spans="4:6" x14ac:dyDescent="0.15">
      <c r="D775" s="121">
        <v>37221</v>
      </c>
      <c r="E775" s="121">
        <v>3.1749999999999998</v>
      </c>
      <c r="F775" s="87">
        <v>2.41</v>
      </c>
    </row>
    <row r="776" spans="4:6" x14ac:dyDescent="0.15">
      <c r="D776" s="121">
        <v>37222</v>
      </c>
      <c r="E776" s="121">
        <v>3.1749999999999998</v>
      </c>
      <c r="F776" s="87">
        <v>2.41</v>
      </c>
    </row>
    <row r="777" spans="4:6" x14ac:dyDescent="0.15">
      <c r="D777" s="121">
        <v>37223</v>
      </c>
      <c r="E777" s="121">
        <v>3.1749999999999998</v>
      </c>
      <c r="F777" s="87">
        <v>2.41</v>
      </c>
    </row>
    <row r="778" spans="4:6" x14ac:dyDescent="0.15">
      <c r="D778" s="121">
        <v>37224</v>
      </c>
      <c r="E778" s="121">
        <v>3.1749999999999998</v>
      </c>
      <c r="F778" s="87">
        <v>2.41</v>
      </c>
    </row>
    <row r="779" spans="4:6" x14ac:dyDescent="0.15">
      <c r="D779" s="121">
        <v>37225</v>
      </c>
      <c r="E779" s="121">
        <v>3.1749999999999998</v>
      </c>
      <c r="F779" s="87">
        <v>2.41</v>
      </c>
    </row>
    <row r="780" spans="4:6" x14ac:dyDescent="0.15">
      <c r="D780" s="121">
        <v>37165</v>
      </c>
      <c r="E780" s="121">
        <v>1.7949999999999999</v>
      </c>
      <c r="F780" s="87">
        <v>2.41</v>
      </c>
    </row>
    <row r="781" spans="4:6" x14ac:dyDescent="0.15">
      <c r="D781" s="121">
        <v>37166</v>
      </c>
      <c r="E781" s="121">
        <v>1.7350000000000001</v>
      </c>
      <c r="F781" s="87">
        <v>2.41</v>
      </c>
    </row>
    <row r="782" spans="4:6" x14ac:dyDescent="0.15">
      <c r="D782" s="121">
        <v>37167</v>
      </c>
      <c r="E782" s="121">
        <v>1.7849999999999999</v>
      </c>
      <c r="F782" s="87">
        <v>2.41</v>
      </c>
    </row>
    <row r="783" spans="4:6" x14ac:dyDescent="0.15">
      <c r="D783" s="121">
        <v>37168</v>
      </c>
      <c r="E783" s="121">
        <v>1.98</v>
      </c>
      <c r="F783" s="87">
        <v>2.41</v>
      </c>
    </row>
    <row r="784" spans="4:6" x14ac:dyDescent="0.15">
      <c r="D784" s="121">
        <v>37169</v>
      </c>
      <c r="E784" s="121">
        <v>2.1349999999999998</v>
      </c>
      <c r="F784" s="87">
        <v>2.41</v>
      </c>
    </row>
    <row r="785" spans="4:6" x14ac:dyDescent="0.15">
      <c r="D785" s="121">
        <v>37170</v>
      </c>
      <c r="E785" s="121">
        <v>2.06</v>
      </c>
      <c r="F785" s="87">
        <v>2.41</v>
      </c>
    </row>
    <row r="786" spans="4:6" x14ac:dyDescent="0.15">
      <c r="D786" s="121">
        <v>37171</v>
      </c>
      <c r="E786" s="121">
        <v>2.06</v>
      </c>
      <c r="F786" s="87">
        <v>2.41</v>
      </c>
    </row>
    <row r="787" spans="4:6" x14ac:dyDescent="0.15">
      <c r="D787" s="121">
        <v>37172</v>
      </c>
      <c r="E787" s="121">
        <v>2.06</v>
      </c>
      <c r="F787" s="87">
        <v>2.41</v>
      </c>
    </row>
    <row r="788" spans="4:6" x14ac:dyDescent="0.15">
      <c r="D788" s="121">
        <v>37173</v>
      </c>
      <c r="E788" s="121">
        <v>1.9750000000000001</v>
      </c>
      <c r="F788" s="87">
        <v>2.41</v>
      </c>
    </row>
    <row r="789" spans="4:6" x14ac:dyDescent="0.15">
      <c r="D789" s="121">
        <v>37174</v>
      </c>
      <c r="E789" s="121">
        <v>2.09</v>
      </c>
      <c r="F789" s="87">
        <v>2.41</v>
      </c>
    </row>
    <row r="790" spans="4:6" x14ac:dyDescent="0.15">
      <c r="D790" s="121">
        <v>37175</v>
      </c>
      <c r="E790" s="121">
        <v>2.17</v>
      </c>
      <c r="F790" s="87">
        <v>2.41</v>
      </c>
    </row>
    <row r="791" spans="4:6" x14ac:dyDescent="0.15">
      <c r="D791" s="121">
        <v>37176</v>
      </c>
      <c r="E791" s="121">
        <v>2.42</v>
      </c>
      <c r="F791" s="87">
        <v>2.41</v>
      </c>
    </row>
    <row r="792" spans="4:6" x14ac:dyDescent="0.15">
      <c r="D792" s="121">
        <v>37177</v>
      </c>
      <c r="E792" s="121">
        <v>2.3250000000000002</v>
      </c>
      <c r="F792" s="87">
        <v>2.41</v>
      </c>
    </row>
    <row r="793" spans="4:6" x14ac:dyDescent="0.15">
      <c r="D793" s="121">
        <v>37178</v>
      </c>
      <c r="E793" s="121">
        <v>2.3250000000000002</v>
      </c>
      <c r="F793" s="87">
        <v>2.41</v>
      </c>
    </row>
    <row r="794" spans="4:6" x14ac:dyDescent="0.15">
      <c r="D794" s="121">
        <v>37179</v>
      </c>
      <c r="E794" s="121">
        <v>2.3250000000000002</v>
      </c>
      <c r="F794" s="87">
        <v>2.41</v>
      </c>
    </row>
    <row r="795" spans="4:6" x14ac:dyDescent="0.15">
      <c r="D795" s="121">
        <v>37180</v>
      </c>
      <c r="E795" s="121">
        <v>2.2200000000000002</v>
      </c>
      <c r="F795" s="87">
        <v>2.41</v>
      </c>
    </row>
    <row r="796" spans="4:6" x14ac:dyDescent="0.15">
      <c r="D796" s="121">
        <v>37181</v>
      </c>
      <c r="E796" s="121">
        <v>2.48</v>
      </c>
      <c r="F796" s="87">
        <v>2.41</v>
      </c>
    </row>
    <row r="797" spans="4:6" x14ac:dyDescent="0.15">
      <c r="D797" s="121">
        <v>37182</v>
      </c>
      <c r="E797" s="121">
        <v>2.69</v>
      </c>
      <c r="F797" s="87">
        <v>2.41</v>
      </c>
    </row>
    <row r="798" spans="4:6" x14ac:dyDescent="0.15">
      <c r="D798" s="121">
        <v>37183</v>
      </c>
      <c r="E798" s="121">
        <v>2.4449999999999998</v>
      </c>
      <c r="F798" s="87">
        <v>2.41</v>
      </c>
    </row>
    <row r="799" spans="4:6" x14ac:dyDescent="0.15">
      <c r="D799" s="121">
        <v>37184</v>
      </c>
      <c r="E799" s="121">
        <v>2.3450000000000002</v>
      </c>
      <c r="F799" s="87">
        <v>2.41</v>
      </c>
    </row>
    <row r="800" spans="4:6" x14ac:dyDescent="0.15">
      <c r="D800" s="121">
        <v>37185</v>
      </c>
      <c r="E800" s="121">
        <v>2.3450000000000002</v>
      </c>
      <c r="F800" s="87">
        <v>2.41</v>
      </c>
    </row>
    <row r="801" spans="4:6" x14ac:dyDescent="0.15">
      <c r="D801" s="121">
        <v>37186</v>
      </c>
      <c r="E801" s="121">
        <v>2.3450000000000002</v>
      </c>
      <c r="F801" s="87">
        <v>2.41</v>
      </c>
    </row>
    <row r="802" spans="4:6" x14ac:dyDescent="0.15">
      <c r="D802" s="121">
        <v>37187</v>
      </c>
      <c r="E802" s="121">
        <v>2.6850000000000001</v>
      </c>
      <c r="F802" s="87">
        <v>2.41</v>
      </c>
    </row>
    <row r="803" spans="4:6" x14ac:dyDescent="0.15">
      <c r="D803" s="121">
        <v>37188</v>
      </c>
      <c r="E803" s="121">
        <v>2.91</v>
      </c>
      <c r="F803" s="87">
        <v>2.41</v>
      </c>
    </row>
    <row r="804" spans="4:6" x14ac:dyDescent="0.15">
      <c r="D804" s="121">
        <v>37189</v>
      </c>
      <c r="E804" s="121">
        <v>2.73</v>
      </c>
      <c r="F804" s="87">
        <v>2.41</v>
      </c>
    </row>
    <row r="805" spans="4:6" x14ac:dyDescent="0.15">
      <c r="D805" s="121">
        <v>37190</v>
      </c>
      <c r="E805" s="121">
        <v>3.165</v>
      </c>
      <c r="F805" s="87">
        <v>2.41</v>
      </c>
    </row>
    <row r="806" spans="4:6" x14ac:dyDescent="0.15">
      <c r="D806" s="121">
        <v>37191</v>
      </c>
      <c r="E806" s="121">
        <v>2.9950000000000001</v>
      </c>
      <c r="F806" s="87">
        <v>2.41</v>
      </c>
    </row>
    <row r="807" spans="4:6" x14ac:dyDescent="0.15">
      <c r="D807" s="121">
        <v>37192</v>
      </c>
      <c r="E807" s="121">
        <v>2.9950000000000001</v>
      </c>
      <c r="F807" s="87">
        <v>2.41</v>
      </c>
    </row>
    <row r="808" spans="4:6" x14ac:dyDescent="0.15">
      <c r="D808" s="121">
        <v>37193</v>
      </c>
      <c r="E808" s="121">
        <v>2.9950000000000001</v>
      </c>
      <c r="F808" s="87">
        <v>2.41</v>
      </c>
    </row>
    <row r="809" spans="4:6" x14ac:dyDescent="0.15">
      <c r="D809" s="121">
        <v>37194</v>
      </c>
      <c r="E809" s="121">
        <v>3.165</v>
      </c>
      <c r="F809" s="87">
        <v>2.41</v>
      </c>
    </row>
    <row r="810" spans="4:6" x14ac:dyDescent="0.15">
      <c r="D810" s="121">
        <v>37195</v>
      </c>
      <c r="E810" s="121">
        <v>3.0950000000000002</v>
      </c>
      <c r="F810" s="87">
        <v>2.41</v>
      </c>
    </row>
    <row r="811" spans="4:6" x14ac:dyDescent="0.15">
      <c r="D811" s="121">
        <v>37196</v>
      </c>
      <c r="E811" s="121">
        <v>3.15</v>
      </c>
      <c r="F811" s="87">
        <v>2.41</v>
      </c>
    </row>
    <row r="812" spans="4:6" x14ac:dyDescent="0.15">
      <c r="D812" s="121">
        <v>37197</v>
      </c>
      <c r="E812" s="121">
        <v>3.06</v>
      </c>
      <c r="F812" s="87">
        <v>2.41</v>
      </c>
    </row>
    <row r="813" spans="4:6" x14ac:dyDescent="0.15">
      <c r="D813" s="121">
        <v>37198</v>
      </c>
      <c r="E813" s="121">
        <v>3.06</v>
      </c>
      <c r="F813" s="87">
        <v>2.41</v>
      </c>
    </row>
    <row r="814" spans="4:6" x14ac:dyDescent="0.15">
      <c r="D814" s="121">
        <v>37199</v>
      </c>
      <c r="E814" s="121">
        <v>3.06</v>
      </c>
      <c r="F814" s="87">
        <v>1.7949999999999999</v>
      </c>
    </row>
    <row r="815" spans="4:6" x14ac:dyDescent="0.15">
      <c r="D815" s="121">
        <v>37200</v>
      </c>
      <c r="E815" s="121">
        <v>3.06</v>
      </c>
      <c r="F815" s="87">
        <v>1.7949999999999999</v>
      </c>
    </row>
    <row r="816" spans="4:6" x14ac:dyDescent="0.15">
      <c r="D816" s="121">
        <v>37201</v>
      </c>
      <c r="E816" s="121">
        <v>3.06</v>
      </c>
      <c r="F816" s="87">
        <v>1.7949999999999999</v>
      </c>
    </row>
    <row r="817" spans="4:6" x14ac:dyDescent="0.15">
      <c r="D817" s="121">
        <v>37202</v>
      </c>
      <c r="E817" s="121">
        <v>3.06</v>
      </c>
      <c r="F817" s="87">
        <v>2.08</v>
      </c>
    </row>
    <row r="818" spans="4:6" x14ac:dyDescent="0.15">
      <c r="D818" s="121">
        <v>37203</v>
      </c>
      <c r="E818" s="121">
        <v>3.06</v>
      </c>
      <c r="F818" s="87">
        <v>1.98</v>
      </c>
    </row>
    <row r="819" spans="4:6" x14ac:dyDescent="0.15">
      <c r="D819" s="121">
        <v>37204</v>
      </c>
      <c r="E819" s="121">
        <v>3.06</v>
      </c>
      <c r="F819" s="87">
        <v>1.85</v>
      </c>
    </row>
    <row r="820" spans="4:6" x14ac:dyDescent="0.15">
      <c r="D820" s="121">
        <v>37205</v>
      </c>
      <c r="E820" s="121">
        <v>3.06</v>
      </c>
      <c r="F820" s="87">
        <v>1.7549999999999999</v>
      </c>
    </row>
    <row r="821" spans="4:6" x14ac:dyDescent="0.15">
      <c r="D821" s="121">
        <v>37206</v>
      </c>
      <c r="E821" s="121">
        <v>3.06</v>
      </c>
      <c r="F821" s="87">
        <v>2.085</v>
      </c>
    </row>
    <row r="822" spans="4:6" x14ac:dyDescent="0.15">
      <c r="D822" s="121">
        <v>37207</v>
      </c>
      <c r="E822" s="121">
        <v>3.06</v>
      </c>
      <c r="F822" s="87">
        <v>2.085</v>
      </c>
    </row>
    <row r="823" spans="4:6" x14ac:dyDescent="0.15">
      <c r="D823" s="121">
        <v>37208</v>
      </c>
      <c r="E823" s="121">
        <v>3.06</v>
      </c>
      <c r="F823" s="87">
        <v>2.085</v>
      </c>
    </row>
    <row r="824" spans="4:6" x14ac:dyDescent="0.15">
      <c r="D824" s="121">
        <v>37209</v>
      </c>
      <c r="E824" s="121">
        <v>3.06</v>
      </c>
      <c r="F824" s="87">
        <v>2.27</v>
      </c>
    </row>
    <row r="825" spans="4:6" x14ac:dyDescent="0.15">
      <c r="D825" s="121">
        <v>37210</v>
      </c>
      <c r="E825" s="121">
        <v>3.06</v>
      </c>
      <c r="F825" s="87">
        <v>2.4849999999999999</v>
      </c>
    </row>
    <row r="826" spans="4:6" x14ac:dyDescent="0.15">
      <c r="D826" s="121">
        <v>37211</v>
      </c>
      <c r="E826" s="121">
        <v>3.06</v>
      </c>
      <c r="F826" s="87">
        <v>2.4300000000000002</v>
      </c>
    </row>
    <row r="827" spans="4:6" x14ac:dyDescent="0.15">
      <c r="D827" s="121">
        <v>37212</v>
      </c>
      <c r="E827" s="121">
        <v>3.06</v>
      </c>
      <c r="F827" s="87">
        <v>2.37</v>
      </c>
    </row>
    <row r="828" spans="4:6" x14ac:dyDescent="0.15">
      <c r="D828" s="121">
        <v>37213</v>
      </c>
      <c r="E828" s="121">
        <v>3.06</v>
      </c>
      <c r="F828" s="87">
        <v>2.36</v>
      </c>
    </row>
    <row r="829" spans="4:6" x14ac:dyDescent="0.15">
      <c r="D829" s="121">
        <v>37214</v>
      </c>
      <c r="E829" s="121">
        <v>3.06</v>
      </c>
      <c r="F829" s="87">
        <v>2.36</v>
      </c>
    </row>
    <row r="830" spans="4:6" x14ac:dyDescent="0.15">
      <c r="D830" s="121">
        <v>37215</v>
      </c>
      <c r="E830" s="121">
        <v>3.06</v>
      </c>
      <c r="F830" s="87">
        <v>2.36</v>
      </c>
    </row>
    <row r="831" spans="4:6" x14ac:dyDescent="0.15">
      <c r="D831" s="121">
        <v>37216</v>
      </c>
      <c r="E831" s="121">
        <v>3.06</v>
      </c>
      <c r="F831" s="87">
        <v>2.4950000000000001</v>
      </c>
    </row>
    <row r="832" spans="4:6" x14ac:dyDescent="0.15">
      <c r="D832" s="121">
        <v>37217</v>
      </c>
      <c r="E832" s="121">
        <v>3.06</v>
      </c>
      <c r="F832" s="87">
        <v>2.4900000000000002</v>
      </c>
    </row>
    <row r="833" spans="4:6" x14ac:dyDescent="0.15">
      <c r="D833" s="121">
        <v>37218</v>
      </c>
      <c r="E833" s="121">
        <v>3.06</v>
      </c>
      <c r="F833" s="87">
        <v>2.5499999999999998</v>
      </c>
    </row>
    <row r="834" spans="4:6" x14ac:dyDescent="0.15">
      <c r="D834" s="121">
        <v>37219</v>
      </c>
      <c r="E834" s="121">
        <v>3.06</v>
      </c>
      <c r="F834" s="87">
        <v>2.52</v>
      </c>
    </row>
    <row r="835" spans="4:6" x14ac:dyDescent="0.15">
      <c r="D835" s="121">
        <v>37220</v>
      </c>
      <c r="E835" s="121">
        <v>3.06</v>
      </c>
      <c r="F835" s="87">
        <v>2.52</v>
      </c>
    </row>
    <row r="836" spans="4:6" x14ac:dyDescent="0.15">
      <c r="D836" s="121">
        <v>37221</v>
      </c>
      <c r="E836" s="121">
        <v>3.06</v>
      </c>
      <c r="F836" s="87">
        <v>2.52</v>
      </c>
    </row>
    <row r="837" spans="4:6" x14ac:dyDescent="0.15">
      <c r="D837" s="121">
        <v>37222</v>
      </c>
      <c r="E837" s="121">
        <v>3.06</v>
      </c>
      <c r="F837" s="87">
        <v>2.52</v>
      </c>
    </row>
    <row r="838" spans="4:6" x14ac:dyDescent="0.15">
      <c r="D838" s="121">
        <v>37223</v>
      </c>
      <c r="E838" s="121">
        <v>3.06</v>
      </c>
      <c r="F838" s="87">
        <v>2.52</v>
      </c>
    </row>
    <row r="839" spans="4:6" x14ac:dyDescent="0.15">
      <c r="D839" s="121">
        <v>37224</v>
      </c>
      <c r="E839" s="121">
        <v>3.06</v>
      </c>
      <c r="F839" s="87">
        <v>2.52</v>
      </c>
    </row>
    <row r="840" spans="4:6" x14ac:dyDescent="0.15">
      <c r="D840" s="121">
        <v>37225</v>
      </c>
      <c r="E840" s="121">
        <v>3.06</v>
      </c>
      <c r="F840" s="87">
        <v>2.52</v>
      </c>
    </row>
    <row r="841" spans="4:6" x14ac:dyDescent="0.15">
      <c r="D841" s="121">
        <v>37165</v>
      </c>
      <c r="E841" s="121">
        <v>1.7949999999999999</v>
      </c>
      <c r="F841" s="87">
        <v>2.52</v>
      </c>
    </row>
    <row r="842" spans="4:6" x14ac:dyDescent="0.15">
      <c r="D842" s="121">
        <v>37166</v>
      </c>
      <c r="E842" s="121">
        <v>1.7350000000000001</v>
      </c>
      <c r="F842" s="87">
        <v>2.52</v>
      </c>
    </row>
    <row r="843" spans="4:6" x14ac:dyDescent="0.15">
      <c r="D843" s="121">
        <v>37167</v>
      </c>
      <c r="E843" s="121">
        <v>1.7849999999999999</v>
      </c>
      <c r="F843" s="87">
        <v>2.52</v>
      </c>
    </row>
    <row r="844" spans="4:6" x14ac:dyDescent="0.15">
      <c r="D844" s="121">
        <v>37168</v>
      </c>
      <c r="E844" s="121">
        <v>1.98</v>
      </c>
      <c r="F844" s="87">
        <v>2.52</v>
      </c>
    </row>
    <row r="845" spans="4:6" x14ac:dyDescent="0.15">
      <c r="D845" s="121">
        <v>37169</v>
      </c>
      <c r="E845" s="121">
        <v>2.1349999999999998</v>
      </c>
      <c r="F845" s="87">
        <v>2.52</v>
      </c>
    </row>
    <row r="846" spans="4:6" x14ac:dyDescent="0.15">
      <c r="D846" s="121">
        <v>37170</v>
      </c>
      <c r="E846" s="121">
        <v>2.06</v>
      </c>
      <c r="F846" s="87">
        <v>2.52</v>
      </c>
    </row>
    <row r="847" spans="4:6" x14ac:dyDescent="0.15">
      <c r="D847" s="121">
        <v>37171</v>
      </c>
      <c r="E847" s="121">
        <v>2.06</v>
      </c>
      <c r="F847" s="87">
        <v>2.52</v>
      </c>
    </row>
    <row r="848" spans="4:6" x14ac:dyDescent="0.15">
      <c r="D848" s="121">
        <v>37172</v>
      </c>
      <c r="E848" s="121">
        <v>2.06</v>
      </c>
      <c r="F848" s="87">
        <v>2.52</v>
      </c>
    </row>
    <row r="849" spans="4:6" x14ac:dyDescent="0.15">
      <c r="D849" s="121">
        <v>37173</v>
      </c>
      <c r="E849" s="121">
        <v>1.9750000000000001</v>
      </c>
      <c r="F849" s="87">
        <v>2.52</v>
      </c>
    </row>
    <row r="850" spans="4:6" x14ac:dyDescent="0.15">
      <c r="D850" s="121">
        <v>37174</v>
      </c>
      <c r="E850" s="121">
        <v>2.09</v>
      </c>
      <c r="F850" s="87">
        <v>2.52</v>
      </c>
    </row>
    <row r="851" spans="4:6" x14ac:dyDescent="0.15">
      <c r="D851" s="121">
        <v>37175</v>
      </c>
      <c r="E851" s="121">
        <v>2.17</v>
      </c>
      <c r="F851" s="87">
        <v>2.52</v>
      </c>
    </row>
    <row r="852" spans="4:6" x14ac:dyDescent="0.15">
      <c r="D852" s="121">
        <v>37176</v>
      </c>
      <c r="E852" s="121">
        <v>2.42</v>
      </c>
      <c r="F852" s="87">
        <v>2.52</v>
      </c>
    </row>
    <row r="853" spans="4:6" x14ac:dyDescent="0.15">
      <c r="D853" s="121">
        <v>37177</v>
      </c>
      <c r="E853" s="121">
        <v>2.3250000000000002</v>
      </c>
      <c r="F853" s="87">
        <v>2.52</v>
      </c>
    </row>
    <row r="854" spans="4:6" x14ac:dyDescent="0.15">
      <c r="D854" s="121">
        <v>37178</v>
      </c>
      <c r="E854" s="121">
        <v>2.3250000000000002</v>
      </c>
      <c r="F854" s="87">
        <v>2.52</v>
      </c>
    </row>
    <row r="855" spans="4:6" x14ac:dyDescent="0.15">
      <c r="D855" s="121">
        <v>37179</v>
      </c>
      <c r="E855" s="121">
        <v>2.3250000000000002</v>
      </c>
      <c r="F855" s="87">
        <v>2.52</v>
      </c>
    </row>
    <row r="856" spans="4:6" x14ac:dyDescent="0.15">
      <c r="D856" s="121">
        <v>37180</v>
      </c>
      <c r="E856" s="121">
        <v>2.2200000000000002</v>
      </c>
      <c r="F856" s="87">
        <v>2.52</v>
      </c>
    </row>
    <row r="857" spans="4:6" x14ac:dyDescent="0.15">
      <c r="D857" s="121">
        <v>37181</v>
      </c>
      <c r="E857" s="121">
        <v>2.48</v>
      </c>
      <c r="F857" s="87">
        <v>2.52</v>
      </c>
    </row>
    <row r="858" spans="4:6" x14ac:dyDescent="0.15">
      <c r="D858" s="121">
        <v>37182</v>
      </c>
      <c r="E858" s="121">
        <v>2.69</v>
      </c>
      <c r="F858" s="87">
        <v>2.52</v>
      </c>
    </row>
    <row r="859" spans="4:6" x14ac:dyDescent="0.15">
      <c r="D859" s="121">
        <v>37183</v>
      </c>
      <c r="E859" s="121">
        <v>2.4449999999999998</v>
      </c>
      <c r="F859" s="87">
        <v>2.52</v>
      </c>
    </row>
    <row r="860" spans="4:6" x14ac:dyDescent="0.15">
      <c r="D860" s="121">
        <v>37184</v>
      </c>
      <c r="E860" s="121">
        <v>2.3450000000000002</v>
      </c>
      <c r="F860" s="87">
        <v>2.52</v>
      </c>
    </row>
    <row r="861" spans="4:6" x14ac:dyDescent="0.15">
      <c r="D861" s="121">
        <v>37185</v>
      </c>
      <c r="E861" s="121">
        <v>2.3450000000000002</v>
      </c>
      <c r="F861" s="87">
        <v>2.52</v>
      </c>
    </row>
    <row r="862" spans="4:6" x14ac:dyDescent="0.15">
      <c r="D862" s="121">
        <v>37186</v>
      </c>
      <c r="E862" s="121">
        <v>2.3450000000000002</v>
      </c>
      <c r="F862" s="87">
        <v>2.52</v>
      </c>
    </row>
    <row r="863" spans="4:6" x14ac:dyDescent="0.15">
      <c r="D863" s="121">
        <v>37187</v>
      </c>
      <c r="E863" s="121">
        <v>2.6850000000000001</v>
      </c>
      <c r="F863" s="87">
        <v>2.52</v>
      </c>
    </row>
    <row r="864" spans="4:6" x14ac:dyDescent="0.15">
      <c r="D864" s="121">
        <v>37188</v>
      </c>
      <c r="E864" s="121">
        <v>2.91</v>
      </c>
      <c r="F864" s="87">
        <v>2.52</v>
      </c>
    </row>
    <row r="865" spans="4:6" x14ac:dyDescent="0.15">
      <c r="D865" s="121">
        <v>37189</v>
      </c>
      <c r="E865" s="121">
        <v>2.73</v>
      </c>
      <c r="F865" s="87">
        <v>2.52</v>
      </c>
    </row>
    <row r="866" spans="4:6" x14ac:dyDescent="0.15">
      <c r="D866" s="121">
        <v>37190</v>
      </c>
      <c r="E866" s="121">
        <v>3.165</v>
      </c>
      <c r="F866" s="87">
        <v>2.52</v>
      </c>
    </row>
    <row r="867" spans="4:6" x14ac:dyDescent="0.15">
      <c r="D867" s="121">
        <v>37191</v>
      </c>
      <c r="E867" s="121">
        <v>2.9950000000000001</v>
      </c>
      <c r="F867" s="87">
        <v>2.52</v>
      </c>
    </row>
    <row r="868" spans="4:6" x14ac:dyDescent="0.15">
      <c r="D868" s="121">
        <v>37192</v>
      </c>
      <c r="E868" s="121">
        <v>2.9950000000000001</v>
      </c>
      <c r="F868" s="87">
        <v>2.52</v>
      </c>
    </row>
    <row r="869" spans="4:6" x14ac:dyDescent="0.15">
      <c r="D869" s="121">
        <v>37193</v>
      </c>
      <c r="E869" s="121">
        <v>2.9950000000000001</v>
      </c>
      <c r="F869" s="87">
        <v>2.52</v>
      </c>
    </row>
    <row r="870" spans="4:6" x14ac:dyDescent="0.15">
      <c r="D870" s="121">
        <v>37194</v>
      </c>
      <c r="E870" s="121">
        <v>3.165</v>
      </c>
      <c r="F870" s="87">
        <v>2.52</v>
      </c>
    </row>
    <row r="871" spans="4:6" x14ac:dyDescent="0.15">
      <c r="D871" s="121">
        <v>37195</v>
      </c>
      <c r="E871" s="121">
        <v>3.105</v>
      </c>
      <c r="F871" s="87">
        <v>2.52</v>
      </c>
    </row>
    <row r="872" spans="4:6" x14ac:dyDescent="0.15">
      <c r="D872" s="121">
        <v>37196</v>
      </c>
      <c r="E872" s="121">
        <v>3.15</v>
      </c>
      <c r="F872" s="87">
        <v>2.52</v>
      </c>
    </row>
    <row r="873" spans="4:6" x14ac:dyDescent="0.15">
      <c r="D873" s="121">
        <v>37197</v>
      </c>
      <c r="E873" s="121">
        <v>3.16</v>
      </c>
      <c r="F873" s="87">
        <v>2.52</v>
      </c>
    </row>
    <row r="874" spans="4:6" x14ac:dyDescent="0.15">
      <c r="D874" s="121">
        <v>37198</v>
      </c>
      <c r="E874" s="121">
        <v>3.16</v>
      </c>
      <c r="F874" s="87">
        <v>2.52</v>
      </c>
    </row>
    <row r="875" spans="4:6" x14ac:dyDescent="0.15">
      <c r="D875" s="121">
        <v>37199</v>
      </c>
      <c r="E875" s="121">
        <v>3.16</v>
      </c>
      <c r="F875" s="87">
        <v>2.52</v>
      </c>
    </row>
    <row r="876" spans="4:6" x14ac:dyDescent="0.15">
      <c r="D876" s="121">
        <v>37200</v>
      </c>
      <c r="E876" s="121">
        <v>3.16</v>
      </c>
      <c r="F876" s="87">
        <v>1.7949999999999999</v>
      </c>
    </row>
    <row r="877" spans="4:6" x14ac:dyDescent="0.15">
      <c r="D877" s="121">
        <v>37201</v>
      </c>
      <c r="E877" s="121">
        <v>3.16</v>
      </c>
      <c r="F877" s="87">
        <v>1.7949999999999999</v>
      </c>
    </row>
    <row r="878" spans="4:6" x14ac:dyDescent="0.15">
      <c r="D878" s="121">
        <v>37202</v>
      </c>
      <c r="E878" s="121">
        <v>3.16</v>
      </c>
      <c r="F878" s="87">
        <v>1.7949999999999999</v>
      </c>
    </row>
    <row r="879" spans="4:6" x14ac:dyDescent="0.15">
      <c r="D879" s="121">
        <v>37203</v>
      </c>
      <c r="E879" s="121">
        <v>3.16</v>
      </c>
      <c r="F879" s="87">
        <v>2.08</v>
      </c>
    </row>
    <row r="880" spans="4:6" x14ac:dyDescent="0.15">
      <c r="D880" s="121">
        <v>37204</v>
      </c>
      <c r="E880" s="121">
        <v>3.16</v>
      </c>
      <c r="F880" s="87">
        <v>1.98</v>
      </c>
    </row>
    <row r="881" spans="4:6" x14ac:dyDescent="0.15">
      <c r="D881" s="121">
        <v>37205</v>
      </c>
      <c r="E881" s="121">
        <v>3.16</v>
      </c>
      <c r="F881" s="87">
        <v>1.85</v>
      </c>
    </row>
    <row r="882" spans="4:6" x14ac:dyDescent="0.15">
      <c r="D882" s="121">
        <v>37206</v>
      </c>
      <c r="E882" s="121">
        <v>3.16</v>
      </c>
      <c r="F882" s="87">
        <v>1.7549999999999999</v>
      </c>
    </row>
    <row r="883" spans="4:6" x14ac:dyDescent="0.15">
      <c r="D883" s="121">
        <v>37207</v>
      </c>
      <c r="E883" s="121">
        <v>3.16</v>
      </c>
      <c r="F883" s="87">
        <v>2.085</v>
      </c>
    </row>
    <row r="884" spans="4:6" x14ac:dyDescent="0.15">
      <c r="D884" s="121">
        <v>37208</v>
      </c>
      <c r="E884" s="121">
        <v>3.16</v>
      </c>
      <c r="F884" s="87">
        <v>2.085</v>
      </c>
    </row>
    <row r="885" spans="4:6" x14ac:dyDescent="0.15">
      <c r="D885" s="121">
        <v>37209</v>
      </c>
      <c r="E885" s="121">
        <v>3.16</v>
      </c>
      <c r="F885" s="87">
        <v>2.085</v>
      </c>
    </row>
    <row r="886" spans="4:6" x14ac:dyDescent="0.15">
      <c r="D886" s="121">
        <v>37210</v>
      </c>
      <c r="E886" s="121">
        <v>3.16</v>
      </c>
      <c r="F886" s="87">
        <v>2.27</v>
      </c>
    </row>
    <row r="887" spans="4:6" x14ac:dyDescent="0.15">
      <c r="D887" s="121">
        <v>37211</v>
      </c>
      <c r="E887" s="121">
        <v>3.16</v>
      </c>
      <c r="F887" s="87">
        <v>2.4849999999999999</v>
      </c>
    </row>
    <row r="888" spans="4:6" x14ac:dyDescent="0.15">
      <c r="D888" s="121">
        <v>37212</v>
      </c>
      <c r="E888" s="121">
        <v>3.16</v>
      </c>
      <c r="F888" s="87">
        <v>2.4300000000000002</v>
      </c>
    </row>
    <row r="889" spans="4:6" x14ac:dyDescent="0.15">
      <c r="D889" s="121">
        <v>37213</v>
      </c>
      <c r="E889" s="121">
        <v>3.16</v>
      </c>
      <c r="F889" s="87">
        <v>2.37</v>
      </c>
    </row>
    <row r="890" spans="4:6" x14ac:dyDescent="0.15">
      <c r="D890" s="121">
        <v>37214</v>
      </c>
      <c r="E890" s="121">
        <v>3.16</v>
      </c>
      <c r="F890" s="87">
        <v>2.36</v>
      </c>
    </row>
    <row r="891" spans="4:6" x14ac:dyDescent="0.15">
      <c r="D891" s="121">
        <v>37215</v>
      </c>
      <c r="E891" s="121">
        <v>3.16</v>
      </c>
      <c r="F891" s="87">
        <v>2.36</v>
      </c>
    </row>
    <row r="892" spans="4:6" x14ac:dyDescent="0.15">
      <c r="D892" s="121">
        <v>37216</v>
      </c>
      <c r="E892" s="121">
        <v>3.16</v>
      </c>
      <c r="F892" s="87">
        <v>2.36</v>
      </c>
    </row>
    <row r="893" spans="4:6" x14ac:dyDescent="0.15">
      <c r="D893" s="121">
        <v>37217</v>
      </c>
      <c r="E893" s="121">
        <v>3.16</v>
      </c>
      <c r="F893" s="87">
        <v>2.4950000000000001</v>
      </c>
    </row>
    <row r="894" spans="4:6" x14ac:dyDescent="0.15">
      <c r="D894" s="121">
        <v>37218</v>
      </c>
      <c r="E894" s="121">
        <v>3.16</v>
      </c>
      <c r="F894" s="87">
        <v>2.4900000000000002</v>
      </c>
    </row>
    <row r="895" spans="4:6" x14ac:dyDescent="0.15">
      <c r="D895" s="121">
        <v>37219</v>
      </c>
      <c r="E895" s="121">
        <v>3.16</v>
      </c>
      <c r="F895" s="87">
        <v>2.5499999999999998</v>
      </c>
    </row>
    <row r="896" spans="4:6" x14ac:dyDescent="0.15">
      <c r="D896" s="121">
        <v>37220</v>
      </c>
      <c r="E896" s="121">
        <v>3.16</v>
      </c>
      <c r="F896" s="87">
        <v>2.5</v>
      </c>
    </row>
    <row r="897" spans="4:6" x14ac:dyDescent="0.15">
      <c r="D897" s="121">
        <v>37221</v>
      </c>
      <c r="E897" s="121">
        <v>3.16</v>
      </c>
      <c r="F897" s="87">
        <v>2.74</v>
      </c>
    </row>
    <row r="898" spans="4:6" x14ac:dyDescent="0.15">
      <c r="D898" s="121">
        <v>37222</v>
      </c>
      <c r="E898" s="121">
        <v>3.16</v>
      </c>
      <c r="F898" s="87">
        <v>2.74</v>
      </c>
    </row>
    <row r="899" spans="4:6" x14ac:dyDescent="0.15">
      <c r="D899" s="121">
        <v>37223</v>
      </c>
      <c r="E899" s="121">
        <v>3.16</v>
      </c>
      <c r="F899" s="87">
        <v>2.74</v>
      </c>
    </row>
    <row r="900" spans="4:6" x14ac:dyDescent="0.15">
      <c r="D900" s="121">
        <v>37224</v>
      </c>
      <c r="E900" s="121">
        <v>3.16</v>
      </c>
      <c r="F900" s="87">
        <v>2.74</v>
      </c>
    </row>
    <row r="901" spans="4:6" x14ac:dyDescent="0.15">
      <c r="D901" s="121">
        <v>37225</v>
      </c>
      <c r="E901" s="121">
        <v>3.16</v>
      </c>
      <c r="F901" s="87">
        <v>2.74</v>
      </c>
    </row>
    <row r="902" spans="4:6" x14ac:dyDescent="0.15">
      <c r="D902" s="121">
        <v>37175</v>
      </c>
      <c r="E902" s="121">
        <v>1.95</v>
      </c>
      <c r="F902" s="87">
        <v>2.74</v>
      </c>
    </row>
    <row r="903" spans="4:6" x14ac:dyDescent="0.15">
      <c r="D903" s="121">
        <v>37176</v>
      </c>
      <c r="E903" s="121">
        <v>1.95</v>
      </c>
      <c r="F903" s="87">
        <v>2.74</v>
      </c>
    </row>
    <row r="904" spans="4:6" x14ac:dyDescent="0.15">
      <c r="D904" s="121">
        <v>37177</v>
      </c>
      <c r="E904" s="121">
        <v>1.95</v>
      </c>
      <c r="F904" s="87">
        <v>2.74</v>
      </c>
    </row>
    <row r="905" spans="4:6" x14ac:dyDescent="0.15">
      <c r="D905" s="121">
        <v>37178</v>
      </c>
      <c r="E905" s="121">
        <v>1.95</v>
      </c>
      <c r="F905" s="87">
        <v>2.74</v>
      </c>
    </row>
    <row r="906" spans="4:6" x14ac:dyDescent="0.15">
      <c r="D906" s="121">
        <v>37179</v>
      </c>
      <c r="E906" s="121">
        <v>1.95</v>
      </c>
      <c r="F906" s="87">
        <v>2.74</v>
      </c>
    </row>
    <row r="907" spans="4:6" x14ac:dyDescent="0.15">
      <c r="D907" s="121">
        <v>37180</v>
      </c>
      <c r="E907" s="121">
        <v>1.95</v>
      </c>
      <c r="F907" s="87">
        <v>2.74</v>
      </c>
    </row>
    <row r="908" spans="4:6" x14ac:dyDescent="0.15">
      <c r="D908" s="121">
        <v>37181</v>
      </c>
      <c r="E908" s="121">
        <v>1.95</v>
      </c>
      <c r="F908" s="87">
        <v>2.74</v>
      </c>
    </row>
    <row r="909" spans="4:6" x14ac:dyDescent="0.15">
      <c r="D909" s="121">
        <v>37182</v>
      </c>
      <c r="E909" s="121">
        <v>1.95</v>
      </c>
      <c r="F909" s="87">
        <v>2.74</v>
      </c>
    </row>
    <row r="910" spans="4:6" x14ac:dyDescent="0.15">
      <c r="D910" s="121">
        <v>37183</v>
      </c>
      <c r="E910" s="121">
        <v>1.95</v>
      </c>
      <c r="F910" s="87">
        <v>2.74</v>
      </c>
    </row>
    <row r="911" spans="4:6" x14ac:dyDescent="0.15">
      <c r="D911" s="121">
        <v>37184</v>
      </c>
      <c r="E911" s="121">
        <v>1.95</v>
      </c>
      <c r="F911" s="87">
        <v>2.74</v>
      </c>
    </row>
    <row r="912" spans="4:6" x14ac:dyDescent="0.15">
      <c r="D912" s="121">
        <v>37185</v>
      </c>
      <c r="E912" s="121">
        <v>1.95</v>
      </c>
      <c r="F912" s="87">
        <v>2.74</v>
      </c>
    </row>
    <row r="913" spans="4:6" x14ac:dyDescent="0.15">
      <c r="D913" s="121">
        <v>37186</v>
      </c>
      <c r="E913" s="121">
        <v>1.95</v>
      </c>
      <c r="F913" s="87">
        <v>2.74</v>
      </c>
    </row>
    <row r="914" spans="4:6" x14ac:dyDescent="0.15">
      <c r="D914" s="121">
        <v>37187</v>
      </c>
      <c r="E914" s="121">
        <v>1.95</v>
      </c>
      <c r="F914" s="87">
        <v>2.74</v>
      </c>
    </row>
    <row r="915" spans="4:6" x14ac:dyDescent="0.15">
      <c r="D915" s="121">
        <v>37188</v>
      </c>
      <c r="E915" s="121">
        <v>1.95</v>
      </c>
      <c r="F915" s="87">
        <v>2.74</v>
      </c>
    </row>
    <row r="916" spans="4:6" x14ac:dyDescent="0.15">
      <c r="D916" s="121">
        <v>37189</v>
      </c>
      <c r="E916" s="121">
        <v>1.95</v>
      </c>
      <c r="F916" s="87">
        <v>2.74</v>
      </c>
    </row>
    <row r="917" spans="4:6" x14ac:dyDescent="0.15">
      <c r="D917" s="121">
        <v>37190</v>
      </c>
      <c r="E917" s="121">
        <v>1.95</v>
      </c>
      <c r="F917" s="87">
        <v>2.74</v>
      </c>
    </row>
    <row r="918" spans="4:6" x14ac:dyDescent="0.15">
      <c r="D918" s="121">
        <v>37191</v>
      </c>
      <c r="E918" s="121">
        <v>1.95</v>
      </c>
      <c r="F918" s="87">
        <v>2.74</v>
      </c>
    </row>
    <row r="919" spans="4:6" x14ac:dyDescent="0.15">
      <c r="D919" s="121">
        <v>37192</v>
      </c>
      <c r="E919" s="121">
        <v>1.95</v>
      </c>
      <c r="F919" s="87">
        <v>2.74</v>
      </c>
    </row>
    <row r="920" spans="4:6" x14ac:dyDescent="0.15">
      <c r="D920" s="121">
        <v>37193</v>
      </c>
      <c r="E920" s="121">
        <v>1.95</v>
      </c>
      <c r="F920" s="87">
        <v>2.74</v>
      </c>
    </row>
    <row r="921" spans="4:6" x14ac:dyDescent="0.15">
      <c r="D921" s="121">
        <v>37194</v>
      </c>
      <c r="E921" s="121">
        <v>1.95</v>
      </c>
      <c r="F921" s="87">
        <v>2.74</v>
      </c>
    </row>
    <row r="922" spans="4:6" x14ac:dyDescent="0.15">
      <c r="D922" s="121">
        <v>37195</v>
      </c>
      <c r="E922" s="121">
        <v>1.95</v>
      </c>
      <c r="F922" s="87">
        <v>2.74</v>
      </c>
    </row>
    <row r="923" spans="4:6" x14ac:dyDescent="0.15">
      <c r="D923" s="121">
        <v>37135</v>
      </c>
      <c r="E923" s="121">
        <v>2.1549999999999998</v>
      </c>
      <c r="F923" s="87">
        <v>2.74</v>
      </c>
    </row>
    <row r="924" spans="4:6" x14ac:dyDescent="0.15">
      <c r="D924" s="121">
        <v>37136</v>
      </c>
      <c r="E924" s="121">
        <v>2.1549999999999998</v>
      </c>
      <c r="F924" s="87">
        <v>2.74</v>
      </c>
    </row>
    <row r="925" spans="4:6" x14ac:dyDescent="0.15">
      <c r="D925" s="121">
        <v>37137</v>
      </c>
      <c r="E925" s="121">
        <v>2.1549999999999998</v>
      </c>
      <c r="F925" s="87">
        <v>2.74</v>
      </c>
    </row>
    <row r="926" spans="4:6" x14ac:dyDescent="0.15">
      <c r="D926" s="121">
        <v>37138</v>
      </c>
      <c r="E926" s="121">
        <v>2.1549999999999998</v>
      </c>
      <c r="F926" s="87">
        <v>2.74</v>
      </c>
    </row>
    <row r="927" spans="4:6" x14ac:dyDescent="0.15">
      <c r="D927" s="121">
        <v>37139</v>
      </c>
      <c r="E927" s="121">
        <v>2.2050000000000001</v>
      </c>
      <c r="F927" s="87">
        <v>2.74</v>
      </c>
    </row>
    <row r="928" spans="4:6" x14ac:dyDescent="0.15">
      <c r="D928" s="121">
        <v>37140</v>
      </c>
      <c r="E928" s="121">
        <v>2.3050000000000002</v>
      </c>
      <c r="F928" s="87">
        <v>2.74</v>
      </c>
    </row>
    <row r="929" spans="4:6" x14ac:dyDescent="0.15">
      <c r="D929" s="121">
        <v>37141</v>
      </c>
      <c r="E929" s="121">
        <v>2.375</v>
      </c>
      <c r="F929" s="87">
        <v>2.74</v>
      </c>
    </row>
    <row r="930" spans="4:6" x14ac:dyDescent="0.15">
      <c r="D930" s="121">
        <v>37142</v>
      </c>
      <c r="E930" s="121">
        <v>2.2799999999999998</v>
      </c>
      <c r="F930" s="87">
        <v>2.74</v>
      </c>
    </row>
    <row r="931" spans="4:6" x14ac:dyDescent="0.15">
      <c r="D931" s="121">
        <v>37143</v>
      </c>
      <c r="E931" s="121">
        <v>2.2799999999999998</v>
      </c>
      <c r="F931" s="87">
        <v>2.74</v>
      </c>
    </row>
    <row r="932" spans="4:6" x14ac:dyDescent="0.15">
      <c r="D932" s="121">
        <v>37144</v>
      </c>
      <c r="E932" s="121">
        <v>2.2799999999999998</v>
      </c>
      <c r="F932" s="87">
        <v>2.74</v>
      </c>
    </row>
    <row r="933" spans="4:6" x14ac:dyDescent="0.15">
      <c r="D933" s="121">
        <v>37145</v>
      </c>
      <c r="E933" s="121">
        <v>2.37</v>
      </c>
      <c r="F933" s="87">
        <v>2.74</v>
      </c>
    </row>
    <row r="934" spans="4:6" x14ac:dyDescent="0.15">
      <c r="D934" s="121">
        <v>37146</v>
      </c>
      <c r="E934" s="121">
        <v>2.4750000000000001</v>
      </c>
      <c r="F934" s="87">
        <v>2.74</v>
      </c>
    </row>
    <row r="935" spans="4:6" x14ac:dyDescent="0.15">
      <c r="D935" s="121">
        <v>37147</v>
      </c>
      <c r="E935" s="121">
        <v>2.42</v>
      </c>
      <c r="F935" s="87">
        <v>2.74</v>
      </c>
    </row>
    <row r="936" spans="4:6" x14ac:dyDescent="0.15">
      <c r="D936" s="121">
        <v>37148</v>
      </c>
      <c r="E936" s="121">
        <v>2.3650000000000002</v>
      </c>
      <c r="F936" s="87">
        <v>2.74</v>
      </c>
    </row>
    <row r="937" spans="4:6" x14ac:dyDescent="0.15">
      <c r="D937" s="121">
        <v>37149</v>
      </c>
      <c r="E937" s="121">
        <v>2.38</v>
      </c>
      <c r="F937" s="87">
        <v>2.74</v>
      </c>
    </row>
    <row r="938" spans="4:6" x14ac:dyDescent="0.15">
      <c r="D938" s="121">
        <v>37150</v>
      </c>
      <c r="E938" s="121">
        <v>2.38</v>
      </c>
      <c r="F938" s="87">
        <v>1.7949999999999999</v>
      </c>
    </row>
    <row r="939" spans="4:6" x14ac:dyDescent="0.15">
      <c r="D939" s="121">
        <v>37151</v>
      </c>
      <c r="E939" s="121">
        <v>2.38</v>
      </c>
      <c r="F939" s="87">
        <v>1.7949999999999999</v>
      </c>
    </row>
    <row r="940" spans="4:6" x14ac:dyDescent="0.15">
      <c r="D940" s="121">
        <v>37152</v>
      </c>
      <c r="E940" s="121">
        <v>2.3450000000000002</v>
      </c>
      <c r="F940" s="87">
        <v>1.7949999999999999</v>
      </c>
    </row>
    <row r="941" spans="4:6" x14ac:dyDescent="0.15">
      <c r="D941" s="121">
        <v>37153</v>
      </c>
      <c r="E941" s="121">
        <v>2.21</v>
      </c>
      <c r="F941" s="87">
        <v>2.08</v>
      </c>
    </row>
    <row r="942" spans="4:6" x14ac:dyDescent="0.15">
      <c r="D942" s="121">
        <v>37154</v>
      </c>
      <c r="E942" s="121">
        <v>2.17</v>
      </c>
      <c r="F942" s="87">
        <v>1.98</v>
      </c>
    </row>
    <row r="943" spans="4:6" x14ac:dyDescent="0.15">
      <c r="D943" s="121">
        <v>37155</v>
      </c>
      <c r="E943" s="121">
        <v>2.1</v>
      </c>
      <c r="F943" s="87">
        <v>1.85</v>
      </c>
    </row>
    <row r="944" spans="4:6" x14ac:dyDescent="0.15">
      <c r="D944" s="121">
        <v>37156</v>
      </c>
      <c r="E944" s="121">
        <v>2.0550000000000002</v>
      </c>
      <c r="F944" s="87">
        <v>1.7549999999999999</v>
      </c>
    </row>
    <row r="945" spans="4:6" x14ac:dyDescent="0.15">
      <c r="D945" s="121">
        <v>37157</v>
      </c>
      <c r="E945" s="121">
        <v>2.0550000000000002</v>
      </c>
      <c r="F945" s="87">
        <v>2.085</v>
      </c>
    </row>
    <row r="946" spans="4:6" x14ac:dyDescent="0.15">
      <c r="D946" s="121">
        <v>37158</v>
      </c>
      <c r="E946" s="121">
        <v>2.0550000000000002</v>
      </c>
      <c r="F946" s="87">
        <v>2.085</v>
      </c>
    </row>
    <row r="947" spans="4:6" x14ac:dyDescent="0.15">
      <c r="D947" s="121">
        <v>37159</v>
      </c>
      <c r="E947" s="121">
        <v>2</v>
      </c>
      <c r="F947" s="87">
        <v>2.085</v>
      </c>
    </row>
    <row r="948" spans="4:6" x14ac:dyDescent="0.15">
      <c r="D948" s="121">
        <v>37160</v>
      </c>
      <c r="E948" s="121">
        <v>1.96</v>
      </c>
      <c r="F948" s="87">
        <v>2.27</v>
      </c>
    </row>
    <row r="949" spans="4:6" x14ac:dyDescent="0.15">
      <c r="D949" s="121">
        <v>37161</v>
      </c>
      <c r="E949" s="121">
        <v>1.9</v>
      </c>
      <c r="F949" s="87">
        <v>2.4849999999999999</v>
      </c>
    </row>
    <row r="950" spans="4:6" x14ac:dyDescent="0.15">
      <c r="D950" s="121">
        <v>37162</v>
      </c>
      <c r="E950" s="121">
        <v>1.87</v>
      </c>
      <c r="F950" s="87">
        <v>2.4300000000000002</v>
      </c>
    </row>
    <row r="951" spans="4:6" x14ac:dyDescent="0.15">
      <c r="D951" s="121">
        <v>37163</v>
      </c>
      <c r="E951" s="121">
        <v>1.87</v>
      </c>
      <c r="F951" s="87">
        <v>2.37</v>
      </c>
    </row>
    <row r="952" spans="4:6" x14ac:dyDescent="0.15">
      <c r="D952" s="121">
        <v>37164</v>
      </c>
      <c r="E952" s="121">
        <v>1.87</v>
      </c>
      <c r="F952" s="87">
        <v>2.36</v>
      </c>
    </row>
    <row r="953" spans="4:6" x14ac:dyDescent="0.15">
      <c r="D953" s="121">
        <v>37165</v>
      </c>
      <c r="E953" s="121">
        <v>1.855</v>
      </c>
      <c r="F953" s="87">
        <v>2.36</v>
      </c>
    </row>
    <row r="954" spans="4:6" x14ac:dyDescent="0.15">
      <c r="D954" s="121">
        <v>37166</v>
      </c>
      <c r="E954" s="121">
        <v>1.82</v>
      </c>
      <c r="F954" s="87">
        <v>2.36</v>
      </c>
    </row>
    <row r="955" spans="4:6" x14ac:dyDescent="0.15">
      <c r="D955" s="121">
        <v>37167</v>
      </c>
      <c r="E955" s="121">
        <v>1.82</v>
      </c>
      <c r="F955" s="87">
        <v>2.4950000000000001</v>
      </c>
    </row>
    <row r="956" spans="4:6" x14ac:dyDescent="0.15">
      <c r="D956" s="121">
        <v>37168</v>
      </c>
      <c r="E956" s="121">
        <v>1.82</v>
      </c>
      <c r="F956" s="87">
        <v>2.4900000000000002</v>
      </c>
    </row>
    <row r="957" spans="4:6" x14ac:dyDescent="0.15">
      <c r="D957" s="121">
        <v>37169</v>
      </c>
      <c r="E957" s="121">
        <v>1.82</v>
      </c>
      <c r="F957" s="87">
        <v>2.5499999999999998</v>
      </c>
    </row>
    <row r="958" spans="4:6" x14ac:dyDescent="0.15">
      <c r="D958" s="121">
        <v>37170</v>
      </c>
      <c r="E958" s="121">
        <v>1.82</v>
      </c>
      <c r="F958" s="87">
        <v>2.5</v>
      </c>
    </row>
    <row r="959" spans="4:6" x14ac:dyDescent="0.15">
      <c r="D959" s="121">
        <v>37171</v>
      </c>
      <c r="E959" s="121">
        <v>1.82</v>
      </c>
      <c r="F959" s="87">
        <v>2.5299999999999998</v>
      </c>
    </row>
    <row r="960" spans="4:6" x14ac:dyDescent="0.15">
      <c r="D960" s="121">
        <v>37172</v>
      </c>
      <c r="E960" s="121">
        <v>1.82</v>
      </c>
      <c r="F960" s="87">
        <v>2.5299999999999998</v>
      </c>
    </row>
    <row r="961" spans="4:6" x14ac:dyDescent="0.15">
      <c r="D961" s="121">
        <v>37173</v>
      </c>
      <c r="E961" s="121">
        <v>1.82</v>
      </c>
      <c r="F961" s="87">
        <v>2.5299999999999998</v>
      </c>
    </row>
    <row r="962" spans="4:6" x14ac:dyDescent="0.15">
      <c r="D962" s="121">
        <v>37174</v>
      </c>
      <c r="E962" s="121">
        <v>1.82</v>
      </c>
      <c r="F962" s="87">
        <v>2.5299999999999998</v>
      </c>
    </row>
    <row r="963" spans="4:6" x14ac:dyDescent="0.15">
      <c r="D963" s="121">
        <v>37175</v>
      </c>
      <c r="E963" s="121">
        <v>1.82</v>
      </c>
      <c r="F963" s="87">
        <v>2.5299999999999998</v>
      </c>
    </row>
    <row r="964" spans="4:6" x14ac:dyDescent="0.15">
      <c r="D964" s="121">
        <v>37176</v>
      </c>
      <c r="E964" s="121">
        <v>1.82</v>
      </c>
      <c r="F964" s="87">
        <v>2.79</v>
      </c>
    </row>
    <row r="965" spans="4:6" x14ac:dyDescent="0.15">
      <c r="D965" s="121">
        <v>37177</v>
      </c>
      <c r="E965" s="121">
        <v>1.82</v>
      </c>
      <c r="F965" s="87">
        <v>2.79</v>
      </c>
    </row>
    <row r="966" spans="4:6" x14ac:dyDescent="0.15">
      <c r="D966" s="121">
        <v>37178</v>
      </c>
      <c r="E966" s="121">
        <v>1.82</v>
      </c>
      <c r="F966" s="87">
        <v>2.79</v>
      </c>
    </row>
    <row r="967" spans="4:6" x14ac:dyDescent="0.15">
      <c r="D967" s="121">
        <v>37179</v>
      </c>
      <c r="E967" s="121">
        <v>1.82</v>
      </c>
      <c r="F967" s="87">
        <v>2.79</v>
      </c>
    </row>
    <row r="968" spans="4:6" x14ac:dyDescent="0.15">
      <c r="D968" s="121">
        <v>37180</v>
      </c>
      <c r="E968" s="121">
        <v>1.82</v>
      </c>
      <c r="F968" s="87">
        <v>2.79</v>
      </c>
    </row>
    <row r="969" spans="4:6" x14ac:dyDescent="0.15">
      <c r="D969" s="121">
        <v>37181</v>
      </c>
      <c r="E969" s="121">
        <v>1.82</v>
      </c>
      <c r="F969" s="87">
        <v>2.79</v>
      </c>
    </row>
    <row r="970" spans="4:6" x14ac:dyDescent="0.15">
      <c r="D970" s="121">
        <v>37182</v>
      </c>
      <c r="E970" s="121">
        <v>1.82</v>
      </c>
      <c r="F970" s="87">
        <v>2.79</v>
      </c>
    </row>
    <row r="971" spans="4:6" x14ac:dyDescent="0.15">
      <c r="D971" s="121">
        <v>37183</v>
      </c>
      <c r="E971" s="121">
        <v>1.82</v>
      </c>
      <c r="F971" s="87">
        <v>2.79</v>
      </c>
    </row>
    <row r="972" spans="4:6" x14ac:dyDescent="0.15">
      <c r="D972" s="121">
        <v>37184</v>
      </c>
      <c r="E972" s="121">
        <v>1.82</v>
      </c>
      <c r="F972" s="87">
        <v>2.79</v>
      </c>
    </row>
    <row r="973" spans="4:6" x14ac:dyDescent="0.15">
      <c r="D973" s="121">
        <v>37185</v>
      </c>
      <c r="E973" s="121">
        <v>1.82</v>
      </c>
      <c r="F973" s="87">
        <v>2.79</v>
      </c>
    </row>
    <row r="974" spans="4:6" x14ac:dyDescent="0.15">
      <c r="D974" s="121">
        <v>37186</v>
      </c>
      <c r="E974" s="121">
        <v>1.82</v>
      </c>
      <c r="F974" s="87">
        <v>2.79</v>
      </c>
    </row>
    <row r="975" spans="4:6" x14ac:dyDescent="0.15">
      <c r="D975" s="121">
        <v>37187</v>
      </c>
      <c r="E975" s="121">
        <v>1.82</v>
      </c>
      <c r="F975" s="87">
        <v>2.79</v>
      </c>
    </row>
    <row r="976" spans="4:6" x14ac:dyDescent="0.15">
      <c r="D976" s="121">
        <v>37188</v>
      </c>
      <c r="E976" s="121">
        <v>1.82</v>
      </c>
      <c r="F976" s="87">
        <v>2.79</v>
      </c>
    </row>
    <row r="977" spans="4:6" x14ac:dyDescent="0.15">
      <c r="D977" s="121">
        <v>37189</v>
      </c>
      <c r="E977" s="121">
        <v>1.82</v>
      </c>
      <c r="F977" s="87">
        <v>2.79</v>
      </c>
    </row>
    <row r="978" spans="4:6" x14ac:dyDescent="0.15">
      <c r="D978" s="121">
        <v>37190</v>
      </c>
      <c r="E978" s="121">
        <v>1.82</v>
      </c>
      <c r="F978" s="87">
        <v>2.79</v>
      </c>
    </row>
    <row r="979" spans="4:6" x14ac:dyDescent="0.15">
      <c r="D979" s="121">
        <v>37191</v>
      </c>
      <c r="E979" s="121">
        <v>1.82</v>
      </c>
      <c r="F979" s="87">
        <v>2.79</v>
      </c>
    </row>
    <row r="980" spans="4:6" x14ac:dyDescent="0.15">
      <c r="D980" s="121">
        <v>37192</v>
      </c>
      <c r="E980" s="121">
        <v>1.82</v>
      </c>
      <c r="F980" s="87">
        <v>2.79</v>
      </c>
    </row>
    <row r="981" spans="4:6" x14ac:dyDescent="0.15">
      <c r="D981" s="121">
        <v>37193</v>
      </c>
      <c r="E981" s="121">
        <v>1.82</v>
      </c>
      <c r="F981" s="87">
        <v>2.79</v>
      </c>
    </row>
    <row r="982" spans="4:6" x14ac:dyDescent="0.15">
      <c r="D982" s="121">
        <v>37194</v>
      </c>
      <c r="E982" s="121">
        <v>1.82</v>
      </c>
      <c r="F982" s="87">
        <v>2.79</v>
      </c>
    </row>
    <row r="983" spans="4:6" x14ac:dyDescent="0.15">
      <c r="D983" s="121">
        <v>37195</v>
      </c>
      <c r="E983" s="121">
        <v>1.82</v>
      </c>
      <c r="F983" s="87">
        <v>2.79</v>
      </c>
    </row>
    <row r="984" spans="4:6" x14ac:dyDescent="0.15">
      <c r="D984" s="121">
        <v>37135</v>
      </c>
      <c r="E984" s="87">
        <v>2.1549999999999998</v>
      </c>
      <c r="F984" s="87">
        <v>2.79</v>
      </c>
    </row>
    <row r="985" spans="4:6" x14ac:dyDescent="0.15">
      <c r="D985" s="121">
        <v>37136</v>
      </c>
      <c r="E985" s="87">
        <v>2.1549999999999998</v>
      </c>
      <c r="F985" s="87">
        <v>2.79</v>
      </c>
    </row>
    <row r="986" spans="4:6" x14ac:dyDescent="0.15">
      <c r="D986" s="121">
        <v>37137</v>
      </c>
      <c r="E986" s="87">
        <v>2.1549999999999998</v>
      </c>
      <c r="F986" s="87">
        <v>2.79</v>
      </c>
    </row>
    <row r="987" spans="4:6" x14ac:dyDescent="0.15">
      <c r="D987" s="121">
        <v>37138</v>
      </c>
      <c r="E987" s="87">
        <v>2.1549999999999998</v>
      </c>
      <c r="F987" s="87">
        <v>2.79</v>
      </c>
    </row>
    <row r="988" spans="4:6" x14ac:dyDescent="0.15">
      <c r="D988" s="121">
        <v>37139</v>
      </c>
      <c r="E988" s="87">
        <v>2.2050000000000001</v>
      </c>
      <c r="F988" s="87">
        <v>2.79</v>
      </c>
    </row>
    <row r="989" spans="4:6" x14ac:dyDescent="0.15">
      <c r="D989" s="121">
        <v>37140</v>
      </c>
      <c r="E989" s="87">
        <v>2.3050000000000002</v>
      </c>
      <c r="F989" s="87">
        <v>2.79</v>
      </c>
    </row>
    <row r="990" spans="4:6" x14ac:dyDescent="0.15">
      <c r="D990" s="121">
        <v>37141</v>
      </c>
      <c r="E990" s="87">
        <v>2.375</v>
      </c>
      <c r="F990" s="87">
        <v>2.79</v>
      </c>
    </row>
    <row r="991" spans="4:6" x14ac:dyDescent="0.15">
      <c r="D991" s="121">
        <v>37142</v>
      </c>
      <c r="E991" s="87">
        <v>2.2799999999999998</v>
      </c>
      <c r="F991" s="87">
        <v>2.79</v>
      </c>
    </row>
    <row r="992" spans="4:6" x14ac:dyDescent="0.15">
      <c r="D992" s="121">
        <v>37143</v>
      </c>
      <c r="E992" s="87">
        <v>2.2799999999999998</v>
      </c>
      <c r="F992" s="87">
        <v>2.79</v>
      </c>
    </row>
    <row r="993" spans="4:6" x14ac:dyDescent="0.15">
      <c r="D993" s="121">
        <v>37144</v>
      </c>
      <c r="E993" s="87">
        <v>2.2799999999999998</v>
      </c>
      <c r="F993" s="87">
        <v>2.79</v>
      </c>
    </row>
    <row r="994" spans="4:6" x14ac:dyDescent="0.15">
      <c r="D994" s="121">
        <v>37145</v>
      </c>
      <c r="E994" s="87">
        <v>2.37</v>
      </c>
      <c r="F994" s="87">
        <v>2.79</v>
      </c>
    </row>
    <row r="995" spans="4:6" x14ac:dyDescent="0.15">
      <c r="D995" s="121">
        <v>37146</v>
      </c>
      <c r="E995" s="87">
        <v>2.4750000000000001</v>
      </c>
      <c r="F995" s="87">
        <v>2.79</v>
      </c>
    </row>
    <row r="996" spans="4:6" x14ac:dyDescent="0.15">
      <c r="D996" s="121">
        <v>37147</v>
      </c>
      <c r="E996" s="87">
        <v>2.42</v>
      </c>
      <c r="F996" s="87">
        <v>2.79</v>
      </c>
    </row>
    <row r="997" spans="4:6" x14ac:dyDescent="0.15">
      <c r="D997" s="121">
        <v>37148</v>
      </c>
      <c r="E997" s="87">
        <v>2.3650000000000002</v>
      </c>
      <c r="F997" s="87">
        <v>2.79</v>
      </c>
    </row>
    <row r="998" spans="4:6" x14ac:dyDescent="0.15">
      <c r="D998" s="121">
        <v>37149</v>
      </c>
      <c r="E998" s="87">
        <v>2.38</v>
      </c>
      <c r="F998" s="87">
        <v>2.79</v>
      </c>
    </row>
    <row r="999" spans="4:6" x14ac:dyDescent="0.15">
      <c r="D999" s="121">
        <v>37150</v>
      </c>
      <c r="E999" s="87">
        <v>2.38</v>
      </c>
      <c r="F999" s="87">
        <v>2.79</v>
      </c>
    </row>
    <row r="1000" spans="4:6" x14ac:dyDescent="0.15">
      <c r="D1000" s="121">
        <v>37151</v>
      </c>
      <c r="E1000" s="87">
        <v>2.38</v>
      </c>
      <c r="F1000" s="87">
        <v>1.7949999999999999</v>
      </c>
    </row>
    <row r="1001" spans="4:6" x14ac:dyDescent="0.15">
      <c r="D1001" s="121">
        <v>37152</v>
      </c>
      <c r="E1001" s="87">
        <v>2.3450000000000002</v>
      </c>
      <c r="F1001" s="87">
        <v>1.7949999999999999</v>
      </c>
    </row>
    <row r="1002" spans="4:6" x14ac:dyDescent="0.15">
      <c r="D1002" s="121">
        <v>37153</v>
      </c>
      <c r="E1002" s="87">
        <v>2.21</v>
      </c>
      <c r="F1002" s="87">
        <v>1.7949999999999999</v>
      </c>
    </row>
    <row r="1003" spans="4:6" x14ac:dyDescent="0.15">
      <c r="D1003" s="121">
        <v>37154</v>
      </c>
      <c r="E1003" s="87">
        <v>2.17</v>
      </c>
      <c r="F1003" s="87">
        <v>2.08</v>
      </c>
    </row>
    <row r="1004" spans="4:6" x14ac:dyDescent="0.15">
      <c r="D1004" s="121">
        <v>37155</v>
      </c>
      <c r="E1004" s="87">
        <v>2.1</v>
      </c>
      <c r="F1004" s="87">
        <v>1.98</v>
      </c>
    </row>
    <row r="1005" spans="4:6" x14ac:dyDescent="0.15">
      <c r="D1005" s="121">
        <v>37156</v>
      </c>
      <c r="E1005" s="87">
        <v>2.0550000000000002</v>
      </c>
      <c r="F1005" s="87">
        <v>1.85</v>
      </c>
    </row>
    <row r="1006" spans="4:6" x14ac:dyDescent="0.15">
      <c r="D1006" s="121">
        <v>37157</v>
      </c>
      <c r="E1006" s="87">
        <v>2.0550000000000002</v>
      </c>
      <c r="F1006" s="87">
        <v>1.7549999999999999</v>
      </c>
    </row>
    <row r="1007" spans="4:6" x14ac:dyDescent="0.15">
      <c r="D1007" s="121">
        <v>37158</v>
      </c>
      <c r="E1007" s="87">
        <v>2.0550000000000002</v>
      </c>
      <c r="F1007" s="87">
        <v>2.085</v>
      </c>
    </row>
    <row r="1008" spans="4:6" x14ac:dyDescent="0.15">
      <c r="D1008" s="121">
        <v>37159</v>
      </c>
      <c r="E1008" s="87">
        <v>2</v>
      </c>
      <c r="F1008" s="87">
        <v>2.085</v>
      </c>
    </row>
    <row r="1009" spans="4:6" x14ac:dyDescent="0.15">
      <c r="D1009" s="121">
        <v>37160</v>
      </c>
      <c r="E1009" s="87">
        <v>1.96</v>
      </c>
      <c r="F1009" s="87">
        <v>2.085</v>
      </c>
    </row>
    <row r="1010" spans="4:6" x14ac:dyDescent="0.15">
      <c r="D1010" s="121">
        <v>37161</v>
      </c>
      <c r="E1010" s="87">
        <v>1.905</v>
      </c>
      <c r="F1010" s="87">
        <v>2.27</v>
      </c>
    </row>
    <row r="1011" spans="4:6" x14ac:dyDescent="0.15">
      <c r="D1011" s="121">
        <v>37162</v>
      </c>
      <c r="E1011" s="87">
        <v>1.9</v>
      </c>
      <c r="F1011" s="87">
        <v>2.4849999999999999</v>
      </c>
    </row>
    <row r="1012" spans="4:6" x14ac:dyDescent="0.15">
      <c r="D1012" s="121">
        <v>37163</v>
      </c>
      <c r="E1012" s="87">
        <v>1.9</v>
      </c>
      <c r="F1012" s="87">
        <v>2.4300000000000002</v>
      </c>
    </row>
    <row r="1013" spans="4:6" x14ac:dyDescent="0.15">
      <c r="D1013" s="121">
        <v>37164</v>
      </c>
      <c r="E1013" s="87">
        <v>1.9</v>
      </c>
      <c r="F1013" s="87">
        <v>2.37</v>
      </c>
    </row>
    <row r="1014" spans="4:6" x14ac:dyDescent="0.15">
      <c r="D1014" s="121">
        <v>37165</v>
      </c>
      <c r="E1014" s="87">
        <v>1.855</v>
      </c>
      <c r="F1014" s="87">
        <v>2.36</v>
      </c>
    </row>
    <row r="1015" spans="4:6" x14ac:dyDescent="0.15">
      <c r="D1015" s="121">
        <v>37166</v>
      </c>
      <c r="E1015" s="87">
        <v>1.86</v>
      </c>
      <c r="F1015" s="87">
        <v>2.36</v>
      </c>
    </row>
    <row r="1016" spans="4:6" x14ac:dyDescent="0.15">
      <c r="D1016" s="121">
        <v>37167</v>
      </c>
      <c r="E1016" s="87">
        <v>1.86</v>
      </c>
      <c r="F1016" s="87">
        <v>2.36</v>
      </c>
    </row>
    <row r="1017" spans="4:6" x14ac:dyDescent="0.15">
      <c r="D1017" s="121">
        <v>37168</v>
      </c>
      <c r="E1017" s="87">
        <v>1.86</v>
      </c>
      <c r="F1017" s="87">
        <v>2.4950000000000001</v>
      </c>
    </row>
    <row r="1018" spans="4:6" x14ac:dyDescent="0.15">
      <c r="D1018" s="121">
        <v>37169</v>
      </c>
      <c r="E1018" s="87">
        <v>1.86</v>
      </c>
      <c r="F1018" s="87">
        <v>2.4900000000000002</v>
      </c>
    </row>
    <row r="1019" spans="4:6" x14ac:dyDescent="0.15">
      <c r="D1019" s="121">
        <v>37170</v>
      </c>
      <c r="E1019" s="87">
        <v>1.86</v>
      </c>
      <c r="F1019" s="87">
        <v>2.5499999999999998</v>
      </c>
    </row>
    <row r="1020" spans="4:6" x14ac:dyDescent="0.15">
      <c r="D1020" s="121">
        <v>37171</v>
      </c>
      <c r="E1020" s="87">
        <v>1.86</v>
      </c>
      <c r="F1020" s="87">
        <v>2.5</v>
      </c>
    </row>
    <row r="1021" spans="4:6" x14ac:dyDescent="0.15">
      <c r="D1021" s="121">
        <v>37172</v>
      </c>
      <c r="E1021" s="87">
        <v>1.86</v>
      </c>
      <c r="F1021" s="87">
        <v>2.5299999999999998</v>
      </c>
    </row>
    <row r="1022" spans="4:6" x14ac:dyDescent="0.15">
      <c r="D1022" s="121">
        <v>37173</v>
      </c>
      <c r="E1022" s="87">
        <v>1.86</v>
      </c>
      <c r="F1022" s="87">
        <v>2.5299999999999998</v>
      </c>
    </row>
    <row r="1023" spans="4:6" x14ac:dyDescent="0.15">
      <c r="D1023" s="121">
        <v>37174</v>
      </c>
      <c r="E1023" s="87">
        <v>1.86</v>
      </c>
      <c r="F1023" s="87">
        <v>2.5299999999999998</v>
      </c>
    </row>
    <row r="1024" spans="4:6" x14ac:dyDescent="0.15">
      <c r="D1024" s="121">
        <v>37175</v>
      </c>
      <c r="E1024" s="87">
        <v>1.86</v>
      </c>
      <c r="F1024" s="87">
        <v>2.5299999999999998</v>
      </c>
    </row>
    <row r="1025" spans="4:6" x14ac:dyDescent="0.15">
      <c r="D1025" s="121">
        <v>37176</v>
      </c>
      <c r="E1025" s="87">
        <v>1.86</v>
      </c>
      <c r="F1025" s="87">
        <v>2.5299999999999998</v>
      </c>
    </row>
    <row r="1026" spans="4:6" x14ac:dyDescent="0.15">
      <c r="D1026" s="121">
        <v>37177</v>
      </c>
      <c r="E1026" s="87">
        <v>1.86</v>
      </c>
      <c r="F1026" s="87">
        <v>2.85</v>
      </c>
    </row>
    <row r="1027" spans="4:6" x14ac:dyDescent="0.15">
      <c r="D1027" s="121">
        <v>37178</v>
      </c>
      <c r="E1027" s="87">
        <v>1.86</v>
      </c>
      <c r="F1027" s="87">
        <v>2.5499999999999998</v>
      </c>
    </row>
    <row r="1028" spans="4:6" x14ac:dyDescent="0.15">
      <c r="D1028" s="121">
        <v>37179</v>
      </c>
      <c r="E1028" s="87">
        <v>1.86</v>
      </c>
      <c r="F1028" s="87">
        <v>2.5499999999999998</v>
      </c>
    </row>
    <row r="1029" spans="4:6" x14ac:dyDescent="0.15">
      <c r="D1029" s="121">
        <v>37180</v>
      </c>
      <c r="E1029" s="87">
        <v>1.86</v>
      </c>
      <c r="F1029" s="87">
        <v>2.5499999999999998</v>
      </c>
    </row>
    <row r="1030" spans="4:6" x14ac:dyDescent="0.15">
      <c r="D1030" s="121">
        <v>37181</v>
      </c>
      <c r="E1030" s="87">
        <v>1.86</v>
      </c>
      <c r="F1030" s="87">
        <v>2.5499999999999998</v>
      </c>
    </row>
    <row r="1031" spans="4:6" x14ac:dyDescent="0.15">
      <c r="D1031" s="121">
        <v>37182</v>
      </c>
      <c r="E1031" s="87">
        <v>1.86</v>
      </c>
      <c r="F1031" s="87">
        <v>2.5499999999999998</v>
      </c>
    </row>
    <row r="1032" spans="4:6" x14ac:dyDescent="0.15">
      <c r="D1032" s="121">
        <v>37183</v>
      </c>
      <c r="E1032" s="87">
        <v>1.86</v>
      </c>
      <c r="F1032" s="87">
        <v>2.5499999999999998</v>
      </c>
    </row>
    <row r="1033" spans="4:6" x14ac:dyDescent="0.15">
      <c r="D1033" s="121">
        <v>37184</v>
      </c>
      <c r="E1033" s="87">
        <v>1.86</v>
      </c>
      <c r="F1033" s="87">
        <v>2.5499999999999998</v>
      </c>
    </row>
    <row r="1034" spans="4:6" x14ac:dyDescent="0.15">
      <c r="D1034" s="121">
        <v>37185</v>
      </c>
      <c r="E1034" s="87">
        <v>1.86</v>
      </c>
      <c r="F1034" s="87">
        <v>2.5499999999999998</v>
      </c>
    </row>
    <row r="1035" spans="4:6" x14ac:dyDescent="0.15">
      <c r="D1035" s="121">
        <v>37186</v>
      </c>
      <c r="E1035" s="87">
        <v>1.86</v>
      </c>
      <c r="F1035" s="87">
        <v>2.5499999999999998</v>
      </c>
    </row>
    <row r="1036" spans="4:6" x14ac:dyDescent="0.15">
      <c r="D1036" s="121">
        <v>37187</v>
      </c>
      <c r="E1036" s="87">
        <v>1.86</v>
      </c>
      <c r="F1036" s="87">
        <v>2.5499999999999998</v>
      </c>
    </row>
    <row r="1037" spans="4:6" x14ac:dyDescent="0.15">
      <c r="D1037" s="121">
        <v>37188</v>
      </c>
      <c r="E1037" s="87">
        <v>1.86</v>
      </c>
      <c r="F1037" s="87">
        <v>2.5499999999999998</v>
      </c>
    </row>
    <row r="1038" spans="4:6" x14ac:dyDescent="0.15">
      <c r="D1038" s="121">
        <v>37189</v>
      </c>
      <c r="E1038" s="87">
        <v>1.86</v>
      </c>
      <c r="F1038" s="87">
        <v>2.5499999999999998</v>
      </c>
    </row>
    <row r="1039" spans="4:6" x14ac:dyDescent="0.15">
      <c r="D1039" s="121">
        <v>37190</v>
      </c>
      <c r="E1039" s="87">
        <v>1.86</v>
      </c>
      <c r="F1039" s="87">
        <v>2.5499999999999998</v>
      </c>
    </row>
    <row r="1040" spans="4:6" x14ac:dyDescent="0.15">
      <c r="D1040" s="121">
        <v>37191</v>
      </c>
      <c r="E1040" s="87">
        <v>1.86</v>
      </c>
      <c r="F1040" s="87">
        <v>2.5499999999999998</v>
      </c>
    </row>
    <row r="1041" spans="4:6" x14ac:dyDescent="0.15">
      <c r="D1041" s="121">
        <v>37192</v>
      </c>
      <c r="E1041" s="87">
        <v>1.86</v>
      </c>
      <c r="F1041" s="87">
        <v>2.5499999999999998</v>
      </c>
    </row>
    <row r="1042" spans="4:6" x14ac:dyDescent="0.15">
      <c r="D1042" s="121">
        <v>37193</v>
      </c>
      <c r="E1042" s="87">
        <v>1.86</v>
      </c>
      <c r="F1042" s="87">
        <v>2.5499999999999998</v>
      </c>
    </row>
    <row r="1043" spans="4:6" x14ac:dyDescent="0.15">
      <c r="D1043" s="121">
        <v>37194</v>
      </c>
      <c r="E1043" s="87">
        <v>1.86</v>
      </c>
      <c r="F1043" s="87">
        <v>2.5499999999999998</v>
      </c>
    </row>
    <row r="1044" spans="4:6" x14ac:dyDescent="0.15">
      <c r="D1044" s="121">
        <v>37195</v>
      </c>
      <c r="E1044" s="87">
        <v>1.86</v>
      </c>
      <c r="F1044" s="87">
        <v>2.5499999999999998</v>
      </c>
    </row>
    <row r="1045" spans="4:6" x14ac:dyDescent="0.15">
      <c r="D1045" s="121">
        <v>37135</v>
      </c>
      <c r="E1045" s="87">
        <v>2.1549999999999998</v>
      </c>
      <c r="F1045" s="87">
        <v>2.5499999999999998</v>
      </c>
    </row>
    <row r="1046" spans="4:6" x14ac:dyDescent="0.15">
      <c r="D1046" s="121">
        <v>37136</v>
      </c>
      <c r="E1046" s="87">
        <v>2.1549999999999998</v>
      </c>
      <c r="F1046" s="87">
        <v>2.5499999999999998</v>
      </c>
    </row>
    <row r="1047" spans="4:6" x14ac:dyDescent="0.15">
      <c r="D1047" s="121">
        <v>37137</v>
      </c>
      <c r="E1047" s="87">
        <v>2.1549999999999998</v>
      </c>
      <c r="F1047" s="87">
        <v>2.5499999999999998</v>
      </c>
    </row>
    <row r="1048" spans="4:6" x14ac:dyDescent="0.15">
      <c r="D1048" s="121">
        <v>37138</v>
      </c>
      <c r="E1048" s="87">
        <v>2.1549999999999998</v>
      </c>
      <c r="F1048" s="87">
        <v>2.5499999999999998</v>
      </c>
    </row>
    <row r="1049" spans="4:6" x14ac:dyDescent="0.15">
      <c r="D1049" s="121">
        <v>37139</v>
      </c>
      <c r="E1049" s="87">
        <v>2.2050000000000001</v>
      </c>
      <c r="F1049" s="87">
        <v>2.5499999999999998</v>
      </c>
    </row>
    <row r="1050" spans="4:6" x14ac:dyDescent="0.15">
      <c r="D1050" s="121">
        <v>37140</v>
      </c>
      <c r="E1050" s="87">
        <v>2.3050000000000002</v>
      </c>
      <c r="F1050" s="87">
        <v>2.5499999999999998</v>
      </c>
    </row>
    <row r="1051" spans="4:6" x14ac:dyDescent="0.15">
      <c r="D1051" s="121">
        <v>37141</v>
      </c>
      <c r="E1051" s="87">
        <v>2.375</v>
      </c>
      <c r="F1051" s="87">
        <v>2.5499999999999998</v>
      </c>
    </row>
    <row r="1052" spans="4:6" x14ac:dyDescent="0.15">
      <c r="D1052" s="121">
        <v>37142</v>
      </c>
      <c r="E1052" s="87">
        <v>2.2799999999999998</v>
      </c>
      <c r="F1052" s="87">
        <v>2.5499999999999998</v>
      </c>
    </row>
    <row r="1053" spans="4:6" x14ac:dyDescent="0.15">
      <c r="D1053" s="121">
        <v>37143</v>
      </c>
      <c r="E1053" s="87">
        <v>2.2799999999999998</v>
      </c>
      <c r="F1053" s="87">
        <v>2.5499999999999998</v>
      </c>
    </row>
    <row r="1054" spans="4:6" x14ac:dyDescent="0.15">
      <c r="D1054" s="121">
        <v>37144</v>
      </c>
      <c r="E1054" s="87">
        <v>2.2799999999999998</v>
      </c>
      <c r="F1054" s="87">
        <v>2.5499999999999998</v>
      </c>
    </row>
    <row r="1055" spans="4:6" x14ac:dyDescent="0.15">
      <c r="D1055" s="121">
        <v>37145</v>
      </c>
      <c r="E1055" s="87">
        <v>2.37</v>
      </c>
      <c r="F1055" s="87">
        <v>2.5499999999999998</v>
      </c>
    </row>
    <row r="1056" spans="4:6" x14ac:dyDescent="0.15">
      <c r="D1056" s="121">
        <v>37146</v>
      </c>
      <c r="E1056" s="87">
        <v>2.4750000000000001</v>
      </c>
      <c r="F1056" s="87">
        <v>2.5499999999999998</v>
      </c>
    </row>
    <row r="1057" spans="4:6" x14ac:dyDescent="0.15">
      <c r="D1057" s="121">
        <v>37147</v>
      </c>
      <c r="E1057" s="87">
        <v>2.42</v>
      </c>
      <c r="F1057" s="87">
        <v>2.5499999999999998</v>
      </c>
    </row>
    <row r="1058" spans="4:6" x14ac:dyDescent="0.15">
      <c r="D1058" s="121">
        <v>37148</v>
      </c>
      <c r="E1058" s="87">
        <v>2.3650000000000002</v>
      </c>
      <c r="F1058" s="87">
        <v>2.5499999999999998</v>
      </c>
    </row>
    <row r="1059" spans="4:6" x14ac:dyDescent="0.15">
      <c r="D1059" s="121">
        <v>37149</v>
      </c>
      <c r="E1059" s="87">
        <v>2.38</v>
      </c>
      <c r="F1059" s="87">
        <v>2.5499999999999998</v>
      </c>
    </row>
    <row r="1060" spans="4:6" x14ac:dyDescent="0.15">
      <c r="D1060" s="121">
        <v>37150</v>
      </c>
      <c r="E1060" s="87">
        <v>2.38</v>
      </c>
      <c r="F1060" s="87">
        <v>2.5499999999999998</v>
      </c>
    </row>
    <row r="1061" spans="4:6" x14ac:dyDescent="0.15">
      <c r="D1061" s="121">
        <v>37151</v>
      </c>
      <c r="E1061" s="87">
        <v>2.38</v>
      </c>
      <c r="F1061" s="87">
        <v>2.5499999999999998</v>
      </c>
    </row>
    <row r="1062" spans="4:6" x14ac:dyDescent="0.15">
      <c r="D1062" s="121">
        <v>37152</v>
      </c>
      <c r="E1062" s="87">
        <v>2.3450000000000002</v>
      </c>
      <c r="F1062" s="87">
        <v>1.7949999999999999</v>
      </c>
    </row>
    <row r="1063" spans="4:6" x14ac:dyDescent="0.15">
      <c r="D1063" s="121">
        <v>37153</v>
      </c>
      <c r="E1063" s="87">
        <v>2.21</v>
      </c>
      <c r="F1063" s="87">
        <v>1.7949999999999999</v>
      </c>
    </row>
    <row r="1064" spans="4:6" x14ac:dyDescent="0.15">
      <c r="D1064" s="121">
        <v>37154</v>
      </c>
      <c r="E1064" s="87">
        <v>2.17</v>
      </c>
      <c r="F1064" s="87">
        <v>1.7949999999999999</v>
      </c>
    </row>
    <row r="1065" spans="4:6" x14ac:dyDescent="0.15">
      <c r="D1065" s="121">
        <v>37155</v>
      </c>
      <c r="E1065" s="87">
        <v>2.1</v>
      </c>
      <c r="F1065" s="87">
        <v>2.08</v>
      </c>
    </row>
    <row r="1066" spans="4:6" x14ac:dyDescent="0.15">
      <c r="D1066" s="121">
        <v>37156</v>
      </c>
      <c r="E1066" s="87">
        <v>2.0550000000000002</v>
      </c>
      <c r="F1066" s="87">
        <v>1.98</v>
      </c>
    </row>
    <row r="1067" spans="4:6" x14ac:dyDescent="0.15">
      <c r="D1067" s="121">
        <v>37157</v>
      </c>
      <c r="E1067" s="87">
        <v>2.0550000000000002</v>
      </c>
      <c r="F1067" s="87">
        <v>1.85</v>
      </c>
    </row>
    <row r="1068" spans="4:6" x14ac:dyDescent="0.15">
      <c r="D1068" s="121">
        <v>37158</v>
      </c>
      <c r="E1068" s="87">
        <v>2.0550000000000002</v>
      </c>
      <c r="F1068" s="87">
        <v>1.7549999999999999</v>
      </c>
    </row>
    <row r="1069" spans="4:6" x14ac:dyDescent="0.15">
      <c r="D1069" s="121">
        <v>37159</v>
      </c>
      <c r="E1069" s="87">
        <v>2</v>
      </c>
      <c r="F1069" s="87">
        <v>2.085</v>
      </c>
    </row>
    <row r="1070" spans="4:6" x14ac:dyDescent="0.15">
      <c r="D1070" s="121">
        <v>37160</v>
      </c>
      <c r="E1070" s="87">
        <v>1.96</v>
      </c>
      <c r="F1070" s="87">
        <v>2.085</v>
      </c>
    </row>
    <row r="1071" spans="4:6" x14ac:dyDescent="0.15">
      <c r="D1071" s="121">
        <v>37161</v>
      </c>
      <c r="E1071" s="87">
        <v>1.905</v>
      </c>
      <c r="F1071" s="87">
        <v>2.085</v>
      </c>
    </row>
    <row r="1072" spans="4:6" x14ac:dyDescent="0.15">
      <c r="D1072" s="121">
        <v>37162</v>
      </c>
      <c r="E1072" s="87">
        <v>1.9</v>
      </c>
      <c r="F1072" s="87">
        <v>2.27</v>
      </c>
    </row>
    <row r="1073" spans="4:6" x14ac:dyDescent="0.15">
      <c r="D1073" s="121">
        <v>37163</v>
      </c>
      <c r="E1073" s="87">
        <v>1.9</v>
      </c>
      <c r="F1073" s="87">
        <v>2.4849999999999999</v>
      </c>
    </row>
    <row r="1074" spans="4:6" x14ac:dyDescent="0.15">
      <c r="D1074" s="121">
        <v>37164</v>
      </c>
      <c r="E1074" s="87">
        <v>1.9</v>
      </c>
      <c r="F1074" s="87">
        <v>2.4300000000000002</v>
      </c>
    </row>
    <row r="1075" spans="4:6" x14ac:dyDescent="0.15">
      <c r="D1075" s="121">
        <v>37165</v>
      </c>
      <c r="E1075" s="87">
        <v>1.855</v>
      </c>
      <c r="F1075" s="87">
        <v>2.37</v>
      </c>
    </row>
    <row r="1076" spans="4:6" x14ac:dyDescent="0.15">
      <c r="D1076" s="121">
        <v>37166</v>
      </c>
      <c r="E1076" s="87">
        <v>1.83</v>
      </c>
      <c r="F1076" s="87">
        <v>2.36</v>
      </c>
    </row>
    <row r="1077" spans="4:6" x14ac:dyDescent="0.15">
      <c r="D1077" s="121">
        <v>37167</v>
      </c>
      <c r="E1077" s="87">
        <v>1.83</v>
      </c>
      <c r="F1077" s="87">
        <v>2.36</v>
      </c>
    </row>
    <row r="1078" spans="4:6" x14ac:dyDescent="0.15">
      <c r="D1078" s="121">
        <v>37168</v>
      </c>
      <c r="E1078" s="87">
        <v>1.83</v>
      </c>
      <c r="F1078" s="87">
        <v>2.36</v>
      </c>
    </row>
    <row r="1079" spans="4:6" x14ac:dyDescent="0.15">
      <c r="D1079" s="121">
        <v>37169</v>
      </c>
      <c r="E1079" s="87">
        <v>1.83</v>
      </c>
      <c r="F1079" s="87">
        <v>2.4950000000000001</v>
      </c>
    </row>
    <row r="1080" spans="4:6" x14ac:dyDescent="0.15">
      <c r="D1080" s="121">
        <v>37170</v>
      </c>
      <c r="E1080" s="87">
        <v>1.83</v>
      </c>
      <c r="F1080" s="87">
        <v>2.4900000000000002</v>
      </c>
    </row>
    <row r="1081" spans="4:6" x14ac:dyDescent="0.15">
      <c r="D1081" s="121">
        <v>37171</v>
      </c>
      <c r="E1081" s="87">
        <v>1.83</v>
      </c>
      <c r="F1081" s="87">
        <v>2.5499999999999998</v>
      </c>
    </row>
    <row r="1082" spans="4:6" x14ac:dyDescent="0.15">
      <c r="D1082" s="121">
        <v>37172</v>
      </c>
      <c r="E1082" s="87">
        <v>1.83</v>
      </c>
      <c r="F1082" s="87">
        <v>2.5</v>
      </c>
    </row>
    <row r="1083" spans="4:6" x14ac:dyDescent="0.15">
      <c r="D1083" s="121">
        <v>37173</v>
      </c>
      <c r="E1083" s="87">
        <v>1.83</v>
      </c>
      <c r="F1083" s="87">
        <v>2.5299999999999998</v>
      </c>
    </row>
    <row r="1084" spans="4:6" x14ac:dyDescent="0.15">
      <c r="D1084" s="121">
        <v>37174</v>
      </c>
      <c r="E1084" s="87">
        <v>1.83</v>
      </c>
      <c r="F1084" s="87">
        <v>2.5299999999999998</v>
      </c>
    </row>
    <row r="1085" spans="4:6" x14ac:dyDescent="0.15">
      <c r="D1085" s="121">
        <v>37175</v>
      </c>
      <c r="E1085" s="87">
        <v>1.83</v>
      </c>
      <c r="F1085" s="87">
        <v>2.5299999999999998</v>
      </c>
    </row>
    <row r="1086" spans="4:6" x14ac:dyDescent="0.15">
      <c r="D1086" s="121">
        <v>37176</v>
      </c>
      <c r="E1086" s="87">
        <v>1.83</v>
      </c>
      <c r="F1086" s="87">
        <v>2.5299999999999998</v>
      </c>
    </row>
    <row r="1087" spans="4:6" x14ac:dyDescent="0.15">
      <c r="D1087" s="121">
        <v>37177</v>
      </c>
      <c r="E1087" s="87">
        <v>1.83</v>
      </c>
      <c r="F1087" s="87">
        <v>2.5299999999999998</v>
      </c>
    </row>
    <row r="1088" spans="4:6" x14ac:dyDescent="0.15">
      <c r="D1088" s="121">
        <v>37178</v>
      </c>
      <c r="E1088" s="87">
        <v>1.83</v>
      </c>
      <c r="F1088" s="87">
        <v>2.85</v>
      </c>
    </row>
    <row r="1089" spans="4:6" x14ac:dyDescent="0.15">
      <c r="D1089" s="121">
        <v>37179</v>
      </c>
      <c r="E1089" s="87">
        <v>1.83</v>
      </c>
      <c r="F1089" s="87">
        <v>2.5499999999999998</v>
      </c>
    </row>
    <row r="1090" spans="4:6" x14ac:dyDescent="0.15">
      <c r="D1090" s="121">
        <v>37180</v>
      </c>
      <c r="E1090" s="87">
        <v>1.83</v>
      </c>
      <c r="F1090" s="87">
        <v>2.64</v>
      </c>
    </row>
    <row r="1091" spans="4:6" x14ac:dyDescent="0.15">
      <c r="D1091" s="121">
        <v>37181</v>
      </c>
      <c r="E1091" s="87">
        <v>1.83</v>
      </c>
      <c r="F1091" s="87">
        <v>2.64</v>
      </c>
    </row>
    <row r="1092" spans="4:6" x14ac:dyDescent="0.15">
      <c r="D1092" s="121">
        <v>37182</v>
      </c>
      <c r="E1092" s="87">
        <v>1.83</v>
      </c>
      <c r="F1092" s="87">
        <v>2.64</v>
      </c>
    </row>
    <row r="1093" spans="4:6" x14ac:dyDescent="0.15">
      <c r="D1093" s="121">
        <v>37183</v>
      </c>
      <c r="E1093" s="87">
        <v>1.83</v>
      </c>
      <c r="F1093" s="87">
        <v>2.64</v>
      </c>
    </row>
    <row r="1094" spans="4:6" x14ac:dyDescent="0.15">
      <c r="D1094" s="121">
        <v>37184</v>
      </c>
      <c r="E1094" s="87">
        <v>1.83</v>
      </c>
      <c r="F1094" s="87">
        <v>2.64</v>
      </c>
    </row>
    <row r="1095" spans="4:6" x14ac:dyDescent="0.15">
      <c r="D1095" s="121">
        <v>37185</v>
      </c>
      <c r="E1095" s="87">
        <v>1.83</v>
      </c>
      <c r="F1095" s="87">
        <v>2.64</v>
      </c>
    </row>
    <row r="1096" spans="4:6" x14ac:dyDescent="0.15">
      <c r="D1096" s="121">
        <v>37186</v>
      </c>
      <c r="E1096" s="87">
        <v>1.83</v>
      </c>
      <c r="F1096" s="87">
        <v>2.64</v>
      </c>
    </row>
    <row r="1097" spans="4:6" x14ac:dyDescent="0.15">
      <c r="D1097" s="121">
        <v>37187</v>
      </c>
      <c r="E1097" s="87">
        <v>1.83</v>
      </c>
      <c r="F1097" s="87">
        <v>2.64</v>
      </c>
    </row>
    <row r="1098" spans="4:6" x14ac:dyDescent="0.15">
      <c r="D1098" s="121">
        <v>37188</v>
      </c>
      <c r="E1098" s="87">
        <v>1.83</v>
      </c>
      <c r="F1098" s="87">
        <v>2.64</v>
      </c>
    </row>
    <row r="1099" spans="4:6" x14ac:dyDescent="0.15">
      <c r="D1099" s="121">
        <v>37189</v>
      </c>
      <c r="E1099" s="87">
        <v>1.83</v>
      </c>
      <c r="F1099" s="87">
        <v>2.64</v>
      </c>
    </row>
    <row r="1100" spans="4:6" x14ac:dyDescent="0.15">
      <c r="D1100" s="121">
        <v>37190</v>
      </c>
      <c r="E1100" s="87">
        <v>1.83</v>
      </c>
      <c r="F1100" s="87">
        <v>2.64</v>
      </c>
    </row>
    <row r="1101" spans="4:6" x14ac:dyDescent="0.15">
      <c r="D1101" s="121">
        <v>37191</v>
      </c>
      <c r="E1101" s="87">
        <v>1.83</v>
      </c>
      <c r="F1101" s="87">
        <v>2.64</v>
      </c>
    </row>
    <row r="1102" spans="4:6" x14ac:dyDescent="0.15">
      <c r="D1102" s="121">
        <v>37192</v>
      </c>
      <c r="E1102" s="87">
        <v>1.83</v>
      </c>
      <c r="F1102" s="87">
        <v>2.64</v>
      </c>
    </row>
    <row r="1103" spans="4:6" x14ac:dyDescent="0.15">
      <c r="D1103" s="121">
        <v>37193</v>
      </c>
      <c r="E1103" s="87">
        <v>1.83</v>
      </c>
      <c r="F1103" s="87">
        <v>2.64</v>
      </c>
    </row>
    <row r="1104" spans="4:6" x14ac:dyDescent="0.15">
      <c r="D1104" s="121">
        <v>37194</v>
      </c>
      <c r="E1104" s="87">
        <v>1.83</v>
      </c>
      <c r="F1104" s="87">
        <v>2.64</v>
      </c>
    </row>
    <row r="1105" spans="4:6" x14ac:dyDescent="0.15">
      <c r="D1105" s="121">
        <v>37195</v>
      </c>
      <c r="E1105" s="87">
        <v>1.83</v>
      </c>
      <c r="F1105" s="87">
        <v>2.64</v>
      </c>
    </row>
    <row r="1106" spans="4:6" x14ac:dyDescent="0.15">
      <c r="D1106" s="121"/>
      <c r="F1106" s="87">
        <v>2.64</v>
      </c>
    </row>
    <row r="1107" spans="4:6" x14ac:dyDescent="0.15">
      <c r="D1107" s="121"/>
      <c r="F1107" s="87">
        <v>2.64</v>
      </c>
    </row>
    <row r="1108" spans="4:6" x14ac:dyDescent="0.15">
      <c r="D1108" s="121"/>
      <c r="F1108" s="87">
        <v>2.64</v>
      </c>
    </row>
    <row r="1109" spans="4:6" x14ac:dyDescent="0.15">
      <c r="D1109" s="121"/>
      <c r="F1109" s="87">
        <v>2.64</v>
      </c>
    </row>
    <row r="1110" spans="4:6" x14ac:dyDescent="0.15">
      <c r="D1110" s="121"/>
      <c r="F1110" s="87">
        <v>2.64</v>
      </c>
    </row>
    <row r="1111" spans="4:6" x14ac:dyDescent="0.15">
      <c r="D1111" s="121"/>
      <c r="F1111" s="87">
        <v>2.64</v>
      </c>
    </row>
    <row r="1112" spans="4:6" x14ac:dyDescent="0.15">
      <c r="D1112" s="121"/>
      <c r="F1112" s="87">
        <v>2.64</v>
      </c>
    </row>
    <row r="1113" spans="4:6" x14ac:dyDescent="0.15">
      <c r="D1113" s="121"/>
      <c r="F1113" s="87">
        <v>2.64</v>
      </c>
    </row>
    <row r="1114" spans="4:6" x14ac:dyDescent="0.15">
      <c r="D1114" s="121"/>
      <c r="F1114" s="87">
        <v>2.64</v>
      </c>
    </row>
    <row r="1115" spans="4:6" x14ac:dyDescent="0.15">
      <c r="D1115" s="121"/>
      <c r="F1115" s="87">
        <v>2.64</v>
      </c>
    </row>
    <row r="1116" spans="4:6" x14ac:dyDescent="0.15">
      <c r="D1116" s="121"/>
      <c r="F1116" s="87">
        <v>2.64</v>
      </c>
    </row>
    <row r="1117" spans="4:6" x14ac:dyDescent="0.15">
      <c r="D1117" s="121"/>
      <c r="F1117" s="87">
        <v>2.64</v>
      </c>
    </row>
    <row r="1118" spans="4:6" x14ac:dyDescent="0.15">
      <c r="D1118" s="121"/>
      <c r="F1118" s="87">
        <v>2.64</v>
      </c>
    </row>
    <row r="1119" spans="4:6" x14ac:dyDescent="0.15">
      <c r="D1119" s="121"/>
      <c r="F1119" s="87">
        <v>2.64</v>
      </c>
    </row>
    <row r="1120" spans="4:6" x14ac:dyDescent="0.15">
      <c r="D1120" s="121"/>
      <c r="F1120" s="87">
        <v>2.64</v>
      </c>
    </row>
    <row r="1121" spans="4:6" x14ac:dyDescent="0.15">
      <c r="D1121" s="121"/>
      <c r="F1121" s="87">
        <v>2.64</v>
      </c>
    </row>
    <row r="1122" spans="4:6" x14ac:dyDescent="0.15">
      <c r="D1122" s="121"/>
      <c r="F1122" s="87">
        <v>2.64</v>
      </c>
    </row>
    <row r="1123" spans="4:6" x14ac:dyDescent="0.15">
      <c r="D1123" s="121"/>
      <c r="F1123" s="87">
        <v>2.64</v>
      </c>
    </row>
    <row r="1124" spans="4:6" x14ac:dyDescent="0.15">
      <c r="D1124" s="121"/>
      <c r="F1124" s="87">
        <v>1.6</v>
      </c>
    </row>
    <row r="1125" spans="4:6" x14ac:dyDescent="0.15">
      <c r="D1125" s="121"/>
      <c r="F1125" s="87">
        <v>1.9850000000000001</v>
      </c>
    </row>
    <row r="1126" spans="4:6" x14ac:dyDescent="0.15">
      <c r="D1126" s="121"/>
      <c r="F1126" s="87">
        <v>2.5449999999999999</v>
      </c>
    </row>
    <row r="1127" spans="4:6" x14ac:dyDescent="0.15">
      <c r="D1127" s="121"/>
      <c r="F1127" s="87">
        <v>1.8</v>
      </c>
    </row>
    <row r="1128" spans="4:6" x14ac:dyDescent="0.15">
      <c r="D1128" s="121"/>
      <c r="F1128" s="87">
        <v>1.8</v>
      </c>
    </row>
    <row r="1129" spans="4:6" x14ac:dyDescent="0.15">
      <c r="D1129" s="121"/>
      <c r="F1129" s="87">
        <v>1.8</v>
      </c>
    </row>
    <row r="1130" spans="4:6" x14ac:dyDescent="0.15">
      <c r="D1130" s="121"/>
      <c r="F1130" s="87">
        <v>1.8</v>
      </c>
    </row>
    <row r="1131" spans="4:6" x14ac:dyDescent="0.15">
      <c r="D1131" s="121"/>
      <c r="F1131" s="87">
        <v>1.8</v>
      </c>
    </row>
    <row r="1132" spans="4:6" x14ac:dyDescent="0.15">
      <c r="D1132" s="121"/>
      <c r="F1132" s="87">
        <v>1.8049999999999999</v>
      </c>
    </row>
    <row r="1133" spans="4:6" x14ac:dyDescent="0.15">
      <c r="D1133" s="121"/>
      <c r="F1133" s="87">
        <v>1.95</v>
      </c>
    </row>
    <row r="1134" spans="4:6" x14ac:dyDescent="0.15">
      <c r="D1134" s="121"/>
      <c r="F1134" s="87">
        <v>2.36</v>
      </c>
    </row>
    <row r="1135" spans="4:6" x14ac:dyDescent="0.15">
      <c r="D1135" s="121"/>
      <c r="F1135" s="87">
        <v>2.02</v>
      </c>
    </row>
    <row r="1136" spans="4:6" x14ac:dyDescent="0.15">
      <c r="D1136" s="121"/>
      <c r="F1136" s="87">
        <v>2.2360000000000002</v>
      </c>
    </row>
    <row r="1137" spans="4:6" x14ac:dyDescent="0.15">
      <c r="D1137" s="121"/>
      <c r="F1137" s="87">
        <v>2.02</v>
      </c>
    </row>
    <row r="1138" spans="4:6" x14ac:dyDescent="0.15">
      <c r="D1138" s="121"/>
      <c r="F1138" s="87">
        <v>2.02</v>
      </c>
    </row>
    <row r="1139" spans="4:6" x14ac:dyDescent="0.15">
      <c r="D1139" s="121"/>
      <c r="F1139" s="87">
        <v>2.02</v>
      </c>
    </row>
    <row r="1140" spans="4:6" x14ac:dyDescent="0.15">
      <c r="D1140" s="121"/>
      <c r="F1140" s="87">
        <v>2.02</v>
      </c>
    </row>
    <row r="1141" spans="4:6" x14ac:dyDescent="0.15">
      <c r="D1141" s="121"/>
      <c r="F1141" s="87">
        <v>2.02</v>
      </c>
    </row>
    <row r="1142" spans="4:6" x14ac:dyDescent="0.15">
      <c r="D1142" s="121"/>
      <c r="F1142" s="87">
        <v>2.02</v>
      </c>
    </row>
    <row r="1143" spans="4:6" x14ac:dyDescent="0.15">
      <c r="D1143" s="121"/>
      <c r="F1143" s="87">
        <v>2.02</v>
      </c>
    </row>
    <row r="1144" spans="4:6" x14ac:dyDescent="0.15">
      <c r="D1144" s="121"/>
      <c r="F1144" s="87">
        <v>2.02</v>
      </c>
    </row>
    <row r="1145" spans="4:6" x14ac:dyDescent="0.15">
      <c r="D1145" s="121"/>
      <c r="F1145" s="87">
        <v>2.02</v>
      </c>
    </row>
    <row r="1146" spans="4:6" x14ac:dyDescent="0.15">
      <c r="D1146" s="121"/>
      <c r="F1146" s="87">
        <v>2.02</v>
      </c>
    </row>
    <row r="1147" spans="4:6" x14ac:dyDescent="0.15">
      <c r="D1147" s="121"/>
      <c r="F1147" s="87">
        <v>2.02</v>
      </c>
    </row>
    <row r="1148" spans="4:6" x14ac:dyDescent="0.15">
      <c r="D1148" s="121"/>
      <c r="F1148" s="87">
        <v>2.02</v>
      </c>
    </row>
    <row r="1149" spans="4:6" x14ac:dyDescent="0.15">
      <c r="D1149" s="121"/>
      <c r="F1149" s="87">
        <v>2.02</v>
      </c>
    </row>
    <row r="1150" spans="4:6" x14ac:dyDescent="0.15">
      <c r="D1150" s="121"/>
      <c r="F1150" s="87">
        <v>2.02</v>
      </c>
    </row>
    <row r="1151" spans="4:6" x14ac:dyDescent="0.15">
      <c r="D1151" s="121"/>
      <c r="F1151" s="87">
        <v>2.02</v>
      </c>
    </row>
    <row r="1152" spans="4:6" x14ac:dyDescent="0.15">
      <c r="D1152" s="121"/>
      <c r="F1152" s="87">
        <v>2.02</v>
      </c>
    </row>
    <row r="1153" spans="4:6" x14ac:dyDescent="0.15">
      <c r="D1153" s="121"/>
      <c r="F1153" s="87">
        <v>2.02</v>
      </c>
    </row>
    <row r="1154" spans="4:6" x14ac:dyDescent="0.15">
      <c r="D1154" s="121"/>
      <c r="F1154" s="87">
        <v>2.02</v>
      </c>
    </row>
    <row r="1155" spans="4:6" x14ac:dyDescent="0.15">
      <c r="D1155" s="121"/>
      <c r="F1155" s="87">
        <v>2.02</v>
      </c>
    </row>
    <row r="1156" spans="4:6" x14ac:dyDescent="0.15">
      <c r="D1156" s="121"/>
      <c r="F1156" s="87">
        <v>2.02</v>
      </c>
    </row>
    <row r="1157" spans="4:6" x14ac:dyDescent="0.15">
      <c r="D1157" s="121"/>
      <c r="F1157" s="87">
        <v>2.02</v>
      </c>
    </row>
    <row r="1158" spans="4:6" x14ac:dyDescent="0.15">
      <c r="D1158" s="121"/>
      <c r="F1158" s="87">
        <v>2.02</v>
      </c>
    </row>
    <row r="1159" spans="4:6" x14ac:dyDescent="0.15">
      <c r="D1159" s="121"/>
      <c r="F1159" s="87">
        <v>2.02</v>
      </c>
    </row>
    <row r="1160" spans="4:6" x14ac:dyDescent="0.15">
      <c r="D1160" s="121"/>
      <c r="F1160" s="87">
        <v>2.02</v>
      </c>
    </row>
    <row r="1161" spans="4:6" x14ac:dyDescent="0.15">
      <c r="D1161" s="121"/>
      <c r="F1161" s="87">
        <v>2.02</v>
      </c>
    </row>
    <row r="1162" spans="4:6" x14ac:dyDescent="0.15">
      <c r="D1162" s="121"/>
      <c r="F1162" s="87">
        <v>2.02</v>
      </c>
    </row>
    <row r="1163" spans="4:6" x14ac:dyDescent="0.15">
      <c r="D1163" s="121"/>
      <c r="F1163" s="87">
        <v>2.02</v>
      </c>
    </row>
    <row r="1164" spans="4:6" x14ac:dyDescent="0.15">
      <c r="D1164" s="121"/>
      <c r="F1164" s="87">
        <v>2.02</v>
      </c>
    </row>
    <row r="1165" spans="4:6" x14ac:dyDescent="0.15">
      <c r="D1165" s="121"/>
      <c r="F1165" s="87">
        <v>2.02</v>
      </c>
    </row>
    <row r="1166" spans="4:6" x14ac:dyDescent="0.15">
      <c r="D1166" s="121"/>
      <c r="F1166" s="87">
        <v>2.02</v>
      </c>
    </row>
    <row r="1167" spans="4:6" x14ac:dyDescent="0.15">
      <c r="D1167" s="121"/>
      <c r="F1167" s="87">
        <v>3.0150000000000001</v>
      </c>
    </row>
    <row r="1168" spans="4:6" x14ac:dyDescent="0.15">
      <c r="D1168" s="121"/>
      <c r="F1168" s="87">
        <v>2.92</v>
      </c>
    </row>
    <row r="1169" spans="4:6" x14ac:dyDescent="0.15">
      <c r="D1169" s="121"/>
      <c r="F1169" s="87">
        <v>2.86</v>
      </c>
    </row>
    <row r="1170" spans="4:6" x14ac:dyDescent="0.15">
      <c r="D1170" s="121"/>
      <c r="F1170" s="87">
        <v>2.86</v>
      </c>
    </row>
    <row r="1171" spans="4:6" x14ac:dyDescent="0.15">
      <c r="D1171" s="121"/>
      <c r="F1171" s="87">
        <v>2.86</v>
      </c>
    </row>
    <row r="1172" spans="4:6" x14ac:dyDescent="0.15">
      <c r="D1172" s="121"/>
      <c r="F1172" s="87">
        <v>2.77</v>
      </c>
    </row>
    <row r="1173" spans="4:6" x14ac:dyDescent="0.15">
      <c r="D1173" s="121"/>
      <c r="F1173" s="87">
        <v>2.66</v>
      </c>
    </row>
    <row r="1174" spans="4:6" x14ac:dyDescent="0.15">
      <c r="D1174" s="121"/>
      <c r="F1174" s="87">
        <v>2.6549999999999998</v>
      </c>
    </row>
    <row r="1175" spans="4:6" x14ac:dyDescent="0.15">
      <c r="D1175" s="121"/>
      <c r="F1175" s="87">
        <v>2.6549999999999998</v>
      </c>
    </row>
    <row r="1176" spans="4:6" x14ac:dyDescent="0.15">
      <c r="D1176" s="121"/>
      <c r="F1176" s="87">
        <v>2.5099999999999998</v>
      </c>
    </row>
    <row r="1177" spans="4:6" x14ac:dyDescent="0.15">
      <c r="D1177" s="121"/>
      <c r="F1177" s="87">
        <v>2.5099999999999998</v>
      </c>
    </row>
    <row r="1178" spans="4:6" x14ac:dyDescent="0.15">
      <c r="D1178" s="121"/>
      <c r="F1178" s="87">
        <v>2.5099999999999998</v>
      </c>
    </row>
    <row r="1179" spans="4:6" x14ac:dyDescent="0.15">
      <c r="D1179" s="121"/>
      <c r="F1179" s="87">
        <v>2.3650000000000002</v>
      </c>
    </row>
    <row r="1180" spans="4:6" x14ac:dyDescent="0.15">
      <c r="D1180" s="121"/>
      <c r="F1180" s="87">
        <v>2.3250000000000002</v>
      </c>
    </row>
    <row r="1181" spans="4:6" x14ac:dyDescent="0.15">
      <c r="D1181" s="121"/>
      <c r="F1181" s="87">
        <v>2.2349999999999999</v>
      </c>
    </row>
    <row r="1182" spans="4:6" x14ac:dyDescent="0.15">
      <c r="D1182" s="121"/>
      <c r="F1182" s="87">
        <v>1.93</v>
      </c>
    </row>
    <row r="1183" spans="4:6" x14ac:dyDescent="0.15">
      <c r="D1183" s="121"/>
      <c r="F1183" s="87">
        <v>1.6</v>
      </c>
    </row>
    <row r="1184" spans="4:6" x14ac:dyDescent="0.15">
      <c r="D1184" s="121"/>
      <c r="F1184" s="87">
        <v>1.6</v>
      </c>
    </row>
    <row r="1185" spans="4:6" x14ac:dyDescent="0.15">
      <c r="D1185" s="121"/>
      <c r="F1185" s="87">
        <v>1.6</v>
      </c>
    </row>
    <row r="1186" spans="4:6" x14ac:dyDescent="0.15">
      <c r="D1186" s="121"/>
      <c r="F1186" s="87">
        <v>1.9850000000000001</v>
      </c>
    </row>
    <row r="1187" spans="4:6" x14ac:dyDescent="0.15">
      <c r="D1187" s="121"/>
      <c r="F1187" s="87">
        <v>2.5449999999999999</v>
      </c>
    </row>
    <row r="1188" spans="4:6" x14ac:dyDescent="0.15">
      <c r="D1188" s="121"/>
      <c r="F1188" s="87">
        <v>1.8</v>
      </c>
    </row>
    <row r="1189" spans="4:6" x14ac:dyDescent="0.15">
      <c r="D1189" s="121"/>
      <c r="F1189" s="87">
        <v>1.8</v>
      </c>
    </row>
    <row r="1190" spans="4:6" x14ac:dyDescent="0.15">
      <c r="D1190" s="121"/>
      <c r="F1190" s="87">
        <v>1.8</v>
      </c>
    </row>
    <row r="1191" spans="4:6" x14ac:dyDescent="0.15">
      <c r="D1191" s="121"/>
      <c r="F1191" s="87">
        <v>1.8</v>
      </c>
    </row>
    <row r="1192" spans="4:6" x14ac:dyDescent="0.15">
      <c r="D1192" s="121"/>
      <c r="F1192" s="87">
        <v>1.8</v>
      </c>
    </row>
    <row r="1193" spans="4:6" x14ac:dyDescent="0.15">
      <c r="D1193" s="121"/>
      <c r="F1193" s="87">
        <v>1.8049999999999999</v>
      </c>
    </row>
    <row r="1194" spans="4:6" x14ac:dyDescent="0.15">
      <c r="D1194" s="121"/>
      <c r="F1194" s="87">
        <v>1.95</v>
      </c>
    </row>
    <row r="1195" spans="4:6" x14ac:dyDescent="0.15">
      <c r="D1195" s="121"/>
      <c r="F1195" s="87">
        <v>2.36</v>
      </c>
    </row>
    <row r="1196" spans="4:6" x14ac:dyDescent="0.15">
      <c r="D1196" s="121"/>
      <c r="F1196" s="87">
        <v>2.165</v>
      </c>
    </row>
    <row r="1197" spans="4:6" x14ac:dyDescent="0.15">
      <c r="D1197" s="121"/>
      <c r="F1197" s="87">
        <v>2.2360000000000002</v>
      </c>
    </row>
    <row r="1198" spans="4:6" x14ac:dyDescent="0.15">
      <c r="D1198" s="121"/>
      <c r="F1198" s="87">
        <v>2.27</v>
      </c>
    </row>
    <row r="1199" spans="4:6" x14ac:dyDescent="0.15">
      <c r="D1199" s="121"/>
      <c r="F1199" s="87">
        <v>2.27</v>
      </c>
    </row>
    <row r="1200" spans="4:6" x14ac:dyDescent="0.15">
      <c r="D1200" s="121"/>
      <c r="F1200" s="87">
        <v>2.27</v>
      </c>
    </row>
    <row r="1201" spans="4:6" x14ac:dyDescent="0.15">
      <c r="D1201" s="121"/>
      <c r="F1201" s="87">
        <v>2.27</v>
      </c>
    </row>
    <row r="1202" spans="4:6" x14ac:dyDescent="0.15">
      <c r="D1202" s="121"/>
      <c r="F1202" s="87">
        <v>2.27</v>
      </c>
    </row>
    <row r="1203" spans="4:6" x14ac:dyDescent="0.15">
      <c r="D1203" s="121"/>
      <c r="F1203" s="87">
        <v>2.27</v>
      </c>
    </row>
    <row r="1204" spans="4:6" x14ac:dyDescent="0.15">
      <c r="D1204" s="121"/>
      <c r="F1204" s="87">
        <v>2.27</v>
      </c>
    </row>
    <row r="1205" spans="4:6" x14ac:dyDescent="0.15">
      <c r="D1205" s="121"/>
      <c r="F1205" s="87">
        <v>2.27</v>
      </c>
    </row>
    <row r="1206" spans="4:6" x14ac:dyDescent="0.15">
      <c r="D1206" s="121"/>
      <c r="F1206" s="87">
        <v>2.27</v>
      </c>
    </row>
    <row r="1207" spans="4:6" x14ac:dyDescent="0.15">
      <c r="D1207" s="121"/>
      <c r="F1207" s="87">
        <v>2.27</v>
      </c>
    </row>
    <row r="1208" spans="4:6" x14ac:dyDescent="0.15">
      <c r="D1208" s="121"/>
      <c r="F1208" s="87">
        <v>2.27</v>
      </c>
    </row>
    <row r="1209" spans="4:6" x14ac:dyDescent="0.15">
      <c r="D1209" s="121"/>
      <c r="F1209" s="87">
        <v>2.27</v>
      </c>
    </row>
    <row r="1210" spans="4:6" x14ac:dyDescent="0.15">
      <c r="D1210" s="121"/>
      <c r="F1210" s="87">
        <v>2.27</v>
      </c>
    </row>
    <row r="1211" spans="4:6" x14ac:dyDescent="0.15">
      <c r="D1211" s="121"/>
      <c r="F1211" s="87">
        <v>2.27</v>
      </c>
    </row>
    <row r="1212" spans="4:6" x14ac:dyDescent="0.15">
      <c r="D1212" s="121"/>
      <c r="F1212" s="87">
        <v>2.27</v>
      </c>
    </row>
    <row r="1213" spans="4:6" x14ac:dyDescent="0.15">
      <c r="D1213" s="121"/>
      <c r="F1213" s="87">
        <v>2.27</v>
      </c>
    </row>
    <row r="1214" spans="4:6" x14ac:dyDescent="0.15">
      <c r="D1214" s="121"/>
      <c r="F1214" s="87">
        <v>2.27</v>
      </c>
    </row>
    <row r="1215" spans="4:6" x14ac:dyDescent="0.15">
      <c r="D1215" s="121"/>
      <c r="F1215" s="87">
        <v>2.27</v>
      </c>
    </row>
    <row r="1216" spans="4:6" x14ac:dyDescent="0.15">
      <c r="D1216" s="121"/>
      <c r="F1216" s="87">
        <v>2.27</v>
      </c>
    </row>
    <row r="1217" spans="4:6" x14ac:dyDescent="0.15">
      <c r="D1217" s="121"/>
      <c r="F1217" s="87">
        <v>2.27</v>
      </c>
    </row>
    <row r="1218" spans="4:6" x14ac:dyDescent="0.15">
      <c r="D1218" s="121"/>
      <c r="F1218" s="87">
        <v>2.27</v>
      </c>
    </row>
    <row r="1219" spans="4:6" x14ac:dyDescent="0.15">
      <c r="D1219" s="121"/>
      <c r="F1219" s="87">
        <v>2.27</v>
      </c>
    </row>
    <row r="1220" spans="4:6" x14ac:dyDescent="0.15">
      <c r="D1220" s="121"/>
      <c r="F1220" s="87">
        <v>2.27</v>
      </c>
    </row>
    <row r="1221" spans="4:6" x14ac:dyDescent="0.15">
      <c r="D1221" s="121"/>
      <c r="F1221" s="87">
        <v>2.27</v>
      </c>
    </row>
    <row r="1222" spans="4:6" x14ac:dyDescent="0.15">
      <c r="D1222" s="121"/>
      <c r="F1222" s="87">
        <v>2.27</v>
      </c>
    </row>
    <row r="1223" spans="4:6" x14ac:dyDescent="0.15">
      <c r="D1223" s="121"/>
      <c r="F1223" s="87">
        <v>2.27</v>
      </c>
    </row>
    <row r="1224" spans="4:6" x14ac:dyDescent="0.15">
      <c r="D1224" s="121"/>
      <c r="F1224" s="87">
        <v>2.27</v>
      </c>
    </row>
    <row r="1225" spans="4:6" x14ac:dyDescent="0.15">
      <c r="D1225" s="121"/>
      <c r="F1225" s="87">
        <v>2.27</v>
      </c>
    </row>
    <row r="1226" spans="4:6" x14ac:dyDescent="0.15">
      <c r="D1226" s="121"/>
      <c r="F1226" s="87">
        <v>2.27</v>
      </c>
    </row>
    <row r="1227" spans="4:6" x14ac:dyDescent="0.15">
      <c r="D1227" s="121"/>
      <c r="F1227" s="87">
        <v>2.27</v>
      </c>
    </row>
    <row r="1228" spans="4:6" x14ac:dyDescent="0.15">
      <c r="D1228" s="121"/>
      <c r="F1228" s="87">
        <v>1.7749999999999999</v>
      </c>
    </row>
    <row r="1229" spans="4:6" x14ac:dyDescent="0.15">
      <c r="D1229" s="121"/>
      <c r="F1229" s="87">
        <v>1.7050000000000001</v>
      </c>
    </row>
    <row r="1230" spans="4:6" x14ac:dyDescent="0.15">
      <c r="D1230" s="121"/>
      <c r="F1230" s="87">
        <v>1.75</v>
      </c>
    </row>
    <row r="1231" spans="4:6" x14ac:dyDescent="0.15">
      <c r="D1231" s="121"/>
      <c r="F1231" s="87">
        <v>1.9650000000000001</v>
      </c>
    </row>
    <row r="1232" spans="4:6" x14ac:dyDescent="0.15">
      <c r="D1232" s="121"/>
      <c r="F1232" s="87">
        <v>2.09</v>
      </c>
    </row>
    <row r="1233" spans="4:6" x14ac:dyDescent="0.15">
      <c r="D1233" s="121"/>
      <c r="F1233" s="87">
        <v>2.0750000000000002</v>
      </c>
    </row>
    <row r="1234" spans="4:6" x14ac:dyDescent="0.15">
      <c r="D1234" s="121"/>
      <c r="F1234" s="87">
        <v>2.0750000000000002</v>
      </c>
    </row>
    <row r="1235" spans="4:6" x14ac:dyDescent="0.15">
      <c r="D1235" s="121"/>
      <c r="F1235" s="87">
        <v>2.0750000000000002</v>
      </c>
    </row>
    <row r="1236" spans="4:6" x14ac:dyDescent="0.15">
      <c r="D1236" s="121"/>
      <c r="F1236" s="87">
        <v>1.95</v>
      </c>
    </row>
    <row r="1237" spans="4:6" x14ac:dyDescent="0.15">
      <c r="D1237" s="121"/>
      <c r="F1237" s="87">
        <v>2.0350000000000001</v>
      </c>
    </row>
    <row r="1238" spans="4:6" x14ac:dyDescent="0.15">
      <c r="D1238" s="121"/>
      <c r="F1238" s="87">
        <v>2.17</v>
      </c>
    </row>
    <row r="1239" spans="4:6" x14ac:dyDescent="0.15">
      <c r="D1239" s="121"/>
      <c r="F1239" s="87">
        <v>2.35</v>
      </c>
    </row>
    <row r="1240" spans="4:6" x14ac:dyDescent="0.15">
      <c r="D1240" s="121"/>
      <c r="F1240" s="87">
        <v>2.2749999999999999</v>
      </c>
    </row>
    <row r="1241" spans="4:6" x14ac:dyDescent="0.15">
      <c r="D1241" s="121"/>
      <c r="F1241" s="87">
        <v>2.2749999999999999</v>
      </c>
    </row>
    <row r="1242" spans="4:6" x14ac:dyDescent="0.15">
      <c r="D1242" s="121"/>
      <c r="F1242" s="87">
        <v>2.2749999999999999</v>
      </c>
    </row>
    <row r="1243" spans="4:6" x14ac:dyDescent="0.15">
      <c r="D1243" s="121"/>
      <c r="F1243" s="87">
        <v>2.19</v>
      </c>
    </row>
    <row r="1244" spans="4:6" x14ac:dyDescent="0.15">
      <c r="D1244" s="121"/>
      <c r="F1244" s="87">
        <v>2.4449999999999998</v>
      </c>
    </row>
    <row r="1245" spans="4:6" x14ac:dyDescent="0.15">
      <c r="D1245" s="121"/>
      <c r="F1245" s="87">
        <v>2.6</v>
      </c>
    </row>
    <row r="1246" spans="4:6" x14ac:dyDescent="0.15">
      <c r="D1246" s="121"/>
      <c r="F1246" s="87">
        <v>2.36</v>
      </c>
    </row>
    <row r="1247" spans="4:6" x14ac:dyDescent="0.15">
      <c r="D1247" s="121"/>
      <c r="F1247" s="87">
        <v>2.2799999999999998</v>
      </c>
    </row>
    <row r="1248" spans="4:6" x14ac:dyDescent="0.15">
      <c r="D1248" s="121"/>
      <c r="F1248" s="87">
        <v>2.2799999999999998</v>
      </c>
    </row>
    <row r="1249" spans="4:6" x14ac:dyDescent="0.15">
      <c r="D1249" s="121"/>
      <c r="F1249" s="87">
        <v>2.2799999999999998</v>
      </c>
    </row>
    <row r="1250" spans="4:6" x14ac:dyDescent="0.15">
      <c r="D1250" s="121"/>
      <c r="F1250" s="87">
        <v>2.6</v>
      </c>
    </row>
    <row r="1251" spans="4:6" x14ac:dyDescent="0.15">
      <c r="D1251" s="121"/>
      <c r="F1251" s="87">
        <v>2.81</v>
      </c>
    </row>
    <row r="1252" spans="4:6" x14ac:dyDescent="0.15">
      <c r="D1252" s="121"/>
      <c r="F1252" s="87">
        <v>2.645</v>
      </c>
    </row>
    <row r="1253" spans="4:6" x14ac:dyDescent="0.15">
      <c r="D1253" s="121"/>
      <c r="F1253" s="87">
        <v>3.12</v>
      </c>
    </row>
    <row r="1254" spans="4:6" x14ac:dyDescent="0.15">
      <c r="D1254" s="121"/>
      <c r="F1254" s="87">
        <v>2.99</v>
      </c>
    </row>
    <row r="1255" spans="4:6" x14ac:dyDescent="0.15">
      <c r="D1255" s="121"/>
      <c r="F1255" s="87">
        <v>2.99</v>
      </c>
    </row>
    <row r="1256" spans="4:6" x14ac:dyDescent="0.15">
      <c r="D1256" s="121"/>
      <c r="F1256" s="87">
        <v>2.99</v>
      </c>
    </row>
    <row r="1257" spans="4:6" x14ac:dyDescent="0.15">
      <c r="D1257" s="121"/>
      <c r="F1257" s="87">
        <v>3.2050000000000001</v>
      </c>
    </row>
    <row r="1258" spans="4:6" x14ac:dyDescent="0.15">
      <c r="D1258" s="121"/>
      <c r="F1258" s="87">
        <v>3.2050000000000001</v>
      </c>
    </row>
    <row r="1259" spans="4:6" x14ac:dyDescent="0.15">
      <c r="D1259" s="121"/>
      <c r="F1259" s="87">
        <v>3.1320000000000001</v>
      </c>
    </row>
    <row r="1260" spans="4:6" x14ac:dyDescent="0.15">
      <c r="D1260" s="121"/>
      <c r="F1260" s="87">
        <v>3.1320000000000001</v>
      </c>
    </row>
    <row r="1261" spans="4:6" x14ac:dyDescent="0.15">
      <c r="D1261" s="121"/>
      <c r="F1261" s="87">
        <v>3.1320000000000001</v>
      </c>
    </row>
    <row r="1262" spans="4:6" x14ac:dyDescent="0.15">
      <c r="D1262" s="121"/>
      <c r="F1262" s="87">
        <v>3.1320000000000001</v>
      </c>
    </row>
    <row r="1263" spans="4:6" x14ac:dyDescent="0.15">
      <c r="D1263" s="121"/>
      <c r="F1263" s="87">
        <v>3.1320000000000001</v>
      </c>
    </row>
    <row r="1264" spans="4:6" x14ac:dyDescent="0.15">
      <c r="D1264" s="121"/>
      <c r="F1264" s="87">
        <v>3.1320000000000001</v>
      </c>
    </row>
    <row r="1265" spans="4:6" x14ac:dyDescent="0.15">
      <c r="D1265" s="121"/>
      <c r="F1265" s="87">
        <v>3.1320000000000001</v>
      </c>
    </row>
    <row r="1266" spans="4:6" x14ac:dyDescent="0.15">
      <c r="D1266" s="121"/>
      <c r="F1266" s="87">
        <v>3.1320000000000001</v>
      </c>
    </row>
    <row r="1267" spans="4:6" x14ac:dyDescent="0.15">
      <c r="D1267" s="121"/>
      <c r="F1267" s="87">
        <v>3.1320000000000001</v>
      </c>
    </row>
    <row r="1268" spans="4:6" x14ac:dyDescent="0.15">
      <c r="D1268" s="121"/>
      <c r="F1268" s="87">
        <v>3.1320000000000001</v>
      </c>
    </row>
    <row r="1269" spans="4:6" x14ac:dyDescent="0.15">
      <c r="D1269" s="121"/>
      <c r="F1269" s="87">
        <v>3.1320000000000001</v>
      </c>
    </row>
    <row r="1270" spans="4:6" x14ac:dyDescent="0.15">
      <c r="D1270" s="121"/>
      <c r="F1270" s="87">
        <v>3.1320000000000001</v>
      </c>
    </row>
    <row r="1271" spans="4:6" x14ac:dyDescent="0.15">
      <c r="D1271" s="121"/>
      <c r="F1271" s="87">
        <v>3.1320000000000001</v>
      </c>
    </row>
    <row r="1272" spans="4:6" x14ac:dyDescent="0.15">
      <c r="D1272" s="121"/>
      <c r="F1272" s="87">
        <v>3.1320000000000001</v>
      </c>
    </row>
    <row r="1273" spans="4:6" x14ac:dyDescent="0.15">
      <c r="D1273" s="121"/>
      <c r="F1273" s="87">
        <v>3.1320000000000001</v>
      </c>
    </row>
    <row r="1274" spans="4:6" x14ac:dyDescent="0.15">
      <c r="D1274" s="121"/>
      <c r="F1274" s="87">
        <v>3.1320000000000001</v>
      </c>
    </row>
    <row r="1275" spans="4:6" x14ac:dyDescent="0.15">
      <c r="D1275" s="121"/>
      <c r="F1275" s="87">
        <v>3.1320000000000001</v>
      </c>
    </row>
    <row r="1276" spans="4:6" x14ac:dyDescent="0.15">
      <c r="D1276" s="121"/>
      <c r="F1276" s="87">
        <v>3.1320000000000001</v>
      </c>
    </row>
    <row r="1277" spans="4:6" x14ac:dyDescent="0.15">
      <c r="D1277" s="121"/>
      <c r="F1277" s="87">
        <v>3.1320000000000001</v>
      </c>
    </row>
    <row r="1278" spans="4:6" x14ac:dyDescent="0.15">
      <c r="D1278" s="121"/>
      <c r="F1278" s="87">
        <v>3.1320000000000001</v>
      </c>
    </row>
    <row r="1279" spans="4:6" x14ac:dyDescent="0.15">
      <c r="D1279" s="121"/>
      <c r="F1279" s="87">
        <v>3.1320000000000001</v>
      </c>
    </row>
    <row r="1280" spans="4:6" x14ac:dyDescent="0.15">
      <c r="D1280" s="121"/>
      <c r="F1280" s="87">
        <v>3.1320000000000001</v>
      </c>
    </row>
    <row r="1281" spans="4:6" x14ac:dyDescent="0.15">
      <c r="D1281" s="121"/>
      <c r="F1281" s="87">
        <v>3.1320000000000001</v>
      </c>
    </row>
    <row r="1282" spans="4:6" x14ac:dyDescent="0.15">
      <c r="D1282" s="121"/>
      <c r="F1282" s="87">
        <v>3.1320000000000001</v>
      </c>
    </row>
    <row r="1283" spans="4:6" x14ac:dyDescent="0.15">
      <c r="D1283" s="121"/>
      <c r="F1283" s="87">
        <v>3.1320000000000001</v>
      </c>
    </row>
    <row r="1284" spans="4:6" x14ac:dyDescent="0.15">
      <c r="D1284" s="121"/>
      <c r="F1284" s="87">
        <v>3.1320000000000001</v>
      </c>
    </row>
    <row r="1285" spans="4:6" x14ac:dyDescent="0.15">
      <c r="D1285" s="121"/>
      <c r="F1285" s="87">
        <v>3.1320000000000001</v>
      </c>
    </row>
    <row r="1286" spans="4:6" x14ac:dyDescent="0.15">
      <c r="D1286" s="121"/>
      <c r="F1286" s="87">
        <v>3.1320000000000001</v>
      </c>
    </row>
    <row r="1287" spans="4:6" x14ac:dyDescent="0.15">
      <c r="D1287" s="121"/>
      <c r="F1287" s="87">
        <v>3.1320000000000001</v>
      </c>
    </row>
    <row r="1288" spans="4:6" x14ac:dyDescent="0.15">
      <c r="D1288" s="121"/>
      <c r="F1288" s="87">
        <v>3.1320000000000001</v>
      </c>
    </row>
    <row r="1289" spans="4:6" x14ac:dyDescent="0.15">
      <c r="D1289" s="121"/>
      <c r="F1289" s="87">
        <v>1.7749999999999999</v>
      </c>
    </row>
    <row r="1290" spans="4:6" x14ac:dyDescent="0.15">
      <c r="D1290" s="121"/>
      <c r="F1290" s="87">
        <v>1.7050000000000001</v>
      </c>
    </row>
    <row r="1291" spans="4:6" x14ac:dyDescent="0.15">
      <c r="D1291" s="121"/>
      <c r="F1291" s="87">
        <v>1.75</v>
      </c>
    </row>
    <row r="1292" spans="4:6" x14ac:dyDescent="0.15">
      <c r="D1292" s="121"/>
      <c r="F1292" s="87">
        <v>1.9650000000000001</v>
      </c>
    </row>
    <row r="1293" spans="4:6" x14ac:dyDescent="0.15">
      <c r="D1293" s="121"/>
      <c r="F1293" s="87">
        <v>2.09</v>
      </c>
    </row>
    <row r="1294" spans="4:6" x14ac:dyDescent="0.15">
      <c r="D1294" s="121"/>
      <c r="F1294" s="87">
        <v>2.0750000000000002</v>
      </c>
    </row>
    <row r="1295" spans="4:6" x14ac:dyDescent="0.15">
      <c r="D1295" s="121"/>
      <c r="F1295" s="87">
        <v>2.0750000000000002</v>
      </c>
    </row>
    <row r="1296" spans="4:6" x14ac:dyDescent="0.15">
      <c r="D1296" s="121"/>
      <c r="F1296" s="87">
        <v>2.0750000000000002</v>
      </c>
    </row>
    <row r="1297" spans="4:6" x14ac:dyDescent="0.15">
      <c r="D1297" s="121"/>
      <c r="F1297" s="87">
        <v>1.95</v>
      </c>
    </row>
    <row r="1298" spans="4:6" x14ac:dyDescent="0.15">
      <c r="D1298" s="121"/>
      <c r="F1298" s="87">
        <v>2.0350000000000001</v>
      </c>
    </row>
    <row r="1299" spans="4:6" x14ac:dyDescent="0.15">
      <c r="D1299" s="121"/>
      <c r="F1299" s="87">
        <v>2.17</v>
      </c>
    </row>
    <row r="1300" spans="4:6" x14ac:dyDescent="0.15">
      <c r="D1300" s="121"/>
      <c r="F1300" s="87">
        <v>2.35</v>
      </c>
    </row>
    <row r="1301" spans="4:6" x14ac:dyDescent="0.15">
      <c r="D1301" s="121"/>
      <c r="F1301" s="87">
        <v>2.2749999999999999</v>
      </c>
    </row>
    <row r="1302" spans="4:6" x14ac:dyDescent="0.15">
      <c r="D1302" s="121"/>
      <c r="F1302" s="87">
        <v>2.2749999999999999</v>
      </c>
    </row>
    <row r="1303" spans="4:6" x14ac:dyDescent="0.15">
      <c r="D1303" s="121"/>
      <c r="F1303" s="87">
        <v>2.2749999999999999</v>
      </c>
    </row>
    <row r="1304" spans="4:6" x14ac:dyDescent="0.15">
      <c r="D1304" s="121"/>
      <c r="F1304" s="87">
        <v>2.19</v>
      </c>
    </row>
    <row r="1305" spans="4:6" x14ac:dyDescent="0.15">
      <c r="D1305" s="121"/>
      <c r="F1305" s="87">
        <v>2.4449999999999998</v>
      </c>
    </row>
    <row r="1306" spans="4:6" x14ac:dyDescent="0.15">
      <c r="D1306" s="121"/>
      <c r="F1306" s="87">
        <v>2.6</v>
      </c>
    </row>
    <row r="1307" spans="4:6" x14ac:dyDescent="0.15">
      <c r="D1307" s="121"/>
      <c r="F1307" s="87">
        <v>2.36</v>
      </c>
    </row>
    <row r="1308" spans="4:6" x14ac:dyDescent="0.15">
      <c r="D1308" s="121"/>
      <c r="F1308" s="87">
        <v>2.2799999999999998</v>
      </c>
    </row>
    <row r="1309" spans="4:6" x14ac:dyDescent="0.15">
      <c r="D1309" s="121"/>
      <c r="F1309" s="87">
        <v>2.2799999999999998</v>
      </c>
    </row>
    <row r="1310" spans="4:6" x14ac:dyDescent="0.15">
      <c r="F1310" s="87">
        <v>2.2799999999999998</v>
      </c>
    </row>
    <row r="1311" spans="4:6" x14ac:dyDescent="0.15">
      <c r="F1311" s="87">
        <v>2.6</v>
      </c>
    </row>
    <row r="1312" spans="4:6" x14ac:dyDescent="0.15">
      <c r="F1312" s="87">
        <v>2.81</v>
      </c>
    </row>
    <row r="1313" spans="6:6" x14ac:dyDescent="0.15">
      <c r="F1313" s="87">
        <v>2.645</v>
      </c>
    </row>
    <row r="1314" spans="6:6" x14ac:dyDescent="0.15">
      <c r="F1314" s="87">
        <v>3.12</v>
      </c>
    </row>
    <row r="1315" spans="6:6" x14ac:dyDescent="0.15">
      <c r="F1315" s="87">
        <v>2.99</v>
      </c>
    </row>
    <row r="1316" spans="6:6" x14ac:dyDescent="0.15">
      <c r="F1316" s="87">
        <v>2.99</v>
      </c>
    </row>
    <row r="1317" spans="6:6" x14ac:dyDescent="0.15">
      <c r="F1317" s="87">
        <v>2.99</v>
      </c>
    </row>
    <row r="1318" spans="6:6" x14ac:dyDescent="0.15">
      <c r="F1318" s="87">
        <v>3.15</v>
      </c>
    </row>
    <row r="1319" spans="6:6" x14ac:dyDescent="0.15">
      <c r="F1319" s="87">
        <v>3.0249999999999999</v>
      </c>
    </row>
    <row r="1320" spans="6:6" x14ac:dyDescent="0.15">
      <c r="F1320" s="87">
        <v>3.1320000000000001</v>
      </c>
    </row>
    <row r="1321" spans="6:6" x14ac:dyDescent="0.15">
      <c r="F1321" s="87">
        <v>3.0249999999999999</v>
      </c>
    </row>
    <row r="1322" spans="6:6" x14ac:dyDescent="0.15">
      <c r="F1322" s="87">
        <v>3.0249999999999999</v>
      </c>
    </row>
    <row r="1323" spans="6:6" x14ac:dyDescent="0.15">
      <c r="F1323" s="87">
        <v>3.0249999999999999</v>
      </c>
    </row>
    <row r="1324" spans="6:6" x14ac:dyDescent="0.15">
      <c r="F1324" s="87">
        <v>3.0249999999999999</v>
      </c>
    </row>
    <row r="1325" spans="6:6" x14ac:dyDescent="0.15">
      <c r="F1325" s="87">
        <v>3.0249999999999999</v>
      </c>
    </row>
    <row r="1326" spans="6:6" x14ac:dyDescent="0.15">
      <c r="F1326" s="87">
        <v>3.0249999999999999</v>
      </c>
    </row>
    <row r="1327" spans="6:6" x14ac:dyDescent="0.15">
      <c r="F1327" s="87">
        <v>3.0249999999999999</v>
      </c>
    </row>
    <row r="1328" spans="6:6" x14ac:dyDescent="0.15">
      <c r="F1328" s="87">
        <v>3.0249999999999999</v>
      </c>
    </row>
    <row r="1329" spans="6:6" x14ac:dyDescent="0.15">
      <c r="F1329" s="87">
        <v>3.0249999999999999</v>
      </c>
    </row>
    <row r="1330" spans="6:6" x14ac:dyDescent="0.15">
      <c r="F1330" s="87">
        <v>3.0249999999999999</v>
      </c>
    </row>
    <row r="1331" spans="6:6" x14ac:dyDescent="0.15">
      <c r="F1331" s="87">
        <v>3.0249999999999999</v>
      </c>
    </row>
    <row r="1332" spans="6:6" x14ac:dyDescent="0.15">
      <c r="F1332" s="87">
        <v>3.0249999999999999</v>
      </c>
    </row>
    <row r="1333" spans="6:6" x14ac:dyDescent="0.15">
      <c r="F1333" s="87">
        <v>3.0249999999999999</v>
      </c>
    </row>
    <row r="1334" spans="6:6" x14ac:dyDescent="0.15">
      <c r="F1334" s="87">
        <v>3.0249999999999999</v>
      </c>
    </row>
    <row r="1335" spans="6:6" x14ac:dyDescent="0.15">
      <c r="F1335" s="87">
        <v>3.0249999999999999</v>
      </c>
    </row>
    <row r="1336" spans="6:6" x14ac:dyDescent="0.15">
      <c r="F1336" s="87">
        <v>3.0249999999999999</v>
      </c>
    </row>
    <row r="1337" spans="6:6" x14ac:dyDescent="0.15">
      <c r="F1337" s="87">
        <v>3.0249999999999999</v>
      </c>
    </row>
    <row r="1338" spans="6:6" x14ac:dyDescent="0.15">
      <c r="F1338" s="87">
        <v>3.0249999999999999</v>
      </c>
    </row>
    <row r="1339" spans="6:6" x14ac:dyDescent="0.15">
      <c r="F1339" s="87">
        <v>3.0249999999999999</v>
      </c>
    </row>
    <row r="1340" spans="6:6" x14ac:dyDescent="0.15">
      <c r="F1340" s="87">
        <v>3.0249999999999999</v>
      </c>
    </row>
    <row r="1341" spans="6:6" x14ac:dyDescent="0.15">
      <c r="F1341" s="87">
        <v>3.0249999999999999</v>
      </c>
    </row>
    <row r="1342" spans="6:6" x14ac:dyDescent="0.15">
      <c r="F1342" s="87">
        <v>3.0249999999999999</v>
      </c>
    </row>
    <row r="1343" spans="6:6" x14ac:dyDescent="0.15">
      <c r="F1343" s="87">
        <v>3.0249999999999999</v>
      </c>
    </row>
    <row r="1344" spans="6:6" x14ac:dyDescent="0.15">
      <c r="F1344" s="87">
        <v>3.0249999999999999</v>
      </c>
    </row>
    <row r="1345" spans="6:6" x14ac:dyDescent="0.15">
      <c r="F1345" s="87">
        <v>3.0249999999999999</v>
      </c>
    </row>
    <row r="1346" spans="6:6" x14ac:dyDescent="0.15">
      <c r="F1346" s="87">
        <v>3.0249999999999999</v>
      </c>
    </row>
    <row r="1347" spans="6:6" x14ac:dyDescent="0.15">
      <c r="F1347" s="87">
        <v>3.0249999999999999</v>
      </c>
    </row>
    <row r="1348" spans="6:6" x14ac:dyDescent="0.15">
      <c r="F1348" s="87">
        <v>3.0249999999999999</v>
      </c>
    </row>
    <row r="1349" spans="6:6" x14ac:dyDescent="0.15">
      <c r="F1349" s="87">
        <v>3.0249999999999999</v>
      </c>
    </row>
    <row r="1350" spans="6:6" x14ac:dyDescent="0.15">
      <c r="F1350" s="87">
        <v>1.7749999999999999</v>
      </c>
    </row>
    <row r="1351" spans="6:6" x14ac:dyDescent="0.15">
      <c r="F1351" s="87">
        <v>1.7050000000000001</v>
      </c>
    </row>
    <row r="1352" spans="6:6" x14ac:dyDescent="0.15">
      <c r="F1352" s="87">
        <v>1.75</v>
      </c>
    </row>
    <row r="1353" spans="6:6" x14ac:dyDescent="0.15">
      <c r="F1353" s="87">
        <v>1.9650000000000001</v>
      </c>
    </row>
    <row r="1354" spans="6:6" x14ac:dyDescent="0.15">
      <c r="F1354" s="87">
        <v>2.09</v>
      </c>
    </row>
    <row r="1355" spans="6:6" x14ac:dyDescent="0.15">
      <c r="F1355" s="87">
        <v>2.0750000000000002</v>
      </c>
    </row>
    <row r="1356" spans="6:6" x14ac:dyDescent="0.15">
      <c r="F1356" s="87">
        <v>2.0750000000000002</v>
      </c>
    </row>
    <row r="1357" spans="6:6" x14ac:dyDescent="0.15">
      <c r="F1357" s="87">
        <v>2.0750000000000002</v>
      </c>
    </row>
    <row r="1358" spans="6:6" x14ac:dyDescent="0.15">
      <c r="F1358" s="87">
        <v>1.95</v>
      </c>
    </row>
    <row r="1359" spans="6:6" x14ac:dyDescent="0.15">
      <c r="F1359" s="87">
        <v>2.0350000000000001</v>
      </c>
    </row>
    <row r="1360" spans="6:6" x14ac:dyDescent="0.15">
      <c r="F1360" s="87">
        <v>2.17</v>
      </c>
    </row>
    <row r="1361" spans="6:6" x14ac:dyDescent="0.15">
      <c r="F1361" s="87">
        <v>2.35</v>
      </c>
    </row>
    <row r="1362" spans="6:6" x14ac:dyDescent="0.15">
      <c r="F1362" s="87">
        <v>2.2749999999999999</v>
      </c>
    </row>
    <row r="1363" spans="6:6" x14ac:dyDescent="0.15">
      <c r="F1363" s="87">
        <v>2.2749999999999999</v>
      </c>
    </row>
    <row r="1364" spans="6:6" x14ac:dyDescent="0.15">
      <c r="F1364" s="87">
        <v>2.2749999999999999</v>
      </c>
    </row>
    <row r="1365" spans="6:6" x14ac:dyDescent="0.15">
      <c r="F1365" s="87">
        <v>2.19</v>
      </c>
    </row>
    <row r="1366" spans="6:6" x14ac:dyDescent="0.15">
      <c r="F1366" s="87">
        <v>2.4449999999999998</v>
      </c>
    </row>
    <row r="1367" spans="6:6" x14ac:dyDescent="0.15">
      <c r="F1367" s="87">
        <v>2.6</v>
      </c>
    </row>
    <row r="1368" spans="6:6" x14ac:dyDescent="0.15">
      <c r="F1368" s="87">
        <v>2.36</v>
      </c>
    </row>
    <row r="1369" spans="6:6" x14ac:dyDescent="0.15">
      <c r="F1369" s="87">
        <v>2.2799999999999998</v>
      </c>
    </row>
    <row r="1370" spans="6:6" x14ac:dyDescent="0.15">
      <c r="F1370" s="87">
        <v>2.2799999999999998</v>
      </c>
    </row>
    <row r="1371" spans="6:6" x14ac:dyDescent="0.15">
      <c r="F1371" s="87">
        <v>2.2799999999999998</v>
      </c>
    </row>
    <row r="1372" spans="6:6" x14ac:dyDescent="0.15">
      <c r="F1372" s="87">
        <v>2.6</v>
      </c>
    </row>
    <row r="1373" spans="6:6" x14ac:dyDescent="0.15">
      <c r="F1373" s="87">
        <v>2.81</v>
      </c>
    </row>
    <row r="1374" spans="6:6" x14ac:dyDescent="0.15">
      <c r="F1374" s="87">
        <v>2.645</v>
      </c>
    </row>
    <row r="1375" spans="6:6" x14ac:dyDescent="0.15">
      <c r="F1375" s="87">
        <v>3.12</v>
      </c>
    </row>
    <row r="1376" spans="6:6" x14ac:dyDescent="0.15">
      <c r="F1376" s="87">
        <v>2.99</v>
      </c>
    </row>
    <row r="1377" spans="6:6" x14ac:dyDescent="0.15">
      <c r="F1377" s="87">
        <v>2.99</v>
      </c>
    </row>
    <row r="1378" spans="6:6" x14ac:dyDescent="0.15">
      <c r="F1378" s="87">
        <v>2.99</v>
      </c>
    </row>
    <row r="1379" spans="6:6" x14ac:dyDescent="0.15">
      <c r="F1379" s="87">
        <v>3.15</v>
      </c>
    </row>
    <row r="1380" spans="6:6" x14ac:dyDescent="0.15">
      <c r="F1380" s="87">
        <v>3.05</v>
      </c>
    </row>
    <row r="1381" spans="6:6" x14ac:dyDescent="0.15">
      <c r="F1381" s="87">
        <v>3.1320000000000001</v>
      </c>
    </row>
    <row r="1382" spans="6:6" x14ac:dyDescent="0.15">
      <c r="F1382" s="87">
        <v>3.125</v>
      </c>
    </row>
    <row r="1383" spans="6:6" x14ac:dyDescent="0.15">
      <c r="F1383" s="87">
        <v>3.125</v>
      </c>
    </row>
    <row r="1384" spans="6:6" x14ac:dyDescent="0.15">
      <c r="F1384" s="87">
        <v>3.125</v>
      </c>
    </row>
    <row r="1385" spans="6:6" x14ac:dyDescent="0.15">
      <c r="F1385" s="87">
        <v>3.125</v>
      </c>
    </row>
    <row r="1386" spans="6:6" x14ac:dyDescent="0.15">
      <c r="F1386" s="87">
        <v>3.125</v>
      </c>
    </row>
    <row r="1387" spans="6:6" x14ac:dyDescent="0.15">
      <c r="F1387" s="87">
        <v>3.125</v>
      </c>
    </row>
    <row r="1388" spans="6:6" x14ac:dyDescent="0.15">
      <c r="F1388" s="87">
        <v>3.125</v>
      </c>
    </row>
    <row r="1389" spans="6:6" x14ac:dyDescent="0.15">
      <c r="F1389" s="87">
        <v>3.125</v>
      </c>
    </row>
    <row r="1390" spans="6:6" x14ac:dyDescent="0.15">
      <c r="F1390" s="87">
        <v>3.125</v>
      </c>
    </row>
    <row r="1391" spans="6:6" x14ac:dyDescent="0.15">
      <c r="F1391" s="87">
        <v>3.125</v>
      </c>
    </row>
    <row r="1392" spans="6:6" x14ac:dyDescent="0.15">
      <c r="F1392" s="87">
        <v>3.125</v>
      </c>
    </row>
    <row r="1393" spans="6:6" x14ac:dyDescent="0.15">
      <c r="F1393" s="87">
        <v>3.125</v>
      </c>
    </row>
    <row r="1394" spans="6:6" x14ac:dyDescent="0.15">
      <c r="F1394" s="87">
        <v>3.125</v>
      </c>
    </row>
    <row r="1395" spans="6:6" x14ac:dyDescent="0.15">
      <c r="F1395" s="87">
        <v>3.125</v>
      </c>
    </row>
    <row r="1396" spans="6:6" x14ac:dyDescent="0.15">
      <c r="F1396" s="87">
        <v>3.125</v>
      </c>
    </row>
    <row r="1397" spans="6:6" x14ac:dyDescent="0.15">
      <c r="F1397" s="87">
        <v>3.125</v>
      </c>
    </row>
    <row r="1398" spans="6:6" x14ac:dyDescent="0.15">
      <c r="F1398" s="87">
        <v>3.125</v>
      </c>
    </row>
    <row r="1399" spans="6:6" x14ac:dyDescent="0.15">
      <c r="F1399" s="87">
        <v>3.125</v>
      </c>
    </row>
    <row r="1400" spans="6:6" x14ac:dyDescent="0.15">
      <c r="F1400" s="87">
        <v>3.125</v>
      </c>
    </row>
    <row r="1401" spans="6:6" x14ac:dyDescent="0.15">
      <c r="F1401" s="87">
        <v>3.125</v>
      </c>
    </row>
    <row r="1402" spans="6:6" x14ac:dyDescent="0.15">
      <c r="F1402" s="87">
        <v>3.125</v>
      </c>
    </row>
    <row r="1403" spans="6:6" x14ac:dyDescent="0.15">
      <c r="F1403" s="87">
        <v>3.125</v>
      </c>
    </row>
    <row r="1404" spans="6:6" x14ac:dyDescent="0.15">
      <c r="F1404" s="87">
        <v>3.125</v>
      </c>
    </row>
    <row r="1405" spans="6:6" x14ac:dyDescent="0.15">
      <c r="F1405" s="87">
        <v>3.125</v>
      </c>
    </row>
    <row r="1406" spans="6:6" x14ac:dyDescent="0.15">
      <c r="F1406" s="87">
        <v>3.125</v>
      </c>
    </row>
    <row r="1407" spans="6:6" x14ac:dyDescent="0.15">
      <c r="F1407" s="87">
        <v>3.125</v>
      </c>
    </row>
    <row r="1408" spans="6:6" x14ac:dyDescent="0.15">
      <c r="F1408" s="87">
        <v>3.125</v>
      </c>
    </row>
    <row r="1409" spans="6:6" x14ac:dyDescent="0.15">
      <c r="F1409" s="87">
        <v>3.125</v>
      </c>
    </row>
    <row r="1410" spans="6:6" x14ac:dyDescent="0.15">
      <c r="F1410" s="87">
        <v>3.125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342900</xdr:colOff>
                    <xdr:row>15</xdr:row>
                    <xdr:rowOff>19050</xdr:rowOff>
                  </from>
                  <to>
                    <xdr:col>2</xdr:col>
                    <xdr:colOff>209550</xdr:colOff>
                    <xdr:row>17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IU352"/>
  <sheetViews>
    <sheetView workbookViewId="0">
      <selection activeCell="D8" sqref="D8"/>
    </sheetView>
  </sheetViews>
  <sheetFormatPr defaultColWidth="12.42578125" defaultRowHeight="12" x14ac:dyDescent="0.2"/>
  <cols>
    <col min="1" max="1" width="12.42578125" style="99" customWidth="1"/>
    <col min="2" max="2" width="12.42578125" style="100" customWidth="1"/>
    <col min="3" max="3" width="13.140625" style="99" customWidth="1"/>
    <col min="4" max="4" width="15" style="99" customWidth="1"/>
    <col min="5" max="5" width="9.85546875" style="99" customWidth="1"/>
    <col min="6" max="6" width="14.5703125" style="99" customWidth="1"/>
    <col min="7" max="7" width="14.85546875" style="115" customWidth="1"/>
    <col min="8" max="8" width="13" style="99" bestFit="1" customWidth="1"/>
    <col min="9" max="9" width="15.42578125" style="99" customWidth="1"/>
    <col min="10" max="10" width="16.85546875" style="99" bestFit="1" customWidth="1"/>
    <col min="11" max="11" width="17.42578125" style="99" bestFit="1" customWidth="1"/>
    <col min="12" max="12" width="17.42578125" style="99" customWidth="1"/>
    <col min="13" max="13" width="15.42578125" style="99" bestFit="1" customWidth="1"/>
    <col min="14" max="14" width="12.42578125" style="99" customWidth="1"/>
    <col min="15" max="15" width="12.5703125" style="99" customWidth="1"/>
    <col min="16" max="16" width="16" style="99" bestFit="1" customWidth="1"/>
    <col min="17" max="17" width="16" style="99" customWidth="1"/>
    <col min="18" max="18" width="17.140625" style="99" customWidth="1"/>
    <col min="19" max="19" width="15.5703125" style="99" bestFit="1" customWidth="1"/>
    <col min="20" max="20" width="15.7109375" style="99" bestFit="1" customWidth="1"/>
    <col min="21" max="21" width="16.42578125" style="99" bestFit="1" customWidth="1"/>
    <col min="22" max="22" width="17.85546875" style="99" customWidth="1"/>
    <col min="23" max="23" width="15.7109375" style="99" bestFit="1" customWidth="1"/>
    <col min="24" max="24" width="15.28515625" style="99" bestFit="1" customWidth="1"/>
    <col min="25" max="25" width="14.7109375" style="99" bestFit="1" customWidth="1"/>
    <col min="26" max="16384" width="12.42578125" style="99"/>
  </cols>
  <sheetData>
    <row r="1" spans="1:255" x14ac:dyDescent="0.2">
      <c r="A1" s="99" t="s">
        <v>110</v>
      </c>
      <c r="B1" s="100" t="s">
        <v>111</v>
      </c>
      <c r="C1" s="101" t="s">
        <v>112</v>
      </c>
    </row>
    <row r="2" spans="1:255" x14ac:dyDescent="0.2">
      <c r="A2" s="99" t="s">
        <v>113</v>
      </c>
      <c r="B2" s="100" t="s">
        <v>111</v>
      </c>
      <c r="C2" s="101" t="s">
        <v>114</v>
      </c>
    </row>
    <row r="3" spans="1:255" x14ac:dyDescent="0.2">
      <c r="A3" s="99" t="s">
        <v>115</v>
      </c>
      <c r="B3" s="100" t="s">
        <v>116</v>
      </c>
      <c r="C3" s="101" t="s">
        <v>117</v>
      </c>
    </row>
    <row r="4" spans="1:255" x14ac:dyDescent="0.2">
      <c r="C4" s="101"/>
    </row>
    <row r="5" spans="1:255" x14ac:dyDescent="0.2">
      <c r="A5" s="99" t="s">
        <v>118</v>
      </c>
      <c r="B5" s="102">
        <v>37263</v>
      </c>
      <c r="C5" s="101" t="s">
        <v>119</v>
      </c>
    </row>
    <row r="6" spans="1:255" x14ac:dyDescent="0.2">
      <c r="A6" s="100"/>
      <c r="C6" s="103" t="s">
        <v>151</v>
      </c>
      <c r="D6" s="103" t="s">
        <v>152</v>
      </c>
    </row>
    <row r="7" spans="1:255" x14ac:dyDescent="0.2">
      <c r="C7" s="118">
        <v>0</v>
      </c>
      <c r="D7" s="118">
        <v>1</v>
      </c>
    </row>
    <row r="10" spans="1:255" x14ac:dyDescent="0.2">
      <c r="C10" s="99">
        <v>1</v>
      </c>
      <c r="D10" s="99">
        <v>2</v>
      </c>
      <c r="E10" s="99">
        <v>3</v>
      </c>
      <c r="F10" s="99">
        <v>4</v>
      </c>
      <c r="G10" s="115">
        <v>5</v>
      </c>
      <c r="H10" s="99">
        <v>6</v>
      </c>
      <c r="I10" s="99">
        <v>7</v>
      </c>
      <c r="J10" s="99">
        <v>8</v>
      </c>
      <c r="K10" s="99">
        <v>9</v>
      </c>
      <c r="L10" s="99">
        <v>10</v>
      </c>
      <c r="M10" s="99">
        <v>11</v>
      </c>
      <c r="N10" s="99">
        <v>12</v>
      </c>
      <c r="O10" s="99">
        <v>13</v>
      </c>
      <c r="P10" s="99">
        <v>14</v>
      </c>
      <c r="Q10" s="99">
        <v>16</v>
      </c>
      <c r="R10" s="99">
        <v>17</v>
      </c>
      <c r="S10" s="99">
        <v>18</v>
      </c>
      <c r="T10" s="99">
        <v>19</v>
      </c>
      <c r="U10" s="99">
        <v>20</v>
      </c>
      <c r="Y10" s="115"/>
    </row>
    <row r="11" spans="1:255" x14ac:dyDescent="0.2">
      <c r="B11" s="100" t="s">
        <v>70</v>
      </c>
      <c r="C11" s="104">
        <f>EffDt-C7</f>
        <v>37263</v>
      </c>
      <c r="D11" s="105">
        <f t="shared" ref="D11:I11" si="0">EffDt</f>
        <v>37263</v>
      </c>
      <c r="E11" s="106">
        <f t="shared" si="0"/>
        <v>37263</v>
      </c>
      <c r="F11" s="106">
        <f t="shared" si="0"/>
        <v>37263</v>
      </c>
      <c r="G11" s="106">
        <f t="shared" si="0"/>
        <v>37263</v>
      </c>
      <c r="H11" s="106">
        <f t="shared" si="0"/>
        <v>37263</v>
      </c>
      <c r="I11" s="106">
        <f t="shared" si="0"/>
        <v>37263</v>
      </c>
      <c r="J11" s="104">
        <f>EffDt</f>
        <v>37263</v>
      </c>
      <c r="K11" s="106">
        <f t="shared" ref="K11:U11" si="1">EffDt</f>
        <v>37263</v>
      </c>
      <c r="L11" s="106">
        <f t="shared" si="1"/>
        <v>37263</v>
      </c>
      <c r="M11" s="106">
        <f t="shared" si="1"/>
        <v>37263</v>
      </c>
      <c r="N11" s="106">
        <f t="shared" si="1"/>
        <v>37263</v>
      </c>
      <c r="O11" s="106">
        <f t="shared" si="1"/>
        <v>37263</v>
      </c>
      <c r="P11" s="104">
        <f>EffDt</f>
        <v>37263</v>
      </c>
      <c r="Q11" s="105">
        <f t="shared" si="1"/>
        <v>37263</v>
      </c>
      <c r="R11" s="105">
        <f t="shared" si="1"/>
        <v>37263</v>
      </c>
      <c r="S11" s="105">
        <f t="shared" si="1"/>
        <v>37263</v>
      </c>
      <c r="T11" s="105">
        <f t="shared" si="1"/>
        <v>37263</v>
      </c>
      <c r="U11" s="105">
        <f t="shared" si="1"/>
        <v>37263</v>
      </c>
      <c r="V11" s="105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</row>
    <row r="12" spans="1:255" x14ac:dyDescent="0.2">
      <c r="B12" s="100" t="s">
        <v>120</v>
      </c>
      <c r="C12" s="100">
        <v>37226</v>
      </c>
      <c r="D12" s="100">
        <v>37226</v>
      </c>
      <c r="E12" s="100">
        <v>37226</v>
      </c>
      <c r="F12" s="100">
        <v>37226</v>
      </c>
      <c r="G12" s="100">
        <v>37226</v>
      </c>
      <c r="H12" s="100">
        <v>37226</v>
      </c>
      <c r="I12" s="100">
        <v>37226</v>
      </c>
      <c r="J12" s="100">
        <v>37226</v>
      </c>
      <c r="K12" s="100">
        <v>37226</v>
      </c>
      <c r="L12" s="100">
        <v>37226</v>
      </c>
      <c r="M12" s="100">
        <v>37226</v>
      </c>
      <c r="N12" s="100">
        <v>37226</v>
      </c>
      <c r="O12" s="100">
        <v>37226</v>
      </c>
      <c r="P12" s="100">
        <v>37226</v>
      </c>
      <c r="Q12" s="100">
        <v>37226</v>
      </c>
      <c r="R12" s="100">
        <v>37226</v>
      </c>
      <c r="S12" s="100">
        <v>37226</v>
      </c>
      <c r="T12" s="100">
        <v>37226</v>
      </c>
      <c r="U12" s="100">
        <v>37226</v>
      </c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</row>
    <row r="13" spans="1:255" x14ac:dyDescent="0.2">
      <c r="B13" s="100" t="s">
        <v>10</v>
      </c>
      <c r="C13" s="99" t="s">
        <v>121</v>
      </c>
      <c r="D13" s="107" t="s">
        <v>122</v>
      </c>
      <c r="E13" s="107" t="s">
        <v>123</v>
      </c>
      <c r="F13" s="107" t="s">
        <v>124</v>
      </c>
      <c r="G13" s="117" t="s">
        <v>125</v>
      </c>
      <c r="H13" s="107" t="s">
        <v>29</v>
      </c>
      <c r="I13" s="99" t="s">
        <v>126</v>
      </c>
      <c r="J13" s="99" t="s">
        <v>127</v>
      </c>
      <c r="K13" s="99" t="s">
        <v>128</v>
      </c>
      <c r="L13" s="99" t="s">
        <v>129</v>
      </c>
      <c r="M13" s="99" t="s">
        <v>130</v>
      </c>
      <c r="N13" s="99" t="s">
        <v>131</v>
      </c>
      <c r="O13" s="99" t="s">
        <v>132</v>
      </c>
      <c r="P13" s="99" t="s">
        <v>133</v>
      </c>
      <c r="Q13" s="99" t="s">
        <v>131</v>
      </c>
      <c r="R13" s="99" t="s">
        <v>153</v>
      </c>
      <c r="S13" s="99" t="s">
        <v>154</v>
      </c>
      <c r="T13" s="99" t="s">
        <v>155</v>
      </c>
      <c r="U13" s="99" t="s">
        <v>200</v>
      </c>
      <c r="V13" s="107"/>
      <c r="W13" s="107"/>
      <c r="X13" s="107"/>
      <c r="Y13" s="117"/>
      <c r="Z13" s="107"/>
    </row>
    <row r="14" spans="1:255" x14ac:dyDescent="0.2">
      <c r="B14" s="100" t="s">
        <v>12</v>
      </c>
      <c r="C14" s="99" t="s">
        <v>83</v>
      </c>
      <c r="D14" s="99" t="s">
        <v>83</v>
      </c>
      <c r="E14" s="99" t="s">
        <v>83</v>
      </c>
      <c r="F14" s="99" t="s">
        <v>83</v>
      </c>
      <c r="G14" s="115" t="s">
        <v>83</v>
      </c>
      <c r="H14" s="99" t="s">
        <v>83</v>
      </c>
      <c r="I14" s="99" t="s">
        <v>83</v>
      </c>
      <c r="J14" s="99" t="s">
        <v>83</v>
      </c>
      <c r="K14" s="99" t="s">
        <v>83</v>
      </c>
      <c r="L14" s="99" t="s">
        <v>83</v>
      </c>
      <c r="M14" s="99" t="s">
        <v>83</v>
      </c>
      <c r="N14" s="99" t="s">
        <v>83</v>
      </c>
      <c r="O14" s="99" t="s">
        <v>83</v>
      </c>
      <c r="P14" s="99" t="s">
        <v>83</v>
      </c>
      <c r="Q14" s="99" t="s">
        <v>83</v>
      </c>
      <c r="R14" s="99" t="s">
        <v>83</v>
      </c>
      <c r="S14" s="99" t="s">
        <v>83</v>
      </c>
      <c r="T14" s="99" t="s">
        <v>83</v>
      </c>
      <c r="U14" s="99" t="s">
        <v>83</v>
      </c>
      <c r="Y14" s="115"/>
      <c r="IU14" s="99" t="s">
        <v>83</v>
      </c>
    </row>
    <row r="15" spans="1:255" x14ac:dyDescent="0.2">
      <c r="B15" s="100" t="s">
        <v>85</v>
      </c>
      <c r="C15" s="99" t="s">
        <v>134</v>
      </c>
      <c r="D15" s="99" t="s">
        <v>87</v>
      </c>
      <c r="E15" s="99" t="s">
        <v>87</v>
      </c>
      <c r="F15" s="99" t="s">
        <v>87</v>
      </c>
      <c r="G15" s="115" t="s">
        <v>87</v>
      </c>
      <c r="H15" s="99" t="s">
        <v>87</v>
      </c>
      <c r="I15" s="99" t="s">
        <v>87</v>
      </c>
      <c r="J15" s="99" t="s">
        <v>87</v>
      </c>
      <c r="K15" s="99" t="s">
        <v>87</v>
      </c>
      <c r="L15" s="99" t="s">
        <v>87</v>
      </c>
      <c r="M15" s="99" t="s">
        <v>87</v>
      </c>
      <c r="N15" s="99" t="s">
        <v>87</v>
      </c>
      <c r="O15" s="99" t="s">
        <v>87</v>
      </c>
      <c r="P15" s="99" t="s">
        <v>87</v>
      </c>
      <c r="Q15" s="99" t="s">
        <v>87</v>
      </c>
      <c r="R15" s="99" t="s">
        <v>87</v>
      </c>
      <c r="S15" s="99" t="s">
        <v>87</v>
      </c>
      <c r="T15" s="99" t="s">
        <v>87</v>
      </c>
      <c r="U15" s="99" t="s">
        <v>87</v>
      </c>
      <c r="IU15" s="99" t="s">
        <v>87</v>
      </c>
    </row>
    <row r="16" spans="1:255" s="109" customFormat="1" x14ac:dyDescent="0.2">
      <c r="B16" s="110">
        <f>EOMONTH(EffDt,0)</f>
        <v>37287</v>
      </c>
      <c r="C16" s="109">
        <v>2.3159999999999998</v>
      </c>
      <c r="D16" s="109">
        <v>3.4000000000000002E-2</v>
      </c>
      <c r="E16" s="109">
        <v>-0.22600000000000001</v>
      </c>
      <c r="F16" s="109">
        <v>-0.20599999999999999</v>
      </c>
      <c r="G16" s="109">
        <v>-4.5999999999999999E-2</v>
      </c>
      <c r="H16" s="109">
        <v>-0.186</v>
      </c>
      <c r="I16" s="109">
        <v>-0.186</v>
      </c>
      <c r="J16" s="109">
        <v>0.34</v>
      </c>
      <c r="K16" s="109">
        <v>-0.156</v>
      </c>
      <c r="L16" s="109">
        <v>-0.29599999999999999</v>
      </c>
      <c r="M16" s="109">
        <v>-0.22600000000000001</v>
      </c>
      <c r="N16" s="109">
        <v>0.374</v>
      </c>
      <c r="O16" s="109">
        <v>0.40400000000000003</v>
      </c>
      <c r="P16" s="109">
        <v>5.7875999999999997E-2</v>
      </c>
      <c r="Q16" s="119">
        <v>-4.5999999999999999E-2</v>
      </c>
      <c r="R16" s="109">
        <v>-4.5999999999999999E-2</v>
      </c>
      <c r="S16" s="109">
        <v>-4.5999999999999999E-2</v>
      </c>
      <c r="T16" s="109">
        <v>0.36399999999999999</v>
      </c>
      <c r="U16" s="109">
        <v>0.39</v>
      </c>
    </row>
    <row r="17" spans="2:21" s="115" customFormat="1" x14ac:dyDescent="0.2">
      <c r="B17" s="114">
        <f t="shared" ref="B17:B48" si="2">EOMONTH(B16,0)+1</f>
        <v>37288</v>
      </c>
      <c r="C17" s="115">
        <v>2.5550000000000002</v>
      </c>
      <c r="D17" s="115">
        <v>1.499999E-2</v>
      </c>
      <c r="E17" s="115">
        <v>-0.27</v>
      </c>
      <c r="F17" s="115">
        <v>4.9999989999999998E-3</v>
      </c>
      <c r="G17" s="115">
        <v>-0.13</v>
      </c>
      <c r="H17" s="115">
        <v>-0.42</v>
      </c>
      <c r="I17" s="115">
        <v>-0.36499999999999999</v>
      </c>
      <c r="J17" s="99">
        <v>-0.18</v>
      </c>
      <c r="K17" s="115">
        <v>-0.36499999999999999</v>
      </c>
      <c r="L17" s="115">
        <v>-0.52</v>
      </c>
      <c r="M17" s="115">
        <v>-0.27</v>
      </c>
      <c r="N17" s="115">
        <v>-0.13</v>
      </c>
      <c r="O17" s="115">
        <v>0.115</v>
      </c>
      <c r="P17" s="108">
        <v>-0.21571762495301999</v>
      </c>
      <c r="Q17" s="120">
        <v>0.14499999999999999</v>
      </c>
      <c r="R17" s="115">
        <v>-0.13</v>
      </c>
      <c r="S17" s="115">
        <v>4.4999999999999998E-2</v>
      </c>
      <c r="T17" s="115">
        <v>-0.13</v>
      </c>
      <c r="U17" s="115">
        <v>-0.13</v>
      </c>
    </row>
    <row r="18" spans="2:21" x14ac:dyDescent="0.2">
      <c r="B18" s="100">
        <f t="shared" si="2"/>
        <v>37316</v>
      </c>
      <c r="C18" s="99">
        <v>2.2719999999999998</v>
      </c>
      <c r="D18" s="99">
        <v>-0.20499999999999999</v>
      </c>
      <c r="E18" s="99">
        <v>-0.37</v>
      </c>
      <c r="F18" s="99">
        <v>-0.215</v>
      </c>
      <c r="G18" s="115">
        <v>-0.15</v>
      </c>
      <c r="H18" s="99">
        <v>-0.48499999999999999</v>
      </c>
      <c r="I18" s="99">
        <v>-0.33</v>
      </c>
      <c r="J18" s="99">
        <v>-0.19</v>
      </c>
      <c r="K18" s="99">
        <v>-0.43</v>
      </c>
      <c r="L18" s="99">
        <v>-0.58499999999999996</v>
      </c>
      <c r="M18" s="99">
        <v>-0.37</v>
      </c>
      <c r="N18" s="99">
        <v>-0.155</v>
      </c>
      <c r="O18" s="99">
        <v>0.06</v>
      </c>
      <c r="P18" s="108">
        <v>-0.28933540872343</v>
      </c>
      <c r="Q18" s="108">
        <v>3.5000000000000003E-2</v>
      </c>
      <c r="R18" s="99">
        <v>-0.15</v>
      </c>
      <c r="S18" s="99">
        <v>-0.01</v>
      </c>
      <c r="T18" s="99">
        <v>-0.17</v>
      </c>
      <c r="U18" s="99">
        <v>-0.17</v>
      </c>
    </row>
    <row r="19" spans="2:21" x14ac:dyDescent="0.2">
      <c r="B19" s="100">
        <f t="shared" si="2"/>
        <v>37347</v>
      </c>
      <c r="C19" s="99">
        <v>2.2610000000000001</v>
      </c>
      <c r="D19" s="99">
        <v>-0.21</v>
      </c>
      <c r="E19" s="99">
        <v>-0.39</v>
      </c>
      <c r="F19" s="99">
        <v>-0.22</v>
      </c>
      <c r="G19" s="115">
        <v>-0.16</v>
      </c>
      <c r="H19" s="99">
        <v>-0.55500000000000005</v>
      </c>
      <c r="I19" s="99">
        <v>-0.49</v>
      </c>
      <c r="J19" s="99">
        <v>-0.315</v>
      </c>
      <c r="K19" s="99">
        <v>-0.49</v>
      </c>
      <c r="L19" s="99">
        <v>-0.65500000000000003</v>
      </c>
      <c r="M19" s="99">
        <v>-0.39</v>
      </c>
      <c r="N19" s="99">
        <v>-0.17499999999999999</v>
      </c>
      <c r="O19" s="99">
        <v>0.03</v>
      </c>
      <c r="P19" s="108">
        <v>-0.33</v>
      </c>
      <c r="Q19" s="108">
        <v>-7.4999999999999997E-2</v>
      </c>
      <c r="R19" s="99">
        <v>-0.16</v>
      </c>
      <c r="S19" s="99">
        <v>-0.04</v>
      </c>
      <c r="T19" s="99">
        <v>-0.28999999999999998</v>
      </c>
      <c r="U19" s="99">
        <v>-0.28999999999999998</v>
      </c>
    </row>
    <row r="20" spans="2:21" x14ac:dyDescent="0.2">
      <c r="B20" s="100">
        <f t="shared" si="2"/>
        <v>37377</v>
      </c>
      <c r="C20" s="99">
        <v>2.2810000000000001</v>
      </c>
      <c r="D20" s="99">
        <v>-0.2</v>
      </c>
      <c r="E20" s="99">
        <v>-0.37</v>
      </c>
      <c r="F20" s="99">
        <v>-0.21</v>
      </c>
      <c r="G20" s="115">
        <v>-0.14000000000000001</v>
      </c>
      <c r="H20" s="99">
        <v>-0.61</v>
      </c>
      <c r="I20" s="99">
        <v>-0.49</v>
      </c>
      <c r="J20" s="99">
        <v>-0.38500000000000001</v>
      </c>
      <c r="K20" s="99">
        <v>-0.56000000000000005</v>
      </c>
      <c r="L20" s="99">
        <v>-0.61</v>
      </c>
      <c r="M20" s="99">
        <v>-0.37</v>
      </c>
      <c r="N20" s="99">
        <v>-0.155</v>
      </c>
      <c r="O20" s="99">
        <v>0.05</v>
      </c>
      <c r="P20" s="108">
        <v>-0.435</v>
      </c>
      <c r="Q20" s="108">
        <v>-0.12</v>
      </c>
      <c r="R20" s="99">
        <v>-0.14000000000000001</v>
      </c>
      <c r="S20" s="99">
        <v>-0.15</v>
      </c>
      <c r="T20" s="99">
        <v>-0.33500000000000002</v>
      </c>
      <c r="U20" s="99">
        <v>-0.33500000000000002</v>
      </c>
    </row>
    <row r="21" spans="2:21" x14ac:dyDescent="0.2">
      <c r="B21" s="100">
        <f t="shared" si="2"/>
        <v>37408</v>
      </c>
      <c r="C21" s="99">
        <v>2.3450000000000002</v>
      </c>
      <c r="D21" s="99">
        <v>-0.19500000000000001</v>
      </c>
      <c r="E21" s="99">
        <v>-0.37</v>
      </c>
      <c r="F21" s="99">
        <v>-0.20499999999999999</v>
      </c>
      <c r="G21" s="115">
        <v>-0.12</v>
      </c>
      <c r="H21" s="99">
        <v>-0.61</v>
      </c>
      <c r="I21" s="99">
        <v>-0.49</v>
      </c>
      <c r="J21" s="99">
        <v>-0.38500000000000001</v>
      </c>
      <c r="K21" s="99">
        <v>-0.56000000000000005</v>
      </c>
      <c r="L21" s="99">
        <v>-0.61</v>
      </c>
      <c r="M21" s="99">
        <v>-0.37</v>
      </c>
      <c r="N21" s="99">
        <v>-0.155</v>
      </c>
      <c r="O21" s="99">
        <v>0.05</v>
      </c>
      <c r="P21" s="99">
        <v>-0.435</v>
      </c>
      <c r="Q21" s="108">
        <v>-9.5000000000000001E-2</v>
      </c>
      <c r="R21" s="99">
        <v>-0.12</v>
      </c>
      <c r="S21" s="99">
        <v>-0.15</v>
      </c>
      <c r="T21" s="99">
        <v>-0.33500000000000002</v>
      </c>
      <c r="U21" s="99">
        <v>-0.33500000000000002</v>
      </c>
    </row>
    <row r="22" spans="2:21" x14ac:dyDescent="0.2">
      <c r="B22" s="100">
        <f t="shared" si="2"/>
        <v>37438</v>
      </c>
      <c r="C22" s="99">
        <v>2.4129999999999998</v>
      </c>
      <c r="D22" s="99">
        <v>-0.19</v>
      </c>
      <c r="E22" s="99">
        <v>-0.37</v>
      </c>
      <c r="F22" s="99">
        <v>-0.2</v>
      </c>
      <c r="G22" s="115">
        <v>-0.1</v>
      </c>
      <c r="H22" s="99">
        <v>-0.61</v>
      </c>
      <c r="I22" s="99">
        <v>-0.49</v>
      </c>
      <c r="J22" s="99">
        <v>-0.38500000000000001</v>
      </c>
      <c r="K22" s="99">
        <v>-0.56000000000000005</v>
      </c>
      <c r="L22" s="99">
        <v>-0.61</v>
      </c>
      <c r="M22" s="99">
        <v>-0.37</v>
      </c>
      <c r="N22" s="99">
        <v>-0.155</v>
      </c>
      <c r="O22" s="99">
        <v>0.05</v>
      </c>
      <c r="P22" s="99">
        <v>-0.435</v>
      </c>
      <c r="Q22" s="99">
        <v>-0.09</v>
      </c>
      <c r="R22" s="99">
        <v>-0.1</v>
      </c>
      <c r="S22" s="99">
        <v>-0.15</v>
      </c>
      <c r="T22" s="99">
        <v>-0.33500000000000002</v>
      </c>
      <c r="U22" s="99">
        <v>-0.33500000000000002</v>
      </c>
    </row>
    <row r="23" spans="2:21" x14ac:dyDescent="0.2">
      <c r="B23" s="100">
        <f t="shared" si="2"/>
        <v>37469</v>
      </c>
      <c r="C23" s="99">
        <v>2.476</v>
      </c>
      <c r="D23" s="99">
        <v>-0.15</v>
      </c>
      <c r="E23" s="99">
        <v>-0.36</v>
      </c>
      <c r="F23" s="99">
        <v>-0.16</v>
      </c>
      <c r="G23" s="115">
        <v>0.1</v>
      </c>
      <c r="H23" s="99">
        <v>-0.7</v>
      </c>
      <c r="I23" s="99">
        <v>-0.55000000000000004</v>
      </c>
      <c r="J23" s="99">
        <v>-0.42</v>
      </c>
      <c r="K23" s="99">
        <v>-0.62</v>
      </c>
      <c r="L23" s="99">
        <v>-0.7</v>
      </c>
      <c r="M23" s="99">
        <v>-0.36</v>
      </c>
      <c r="N23" s="99">
        <v>-6.5000000000000002E-2</v>
      </c>
      <c r="O23" s="99">
        <v>0.155</v>
      </c>
      <c r="P23" s="99">
        <v>-0.435</v>
      </c>
      <c r="Q23" s="99">
        <v>5.5E-2</v>
      </c>
      <c r="R23" s="99">
        <v>0.1</v>
      </c>
      <c r="S23" s="99">
        <v>-4.4999999999999998E-2</v>
      </c>
      <c r="T23" s="99">
        <v>-0.39</v>
      </c>
      <c r="U23" s="99">
        <v>-0.39</v>
      </c>
    </row>
    <row r="24" spans="2:21" x14ac:dyDescent="0.2">
      <c r="B24" s="100">
        <f t="shared" si="2"/>
        <v>37500</v>
      </c>
      <c r="C24" s="99">
        <v>2.5259999999999998</v>
      </c>
      <c r="D24" s="99">
        <v>-0.13500000000000001</v>
      </c>
      <c r="E24" s="99">
        <v>-0.36</v>
      </c>
      <c r="F24" s="99">
        <v>-0.14499999999999999</v>
      </c>
      <c r="G24" s="115">
        <v>0.11</v>
      </c>
      <c r="H24" s="99">
        <v>-0.7</v>
      </c>
      <c r="I24" s="99">
        <v>-0.55000000000000004</v>
      </c>
      <c r="J24" s="99">
        <v>-0.42</v>
      </c>
      <c r="K24" s="99">
        <v>-0.62</v>
      </c>
      <c r="L24" s="99">
        <v>-0.7</v>
      </c>
      <c r="M24" s="99">
        <v>-0.36</v>
      </c>
      <c r="N24" s="99">
        <v>-6.5000000000000002E-2</v>
      </c>
      <c r="O24" s="99">
        <v>0.155</v>
      </c>
      <c r="P24" s="99">
        <v>-0.435</v>
      </c>
      <c r="Q24" s="99">
        <v>0.06</v>
      </c>
      <c r="R24" s="99">
        <v>0.11</v>
      </c>
      <c r="S24" s="99">
        <v>-4.4999999999999998E-2</v>
      </c>
      <c r="T24" s="99">
        <v>-0.39</v>
      </c>
      <c r="U24" s="99">
        <v>-0.39</v>
      </c>
    </row>
    <row r="25" spans="2:21" x14ac:dyDescent="0.2">
      <c r="B25" s="100">
        <f t="shared" si="2"/>
        <v>37530</v>
      </c>
      <c r="C25" s="99">
        <v>2.5409999999999999</v>
      </c>
      <c r="D25" s="99">
        <v>-0.155</v>
      </c>
      <c r="E25" s="99">
        <v>-0.36</v>
      </c>
      <c r="F25" s="99">
        <v>-0.16500000000000001</v>
      </c>
      <c r="G25" s="115">
        <v>0.1</v>
      </c>
      <c r="H25" s="99">
        <v>-0.7</v>
      </c>
      <c r="I25" s="99">
        <v>-0.55000000000000004</v>
      </c>
      <c r="J25" s="99">
        <v>-0.42</v>
      </c>
      <c r="K25" s="99">
        <v>-0.62</v>
      </c>
      <c r="L25" s="99">
        <v>-0.7</v>
      </c>
      <c r="M25" s="99">
        <v>-0.36</v>
      </c>
      <c r="N25" s="99">
        <v>-6.5000000000000002E-2</v>
      </c>
      <c r="O25" s="99">
        <v>0.155</v>
      </c>
      <c r="P25" s="99">
        <v>-0.435</v>
      </c>
      <c r="Q25" s="99">
        <v>-0.01</v>
      </c>
      <c r="R25" s="99">
        <v>0.1</v>
      </c>
      <c r="S25" s="99">
        <v>-4.4999999999999998E-2</v>
      </c>
      <c r="T25" s="99">
        <v>-0.39</v>
      </c>
      <c r="U25" s="99">
        <v>-0.39</v>
      </c>
    </row>
    <row r="26" spans="2:21" x14ac:dyDescent="0.2">
      <c r="B26" s="100">
        <f t="shared" si="2"/>
        <v>37561</v>
      </c>
      <c r="C26" s="108">
        <v>2.581</v>
      </c>
      <c r="D26" s="99">
        <v>-0.2</v>
      </c>
      <c r="E26" s="99">
        <v>-0.33</v>
      </c>
      <c r="F26" s="99">
        <v>-0.21</v>
      </c>
      <c r="G26" s="115">
        <v>0</v>
      </c>
      <c r="H26" s="99">
        <v>-0.63</v>
      </c>
      <c r="I26" s="99">
        <v>-0.54</v>
      </c>
      <c r="J26" s="99">
        <v>-0.27</v>
      </c>
      <c r="K26" s="99">
        <v>-0.52</v>
      </c>
      <c r="L26" s="99">
        <v>-0.63</v>
      </c>
      <c r="M26" s="99">
        <v>-0.33</v>
      </c>
      <c r="N26" s="99">
        <v>-4.4999999999999998E-2</v>
      </c>
      <c r="O26" s="99">
        <v>0.115</v>
      </c>
      <c r="P26" s="99">
        <v>-0.435</v>
      </c>
      <c r="Q26" s="99">
        <v>-0.05</v>
      </c>
      <c r="R26" s="99">
        <v>0</v>
      </c>
      <c r="S26" s="99">
        <v>-8.5000000000000006E-2</v>
      </c>
      <c r="T26" s="99">
        <v>-0.20499999999999999</v>
      </c>
      <c r="U26" s="99">
        <v>-0.20499999999999999</v>
      </c>
    </row>
    <row r="27" spans="2:21" x14ac:dyDescent="0.2">
      <c r="B27" s="100">
        <f t="shared" si="2"/>
        <v>37591</v>
      </c>
      <c r="C27" s="99">
        <v>2.8109999999999999</v>
      </c>
      <c r="D27" s="99">
        <v>-0.16</v>
      </c>
      <c r="E27" s="99">
        <v>-0.23499999999999999</v>
      </c>
      <c r="F27" s="99">
        <v>-0.17</v>
      </c>
      <c r="G27" s="115">
        <v>0.03</v>
      </c>
      <c r="H27" s="99">
        <v>-0.35499999999999998</v>
      </c>
      <c r="I27" s="99">
        <v>-0.31</v>
      </c>
      <c r="J27" s="99">
        <v>3.5000000000000003E-2</v>
      </c>
      <c r="K27" s="99">
        <v>-0.31</v>
      </c>
      <c r="L27" s="99">
        <v>-0.35499999999999998</v>
      </c>
      <c r="M27" s="99">
        <v>-0.23499999999999999</v>
      </c>
      <c r="N27" s="99">
        <v>1.4999999999999999E-2</v>
      </c>
      <c r="O27" s="99">
        <v>0.18</v>
      </c>
      <c r="P27" s="99">
        <v>-0.36</v>
      </c>
      <c r="Q27" s="99">
        <v>0.125</v>
      </c>
      <c r="R27" s="99">
        <v>0.03</v>
      </c>
      <c r="S27" s="99">
        <v>-0.02</v>
      </c>
      <c r="T27" s="99">
        <v>6.5000000000000002E-2</v>
      </c>
      <c r="U27" s="99">
        <v>6.5000000000000002E-2</v>
      </c>
    </row>
    <row r="28" spans="2:21" x14ac:dyDescent="0.2">
      <c r="B28" s="100">
        <f t="shared" si="2"/>
        <v>37622</v>
      </c>
      <c r="C28" s="99">
        <v>3.0409999999999999</v>
      </c>
      <c r="D28" s="99">
        <v>-0.16</v>
      </c>
      <c r="E28" s="99">
        <v>-0.23499999999999999</v>
      </c>
      <c r="F28" s="99">
        <v>-0.17</v>
      </c>
      <c r="G28" s="115">
        <v>0.03</v>
      </c>
      <c r="H28" s="99">
        <v>-0.35499999999999998</v>
      </c>
      <c r="I28" s="99">
        <v>-0.31</v>
      </c>
      <c r="J28" s="99">
        <v>0.28499999999999998</v>
      </c>
      <c r="K28" s="99">
        <v>-0.31</v>
      </c>
      <c r="L28" s="99">
        <v>-0.35499999999999998</v>
      </c>
      <c r="M28" s="99">
        <v>-0.23499999999999999</v>
      </c>
      <c r="N28" s="99">
        <v>3.5000000000000003E-2</v>
      </c>
      <c r="O28" s="99">
        <v>0.28999999999999998</v>
      </c>
      <c r="P28" s="99">
        <v>-0.36</v>
      </c>
      <c r="Q28" s="99">
        <v>0.22</v>
      </c>
      <c r="R28" s="99">
        <v>0.03</v>
      </c>
      <c r="S28" s="99">
        <v>0.09</v>
      </c>
      <c r="T28" s="99">
        <v>0.315</v>
      </c>
      <c r="U28" s="99">
        <v>0.315</v>
      </c>
    </row>
    <row r="29" spans="2:21" x14ac:dyDescent="0.2">
      <c r="B29" s="100">
        <f t="shared" si="2"/>
        <v>37653</v>
      </c>
      <c r="C29" s="99">
        <v>3.161</v>
      </c>
      <c r="D29" s="99">
        <v>-0.16</v>
      </c>
      <c r="E29" s="99">
        <v>-0.23499999999999999</v>
      </c>
      <c r="F29" s="99">
        <v>-0.17</v>
      </c>
      <c r="G29" s="115">
        <v>0.02</v>
      </c>
      <c r="H29" s="99">
        <v>-0.33</v>
      </c>
      <c r="I29" s="99">
        <v>-0.28499999999999998</v>
      </c>
      <c r="J29" s="99">
        <v>0.33500000000000002</v>
      </c>
      <c r="K29" s="99">
        <v>-0.28499999999999998</v>
      </c>
      <c r="L29" s="99">
        <v>-0.33</v>
      </c>
      <c r="M29" s="99">
        <v>-0.23499999999999999</v>
      </c>
      <c r="N29" s="99">
        <v>0.11</v>
      </c>
      <c r="O29" s="99">
        <v>0.34</v>
      </c>
      <c r="P29" s="99">
        <v>-0.36</v>
      </c>
      <c r="Q29" s="99">
        <v>0.23</v>
      </c>
      <c r="R29" s="99">
        <v>0.02</v>
      </c>
      <c r="S29" s="99">
        <v>0.14000000000000001</v>
      </c>
      <c r="T29" s="99">
        <v>0.36499999999999999</v>
      </c>
      <c r="U29" s="99">
        <v>0.36499999999999999</v>
      </c>
    </row>
    <row r="30" spans="2:21" x14ac:dyDescent="0.2">
      <c r="B30" s="100">
        <f t="shared" si="2"/>
        <v>37681</v>
      </c>
      <c r="C30" s="99">
        <v>3.1110000000000002</v>
      </c>
      <c r="D30" s="99">
        <v>-0.16</v>
      </c>
      <c r="E30" s="99">
        <v>-0.23499999999999999</v>
      </c>
      <c r="F30" s="99">
        <v>-0.17</v>
      </c>
      <c r="G30" s="115">
        <v>0.02</v>
      </c>
      <c r="H30" s="99">
        <v>-0.32</v>
      </c>
      <c r="I30" s="99">
        <v>-0.27500000000000002</v>
      </c>
      <c r="J30" s="99">
        <v>3.5000000000000003E-2</v>
      </c>
      <c r="K30" s="99">
        <v>-0.27500000000000002</v>
      </c>
      <c r="L30" s="99">
        <v>-0.32</v>
      </c>
      <c r="M30" s="99">
        <v>-0.23499999999999999</v>
      </c>
      <c r="N30" s="99">
        <v>0.09</v>
      </c>
      <c r="O30" s="99">
        <v>0.33</v>
      </c>
      <c r="P30" s="99">
        <v>-0.36</v>
      </c>
      <c r="Q30" s="99">
        <v>0.16</v>
      </c>
      <c r="R30" s="99">
        <v>0.02</v>
      </c>
      <c r="S30" s="99">
        <v>0.13</v>
      </c>
      <c r="T30" s="99">
        <v>6.5000000000000002E-2</v>
      </c>
      <c r="U30" s="99">
        <v>6.5000000000000002E-2</v>
      </c>
    </row>
    <row r="31" spans="2:21" x14ac:dyDescent="0.2">
      <c r="B31" s="100">
        <f t="shared" si="2"/>
        <v>37712</v>
      </c>
      <c r="C31" s="99">
        <v>3.056</v>
      </c>
      <c r="D31" s="99">
        <v>-0.16</v>
      </c>
      <c r="E31" s="99">
        <v>-0.23499999999999999</v>
      </c>
      <c r="F31" s="99">
        <v>-0.17</v>
      </c>
      <c r="G31" s="115">
        <v>0.02</v>
      </c>
      <c r="H31" s="99">
        <v>-0.36499999999999999</v>
      </c>
      <c r="I31" s="99">
        <v>-0.32</v>
      </c>
      <c r="J31" s="99">
        <v>-0.26500000000000001</v>
      </c>
      <c r="K31" s="99">
        <v>-0.32</v>
      </c>
      <c r="L31" s="99">
        <v>-0.36499999999999999</v>
      </c>
      <c r="M31" s="99">
        <v>-0.23499999999999999</v>
      </c>
      <c r="N31" s="99">
        <v>0.01</v>
      </c>
      <c r="O31" s="99">
        <v>0.16</v>
      </c>
      <c r="P31" s="99">
        <v>-0.36</v>
      </c>
      <c r="Q31" s="99">
        <v>7.4999999999999997E-2</v>
      </c>
      <c r="R31" s="99">
        <v>0.02</v>
      </c>
      <c r="S31" s="99">
        <v>-0.04</v>
      </c>
      <c r="T31" s="99">
        <v>-0.23499999999999999</v>
      </c>
      <c r="U31" s="99">
        <v>-0.23499999999999999</v>
      </c>
    </row>
    <row r="32" spans="2:21" x14ac:dyDescent="0.2">
      <c r="B32" s="100">
        <f t="shared" si="2"/>
        <v>37742</v>
      </c>
      <c r="C32" s="99">
        <v>2.9260000000000002</v>
      </c>
      <c r="D32" s="99">
        <v>-0.105</v>
      </c>
      <c r="E32" s="99">
        <v>-0.28000000000000003</v>
      </c>
      <c r="F32" s="99">
        <v>-0.115</v>
      </c>
      <c r="G32" s="115">
        <v>0.14000000000000001</v>
      </c>
      <c r="H32" s="99">
        <v>-0.54</v>
      </c>
      <c r="I32" s="99">
        <v>-0.45</v>
      </c>
      <c r="J32" s="99">
        <v>-0.26</v>
      </c>
      <c r="K32" s="99">
        <v>-0.45</v>
      </c>
      <c r="L32" s="99">
        <v>-0.54</v>
      </c>
      <c r="M32" s="99">
        <v>-0.28000000000000003</v>
      </c>
      <c r="N32" s="99">
        <v>0.06</v>
      </c>
      <c r="O32" s="99">
        <v>0.37</v>
      </c>
      <c r="P32" s="99">
        <v>-0.37</v>
      </c>
      <c r="Q32" s="99">
        <v>0.16</v>
      </c>
      <c r="R32" s="99">
        <v>0.14000000000000001</v>
      </c>
      <c r="S32" s="99">
        <v>0.17</v>
      </c>
      <c r="T32" s="99">
        <v>-0.23</v>
      </c>
      <c r="U32" s="99">
        <v>-0.23</v>
      </c>
    </row>
    <row r="33" spans="2:21" x14ac:dyDescent="0.2">
      <c r="B33" s="100">
        <f t="shared" si="2"/>
        <v>37773</v>
      </c>
      <c r="C33" s="99">
        <v>2.9209999999999998</v>
      </c>
      <c r="D33" s="99">
        <v>-0.105</v>
      </c>
      <c r="E33" s="99">
        <v>-0.28000000000000003</v>
      </c>
      <c r="F33" s="99">
        <v>-0.115</v>
      </c>
      <c r="G33" s="115">
        <v>0.14000000000000001</v>
      </c>
      <c r="H33" s="99">
        <v>-0.54</v>
      </c>
      <c r="I33" s="99">
        <v>-0.45</v>
      </c>
      <c r="J33" s="99">
        <v>-0.26</v>
      </c>
      <c r="K33" s="99">
        <v>-0.45</v>
      </c>
      <c r="L33" s="99">
        <v>-0.54</v>
      </c>
      <c r="M33" s="99">
        <v>-0.28000000000000003</v>
      </c>
      <c r="N33" s="99">
        <v>0.06</v>
      </c>
      <c r="O33" s="99">
        <v>0.37</v>
      </c>
      <c r="P33" s="99">
        <v>-0.37</v>
      </c>
      <c r="Q33" s="99">
        <v>0.16</v>
      </c>
      <c r="R33" s="99">
        <v>0.14000000000000001</v>
      </c>
      <c r="S33" s="99">
        <v>0.17</v>
      </c>
      <c r="T33" s="99">
        <v>-0.23</v>
      </c>
      <c r="U33" s="99">
        <v>-0.23</v>
      </c>
    </row>
    <row r="34" spans="2:21" x14ac:dyDescent="0.2">
      <c r="B34" s="100">
        <f t="shared" si="2"/>
        <v>37803</v>
      </c>
      <c r="C34" s="99">
        <v>2.9609999999999999</v>
      </c>
      <c r="D34" s="99">
        <v>-0.105</v>
      </c>
      <c r="E34" s="99">
        <v>-0.28000000000000003</v>
      </c>
      <c r="F34" s="99">
        <v>-0.115</v>
      </c>
      <c r="G34" s="115">
        <v>0.14000000000000001</v>
      </c>
      <c r="H34" s="99">
        <v>-0.54</v>
      </c>
      <c r="I34" s="99">
        <v>-0.45</v>
      </c>
      <c r="J34" s="99">
        <v>-0.26</v>
      </c>
      <c r="K34" s="99">
        <v>-0.45</v>
      </c>
      <c r="L34" s="99">
        <v>-0.54</v>
      </c>
      <c r="M34" s="99">
        <v>-0.28000000000000003</v>
      </c>
      <c r="N34" s="99">
        <v>0.06</v>
      </c>
      <c r="O34" s="99">
        <v>0.37</v>
      </c>
      <c r="P34" s="99">
        <v>-0.37</v>
      </c>
      <c r="Q34" s="99">
        <v>0.16</v>
      </c>
      <c r="R34" s="99">
        <v>0.14000000000000001</v>
      </c>
      <c r="S34" s="99">
        <v>0.17</v>
      </c>
      <c r="T34" s="99">
        <v>-0.23</v>
      </c>
      <c r="U34" s="99">
        <v>-0.23</v>
      </c>
    </row>
    <row r="35" spans="2:21" x14ac:dyDescent="0.2">
      <c r="B35" s="100">
        <f t="shared" si="2"/>
        <v>37834</v>
      </c>
      <c r="C35" s="99">
        <v>3.0009999999999999</v>
      </c>
      <c r="D35" s="99">
        <v>-0.105</v>
      </c>
      <c r="E35" s="99">
        <v>-0.28000000000000003</v>
      </c>
      <c r="F35" s="99">
        <v>-0.115</v>
      </c>
      <c r="G35" s="115">
        <v>0.14000000000000001</v>
      </c>
      <c r="H35" s="99">
        <v>-0.54</v>
      </c>
      <c r="I35" s="99">
        <v>-0.45</v>
      </c>
      <c r="J35" s="99">
        <v>-0.26</v>
      </c>
      <c r="K35" s="99">
        <v>-0.45</v>
      </c>
      <c r="L35" s="99">
        <v>-0.54</v>
      </c>
      <c r="M35" s="99">
        <v>-0.28000000000000003</v>
      </c>
      <c r="N35" s="99">
        <v>0.06</v>
      </c>
      <c r="O35" s="99">
        <v>0.37</v>
      </c>
      <c r="P35" s="99">
        <v>-0.37</v>
      </c>
      <c r="Q35" s="99">
        <v>0.19</v>
      </c>
      <c r="R35" s="99">
        <v>0.14000000000000001</v>
      </c>
      <c r="S35" s="99">
        <v>0.17</v>
      </c>
      <c r="T35" s="99">
        <v>-0.23</v>
      </c>
      <c r="U35" s="99">
        <v>-0.23</v>
      </c>
    </row>
    <row r="36" spans="2:21" x14ac:dyDescent="0.2">
      <c r="B36" s="100">
        <f t="shared" si="2"/>
        <v>37865</v>
      </c>
      <c r="C36" s="99">
        <v>3.0430000000000001</v>
      </c>
      <c r="D36" s="99">
        <v>-0.105</v>
      </c>
      <c r="E36" s="99">
        <v>-0.28000000000000003</v>
      </c>
      <c r="F36" s="99">
        <v>-0.115</v>
      </c>
      <c r="G36" s="115">
        <v>0.14000000000000001</v>
      </c>
      <c r="H36" s="99">
        <v>-0.54</v>
      </c>
      <c r="I36" s="99">
        <v>-0.45</v>
      </c>
      <c r="J36" s="99">
        <v>-0.26</v>
      </c>
      <c r="K36" s="99">
        <v>-0.45</v>
      </c>
      <c r="L36" s="99">
        <v>-0.54</v>
      </c>
      <c r="M36" s="99">
        <v>-0.28000000000000003</v>
      </c>
      <c r="N36" s="99">
        <v>0.06</v>
      </c>
      <c r="O36" s="99">
        <v>0.37</v>
      </c>
      <c r="P36" s="99">
        <v>-0.37</v>
      </c>
      <c r="Q36" s="99">
        <v>0.2</v>
      </c>
      <c r="R36" s="99">
        <v>0.14000000000000001</v>
      </c>
      <c r="S36" s="99">
        <v>0.17</v>
      </c>
      <c r="T36" s="99">
        <v>-0.23</v>
      </c>
      <c r="U36" s="99">
        <v>-0.23</v>
      </c>
    </row>
    <row r="37" spans="2:21" x14ac:dyDescent="0.2">
      <c r="B37" s="100">
        <f t="shared" si="2"/>
        <v>37895</v>
      </c>
      <c r="C37" s="99">
        <v>3.0430000000000001</v>
      </c>
      <c r="D37" s="99">
        <v>-0.105</v>
      </c>
      <c r="E37" s="99">
        <v>-0.28000000000000003</v>
      </c>
      <c r="F37" s="99">
        <v>-0.115</v>
      </c>
      <c r="G37" s="115">
        <v>0.14000000000000001</v>
      </c>
      <c r="H37" s="99">
        <v>-0.54</v>
      </c>
      <c r="I37" s="99">
        <v>-0.45</v>
      </c>
      <c r="J37" s="99">
        <v>-0.26</v>
      </c>
      <c r="K37" s="99">
        <v>-0.45</v>
      </c>
      <c r="L37" s="99">
        <v>-0.54</v>
      </c>
      <c r="M37" s="99">
        <v>-0.28000000000000003</v>
      </c>
      <c r="N37" s="99">
        <v>0.06</v>
      </c>
      <c r="O37" s="99">
        <v>0.37</v>
      </c>
      <c r="P37" s="99">
        <v>-0.37</v>
      </c>
      <c r="Q37" s="99">
        <v>0.17499999999999999</v>
      </c>
      <c r="R37" s="99">
        <v>0.14000000000000001</v>
      </c>
      <c r="S37" s="99">
        <v>0.17</v>
      </c>
      <c r="T37" s="99">
        <v>-0.23</v>
      </c>
      <c r="U37" s="99">
        <v>-0.23</v>
      </c>
    </row>
    <row r="38" spans="2:21" x14ac:dyDescent="0.2">
      <c r="B38" s="100">
        <f t="shared" si="2"/>
        <v>37926</v>
      </c>
      <c r="C38" s="99">
        <v>3.0880000000000001</v>
      </c>
      <c r="D38" s="99">
        <v>-0.105</v>
      </c>
      <c r="E38" s="99">
        <v>-0.28000000000000003</v>
      </c>
      <c r="F38" s="99">
        <v>-0.115</v>
      </c>
      <c r="G38" s="115">
        <v>0.14000000000000001</v>
      </c>
      <c r="H38" s="99">
        <v>-0.54</v>
      </c>
      <c r="I38" s="99">
        <v>-0.45</v>
      </c>
      <c r="J38" s="99">
        <v>-0.26</v>
      </c>
      <c r="K38" s="99">
        <v>-0.45</v>
      </c>
      <c r="L38" s="99">
        <v>-0.54</v>
      </c>
      <c r="M38" s="99">
        <v>-0.28000000000000003</v>
      </c>
      <c r="N38" s="99">
        <v>0.06</v>
      </c>
      <c r="O38" s="99">
        <v>0.37</v>
      </c>
      <c r="P38" s="99">
        <v>-0.37</v>
      </c>
      <c r="Q38" s="99">
        <v>0.17499999999999999</v>
      </c>
      <c r="R38" s="99">
        <v>0.14000000000000001</v>
      </c>
      <c r="S38" s="99">
        <v>0.17</v>
      </c>
      <c r="T38" s="99">
        <v>-0.23</v>
      </c>
      <c r="U38" s="99">
        <v>-0.23</v>
      </c>
    </row>
    <row r="39" spans="2:21" x14ac:dyDescent="0.2">
      <c r="B39" s="100">
        <f t="shared" si="2"/>
        <v>37956</v>
      </c>
      <c r="C39" s="99">
        <v>3.2389999999999999</v>
      </c>
      <c r="D39" s="99">
        <v>-0.10249999999999999</v>
      </c>
      <c r="E39" s="99">
        <v>-0.18</v>
      </c>
      <c r="F39" s="99">
        <v>-0.1125</v>
      </c>
      <c r="G39" s="115">
        <v>0.16</v>
      </c>
      <c r="H39" s="99">
        <v>-0.32</v>
      </c>
      <c r="I39" s="99">
        <v>-0.25</v>
      </c>
      <c r="J39" s="99">
        <v>7.0000000000000007E-2</v>
      </c>
      <c r="K39" s="99">
        <v>-0.25</v>
      </c>
      <c r="L39" s="99">
        <v>-0.32</v>
      </c>
      <c r="M39" s="99">
        <v>-0.18</v>
      </c>
      <c r="N39" s="99">
        <v>0.1</v>
      </c>
      <c r="O39" s="99">
        <v>0.46</v>
      </c>
      <c r="P39" s="99">
        <v>-0.36</v>
      </c>
      <c r="Q39" s="99">
        <v>0.27500000000000002</v>
      </c>
      <c r="R39" s="99">
        <v>0.16</v>
      </c>
      <c r="S39" s="99">
        <v>0.26</v>
      </c>
      <c r="T39" s="99">
        <v>0.12</v>
      </c>
      <c r="U39" s="99">
        <v>0.12</v>
      </c>
    </row>
    <row r="40" spans="2:21" x14ac:dyDescent="0.2">
      <c r="B40" s="100">
        <f t="shared" si="2"/>
        <v>37987</v>
      </c>
      <c r="C40" s="99">
        <v>3.39</v>
      </c>
      <c r="D40" s="99">
        <v>-0.10249999999999999</v>
      </c>
      <c r="E40" s="99">
        <v>-0.18</v>
      </c>
      <c r="F40" s="99">
        <v>-0.1125</v>
      </c>
      <c r="G40" s="115">
        <v>0.16</v>
      </c>
      <c r="H40" s="99">
        <v>-0.32</v>
      </c>
      <c r="I40" s="99">
        <v>-0.25</v>
      </c>
      <c r="J40" s="99">
        <v>0.41</v>
      </c>
      <c r="K40" s="99">
        <v>-0.25</v>
      </c>
      <c r="L40" s="99">
        <v>-0.32</v>
      </c>
      <c r="M40" s="99">
        <v>-0.18</v>
      </c>
      <c r="N40" s="99">
        <v>0.1</v>
      </c>
      <c r="O40" s="99">
        <v>0.47</v>
      </c>
      <c r="P40" s="99">
        <v>-0.36</v>
      </c>
      <c r="Q40" s="99">
        <v>0.33</v>
      </c>
      <c r="R40" s="99">
        <v>0.16</v>
      </c>
      <c r="S40" s="99">
        <v>0.27</v>
      </c>
      <c r="T40" s="99">
        <v>0.46</v>
      </c>
      <c r="U40" s="99">
        <v>0.46</v>
      </c>
    </row>
    <row r="41" spans="2:21" x14ac:dyDescent="0.2">
      <c r="B41" s="100">
        <f t="shared" si="2"/>
        <v>38018</v>
      </c>
      <c r="C41" s="99">
        <v>3.4470000000000001</v>
      </c>
      <c r="D41" s="99">
        <v>-8.7499999999999994E-2</v>
      </c>
      <c r="E41" s="99">
        <v>-0.18</v>
      </c>
      <c r="F41" s="99">
        <v>-9.7500000000000003E-2</v>
      </c>
      <c r="G41" s="115">
        <v>0.16</v>
      </c>
      <c r="H41" s="99">
        <v>-0.32</v>
      </c>
      <c r="I41" s="99">
        <v>-0.25</v>
      </c>
      <c r="J41" s="99">
        <v>0.44</v>
      </c>
      <c r="K41" s="99">
        <v>-0.25</v>
      </c>
      <c r="L41" s="99">
        <v>-0.32</v>
      </c>
      <c r="M41" s="99">
        <v>-0.18</v>
      </c>
      <c r="N41" s="99">
        <v>0.1</v>
      </c>
      <c r="O41" s="99">
        <v>0.5</v>
      </c>
      <c r="P41" s="99">
        <v>-0.36</v>
      </c>
      <c r="Q41" s="99">
        <v>0.35</v>
      </c>
      <c r="R41" s="99">
        <v>0.16</v>
      </c>
      <c r="S41" s="99">
        <v>0.3</v>
      </c>
      <c r="T41" s="99">
        <v>0.49</v>
      </c>
      <c r="U41" s="99">
        <v>0.49</v>
      </c>
    </row>
    <row r="42" spans="2:21" x14ac:dyDescent="0.2">
      <c r="B42" s="100">
        <f t="shared" si="2"/>
        <v>38047</v>
      </c>
      <c r="C42" s="99">
        <v>3.3519999999999999</v>
      </c>
      <c r="D42" s="99">
        <v>-8.7499999999999994E-2</v>
      </c>
      <c r="E42" s="99">
        <v>-0.18</v>
      </c>
      <c r="F42" s="99">
        <v>-9.7500000000000003E-2</v>
      </c>
      <c r="G42" s="115">
        <v>0.16</v>
      </c>
      <c r="H42" s="99">
        <v>-0.32</v>
      </c>
      <c r="I42" s="99">
        <v>-0.25</v>
      </c>
      <c r="J42" s="99">
        <v>0.12</v>
      </c>
      <c r="K42" s="99">
        <v>-0.25</v>
      </c>
      <c r="L42" s="99">
        <v>-0.32</v>
      </c>
      <c r="M42" s="99">
        <v>-0.18</v>
      </c>
      <c r="N42" s="99">
        <v>0.1</v>
      </c>
      <c r="O42" s="99">
        <v>0.46</v>
      </c>
      <c r="P42" s="99">
        <v>-0.36</v>
      </c>
      <c r="Q42" s="99">
        <v>0.27</v>
      </c>
      <c r="R42" s="99">
        <v>0.16</v>
      </c>
      <c r="S42" s="99">
        <v>0.26</v>
      </c>
      <c r="T42" s="99">
        <v>0.17</v>
      </c>
      <c r="U42" s="99">
        <v>0.17</v>
      </c>
    </row>
    <row r="43" spans="2:21" x14ac:dyDescent="0.2">
      <c r="B43" s="100">
        <f t="shared" si="2"/>
        <v>38078</v>
      </c>
      <c r="C43" s="99">
        <v>3.25</v>
      </c>
      <c r="D43" s="99">
        <v>-8.7499999999999994E-2</v>
      </c>
      <c r="E43" s="99">
        <v>-0.18</v>
      </c>
      <c r="F43" s="99">
        <v>-9.7500000000000003E-2</v>
      </c>
      <c r="G43" s="115">
        <v>0.16</v>
      </c>
      <c r="H43" s="99">
        <v>-0.32</v>
      </c>
      <c r="I43" s="99">
        <v>-0.25</v>
      </c>
      <c r="J43" s="99">
        <v>-0.19</v>
      </c>
      <c r="K43" s="99">
        <v>-0.25</v>
      </c>
      <c r="L43" s="99">
        <v>-0.32</v>
      </c>
      <c r="M43" s="99">
        <v>-0.18</v>
      </c>
      <c r="N43" s="99">
        <v>0.1</v>
      </c>
      <c r="O43" s="99">
        <v>0.34</v>
      </c>
      <c r="P43" s="99">
        <v>-0.36</v>
      </c>
      <c r="Q43" s="99">
        <v>0.19</v>
      </c>
      <c r="R43" s="99">
        <v>0.16</v>
      </c>
      <c r="S43" s="99">
        <v>0.14000000000000001</v>
      </c>
      <c r="T43" s="99">
        <v>-0.14000000000000001</v>
      </c>
      <c r="U43" s="99">
        <v>-0.14000000000000001</v>
      </c>
    </row>
    <row r="44" spans="2:21" x14ac:dyDescent="0.2">
      <c r="B44" s="100">
        <f t="shared" si="2"/>
        <v>38108</v>
      </c>
      <c r="C44" s="99">
        <v>3.0779999999999998</v>
      </c>
      <c r="D44" s="99">
        <v>-8.7499999999999994E-2</v>
      </c>
      <c r="E44" s="99">
        <v>-0.22</v>
      </c>
      <c r="F44" s="99">
        <v>-9.7500000000000003E-2</v>
      </c>
      <c r="G44" s="115">
        <v>0.21</v>
      </c>
      <c r="H44" s="99">
        <v>-0.47</v>
      </c>
      <c r="I44" s="99">
        <v>-0.38</v>
      </c>
      <c r="J44" s="99">
        <v>-0.3</v>
      </c>
      <c r="K44" s="99">
        <v>-0.38</v>
      </c>
      <c r="L44" s="99">
        <v>-0.47</v>
      </c>
      <c r="M44" s="99">
        <v>-0.22</v>
      </c>
      <c r="N44" s="99">
        <v>7.4999999999999997E-2</v>
      </c>
      <c r="O44" s="99">
        <v>0.5</v>
      </c>
      <c r="P44" s="99">
        <v>-0.38</v>
      </c>
      <c r="Q44" s="99">
        <v>0.26</v>
      </c>
      <c r="R44" s="99">
        <v>0.21</v>
      </c>
      <c r="S44" s="99">
        <v>0.3</v>
      </c>
      <c r="T44" s="99">
        <v>-0.25</v>
      </c>
      <c r="U44" s="99">
        <v>-0.25</v>
      </c>
    </row>
    <row r="45" spans="2:21" x14ac:dyDescent="0.2">
      <c r="B45" s="100">
        <f t="shared" si="2"/>
        <v>38139</v>
      </c>
      <c r="C45" s="99">
        <v>3.081</v>
      </c>
      <c r="D45" s="99">
        <v>-8.7499999999999994E-2</v>
      </c>
      <c r="E45" s="99">
        <v>-0.22</v>
      </c>
      <c r="F45" s="99">
        <v>-9.7500000000000003E-2</v>
      </c>
      <c r="G45" s="115">
        <v>0.21</v>
      </c>
      <c r="H45" s="99">
        <v>-0.47</v>
      </c>
      <c r="I45" s="99">
        <v>-0.38</v>
      </c>
      <c r="J45" s="99">
        <v>-0.3</v>
      </c>
      <c r="K45" s="99">
        <v>-0.38</v>
      </c>
      <c r="L45" s="99">
        <v>-0.47</v>
      </c>
      <c r="M45" s="99">
        <v>-0.22</v>
      </c>
      <c r="N45" s="99">
        <v>7.4999999999999997E-2</v>
      </c>
      <c r="O45" s="99">
        <v>0.5</v>
      </c>
      <c r="P45" s="99">
        <v>-0.38</v>
      </c>
      <c r="Q45" s="99">
        <v>0.26</v>
      </c>
      <c r="R45" s="99">
        <v>0.21</v>
      </c>
      <c r="S45" s="99">
        <v>0.3</v>
      </c>
      <c r="T45" s="99">
        <v>-0.25</v>
      </c>
      <c r="U45" s="99">
        <v>-0.25</v>
      </c>
    </row>
    <row r="46" spans="2:21" x14ac:dyDescent="0.2">
      <c r="B46" s="100">
        <f t="shared" si="2"/>
        <v>38169</v>
      </c>
      <c r="C46" s="99">
        <v>3.121</v>
      </c>
      <c r="D46" s="99">
        <v>-8.7499999999999994E-2</v>
      </c>
      <c r="E46" s="99">
        <v>-0.22</v>
      </c>
      <c r="F46" s="99">
        <v>-9.7500000000000003E-2</v>
      </c>
      <c r="G46" s="115">
        <v>0.21</v>
      </c>
      <c r="H46" s="99">
        <v>-0.47</v>
      </c>
      <c r="I46" s="99">
        <v>-0.38</v>
      </c>
      <c r="J46" s="99">
        <v>-0.3</v>
      </c>
      <c r="K46" s="99">
        <v>-0.38</v>
      </c>
      <c r="L46" s="99">
        <v>-0.47</v>
      </c>
      <c r="M46" s="99">
        <v>-0.22</v>
      </c>
      <c r="N46" s="99">
        <v>7.4999999999999997E-2</v>
      </c>
      <c r="O46" s="99">
        <v>0.5</v>
      </c>
      <c r="P46" s="99">
        <v>-0.38</v>
      </c>
      <c r="Q46" s="99">
        <v>0.26</v>
      </c>
      <c r="R46" s="99">
        <v>0.21</v>
      </c>
      <c r="S46" s="99">
        <v>0.3</v>
      </c>
      <c r="T46" s="99">
        <v>-0.25</v>
      </c>
      <c r="U46" s="99">
        <v>-0.25</v>
      </c>
    </row>
    <row r="47" spans="2:21" x14ac:dyDescent="0.2">
      <c r="B47" s="100">
        <f t="shared" si="2"/>
        <v>38200</v>
      </c>
      <c r="C47" s="99">
        <v>3.165</v>
      </c>
      <c r="D47" s="99">
        <v>-8.7499999999999994E-2</v>
      </c>
      <c r="E47" s="99">
        <v>-0.22</v>
      </c>
      <c r="F47" s="99">
        <v>-9.7500000000000003E-2</v>
      </c>
      <c r="G47" s="115">
        <v>0.21</v>
      </c>
      <c r="H47" s="99">
        <v>-0.47</v>
      </c>
      <c r="I47" s="99">
        <v>-0.38</v>
      </c>
      <c r="J47" s="99">
        <v>-0.3</v>
      </c>
      <c r="K47" s="99">
        <v>-0.38</v>
      </c>
      <c r="L47" s="99">
        <v>-0.47</v>
      </c>
      <c r="M47" s="99">
        <v>-0.22</v>
      </c>
      <c r="N47" s="99">
        <v>7.4999999999999997E-2</v>
      </c>
      <c r="O47" s="99">
        <v>0.5</v>
      </c>
      <c r="P47" s="99">
        <v>-0.38</v>
      </c>
      <c r="Q47" s="99">
        <v>0.26</v>
      </c>
      <c r="R47" s="99">
        <v>0.21</v>
      </c>
      <c r="S47" s="99">
        <v>0.3</v>
      </c>
      <c r="T47" s="99">
        <v>-0.25</v>
      </c>
      <c r="U47" s="99">
        <v>-0.25</v>
      </c>
    </row>
    <row r="48" spans="2:21" x14ac:dyDescent="0.2">
      <c r="B48" s="100">
        <f t="shared" si="2"/>
        <v>38231</v>
      </c>
      <c r="C48" s="99">
        <v>3.2149999999999999</v>
      </c>
      <c r="D48" s="99">
        <v>-8.7499999999999994E-2</v>
      </c>
      <c r="E48" s="99">
        <v>-0.22</v>
      </c>
      <c r="F48" s="99">
        <v>-9.7500000000000003E-2</v>
      </c>
      <c r="G48" s="115">
        <v>0.21</v>
      </c>
      <c r="H48" s="99">
        <v>-0.47</v>
      </c>
      <c r="I48" s="99">
        <v>-0.38</v>
      </c>
      <c r="J48" s="99">
        <v>-0.3</v>
      </c>
      <c r="K48" s="99">
        <v>-0.38</v>
      </c>
      <c r="L48" s="99">
        <v>-0.47</v>
      </c>
      <c r="M48" s="99">
        <v>-0.22</v>
      </c>
      <c r="N48" s="99">
        <v>7.4999999999999997E-2</v>
      </c>
      <c r="O48" s="99">
        <v>0.5</v>
      </c>
      <c r="P48" s="99">
        <v>-0.38</v>
      </c>
      <c r="Q48" s="99">
        <v>0.26</v>
      </c>
      <c r="R48" s="99">
        <v>0.21</v>
      </c>
      <c r="S48" s="99">
        <v>0.3</v>
      </c>
      <c r="T48" s="99">
        <v>-0.25</v>
      </c>
      <c r="U48" s="99">
        <v>-0.25</v>
      </c>
    </row>
    <row r="49" spans="2:21" x14ac:dyDescent="0.2">
      <c r="B49" s="100">
        <f t="shared" ref="B49:B80" si="3">EOMONTH(B48,0)+1</f>
        <v>38261</v>
      </c>
      <c r="C49" s="99">
        <v>3.2</v>
      </c>
      <c r="D49" s="99">
        <v>-8.7499999999999994E-2</v>
      </c>
      <c r="E49" s="99">
        <v>-0.22</v>
      </c>
      <c r="F49" s="99">
        <v>-9.7500000000000003E-2</v>
      </c>
      <c r="G49" s="115">
        <v>0.21</v>
      </c>
      <c r="H49" s="99">
        <v>-0.47</v>
      </c>
      <c r="I49" s="99">
        <v>-0.38</v>
      </c>
      <c r="J49" s="99">
        <v>-0.3</v>
      </c>
      <c r="K49" s="99">
        <v>-0.38</v>
      </c>
      <c r="L49" s="99">
        <v>-0.47</v>
      </c>
      <c r="M49" s="99">
        <v>-0.22</v>
      </c>
      <c r="N49" s="99">
        <v>7.4999999999999997E-2</v>
      </c>
      <c r="O49" s="99">
        <v>0.5</v>
      </c>
      <c r="P49" s="99">
        <v>-0.38</v>
      </c>
      <c r="Q49" s="99">
        <v>0.26</v>
      </c>
      <c r="R49" s="99">
        <v>0.21</v>
      </c>
      <c r="S49" s="99">
        <v>0.3</v>
      </c>
      <c r="T49" s="99">
        <v>-0.25</v>
      </c>
      <c r="U49" s="99">
        <v>-0.25</v>
      </c>
    </row>
    <row r="50" spans="2:21" x14ac:dyDescent="0.2">
      <c r="B50" s="100">
        <f t="shared" si="3"/>
        <v>38292</v>
      </c>
      <c r="C50" s="99">
        <v>3.2149999999999999</v>
      </c>
      <c r="D50" s="99">
        <v>-8.7499999999999994E-2</v>
      </c>
      <c r="E50" s="99">
        <v>-0.22</v>
      </c>
      <c r="F50" s="99">
        <v>-9.7500000000000003E-2</v>
      </c>
      <c r="G50" s="115">
        <v>0.21</v>
      </c>
      <c r="H50" s="99">
        <v>-0.47</v>
      </c>
      <c r="I50" s="99">
        <v>-0.38</v>
      </c>
      <c r="J50" s="99">
        <v>-0.3</v>
      </c>
      <c r="K50" s="99">
        <v>-0.38</v>
      </c>
      <c r="L50" s="99">
        <v>-0.47</v>
      </c>
      <c r="M50" s="99">
        <v>-0.22</v>
      </c>
      <c r="N50" s="99">
        <v>7.4999999999999997E-2</v>
      </c>
      <c r="O50" s="99">
        <v>0.5</v>
      </c>
      <c r="P50" s="99">
        <v>-0.38</v>
      </c>
      <c r="Q50" s="99">
        <v>0.26</v>
      </c>
      <c r="R50" s="99">
        <v>0.21</v>
      </c>
      <c r="S50" s="99">
        <v>0.3</v>
      </c>
      <c r="T50" s="99">
        <v>-0.25</v>
      </c>
      <c r="U50" s="99">
        <v>-0.25</v>
      </c>
    </row>
    <row r="51" spans="2:21" x14ac:dyDescent="0.2">
      <c r="B51" s="100">
        <f t="shared" si="3"/>
        <v>38322</v>
      </c>
      <c r="C51" s="99">
        <v>3.36</v>
      </c>
      <c r="D51" s="99">
        <v>-8.5000000000000006E-2</v>
      </c>
      <c r="E51" s="99">
        <v>-0.14000000000000001</v>
      </c>
      <c r="F51" s="99">
        <v>-9.5000000000000001E-2</v>
      </c>
      <c r="G51" s="115">
        <v>0.18</v>
      </c>
      <c r="H51" s="99">
        <v>-0.3</v>
      </c>
      <c r="I51" s="99">
        <v>-0.24</v>
      </c>
      <c r="J51" s="99">
        <v>0.248</v>
      </c>
      <c r="K51" s="99">
        <v>-0.24</v>
      </c>
      <c r="L51" s="99">
        <v>-0.3</v>
      </c>
      <c r="M51" s="99">
        <v>-0.14000000000000001</v>
      </c>
      <c r="N51" s="99">
        <v>0.15</v>
      </c>
      <c r="O51" s="99">
        <v>0.5</v>
      </c>
      <c r="P51" s="99">
        <v>-0.36499999999999999</v>
      </c>
      <c r="Q51" s="99">
        <v>0.3</v>
      </c>
      <c r="R51" s="99">
        <v>0.18</v>
      </c>
      <c r="S51" s="99">
        <v>0.3</v>
      </c>
      <c r="T51" s="99">
        <v>0.29799999999999999</v>
      </c>
      <c r="U51" s="99">
        <v>0.29799999999999999</v>
      </c>
    </row>
    <row r="52" spans="2:21" x14ac:dyDescent="0.2">
      <c r="B52" s="100">
        <f t="shared" si="3"/>
        <v>38353</v>
      </c>
      <c r="C52" s="99">
        <v>3.4950000000000001</v>
      </c>
      <c r="D52" s="99">
        <v>-8.5000000000000006E-2</v>
      </c>
      <c r="E52" s="99">
        <v>-0.14000000000000001</v>
      </c>
      <c r="F52" s="99">
        <v>-9.5000000000000001E-2</v>
      </c>
      <c r="G52" s="115">
        <v>0.18</v>
      </c>
      <c r="H52" s="99">
        <v>-0.3</v>
      </c>
      <c r="I52" s="99">
        <v>-0.24</v>
      </c>
      <c r="J52" s="99">
        <v>0.308</v>
      </c>
      <c r="K52" s="99">
        <v>-0.24</v>
      </c>
      <c r="L52" s="99">
        <v>-0.3</v>
      </c>
      <c r="M52" s="99">
        <v>-0.14000000000000001</v>
      </c>
      <c r="N52" s="99">
        <v>0.15</v>
      </c>
      <c r="O52" s="99">
        <v>0.5</v>
      </c>
      <c r="P52" s="99">
        <v>-0.36499999999999999</v>
      </c>
      <c r="Q52" s="99">
        <v>0.3</v>
      </c>
      <c r="R52" s="99">
        <v>0.18</v>
      </c>
      <c r="S52" s="99">
        <v>0.3</v>
      </c>
      <c r="T52" s="99">
        <v>0.35799999999999998</v>
      </c>
      <c r="U52" s="99">
        <v>0.35799999999999998</v>
      </c>
    </row>
    <row r="53" spans="2:21" x14ac:dyDescent="0.2">
      <c r="B53" s="100">
        <f t="shared" si="3"/>
        <v>38384</v>
      </c>
      <c r="C53" s="99">
        <v>3.56</v>
      </c>
      <c r="D53" s="99">
        <v>-8.5000000000000006E-2</v>
      </c>
      <c r="E53" s="99">
        <v>-0.14000000000000001</v>
      </c>
      <c r="F53" s="99">
        <v>-9.5000000000000001E-2</v>
      </c>
      <c r="G53" s="115">
        <v>0.18</v>
      </c>
      <c r="H53" s="99">
        <v>-0.3</v>
      </c>
      <c r="I53" s="99">
        <v>-0.24</v>
      </c>
      <c r="J53" s="99">
        <v>0.378</v>
      </c>
      <c r="K53" s="99">
        <v>-0.24</v>
      </c>
      <c r="L53" s="99">
        <v>-0.3</v>
      </c>
      <c r="M53" s="99">
        <v>-0.14000000000000001</v>
      </c>
      <c r="N53" s="99">
        <v>0.15</v>
      </c>
      <c r="O53" s="99">
        <v>0.5</v>
      </c>
      <c r="P53" s="99">
        <v>-0.36499999999999999</v>
      </c>
      <c r="Q53" s="99">
        <v>0.3</v>
      </c>
      <c r="R53" s="99">
        <v>0.18</v>
      </c>
      <c r="S53" s="99">
        <v>0.3</v>
      </c>
      <c r="T53" s="99">
        <v>0.42799999999999999</v>
      </c>
      <c r="U53" s="99">
        <v>0.42799999999999999</v>
      </c>
    </row>
    <row r="54" spans="2:21" x14ac:dyDescent="0.2">
      <c r="B54" s="100">
        <f t="shared" si="3"/>
        <v>38412</v>
      </c>
      <c r="C54" s="99">
        <v>3.4750000000000001</v>
      </c>
      <c r="D54" s="99">
        <v>-8.5000000000000006E-2</v>
      </c>
      <c r="E54" s="99">
        <v>-0.14000000000000001</v>
      </c>
      <c r="F54" s="99">
        <v>-9.5000000000000001E-2</v>
      </c>
      <c r="G54" s="115">
        <v>0.18</v>
      </c>
      <c r="H54" s="99">
        <v>-0.3</v>
      </c>
      <c r="I54" s="99">
        <v>-0.24</v>
      </c>
      <c r="J54" s="99">
        <v>0.248</v>
      </c>
      <c r="K54" s="99">
        <v>-0.24</v>
      </c>
      <c r="L54" s="99">
        <v>-0.3</v>
      </c>
      <c r="M54" s="99">
        <v>-0.14000000000000001</v>
      </c>
      <c r="N54" s="99">
        <v>0.15</v>
      </c>
      <c r="O54" s="99">
        <v>0.5</v>
      </c>
      <c r="P54" s="99">
        <v>-0.36499999999999999</v>
      </c>
      <c r="Q54" s="99">
        <v>0.3</v>
      </c>
      <c r="R54" s="99">
        <v>0.18</v>
      </c>
      <c r="S54" s="99">
        <v>0.3</v>
      </c>
      <c r="T54" s="99">
        <v>0.29799999999999999</v>
      </c>
      <c r="U54" s="99">
        <v>0.29799999999999999</v>
      </c>
    </row>
    <row r="55" spans="2:21" x14ac:dyDescent="0.2">
      <c r="B55" s="100">
        <f t="shared" si="3"/>
        <v>38443</v>
      </c>
      <c r="C55" s="99">
        <v>3.37</v>
      </c>
      <c r="D55" s="99">
        <v>-8.5000000000000006E-2</v>
      </c>
      <c r="E55" s="99">
        <v>-0.14000000000000001</v>
      </c>
      <c r="F55" s="99">
        <v>-9.5000000000000001E-2</v>
      </c>
      <c r="G55" s="115">
        <v>0.18</v>
      </c>
      <c r="H55" s="99">
        <v>-0.3</v>
      </c>
      <c r="I55" s="99">
        <v>-0.24</v>
      </c>
      <c r="J55" s="99">
        <v>6.8000000000000005E-2</v>
      </c>
      <c r="K55" s="99">
        <v>-0.24</v>
      </c>
      <c r="L55" s="99">
        <v>-0.3</v>
      </c>
      <c r="M55" s="99">
        <v>-0.14000000000000001</v>
      </c>
      <c r="N55" s="99">
        <v>0.15</v>
      </c>
      <c r="O55" s="99">
        <v>0.5</v>
      </c>
      <c r="P55" s="99">
        <v>-0.36499999999999999</v>
      </c>
      <c r="Q55" s="99">
        <v>0.3</v>
      </c>
      <c r="R55" s="99">
        <v>0.18</v>
      </c>
      <c r="S55" s="99">
        <v>0.3</v>
      </c>
      <c r="T55" s="99">
        <v>0.11799999999999999</v>
      </c>
      <c r="U55" s="99">
        <v>0.11799999999999999</v>
      </c>
    </row>
    <row r="56" spans="2:21" x14ac:dyDescent="0.2">
      <c r="B56" s="100">
        <f t="shared" si="3"/>
        <v>38473</v>
      </c>
      <c r="C56" s="99">
        <v>3.198</v>
      </c>
      <c r="D56" s="99">
        <v>-8.5000000000000006E-2</v>
      </c>
      <c r="E56" s="99">
        <v>-0.2</v>
      </c>
      <c r="F56" s="99">
        <v>-9.5000000000000001E-2</v>
      </c>
      <c r="G56" s="115">
        <v>0.22</v>
      </c>
      <c r="H56" s="99">
        <v>-0.44</v>
      </c>
      <c r="I56" s="99">
        <v>-0.36</v>
      </c>
      <c r="J56" s="99">
        <v>-0.25</v>
      </c>
      <c r="K56" s="99">
        <v>-0.36</v>
      </c>
      <c r="L56" s="99">
        <v>-0.44</v>
      </c>
      <c r="M56" s="99">
        <v>-0.2</v>
      </c>
      <c r="N56" s="99">
        <v>0.06</v>
      </c>
      <c r="O56" s="99">
        <v>0.5</v>
      </c>
      <c r="P56" s="99">
        <v>-0.38</v>
      </c>
      <c r="Q56" s="99">
        <v>0.26</v>
      </c>
      <c r="R56" s="99">
        <v>0.22</v>
      </c>
      <c r="S56" s="99">
        <v>0.3</v>
      </c>
      <c r="T56" s="99">
        <v>-0.2</v>
      </c>
      <c r="U56" s="99">
        <v>-0.2</v>
      </c>
    </row>
    <row r="57" spans="2:21" x14ac:dyDescent="0.2">
      <c r="B57" s="100">
        <f t="shared" si="3"/>
        <v>38504</v>
      </c>
      <c r="C57" s="99">
        <v>3.2010000000000001</v>
      </c>
      <c r="D57" s="99">
        <v>-8.5000000000000006E-2</v>
      </c>
      <c r="E57" s="99">
        <v>-0.2</v>
      </c>
      <c r="F57" s="99">
        <v>-9.5000000000000001E-2</v>
      </c>
      <c r="G57" s="115">
        <v>0.22</v>
      </c>
      <c r="H57" s="99">
        <v>-0.44</v>
      </c>
      <c r="I57" s="99">
        <v>-0.36</v>
      </c>
      <c r="J57" s="99">
        <v>-0.25</v>
      </c>
      <c r="K57" s="99">
        <v>-0.36</v>
      </c>
      <c r="L57" s="99">
        <v>-0.44</v>
      </c>
      <c r="M57" s="99">
        <v>-0.2</v>
      </c>
      <c r="N57" s="99">
        <v>0.06</v>
      </c>
      <c r="O57" s="99">
        <v>0.5</v>
      </c>
      <c r="P57" s="99">
        <v>-0.38</v>
      </c>
      <c r="Q57" s="99">
        <v>0.26</v>
      </c>
      <c r="R57" s="99">
        <v>0.22</v>
      </c>
      <c r="S57" s="99">
        <v>0.3</v>
      </c>
      <c r="T57" s="99">
        <v>-0.2</v>
      </c>
      <c r="U57" s="99">
        <v>-0.2</v>
      </c>
    </row>
    <row r="58" spans="2:21" x14ac:dyDescent="0.2">
      <c r="B58" s="100">
        <f t="shared" si="3"/>
        <v>38534</v>
      </c>
      <c r="C58" s="99">
        <v>3.2410000000000001</v>
      </c>
      <c r="D58" s="99">
        <v>-8.5000000000000006E-2</v>
      </c>
      <c r="E58" s="99">
        <v>-0.2</v>
      </c>
      <c r="F58" s="99">
        <v>-9.5000000000000001E-2</v>
      </c>
      <c r="G58" s="115">
        <v>0.22</v>
      </c>
      <c r="H58" s="99">
        <v>-0.44</v>
      </c>
      <c r="I58" s="99">
        <v>-0.36</v>
      </c>
      <c r="J58" s="99">
        <v>-0.25</v>
      </c>
      <c r="K58" s="99">
        <v>-0.36</v>
      </c>
      <c r="L58" s="99">
        <v>-0.44</v>
      </c>
      <c r="M58" s="99">
        <v>-0.2</v>
      </c>
      <c r="N58" s="99">
        <v>0.06</v>
      </c>
      <c r="O58" s="99">
        <v>0.5</v>
      </c>
      <c r="P58" s="99">
        <v>-0.38</v>
      </c>
      <c r="Q58" s="99">
        <v>0.26</v>
      </c>
      <c r="R58" s="99">
        <v>0.22</v>
      </c>
      <c r="S58" s="99">
        <v>0.3</v>
      </c>
      <c r="T58" s="99">
        <v>-0.2</v>
      </c>
      <c r="U58" s="99">
        <v>-0.2</v>
      </c>
    </row>
    <row r="59" spans="2:21" x14ac:dyDescent="0.2">
      <c r="B59" s="100">
        <f t="shared" si="3"/>
        <v>38565</v>
      </c>
      <c r="C59" s="99">
        <v>3.2850000000000001</v>
      </c>
      <c r="D59" s="99">
        <v>-8.5000000000000006E-2</v>
      </c>
      <c r="E59" s="99">
        <v>-0.2</v>
      </c>
      <c r="F59" s="99">
        <v>-9.5000000000000001E-2</v>
      </c>
      <c r="G59" s="115">
        <v>0.22</v>
      </c>
      <c r="H59" s="99">
        <v>-0.44</v>
      </c>
      <c r="I59" s="99">
        <v>-0.36</v>
      </c>
      <c r="J59" s="99">
        <v>-0.25</v>
      </c>
      <c r="K59" s="99">
        <v>-0.36</v>
      </c>
      <c r="L59" s="99">
        <v>-0.44</v>
      </c>
      <c r="M59" s="99">
        <v>-0.2</v>
      </c>
      <c r="N59" s="99">
        <v>0.06</v>
      </c>
      <c r="O59" s="99">
        <v>0.5</v>
      </c>
      <c r="P59" s="99">
        <v>-0.38</v>
      </c>
      <c r="Q59" s="99">
        <v>0.26</v>
      </c>
      <c r="R59" s="99">
        <v>0.22</v>
      </c>
      <c r="S59" s="99">
        <v>0.3</v>
      </c>
      <c r="T59" s="99">
        <v>-0.2</v>
      </c>
      <c r="U59" s="99">
        <v>-0.2</v>
      </c>
    </row>
    <row r="60" spans="2:21" x14ac:dyDescent="0.2">
      <c r="B60" s="100">
        <f t="shared" si="3"/>
        <v>38596</v>
      </c>
      <c r="C60" s="99">
        <v>3.335</v>
      </c>
      <c r="D60" s="99">
        <v>-8.5000000000000006E-2</v>
      </c>
      <c r="E60" s="99">
        <v>-0.2</v>
      </c>
      <c r="F60" s="99">
        <v>-9.5000000000000001E-2</v>
      </c>
      <c r="G60" s="115">
        <v>0.22</v>
      </c>
      <c r="H60" s="99">
        <v>-0.44</v>
      </c>
      <c r="I60" s="99">
        <v>-0.36</v>
      </c>
      <c r="J60" s="99">
        <v>-0.25</v>
      </c>
      <c r="K60" s="99">
        <v>-0.36</v>
      </c>
      <c r="L60" s="99">
        <v>-0.44</v>
      </c>
      <c r="M60" s="99">
        <v>-0.2</v>
      </c>
      <c r="N60" s="99">
        <v>0.06</v>
      </c>
      <c r="O60" s="99">
        <v>0.5</v>
      </c>
      <c r="P60" s="99">
        <v>-0.38</v>
      </c>
      <c r="Q60" s="99">
        <v>0.26</v>
      </c>
      <c r="R60" s="99">
        <v>0.22</v>
      </c>
      <c r="S60" s="99">
        <v>0.3</v>
      </c>
      <c r="T60" s="99">
        <v>-0.2</v>
      </c>
      <c r="U60" s="99">
        <v>-0.2</v>
      </c>
    </row>
    <row r="61" spans="2:21" x14ac:dyDescent="0.2">
      <c r="B61" s="100">
        <f t="shared" si="3"/>
        <v>38626</v>
      </c>
      <c r="C61" s="99">
        <v>3.32</v>
      </c>
      <c r="D61" s="99">
        <v>-8.5000000000000006E-2</v>
      </c>
      <c r="E61" s="99">
        <v>-0.2</v>
      </c>
      <c r="F61" s="99">
        <v>-9.5000000000000001E-2</v>
      </c>
      <c r="G61" s="115">
        <v>0.22</v>
      </c>
      <c r="H61" s="99">
        <v>-0.44</v>
      </c>
      <c r="I61" s="99">
        <v>-0.36</v>
      </c>
      <c r="J61" s="99">
        <v>-0.25</v>
      </c>
      <c r="K61" s="99">
        <v>-0.36</v>
      </c>
      <c r="L61" s="99">
        <v>-0.44</v>
      </c>
      <c r="M61" s="99">
        <v>-0.2</v>
      </c>
      <c r="N61" s="99">
        <v>0.06</v>
      </c>
      <c r="O61" s="99">
        <v>0.5</v>
      </c>
      <c r="P61" s="99">
        <v>-0.38</v>
      </c>
      <c r="Q61" s="99">
        <v>0.26</v>
      </c>
      <c r="R61" s="99">
        <v>0.22</v>
      </c>
      <c r="S61" s="99">
        <v>0.3</v>
      </c>
      <c r="T61" s="99">
        <v>-0.2</v>
      </c>
      <c r="U61" s="99">
        <v>-0.2</v>
      </c>
    </row>
    <row r="62" spans="2:21" x14ac:dyDescent="0.2">
      <c r="B62" s="100">
        <f t="shared" si="3"/>
        <v>38657</v>
      </c>
      <c r="C62" s="99">
        <v>3.335</v>
      </c>
      <c r="D62" s="99">
        <v>-8.5000000000000006E-2</v>
      </c>
      <c r="E62" s="99">
        <v>-0.2</v>
      </c>
      <c r="F62" s="99">
        <v>-9.5000000000000001E-2</v>
      </c>
      <c r="G62" s="115">
        <v>0.22</v>
      </c>
      <c r="H62" s="99">
        <v>-0.44</v>
      </c>
      <c r="I62" s="99">
        <v>-0.36</v>
      </c>
      <c r="J62" s="99">
        <v>-0.25</v>
      </c>
      <c r="K62" s="99">
        <v>-0.36</v>
      </c>
      <c r="L62" s="99">
        <v>-0.44</v>
      </c>
      <c r="M62" s="99">
        <v>-0.2</v>
      </c>
      <c r="N62" s="99">
        <v>0.06</v>
      </c>
      <c r="O62" s="99">
        <v>0.5</v>
      </c>
      <c r="P62" s="99">
        <v>-0.38</v>
      </c>
      <c r="Q62" s="99">
        <v>0.26</v>
      </c>
      <c r="R62" s="99">
        <v>0.22</v>
      </c>
      <c r="S62" s="99">
        <v>0.3</v>
      </c>
      <c r="T62" s="99">
        <v>-0.2</v>
      </c>
      <c r="U62" s="99">
        <v>-0.2</v>
      </c>
    </row>
    <row r="63" spans="2:21" x14ac:dyDescent="0.2">
      <c r="B63" s="100">
        <f t="shared" si="3"/>
        <v>38687</v>
      </c>
      <c r="C63" s="99">
        <v>3.48</v>
      </c>
      <c r="D63" s="99">
        <v>-8.5000000000000006E-2</v>
      </c>
      <c r="E63" s="99">
        <v>-0.13500000000000001</v>
      </c>
      <c r="F63" s="99">
        <v>-9.5000000000000001E-2</v>
      </c>
      <c r="G63" s="115">
        <v>0.22</v>
      </c>
      <c r="H63" s="99">
        <v>-0.31</v>
      </c>
      <c r="I63" s="99">
        <v>-0.23</v>
      </c>
      <c r="J63" s="99">
        <v>0.248</v>
      </c>
      <c r="K63" s="99">
        <v>-0.23</v>
      </c>
      <c r="L63" s="99">
        <v>-0.31</v>
      </c>
      <c r="M63" s="99">
        <v>-0.13500000000000001</v>
      </c>
      <c r="N63" s="99">
        <v>0.15</v>
      </c>
      <c r="O63" s="99">
        <v>0.5</v>
      </c>
      <c r="P63" s="99">
        <v>-0.36499999999999999</v>
      </c>
      <c r="Q63" s="99">
        <v>0.3</v>
      </c>
      <c r="R63" s="99">
        <v>0.22</v>
      </c>
      <c r="S63" s="99">
        <v>0.3</v>
      </c>
      <c r="T63" s="99">
        <v>0.29799999999999999</v>
      </c>
      <c r="U63" s="99">
        <v>0.29799999999999999</v>
      </c>
    </row>
    <row r="64" spans="2:21" x14ac:dyDescent="0.2">
      <c r="B64" s="100">
        <f t="shared" si="3"/>
        <v>38718</v>
      </c>
      <c r="C64" s="99">
        <v>3.6150000000000002</v>
      </c>
      <c r="D64" s="99">
        <v>-8.5000000000000006E-2</v>
      </c>
      <c r="E64" s="99">
        <v>-0.13500000000000001</v>
      </c>
      <c r="F64" s="99">
        <v>-9.5000000000000001E-2</v>
      </c>
      <c r="G64" s="115">
        <v>0.22</v>
      </c>
      <c r="H64" s="99">
        <v>-0.31</v>
      </c>
      <c r="I64" s="99">
        <v>-0.23</v>
      </c>
      <c r="J64" s="99">
        <v>0.308</v>
      </c>
      <c r="K64" s="99">
        <v>-0.23</v>
      </c>
      <c r="L64" s="99">
        <v>-0.31</v>
      </c>
      <c r="M64" s="99">
        <v>-0.13500000000000001</v>
      </c>
      <c r="N64" s="99">
        <v>0.15</v>
      </c>
      <c r="O64" s="99">
        <v>0.5</v>
      </c>
      <c r="P64" s="99">
        <v>-0.36499999999999999</v>
      </c>
      <c r="Q64" s="99">
        <v>0.3</v>
      </c>
      <c r="R64" s="99">
        <v>0.22</v>
      </c>
      <c r="S64" s="99">
        <v>0.3</v>
      </c>
      <c r="T64" s="99">
        <v>0.35799999999999998</v>
      </c>
      <c r="U64" s="99">
        <v>0.35799999999999998</v>
      </c>
    </row>
    <row r="65" spans="2:21" x14ac:dyDescent="0.2">
      <c r="B65" s="100">
        <f t="shared" si="3"/>
        <v>38749</v>
      </c>
      <c r="C65" s="99">
        <v>3.66</v>
      </c>
      <c r="D65" s="99">
        <v>-7.4999999999999997E-2</v>
      </c>
      <c r="E65" s="99">
        <v>-0.13500000000000001</v>
      </c>
      <c r="F65" s="99">
        <v>-8.5000000000000006E-2</v>
      </c>
      <c r="G65" s="115">
        <v>0.22</v>
      </c>
      <c r="H65" s="99">
        <v>-0.31</v>
      </c>
      <c r="I65" s="99">
        <v>-0.23</v>
      </c>
      <c r="J65" s="99">
        <v>0.378</v>
      </c>
      <c r="K65" s="99">
        <v>-0.23</v>
      </c>
      <c r="L65" s="99">
        <v>-0.31</v>
      </c>
      <c r="M65" s="99">
        <v>-0.13500000000000001</v>
      </c>
      <c r="N65" s="99">
        <v>0.15</v>
      </c>
      <c r="O65" s="99">
        <v>0.5</v>
      </c>
      <c r="P65" s="99">
        <v>-0.36499999999999999</v>
      </c>
      <c r="Q65" s="99">
        <v>0.3</v>
      </c>
      <c r="R65" s="99">
        <v>0.22</v>
      </c>
      <c r="S65" s="99">
        <v>0.3</v>
      </c>
      <c r="T65" s="99">
        <v>0.42799999999999999</v>
      </c>
      <c r="U65" s="99">
        <v>0.42799999999999999</v>
      </c>
    </row>
    <row r="66" spans="2:21" x14ac:dyDescent="0.2">
      <c r="B66" s="100">
        <f t="shared" si="3"/>
        <v>38777</v>
      </c>
      <c r="C66" s="99">
        <v>3.5750000000000002</v>
      </c>
      <c r="D66" s="99">
        <v>-7.4999999999999997E-2</v>
      </c>
      <c r="E66" s="99">
        <v>-0.13500000000000001</v>
      </c>
      <c r="F66" s="99">
        <v>-8.5000000000000006E-2</v>
      </c>
      <c r="G66" s="115">
        <v>0.22</v>
      </c>
      <c r="H66" s="99">
        <v>-0.31</v>
      </c>
      <c r="I66" s="99">
        <v>-0.23</v>
      </c>
      <c r="J66" s="99">
        <v>0.248</v>
      </c>
      <c r="K66" s="99">
        <v>-0.23</v>
      </c>
      <c r="L66" s="99">
        <v>-0.31</v>
      </c>
      <c r="M66" s="99">
        <v>-0.13500000000000001</v>
      </c>
      <c r="N66" s="99">
        <v>0.15</v>
      </c>
      <c r="O66" s="99">
        <v>0.5</v>
      </c>
      <c r="P66" s="99">
        <v>-0.36499999999999999</v>
      </c>
      <c r="Q66" s="99">
        <v>0.3</v>
      </c>
      <c r="R66" s="99">
        <v>0.22</v>
      </c>
      <c r="S66" s="99">
        <v>0.3</v>
      </c>
      <c r="T66" s="99">
        <v>0.29799999999999999</v>
      </c>
      <c r="U66" s="99">
        <v>0.29799999999999999</v>
      </c>
    </row>
    <row r="67" spans="2:21" x14ac:dyDescent="0.2">
      <c r="B67" s="100">
        <f t="shared" si="3"/>
        <v>38808</v>
      </c>
      <c r="C67" s="99">
        <v>3.47</v>
      </c>
      <c r="D67" s="99">
        <v>-7.4999999999999997E-2</v>
      </c>
      <c r="E67" s="99">
        <v>-0.13500000000000001</v>
      </c>
      <c r="F67" s="99">
        <v>-8.5000000000000006E-2</v>
      </c>
      <c r="G67" s="115">
        <v>0.22</v>
      </c>
      <c r="H67" s="99">
        <v>-0.31</v>
      </c>
      <c r="I67" s="99">
        <v>-0.23</v>
      </c>
      <c r="J67" s="99">
        <v>6.8000000000000005E-2</v>
      </c>
      <c r="K67" s="99">
        <v>-0.23</v>
      </c>
      <c r="L67" s="99">
        <v>-0.31</v>
      </c>
      <c r="M67" s="99">
        <v>-0.13500000000000001</v>
      </c>
      <c r="N67" s="99">
        <v>0.15</v>
      </c>
      <c r="O67" s="99">
        <v>0.5</v>
      </c>
      <c r="P67" s="99">
        <v>-0.36499999999999999</v>
      </c>
      <c r="Q67" s="99">
        <v>0.3</v>
      </c>
      <c r="R67" s="99">
        <v>0.22</v>
      </c>
      <c r="S67" s="99">
        <v>0.3</v>
      </c>
      <c r="T67" s="99">
        <v>0.11799999999999999</v>
      </c>
      <c r="U67" s="99">
        <v>0.11799999999999999</v>
      </c>
    </row>
    <row r="68" spans="2:21" x14ac:dyDescent="0.2">
      <c r="B68" s="100">
        <f t="shared" si="3"/>
        <v>38838</v>
      </c>
      <c r="C68" s="99">
        <v>3.298</v>
      </c>
      <c r="D68" s="99">
        <v>-7.4999999999999997E-2</v>
      </c>
      <c r="E68" s="99">
        <v>-0.19500000000000001</v>
      </c>
      <c r="F68" s="99">
        <v>-8.5000000000000006E-2</v>
      </c>
      <c r="G68" s="115">
        <v>0.24</v>
      </c>
      <c r="H68" s="99">
        <v>-0.43</v>
      </c>
      <c r="I68" s="99">
        <v>-0.35</v>
      </c>
      <c r="J68" s="99">
        <v>-0.25</v>
      </c>
      <c r="K68" s="99">
        <v>-0.35</v>
      </c>
      <c r="L68" s="99">
        <v>-0.43</v>
      </c>
      <c r="M68" s="99">
        <v>-0.19500000000000001</v>
      </c>
      <c r="N68" s="99">
        <v>0.06</v>
      </c>
      <c r="O68" s="99">
        <v>0.5</v>
      </c>
      <c r="P68" s="99">
        <v>-0.38</v>
      </c>
      <c r="Q68" s="99">
        <v>0.26</v>
      </c>
      <c r="R68" s="99">
        <v>0.24</v>
      </c>
      <c r="S68" s="99">
        <v>0.3</v>
      </c>
      <c r="T68" s="99">
        <v>-0.2</v>
      </c>
      <c r="U68" s="99">
        <v>-0.2</v>
      </c>
    </row>
    <row r="69" spans="2:21" x14ac:dyDescent="0.2">
      <c r="B69" s="100">
        <f t="shared" si="3"/>
        <v>38869</v>
      </c>
      <c r="C69" s="99">
        <v>3.3010000000000002</v>
      </c>
      <c r="D69" s="99">
        <v>-7.4999999999999997E-2</v>
      </c>
      <c r="E69" s="99">
        <v>-0.19500000000000001</v>
      </c>
      <c r="F69" s="99">
        <v>-8.5000000000000006E-2</v>
      </c>
      <c r="G69" s="115">
        <v>0.24</v>
      </c>
      <c r="H69" s="99">
        <v>-0.43</v>
      </c>
      <c r="I69" s="99">
        <v>-0.35</v>
      </c>
      <c r="J69" s="99">
        <v>-0.25</v>
      </c>
      <c r="K69" s="99">
        <v>-0.35</v>
      </c>
      <c r="L69" s="99">
        <v>-0.43</v>
      </c>
      <c r="M69" s="99">
        <v>-0.19500000000000001</v>
      </c>
      <c r="N69" s="99">
        <v>0.06</v>
      </c>
      <c r="O69" s="99">
        <v>0.5</v>
      </c>
      <c r="P69" s="99">
        <v>-0.38</v>
      </c>
      <c r="Q69" s="99">
        <v>0.26</v>
      </c>
      <c r="R69" s="99">
        <v>0.24</v>
      </c>
      <c r="S69" s="99">
        <v>0.3</v>
      </c>
      <c r="T69" s="99">
        <v>-0.2</v>
      </c>
      <c r="U69" s="99">
        <v>-0.2</v>
      </c>
    </row>
    <row r="70" spans="2:21" x14ac:dyDescent="0.2">
      <c r="B70" s="100">
        <f t="shared" si="3"/>
        <v>38899</v>
      </c>
      <c r="C70" s="99">
        <v>3.3410000000000002</v>
      </c>
      <c r="D70" s="99">
        <v>-7.4999999999999997E-2</v>
      </c>
      <c r="E70" s="99">
        <v>-0.19500000000000001</v>
      </c>
      <c r="F70" s="99">
        <v>-8.5000000000000006E-2</v>
      </c>
      <c r="G70" s="115">
        <v>0.24</v>
      </c>
      <c r="H70" s="99">
        <v>-0.43</v>
      </c>
      <c r="I70" s="99">
        <v>-0.35</v>
      </c>
      <c r="J70" s="99">
        <v>-0.25</v>
      </c>
      <c r="K70" s="99">
        <v>-0.35</v>
      </c>
      <c r="L70" s="99">
        <v>-0.43</v>
      </c>
      <c r="M70" s="99">
        <v>-0.19500000000000001</v>
      </c>
      <c r="N70" s="99">
        <v>0.06</v>
      </c>
      <c r="O70" s="99">
        <v>0.5</v>
      </c>
      <c r="P70" s="99">
        <v>-0.38</v>
      </c>
      <c r="Q70" s="99">
        <v>0.26</v>
      </c>
      <c r="R70" s="99">
        <v>0.24</v>
      </c>
      <c r="S70" s="99">
        <v>0.3</v>
      </c>
      <c r="T70" s="99">
        <v>-0.2</v>
      </c>
      <c r="U70" s="99">
        <v>-0.2</v>
      </c>
    </row>
    <row r="71" spans="2:21" x14ac:dyDescent="0.2">
      <c r="B71" s="100">
        <f t="shared" si="3"/>
        <v>38930</v>
      </c>
      <c r="C71" s="99">
        <v>3.3849999999999998</v>
      </c>
      <c r="D71" s="99">
        <v>-7.4999999999999997E-2</v>
      </c>
      <c r="E71" s="99">
        <v>-0.19500000000000001</v>
      </c>
      <c r="F71" s="99">
        <v>-8.5000000000000006E-2</v>
      </c>
      <c r="G71" s="115">
        <v>0.24</v>
      </c>
      <c r="H71" s="99">
        <v>-0.43</v>
      </c>
      <c r="I71" s="99">
        <v>-0.35</v>
      </c>
      <c r="J71" s="99">
        <v>-0.25</v>
      </c>
      <c r="K71" s="99">
        <v>-0.35</v>
      </c>
      <c r="L71" s="99">
        <v>-0.43</v>
      </c>
      <c r="M71" s="99">
        <v>-0.19500000000000001</v>
      </c>
      <c r="N71" s="99">
        <v>0.06</v>
      </c>
      <c r="O71" s="99">
        <v>0.5</v>
      </c>
      <c r="P71" s="99">
        <v>-0.38</v>
      </c>
      <c r="Q71" s="99">
        <v>0.26</v>
      </c>
      <c r="R71" s="99">
        <v>0.24</v>
      </c>
      <c r="S71" s="99">
        <v>0.3</v>
      </c>
      <c r="T71" s="99">
        <v>-0.2</v>
      </c>
      <c r="U71" s="99">
        <v>-0.2</v>
      </c>
    </row>
    <row r="72" spans="2:21" x14ac:dyDescent="0.2">
      <c r="B72" s="100">
        <f t="shared" si="3"/>
        <v>38961</v>
      </c>
      <c r="C72" s="99">
        <v>3.4350000000000001</v>
      </c>
      <c r="D72" s="99">
        <v>-7.4999999999999997E-2</v>
      </c>
      <c r="E72" s="99">
        <v>-0.19500000000000001</v>
      </c>
      <c r="F72" s="99">
        <v>-8.5000000000000006E-2</v>
      </c>
      <c r="G72" s="115">
        <v>0.24</v>
      </c>
      <c r="H72" s="99">
        <v>-0.43</v>
      </c>
      <c r="I72" s="99">
        <v>-0.35</v>
      </c>
      <c r="J72" s="99">
        <v>-0.25</v>
      </c>
      <c r="K72" s="99">
        <v>-0.35</v>
      </c>
      <c r="L72" s="99">
        <v>-0.43</v>
      </c>
      <c r="M72" s="99">
        <v>-0.19500000000000001</v>
      </c>
      <c r="N72" s="99">
        <v>0.06</v>
      </c>
      <c r="O72" s="99">
        <v>0.5</v>
      </c>
      <c r="P72" s="99">
        <v>-0.38</v>
      </c>
      <c r="Q72" s="99">
        <v>0.26</v>
      </c>
      <c r="R72" s="99">
        <v>0.24</v>
      </c>
      <c r="S72" s="99">
        <v>0.3</v>
      </c>
      <c r="T72" s="99">
        <v>-0.2</v>
      </c>
      <c r="U72" s="99">
        <v>-0.2</v>
      </c>
    </row>
    <row r="73" spans="2:21" x14ac:dyDescent="0.2">
      <c r="B73" s="100">
        <f t="shared" si="3"/>
        <v>38991</v>
      </c>
      <c r="C73" s="99">
        <v>3.42</v>
      </c>
      <c r="D73" s="99">
        <v>-7.4999999999999997E-2</v>
      </c>
      <c r="E73" s="99">
        <v>-0.19500000000000001</v>
      </c>
      <c r="F73" s="99">
        <v>-8.5000000000000006E-2</v>
      </c>
      <c r="G73" s="115">
        <v>0.24</v>
      </c>
      <c r="H73" s="99">
        <v>-0.43</v>
      </c>
      <c r="I73" s="99">
        <v>-0.35</v>
      </c>
      <c r="J73" s="99">
        <v>-0.25</v>
      </c>
      <c r="K73" s="99">
        <v>-0.35</v>
      </c>
      <c r="L73" s="99">
        <v>-0.43</v>
      </c>
      <c r="M73" s="99">
        <v>-0.19500000000000001</v>
      </c>
      <c r="N73" s="99">
        <v>0.06</v>
      </c>
      <c r="O73" s="99">
        <v>0.5</v>
      </c>
      <c r="P73" s="99">
        <v>-0.38</v>
      </c>
      <c r="Q73" s="99">
        <v>0.26</v>
      </c>
      <c r="R73" s="99">
        <v>0.24</v>
      </c>
      <c r="S73" s="99">
        <v>0.3</v>
      </c>
      <c r="T73" s="99">
        <v>-0.2</v>
      </c>
      <c r="U73" s="99">
        <v>-0.2</v>
      </c>
    </row>
    <row r="74" spans="2:21" x14ac:dyDescent="0.2">
      <c r="B74" s="100">
        <f t="shared" si="3"/>
        <v>39022</v>
      </c>
      <c r="C74" s="99">
        <v>3.4350000000000001</v>
      </c>
      <c r="D74" s="99">
        <v>-7.4999999999999997E-2</v>
      </c>
      <c r="E74" s="99">
        <v>-0.19500000000000001</v>
      </c>
      <c r="F74" s="99">
        <v>-8.5000000000000006E-2</v>
      </c>
      <c r="G74" s="115">
        <v>0.24</v>
      </c>
      <c r="H74" s="99">
        <v>-0.43</v>
      </c>
      <c r="I74" s="99">
        <v>-0.35</v>
      </c>
      <c r="J74" s="99">
        <v>-0.25</v>
      </c>
      <c r="K74" s="99">
        <v>-0.35</v>
      </c>
      <c r="L74" s="99">
        <v>-0.43</v>
      </c>
      <c r="M74" s="99">
        <v>-0.19500000000000001</v>
      </c>
      <c r="N74" s="99">
        <v>0.06</v>
      </c>
      <c r="O74" s="99">
        <v>0.5</v>
      </c>
      <c r="P74" s="99">
        <v>-0.38</v>
      </c>
      <c r="Q74" s="99">
        <v>0.26</v>
      </c>
      <c r="R74" s="99">
        <v>0.24</v>
      </c>
      <c r="S74" s="99">
        <v>0.3</v>
      </c>
      <c r="T74" s="99">
        <v>-0.2</v>
      </c>
      <c r="U74" s="99">
        <v>-0.2</v>
      </c>
    </row>
    <row r="75" spans="2:21" x14ac:dyDescent="0.2">
      <c r="B75" s="100">
        <f t="shared" si="3"/>
        <v>39052</v>
      </c>
      <c r="C75" s="99">
        <v>3.58</v>
      </c>
      <c r="D75" s="99">
        <v>-7.4999999999999997E-2</v>
      </c>
      <c r="E75" s="99">
        <v>-0.13500000000000001</v>
      </c>
      <c r="F75" s="99">
        <v>-8.5000000000000006E-2</v>
      </c>
      <c r="G75" s="115">
        <v>0.23</v>
      </c>
      <c r="H75" s="99">
        <v>-0.3</v>
      </c>
      <c r="I75" s="99">
        <v>-0.22</v>
      </c>
      <c r="J75" s="99">
        <v>0.248</v>
      </c>
      <c r="K75" s="99">
        <v>-0.22</v>
      </c>
      <c r="L75" s="99">
        <v>-0.3</v>
      </c>
      <c r="M75" s="99">
        <v>-0.13500000000000001</v>
      </c>
      <c r="N75" s="99">
        <v>0.15</v>
      </c>
      <c r="O75" s="99">
        <v>0.5</v>
      </c>
      <c r="P75" s="99">
        <v>-0.34499999999999997</v>
      </c>
      <c r="Q75" s="99">
        <v>0.3</v>
      </c>
      <c r="R75" s="99">
        <v>0.23</v>
      </c>
      <c r="S75" s="99">
        <v>0.3</v>
      </c>
      <c r="T75" s="99">
        <v>0.29799999999999999</v>
      </c>
      <c r="U75" s="99">
        <v>0.29799999999999999</v>
      </c>
    </row>
    <row r="76" spans="2:21" x14ac:dyDescent="0.2">
      <c r="B76" s="100">
        <f t="shared" si="3"/>
        <v>39083</v>
      </c>
      <c r="C76" s="99">
        <v>3.7149999999999999</v>
      </c>
      <c r="D76" s="99">
        <v>-7.4999999999999997E-2</v>
      </c>
      <c r="E76" s="99">
        <v>-0.13500000000000001</v>
      </c>
      <c r="F76" s="99">
        <v>-8.5000000000000006E-2</v>
      </c>
      <c r="G76" s="115">
        <v>0.23</v>
      </c>
      <c r="H76" s="99">
        <v>-0.3</v>
      </c>
      <c r="I76" s="99">
        <v>-0.22</v>
      </c>
      <c r="J76" s="99">
        <v>0.308</v>
      </c>
      <c r="K76" s="99">
        <v>-0.22</v>
      </c>
      <c r="L76" s="99">
        <v>-0.3</v>
      </c>
      <c r="M76" s="99">
        <v>-0.13500000000000001</v>
      </c>
      <c r="N76" s="99">
        <v>0.15</v>
      </c>
      <c r="O76" s="99">
        <v>0.5</v>
      </c>
      <c r="P76" s="99">
        <v>-0.34499999999999997</v>
      </c>
      <c r="Q76" s="99">
        <v>0.3</v>
      </c>
      <c r="R76" s="99">
        <v>0.23</v>
      </c>
      <c r="S76" s="99">
        <v>0.3</v>
      </c>
      <c r="T76" s="99">
        <v>0.35799999999999998</v>
      </c>
      <c r="U76" s="99">
        <v>0.35799999999999998</v>
      </c>
    </row>
    <row r="77" spans="2:21" x14ac:dyDescent="0.2">
      <c r="B77" s="100">
        <f t="shared" si="3"/>
        <v>39114</v>
      </c>
      <c r="C77" s="99">
        <v>3.7549999999999999</v>
      </c>
      <c r="D77" s="99">
        <v>-7.0000000000000007E-2</v>
      </c>
      <c r="E77" s="99">
        <v>-0.13500000000000001</v>
      </c>
      <c r="F77" s="99">
        <v>-0.08</v>
      </c>
      <c r="G77" s="115">
        <v>0.23</v>
      </c>
      <c r="H77" s="99">
        <v>-0.3</v>
      </c>
      <c r="I77" s="99">
        <v>-0.22</v>
      </c>
      <c r="J77" s="99">
        <v>0.378</v>
      </c>
      <c r="K77" s="99">
        <v>-0.22</v>
      </c>
      <c r="L77" s="99">
        <v>-0.3</v>
      </c>
      <c r="M77" s="99">
        <v>-0.13500000000000001</v>
      </c>
      <c r="N77" s="99">
        <v>0.15</v>
      </c>
      <c r="O77" s="99">
        <v>0.5</v>
      </c>
      <c r="P77" s="99">
        <v>-0.34499999999999997</v>
      </c>
      <c r="Q77" s="99">
        <v>0.3</v>
      </c>
      <c r="R77" s="99">
        <v>0.23</v>
      </c>
      <c r="S77" s="99">
        <v>0.3</v>
      </c>
      <c r="T77" s="99">
        <v>0.42799999999999999</v>
      </c>
      <c r="U77" s="99">
        <v>0.42799999999999999</v>
      </c>
    </row>
    <row r="78" spans="2:21" x14ac:dyDescent="0.2">
      <c r="B78" s="100">
        <f t="shared" si="3"/>
        <v>39142</v>
      </c>
      <c r="C78" s="99">
        <v>3.67</v>
      </c>
      <c r="D78" s="99">
        <v>-7.0000000000000007E-2</v>
      </c>
      <c r="E78" s="99">
        <v>-0.13500000000000001</v>
      </c>
      <c r="F78" s="99">
        <v>-0.08</v>
      </c>
      <c r="G78" s="115">
        <v>0.23</v>
      </c>
      <c r="H78" s="99">
        <v>-0.3</v>
      </c>
      <c r="I78" s="99">
        <v>-0.22</v>
      </c>
      <c r="J78" s="99">
        <v>0.248</v>
      </c>
      <c r="K78" s="99">
        <v>-0.22</v>
      </c>
      <c r="L78" s="99">
        <v>-0.3</v>
      </c>
      <c r="M78" s="99">
        <v>-0.13500000000000001</v>
      </c>
      <c r="N78" s="99">
        <v>0.15</v>
      </c>
      <c r="O78" s="99">
        <v>0.5</v>
      </c>
      <c r="P78" s="99">
        <v>-0.34499999999999997</v>
      </c>
      <c r="Q78" s="99">
        <v>0.3</v>
      </c>
      <c r="R78" s="99">
        <v>0.23</v>
      </c>
      <c r="S78" s="99">
        <v>0.3</v>
      </c>
      <c r="T78" s="99">
        <v>0.29799999999999999</v>
      </c>
      <c r="U78" s="99">
        <v>0.29799999999999999</v>
      </c>
    </row>
    <row r="79" spans="2:21" x14ac:dyDescent="0.2">
      <c r="B79" s="100">
        <f t="shared" si="3"/>
        <v>39173</v>
      </c>
      <c r="C79" s="99">
        <v>3.5649999999999999</v>
      </c>
      <c r="D79" s="99">
        <v>-7.0000000000000007E-2</v>
      </c>
      <c r="E79" s="99">
        <v>-0.13500000000000001</v>
      </c>
      <c r="F79" s="99">
        <v>-0.08</v>
      </c>
      <c r="G79" s="115">
        <v>0.23</v>
      </c>
      <c r="H79" s="99">
        <v>-0.3</v>
      </c>
      <c r="I79" s="99">
        <v>-0.22</v>
      </c>
      <c r="J79" s="99">
        <v>6.8000000000000005E-2</v>
      </c>
      <c r="K79" s="99">
        <v>-0.22</v>
      </c>
      <c r="L79" s="99">
        <v>-0.3</v>
      </c>
      <c r="M79" s="99">
        <v>-0.13500000000000001</v>
      </c>
      <c r="N79" s="99">
        <v>0.15</v>
      </c>
      <c r="O79" s="99">
        <v>0.5</v>
      </c>
      <c r="P79" s="99">
        <v>-0.34499999999999997</v>
      </c>
      <c r="Q79" s="99">
        <v>0.3</v>
      </c>
      <c r="R79" s="99">
        <v>0.23</v>
      </c>
      <c r="S79" s="99">
        <v>0.3</v>
      </c>
      <c r="T79" s="99">
        <v>0.11799999999999999</v>
      </c>
      <c r="U79" s="99">
        <v>0.11799999999999999</v>
      </c>
    </row>
    <row r="80" spans="2:21" x14ac:dyDescent="0.2">
      <c r="B80" s="100">
        <f t="shared" si="3"/>
        <v>39203</v>
      </c>
      <c r="C80" s="99">
        <v>3.3929999999999998</v>
      </c>
      <c r="D80" s="99">
        <v>-7.0000000000000007E-2</v>
      </c>
      <c r="E80" s="99">
        <v>-0.19500000000000001</v>
      </c>
      <c r="F80" s="99">
        <v>-0.08</v>
      </c>
      <c r="G80" s="115">
        <v>0.24</v>
      </c>
      <c r="H80" s="99">
        <v>-0.43</v>
      </c>
      <c r="I80" s="99">
        <v>-0.35</v>
      </c>
      <c r="J80" s="99">
        <v>-0.25</v>
      </c>
      <c r="K80" s="99">
        <v>-0.35</v>
      </c>
      <c r="L80" s="99">
        <v>-0.43</v>
      </c>
      <c r="M80" s="99">
        <v>-0.19500000000000001</v>
      </c>
      <c r="N80" s="99">
        <v>0.06</v>
      </c>
      <c r="O80" s="99">
        <v>0.5</v>
      </c>
      <c r="P80" s="99">
        <v>-0.36</v>
      </c>
      <c r="Q80" s="99">
        <v>0.26</v>
      </c>
      <c r="R80" s="99">
        <v>0.24</v>
      </c>
      <c r="S80" s="99">
        <v>0.3</v>
      </c>
      <c r="T80" s="99">
        <v>-0.2</v>
      </c>
      <c r="U80" s="99">
        <v>-0.2</v>
      </c>
    </row>
    <row r="81" spans="2:21" x14ac:dyDescent="0.2">
      <c r="B81" s="100">
        <f t="shared" ref="B81:B112" si="4">EOMONTH(B80,0)+1</f>
        <v>39234</v>
      </c>
      <c r="C81" s="99">
        <v>3.3959999999999999</v>
      </c>
      <c r="D81" s="99">
        <v>-7.0000000000000007E-2</v>
      </c>
      <c r="E81" s="99">
        <v>-0.19500000000000001</v>
      </c>
      <c r="F81" s="99">
        <v>-0.08</v>
      </c>
      <c r="G81" s="115">
        <v>0.24</v>
      </c>
      <c r="H81" s="99">
        <v>-0.43</v>
      </c>
      <c r="I81" s="99">
        <v>-0.35</v>
      </c>
      <c r="J81" s="99">
        <v>-0.25</v>
      </c>
      <c r="K81" s="99">
        <v>-0.35</v>
      </c>
      <c r="L81" s="99">
        <v>-0.43</v>
      </c>
      <c r="M81" s="99">
        <v>-0.19500000000000001</v>
      </c>
      <c r="N81" s="99">
        <v>0.06</v>
      </c>
      <c r="O81" s="99">
        <v>0.5</v>
      </c>
      <c r="P81" s="99">
        <v>-0.36</v>
      </c>
      <c r="Q81" s="99">
        <v>0.26</v>
      </c>
      <c r="R81" s="99">
        <v>0.24</v>
      </c>
      <c r="S81" s="99">
        <v>0.3</v>
      </c>
      <c r="T81" s="99">
        <v>-0.2</v>
      </c>
      <c r="U81" s="99">
        <v>-0.2</v>
      </c>
    </row>
    <row r="82" spans="2:21" x14ac:dyDescent="0.2">
      <c r="B82" s="100">
        <f t="shared" si="4"/>
        <v>39264</v>
      </c>
      <c r="C82" s="99">
        <v>3.4359999999999999</v>
      </c>
      <c r="D82" s="99">
        <v>-7.0000000000000007E-2</v>
      </c>
      <c r="E82" s="99">
        <v>-0.19500000000000001</v>
      </c>
      <c r="F82" s="99">
        <v>-0.08</v>
      </c>
      <c r="G82" s="115">
        <v>0.24</v>
      </c>
      <c r="H82" s="99">
        <v>-0.43</v>
      </c>
      <c r="I82" s="99">
        <v>-0.35</v>
      </c>
      <c r="J82" s="99">
        <v>-0.25</v>
      </c>
      <c r="K82" s="99">
        <v>-0.35</v>
      </c>
      <c r="L82" s="99">
        <v>-0.43</v>
      </c>
      <c r="M82" s="99">
        <v>-0.19500000000000001</v>
      </c>
      <c r="N82" s="99">
        <v>0.06</v>
      </c>
      <c r="O82" s="99">
        <v>0.5</v>
      </c>
      <c r="P82" s="99">
        <v>-0.36</v>
      </c>
      <c r="Q82" s="99">
        <v>0.26</v>
      </c>
      <c r="R82" s="99">
        <v>0.24</v>
      </c>
      <c r="S82" s="99">
        <v>0.3</v>
      </c>
      <c r="T82" s="99">
        <v>-0.2</v>
      </c>
      <c r="U82" s="99">
        <v>-0.2</v>
      </c>
    </row>
    <row r="83" spans="2:21" x14ac:dyDescent="0.2">
      <c r="B83" s="100">
        <f t="shared" si="4"/>
        <v>39295</v>
      </c>
      <c r="C83" s="99">
        <v>3.48</v>
      </c>
      <c r="D83" s="99">
        <v>-7.0000000000000007E-2</v>
      </c>
      <c r="E83" s="99">
        <v>-0.19500000000000001</v>
      </c>
      <c r="F83" s="99">
        <v>-0.08</v>
      </c>
      <c r="G83" s="115">
        <v>0.24</v>
      </c>
      <c r="H83" s="99">
        <v>-0.43</v>
      </c>
      <c r="I83" s="99">
        <v>-0.35</v>
      </c>
      <c r="J83" s="99">
        <v>-0.25</v>
      </c>
      <c r="K83" s="99">
        <v>-0.35</v>
      </c>
      <c r="L83" s="99">
        <v>-0.43</v>
      </c>
      <c r="M83" s="99">
        <v>-0.19500000000000001</v>
      </c>
      <c r="N83" s="99">
        <v>0.06</v>
      </c>
      <c r="O83" s="99">
        <v>0.5</v>
      </c>
      <c r="P83" s="99">
        <v>-0.36</v>
      </c>
      <c r="Q83" s="99">
        <v>0.26</v>
      </c>
      <c r="R83" s="99">
        <v>0.24</v>
      </c>
      <c r="S83" s="99">
        <v>0.3</v>
      </c>
      <c r="T83" s="99">
        <v>-0.2</v>
      </c>
      <c r="U83" s="99">
        <v>-0.2</v>
      </c>
    </row>
    <row r="84" spans="2:21" x14ac:dyDescent="0.2">
      <c r="B84" s="100">
        <f t="shared" si="4"/>
        <v>39326</v>
      </c>
      <c r="C84" s="99">
        <v>3.53</v>
      </c>
      <c r="D84" s="99">
        <v>-7.0000000000000007E-2</v>
      </c>
      <c r="E84" s="99">
        <v>-0.19500000000000001</v>
      </c>
      <c r="F84" s="99">
        <v>-0.08</v>
      </c>
      <c r="G84" s="115">
        <v>0.24</v>
      </c>
      <c r="H84" s="99">
        <v>-0.43</v>
      </c>
      <c r="I84" s="99">
        <v>-0.35</v>
      </c>
      <c r="J84" s="99">
        <v>-0.25</v>
      </c>
      <c r="K84" s="99">
        <v>-0.35</v>
      </c>
      <c r="L84" s="99">
        <v>-0.43</v>
      </c>
      <c r="M84" s="99">
        <v>-0.19500000000000001</v>
      </c>
      <c r="N84" s="99">
        <v>0.06</v>
      </c>
      <c r="O84" s="99">
        <v>0.5</v>
      </c>
      <c r="P84" s="99">
        <v>-0.36</v>
      </c>
      <c r="Q84" s="99">
        <v>0.26</v>
      </c>
      <c r="R84" s="99">
        <v>0.24</v>
      </c>
      <c r="S84" s="99">
        <v>0.3</v>
      </c>
      <c r="T84" s="99">
        <v>-0.2</v>
      </c>
      <c r="U84" s="99">
        <v>-0.2</v>
      </c>
    </row>
    <row r="85" spans="2:21" x14ac:dyDescent="0.2">
      <c r="B85" s="100">
        <f t="shared" si="4"/>
        <v>39356</v>
      </c>
      <c r="C85" s="99">
        <v>3.5150000000000001</v>
      </c>
      <c r="D85" s="99">
        <v>-7.0000000000000007E-2</v>
      </c>
      <c r="E85" s="99">
        <v>-0.19500000000000001</v>
      </c>
      <c r="F85" s="99">
        <v>-0.08</v>
      </c>
      <c r="G85" s="115">
        <v>0.24</v>
      </c>
      <c r="H85" s="99">
        <v>-0.43</v>
      </c>
      <c r="I85" s="99">
        <v>-0.35</v>
      </c>
      <c r="J85" s="99">
        <v>-0.25</v>
      </c>
      <c r="K85" s="99">
        <v>-0.35</v>
      </c>
      <c r="L85" s="99">
        <v>-0.43</v>
      </c>
      <c r="M85" s="99">
        <v>-0.19500000000000001</v>
      </c>
      <c r="N85" s="99">
        <v>0.06</v>
      </c>
      <c r="O85" s="99">
        <v>0.5</v>
      </c>
      <c r="P85" s="99">
        <v>-0.36</v>
      </c>
      <c r="Q85" s="99">
        <v>0.26</v>
      </c>
      <c r="R85" s="99">
        <v>0.24</v>
      </c>
      <c r="S85" s="99">
        <v>0.3</v>
      </c>
      <c r="T85" s="99">
        <v>-0.2</v>
      </c>
      <c r="U85" s="99">
        <v>-0.2</v>
      </c>
    </row>
    <row r="86" spans="2:21" x14ac:dyDescent="0.2">
      <c r="B86" s="100">
        <f t="shared" si="4"/>
        <v>39387</v>
      </c>
      <c r="C86" s="99">
        <v>3.53</v>
      </c>
      <c r="D86" s="99">
        <v>-7.0000000000000007E-2</v>
      </c>
      <c r="E86" s="99">
        <v>-0.19500000000000001</v>
      </c>
      <c r="F86" s="99">
        <v>-0.08</v>
      </c>
      <c r="G86" s="115">
        <v>0.24</v>
      </c>
      <c r="H86" s="99">
        <v>-0.43</v>
      </c>
      <c r="I86" s="99">
        <v>-0.35</v>
      </c>
      <c r="J86" s="99">
        <v>-0.25</v>
      </c>
      <c r="K86" s="99">
        <v>-0.35</v>
      </c>
      <c r="L86" s="99">
        <v>-0.43</v>
      </c>
      <c r="M86" s="99">
        <v>-0.19500000000000001</v>
      </c>
      <c r="N86" s="99">
        <v>0.06</v>
      </c>
      <c r="O86" s="99">
        <v>0.5</v>
      </c>
      <c r="P86" s="99">
        <v>-0.36</v>
      </c>
      <c r="Q86" s="99">
        <v>0.26</v>
      </c>
      <c r="R86" s="99">
        <v>0.24</v>
      </c>
      <c r="S86" s="99">
        <v>0.3</v>
      </c>
      <c r="T86" s="99">
        <v>-0.2</v>
      </c>
      <c r="U86" s="99">
        <v>-0.2</v>
      </c>
    </row>
    <row r="87" spans="2:21" x14ac:dyDescent="0.2">
      <c r="B87" s="100">
        <f t="shared" si="4"/>
        <v>39417</v>
      </c>
      <c r="C87" s="99">
        <v>3.6749999999999998</v>
      </c>
      <c r="D87" s="99">
        <v>-7.0000000000000007E-2</v>
      </c>
      <c r="E87" s="99">
        <v>-0.13500000000000001</v>
      </c>
      <c r="F87" s="99">
        <v>-0.08</v>
      </c>
      <c r="G87" s="115">
        <v>0.23</v>
      </c>
      <c r="H87" s="99">
        <v>-0.3</v>
      </c>
      <c r="I87" s="99">
        <v>0</v>
      </c>
      <c r="J87" s="99">
        <v>0.248</v>
      </c>
      <c r="K87" s="99">
        <v>-0.22</v>
      </c>
      <c r="L87" s="99">
        <v>0</v>
      </c>
      <c r="M87" s="99">
        <v>-0.13500000000000001</v>
      </c>
      <c r="N87" s="99">
        <v>0.15</v>
      </c>
      <c r="O87" s="99">
        <v>0.5</v>
      </c>
      <c r="P87" s="99">
        <v>-0.38</v>
      </c>
      <c r="Q87" s="99">
        <v>0.3</v>
      </c>
      <c r="R87" s="99">
        <v>0.23</v>
      </c>
      <c r="S87" s="99">
        <v>0.3</v>
      </c>
      <c r="T87" s="99">
        <v>0.29799999999999999</v>
      </c>
      <c r="U87" s="99">
        <v>0.29799999999999999</v>
      </c>
    </row>
    <row r="88" spans="2:21" x14ac:dyDescent="0.2">
      <c r="B88" s="100">
        <f t="shared" si="4"/>
        <v>39448</v>
      </c>
      <c r="C88" s="99">
        <v>3.81</v>
      </c>
      <c r="D88" s="99">
        <v>-7.0000000000000007E-2</v>
      </c>
      <c r="E88" s="99">
        <v>-0.13500000000000001</v>
      </c>
      <c r="F88" s="99">
        <v>-0.08</v>
      </c>
      <c r="G88" s="115">
        <v>0.23</v>
      </c>
      <c r="H88" s="99">
        <v>-0.3</v>
      </c>
      <c r="I88" s="99">
        <v>0</v>
      </c>
      <c r="J88" s="99">
        <v>0.308</v>
      </c>
      <c r="K88" s="99">
        <v>-0.22</v>
      </c>
      <c r="L88" s="99">
        <v>0</v>
      </c>
      <c r="M88" s="99">
        <v>-0.13500000000000001</v>
      </c>
      <c r="N88" s="99">
        <v>0.15</v>
      </c>
      <c r="O88" s="99">
        <v>0.5</v>
      </c>
      <c r="P88" s="99">
        <v>-0.38</v>
      </c>
      <c r="Q88" s="99">
        <v>0.3</v>
      </c>
      <c r="R88" s="99">
        <v>0.23</v>
      </c>
      <c r="S88" s="99">
        <v>0.3</v>
      </c>
      <c r="T88" s="99">
        <v>0.35799999999999998</v>
      </c>
      <c r="U88" s="99">
        <v>0.35799999999999998</v>
      </c>
    </row>
    <row r="89" spans="2:21" x14ac:dyDescent="0.2">
      <c r="B89" s="100">
        <f t="shared" si="4"/>
        <v>39479</v>
      </c>
      <c r="C89" s="99">
        <v>3.85</v>
      </c>
      <c r="D89" s="99">
        <v>-7.0000000000000007E-2</v>
      </c>
      <c r="E89" s="99">
        <v>-0.13500000000000001</v>
      </c>
      <c r="F89" s="99">
        <v>-0.08</v>
      </c>
      <c r="G89" s="115">
        <v>0.23</v>
      </c>
      <c r="H89" s="99">
        <v>-0.3</v>
      </c>
      <c r="I89" s="99">
        <v>0</v>
      </c>
      <c r="J89" s="99">
        <v>0.378</v>
      </c>
      <c r="K89" s="99">
        <v>-0.22</v>
      </c>
      <c r="L89" s="99">
        <v>0</v>
      </c>
      <c r="M89" s="99">
        <v>-0.13500000000000001</v>
      </c>
      <c r="N89" s="99">
        <v>0.15</v>
      </c>
      <c r="O89" s="99">
        <v>0.5</v>
      </c>
      <c r="P89" s="99">
        <v>-0.38</v>
      </c>
      <c r="Q89" s="99">
        <v>0.3</v>
      </c>
      <c r="R89" s="99">
        <v>0.23</v>
      </c>
      <c r="S89" s="99">
        <v>0.3</v>
      </c>
      <c r="T89" s="99">
        <v>0.42799999999999999</v>
      </c>
      <c r="U89" s="99">
        <v>0.42799999999999999</v>
      </c>
    </row>
    <row r="90" spans="2:21" x14ac:dyDescent="0.2">
      <c r="B90" s="100">
        <f t="shared" si="4"/>
        <v>39508</v>
      </c>
      <c r="C90" s="99">
        <v>3.7650000000000001</v>
      </c>
      <c r="D90" s="99">
        <v>-7.0000000000000007E-2</v>
      </c>
      <c r="E90" s="99">
        <v>-0.13500000000000001</v>
      </c>
      <c r="F90" s="99">
        <v>-0.08</v>
      </c>
      <c r="G90" s="115">
        <v>0.23</v>
      </c>
      <c r="H90" s="99">
        <v>-0.3</v>
      </c>
      <c r="I90" s="99">
        <v>0</v>
      </c>
      <c r="J90" s="99">
        <v>0.248</v>
      </c>
      <c r="K90" s="99">
        <v>-0.22</v>
      </c>
      <c r="L90" s="99">
        <v>0</v>
      </c>
      <c r="M90" s="99">
        <v>-0.13500000000000001</v>
      </c>
      <c r="N90" s="99">
        <v>0.15</v>
      </c>
      <c r="O90" s="99">
        <v>0.5</v>
      </c>
      <c r="P90" s="99">
        <v>-0.38</v>
      </c>
      <c r="Q90" s="99">
        <v>0.3</v>
      </c>
      <c r="R90" s="99">
        <v>0.23</v>
      </c>
      <c r="S90" s="99">
        <v>0.3</v>
      </c>
      <c r="T90" s="99">
        <v>0.29799999999999999</v>
      </c>
      <c r="U90" s="99">
        <v>0.29799999999999999</v>
      </c>
    </row>
    <row r="91" spans="2:21" x14ac:dyDescent="0.2">
      <c r="B91" s="100">
        <f t="shared" si="4"/>
        <v>39539</v>
      </c>
      <c r="C91" s="99">
        <v>3.66</v>
      </c>
      <c r="D91" s="99">
        <v>-7.0000000000000007E-2</v>
      </c>
      <c r="E91" s="99">
        <v>-0.13500000000000001</v>
      </c>
      <c r="F91" s="99">
        <v>-0.08</v>
      </c>
      <c r="G91" s="115">
        <v>0.23</v>
      </c>
      <c r="H91" s="99">
        <v>-0.3</v>
      </c>
      <c r="I91" s="99">
        <v>0</v>
      </c>
      <c r="J91" s="99">
        <v>6.8000000000000005E-2</v>
      </c>
      <c r="K91" s="99">
        <v>-0.22</v>
      </c>
      <c r="L91" s="99">
        <v>0</v>
      </c>
      <c r="M91" s="99">
        <v>-0.13500000000000001</v>
      </c>
      <c r="N91" s="99">
        <v>0.15</v>
      </c>
      <c r="O91" s="99">
        <v>0.5</v>
      </c>
      <c r="P91" s="99">
        <v>-0.38</v>
      </c>
      <c r="Q91" s="99">
        <v>0.3</v>
      </c>
      <c r="R91" s="99">
        <v>0.23</v>
      </c>
      <c r="S91" s="99">
        <v>0.3</v>
      </c>
      <c r="T91" s="99">
        <v>0.11799999999999999</v>
      </c>
      <c r="U91" s="99">
        <v>0.11799999999999999</v>
      </c>
    </row>
    <row r="92" spans="2:21" x14ac:dyDescent="0.2">
      <c r="B92" s="100">
        <f t="shared" si="4"/>
        <v>39569</v>
      </c>
      <c r="C92" s="99">
        <v>3.488</v>
      </c>
      <c r="D92" s="99">
        <v>-7.0000000000000007E-2</v>
      </c>
      <c r="E92" s="99">
        <v>-0.19500000000000001</v>
      </c>
      <c r="F92" s="99">
        <v>-0.08</v>
      </c>
      <c r="G92" s="115">
        <v>0.24</v>
      </c>
      <c r="H92" s="99">
        <v>-0.43</v>
      </c>
      <c r="I92" s="99">
        <v>0</v>
      </c>
      <c r="J92" s="99">
        <v>-0.25</v>
      </c>
      <c r="K92" s="99">
        <v>-0.35</v>
      </c>
      <c r="L92" s="99">
        <v>0</v>
      </c>
      <c r="M92" s="99">
        <v>-0.19500000000000001</v>
      </c>
      <c r="N92" s="99">
        <v>0.06</v>
      </c>
      <c r="O92" s="99">
        <v>0.5</v>
      </c>
      <c r="P92" s="99">
        <v>-0.42499999999999999</v>
      </c>
      <c r="Q92" s="99">
        <v>0.26</v>
      </c>
      <c r="R92" s="99">
        <v>0.24</v>
      </c>
      <c r="S92" s="99">
        <v>0.3</v>
      </c>
      <c r="T92" s="99">
        <v>-0.2</v>
      </c>
      <c r="U92" s="99">
        <v>-0.2</v>
      </c>
    </row>
    <row r="93" spans="2:21" x14ac:dyDescent="0.2">
      <c r="B93" s="100">
        <f t="shared" si="4"/>
        <v>39600</v>
      </c>
      <c r="C93" s="99">
        <v>3.4910000000000001</v>
      </c>
      <c r="D93" s="99">
        <v>-7.0000000000000007E-2</v>
      </c>
      <c r="E93" s="99">
        <v>-0.19500000000000001</v>
      </c>
      <c r="F93" s="99">
        <v>-0.08</v>
      </c>
      <c r="G93" s="115">
        <v>0.24</v>
      </c>
      <c r="H93" s="99">
        <v>-0.43</v>
      </c>
      <c r="I93" s="99">
        <v>0</v>
      </c>
      <c r="J93" s="99">
        <v>-0.25</v>
      </c>
      <c r="K93" s="99">
        <v>-0.35</v>
      </c>
      <c r="L93" s="99">
        <v>0</v>
      </c>
      <c r="M93" s="99">
        <v>-0.19500000000000001</v>
      </c>
      <c r="N93" s="99">
        <v>0.06</v>
      </c>
      <c r="O93" s="99">
        <v>0.5</v>
      </c>
      <c r="P93" s="99">
        <v>-0.42499999999999999</v>
      </c>
      <c r="Q93" s="99">
        <v>0.26</v>
      </c>
      <c r="R93" s="99">
        <v>0.24</v>
      </c>
      <c r="S93" s="99">
        <v>0.3</v>
      </c>
      <c r="T93" s="99">
        <v>-0.2</v>
      </c>
      <c r="U93" s="99">
        <v>-0.2</v>
      </c>
    </row>
    <row r="94" spans="2:21" x14ac:dyDescent="0.2">
      <c r="B94" s="100">
        <f t="shared" si="4"/>
        <v>39630</v>
      </c>
      <c r="C94" s="99">
        <v>3.5310000000000001</v>
      </c>
      <c r="D94" s="99">
        <v>-7.0000000000000007E-2</v>
      </c>
      <c r="E94" s="99">
        <v>-0.19500000000000001</v>
      </c>
      <c r="F94" s="99">
        <v>-0.08</v>
      </c>
      <c r="G94" s="115">
        <v>0.24</v>
      </c>
      <c r="H94" s="99">
        <v>-0.43</v>
      </c>
      <c r="I94" s="99">
        <v>0</v>
      </c>
      <c r="J94" s="99">
        <v>-0.25</v>
      </c>
      <c r="K94" s="99">
        <v>-0.35</v>
      </c>
      <c r="L94" s="99">
        <v>0</v>
      </c>
      <c r="M94" s="99">
        <v>-0.19500000000000001</v>
      </c>
      <c r="N94" s="99">
        <v>0.06</v>
      </c>
      <c r="O94" s="99">
        <v>0.5</v>
      </c>
      <c r="P94" s="99">
        <v>-0.42499999999999999</v>
      </c>
      <c r="Q94" s="99">
        <v>0.26</v>
      </c>
      <c r="R94" s="99">
        <v>0.24</v>
      </c>
      <c r="S94" s="99">
        <v>0.3</v>
      </c>
      <c r="T94" s="99">
        <v>-0.2</v>
      </c>
      <c r="U94" s="99">
        <v>-0.2</v>
      </c>
    </row>
    <row r="95" spans="2:21" x14ac:dyDescent="0.2">
      <c r="B95" s="100">
        <f t="shared" si="4"/>
        <v>39661</v>
      </c>
      <c r="C95" s="99">
        <v>3.5750000000000002</v>
      </c>
      <c r="D95" s="99">
        <v>-7.0000000000000007E-2</v>
      </c>
      <c r="E95" s="99">
        <v>-0.19500000000000001</v>
      </c>
      <c r="F95" s="99">
        <v>-0.08</v>
      </c>
      <c r="G95" s="115">
        <v>0.24</v>
      </c>
      <c r="H95" s="99">
        <v>-0.43</v>
      </c>
      <c r="I95" s="99">
        <v>0</v>
      </c>
      <c r="J95" s="99">
        <v>-0.25</v>
      </c>
      <c r="K95" s="99">
        <v>-0.35</v>
      </c>
      <c r="L95" s="99">
        <v>0</v>
      </c>
      <c r="M95" s="99">
        <v>-0.19500000000000001</v>
      </c>
      <c r="N95" s="99">
        <v>0.06</v>
      </c>
      <c r="O95" s="99">
        <v>0.5</v>
      </c>
      <c r="P95" s="99">
        <v>-0.42499999999999999</v>
      </c>
      <c r="Q95" s="99">
        <v>0.26</v>
      </c>
      <c r="R95" s="99">
        <v>0.24</v>
      </c>
      <c r="S95" s="99">
        <v>0.3</v>
      </c>
      <c r="T95" s="99">
        <v>-0.2</v>
      </c>
      <c r="U95" s="99">
        <v>-0.2</v>
      </c>
    </row>
    <row r="96" spans="2:21" x14ac:dyDescent="0.2">
      <c r="B96" s="100">
        <f t="shared" si="4"/>
        <v>39692</v>
      </c>
      <c r="C96" s="99">
        <v>3.625</v>
      </c>
      <c r="D96" s="99">
        <v>-7.0000000000000007E-2</v>
      </c>
      <c r="E96" s="99">
        <v>-0.19500000000000001</v>
      </c>
      <c r="F96" s="99">
        <v>-0.08</v>
      </c>
      <c r="G96" s="115">
        <v>0.24</v>
      </c>
      <c r="H96" s="99">
        <v>-0.43</v>
      </c>
      <c r="I96" s="99">
        <v>0</v>
      </c>
      <c r="J96" s="99">
        <v>-0.25</v>
      </c>
      <c r="K96" s="99">
        <v>-0.35</v>
      </c>
      <c r="L96" s="99">
        <v>0</v>
      </c>
      <c r="M96" s="99">
        <v>-0.19500000000000001</v>
      </c>
      <c r="N96" s="99">
        <v>0.06</v>
      </c>
      <c r="O96" s="99">
        <v>0.5</v>
      </c>
      <c r="P96" s="99">
        <v>-0.42499999999999999</v>
      </c>
      <c r="Q96" s="99">
        <v>0.26</v>
      </c>
      <c r="R96" s="99">
        <v>0.24</v>
      </c>
      <c r="S96" s="99">
        <v>0.3</v>
      </c>
      <c r="T96" s="99">
        <v>-0.2</v>
      </c>
      <c r="U96" s="99">
        <v>-0.2</v>
      </c>
    </row>
    <row r="97" spans="2:21" x14ac:dyDescent="0.2">
      <c r="B97" s="100">
        <f t="shared" si="4"/>
        <v>39722</v>
      </c>
      <c r="C97" s="99">
        <v>3.61</v>
      </c>
      <c r="D97" s="99">
        <v>-7.0000000000000007E-2</v>
      </c>
      <c r="E97" s="99">
        <v>-0.19500000000000001</v>
      </c>
      <c r="F97" s="99">
        <v>-0.08</v>
      </c>
      <c r="G97" s="115">
        <v>0.24</v>
      </c>
      <c r="H97" s="99">
        <v>-0.43</v>
      </c>
      <c r="I97" s="99">
        <v>0</v>
      </c>
      <c r="J97" s="99">
        <v>-0.25</v>
      </c>
      <c r="K97" s="99">
        <v>-0.35</v>
      </c>
      <c r="L97" s="99">
        <v>0</v>
      </c>
      <c r="M97" s="99">
        <v>-0.19500000000000001</v>
      </c>
      <c r="N97" s="99">
        <v>0.06</v>
      </c>
      <c r="O97" s="99">
        <v>0.5</v>
      </c>
      <c r="P97" s="99">
        <v>-0.42499999999999999</v>
      </c>
      <c r="Q97" s="99">
        <v>0.26</v>
      </c>
      <c r="R97" s="99">
        <v>0.24</v>
      </c>
      <c r="S97" s="99">
        <v>0.3</v>
      </c>
      <c r="T97" s="99">
        <v>-0.2</v>
      </c>
      <c r="U97" s="99">
        <v>-0.2</v>
      </c>
    </row>
    <row r="98" spans="2:21" x14ac:dyDescent="0.2">
      <c r="B98" s="100">
        <f t="shared" si="4"/>
        <v>39753</v>
      </c>
      <c r="C98" s="99">
        <v>3.625</v>
      </c>
      <c r="D98" s="99">
        <v>-7.0000000000000007E-2</v>
      </c>
      <c r="E98" s="99">
        <v>-0.19500000000000001</v>
      </c>
      <c r="F98" s="99">
        <v>-0.08</v>
      </c>
      <c r="G98" s="115">
        <v>0.24</v>
      </c>
      <c r="H98" s="99">
        <v>-0.43</v>
      </c>
      <c r="I98" s="99">
        <v>0</v>
      </c>
      <c r="J98" s="99">
        <v>-0.25</v>
      </c>
      <c r="K98" s="99">
        <v>-0.35</v>
      </c>
      <c r="L98" s="99">
        <v>0</v>
      </c>
      <c r="M98" s="99">
        <v>-0.19500000000000001</v>
      </c>
      <c r="N98" s="99">
        <v>0.06</v>
      </c>
      <c r="O98" s="99">
        <v>0.5</v>
      </c>
      <c r="P98" s="99">
        <v>-0.42499999999999999</v>
      </c>
      <c r="Q98" s="99">
        <v>0.26</v>
      </c>
      <c r="R98" s="99">
        <v>0.24</v>
      </c>
      <c r="S98" s="99">
        <v>0.3</v>
      </c>
      <c r="T98" s="99">
        <v>-0.2</v>
      </c>
      <c r="U98" s="99">
        <v>-0.2</v>
      </c>
    </row>
    <row r="99" spans="2:21" x14ac:dyDescent="0.2">
      <c r="B99" s="100">
        <f t="shared" si="4"/>
        <v>39783</v>
      </c>
      <c r="C99" s="99">
        <v>3.77</v>
      </c>
      <c r="D99" s="99">
        <v>-7.0000000000000007E-2</v>
      </c>
      <c r="E99" s="99">
        <v>-0.13500000000000001</v>
      </c>
      <c r="F99" s="99">
        <v>-0.08</v>
      </c>
      <c r="G99" s="115">
        <v>0.23</v>
      </c>
      <c r="H99" s="99">
        <v>-0.3</v>
      </c>
      <c r="I99" s="99">
        <v>0</v>
      </c>
      <c r="J99" s="99">
        <v>0.248</v>
      </c>
      <c r="K99" s="99">
        <v>-0.22</v>
      </c>
      <c r="L99" s="99">
        <v>0</v>
      </c>
      <c r="M99" s="99">
        <v>-0.13500000000000001</v>
      </c>
      <c r="N99" s="99">
        <v>0</v>
      </c>
      <c r="O99" s="99">
        <v>0.5</v>
      </c>
      <c r="P99" s="99">
        <v>-0.38</v>
      </c>
      <c r="Q99" s="99">
        <v>0.3</v>
      </c>
      <c r="R99" s="99">
        <v>0.23</v>
      </c>
      <c r="S99" s="99">
        <v>0.3</v>
      </c>
      <c r="T99" s="99">
        <v>0.29799999999999999</v>
      </c>
      <c r="U99" s="99">
        <v>0.29799999999999999</v>
      </c>
    </row>
    <row r="100" spans="2:21" x14ac:dyDescent="0.2">
      <c r="B100" s="100">
        <f t="shared" si="4"/>
        <v>39814</v>
      </c>
      <c r="C100" s="99">
        <v>3.9049999999999998</v>
      </c>
      <c r="D100" s="99">
        <v>-7.0000000000000007E-2</v>
      </c>
      <c r="E100" s="99">
        <v>-0.13500000000000001</v>
      </c>
      <c r="F100" s="99">
        <v>-0.08</v>
      </c>
      <c r="G100" s="115">
        <v>0.23</v>
      </c>
      <c r="H100" s="99">
        <v>-0.3</v>
      </c>
      <c r="I100" s="99">
        <v>0</v>
      </c>
      <c r="J100" s="99">
        <v>0.308</v>
      </c>
      <c r="K100" s="99">
        <v>-0.22</v>
      </c>
      <c r="L100" s="99">
        <v>0</v>
      </c>
      <c r="M100" s="99">
        <v>-0.13500000000000001</v>
      </c>
      <c r="N100" s="99">
        <v>0</v>
      </c>
      <c r="O100" s="99">
        <v>0.5</v>
      </c>
      <c r="P100" s="99">
        <v>-0.38</v>
      </c>
      <c r="Q100" s="99">
        <v>0.3</v>
      </c>
      <c r="R100" s="99">
        <v>0.23</v>
      </c>
      <c r="S100" s="99">
        <v>0.3</v>
      </c>
      <c r="T100" s="99">
        <v>0.35799999999999998</v>
      </c>
      <c r="U100" s="99">
        <v>0.35799999999999998</v>
      </c>
    </row>
    <row r="101" spans="2:21" x14ac:dyDescent="0.2">
      <c r="B101" s="100">
        <f t="shared" si="4"/>
        <v>39845</v>
      </c>
      <c r="C101" s="99">
        <v>3.9449999999999998</v>
      </c>
      <c r="D101" s="99">
        <v>-7.0000000000000007E-2</v>
      </c>
      <c r="E101" s="99">
        <v>-0.13500000000000001</v>
      </c>
      <c r="F101" s="99">
        <v>-0.08</v>
      </c>
      <c r="G101" s="115">
        <v>0.23</v>
      </c>
      <c r="H101" s="99">
        <v>-0.3</v>
      </c>
      <c r="I101" s="99">
        <v>0</v>
      </c>
      <c r="J101" s="99">
        <v>0.378</v>
      </c>
      <c r="K101" s="99">
        <v>-0.22</v>
      </c>
      <c r="L101" s="99">
        <v>0</v>
      </c>
      <c r="M101" s="99">
        <v>-0.13500000000000001</v>
      </c>
      <c r="N101" s="99">
        <v>0</v>
      </c>
      <c r="O101" s="99">
        <v>0.5</v>
      </c>
      <c r="P101" s="99">
        <v>-0.38</v>
      </c>
      <c r="Q101" s="99">
        <v>0.3</v>
      </c>
      <c r="R101" s="99">
        <v>0.23</v>
      </c>
      <c r="S101" s="99">
        <v>0.3</v>
      </c>
      <c r="T101" s="99">
        <v>0.42799999999999999</v>
      </c>
      <c r="U101" s="99">
        <v>0.42799999999999999</v>
      </c>
    </row>
    <row r="102" spans="2:21" x14ac:dyDescent="0.2">
      <c r="B102" s="100">
        <f t="shared" si="4"/>
        <v>39873</v>
      </c>
      <c r="C102" s="99">
        <v>3.86</v>
      </c>
      <c r="D102" s="99">
        <v>-7.0000000000000007E-2</v>
      </c>
      <c r="E102" s="99">
        <v>-0.13500000000000001</v>
      </c>
      <c r="F102" s="99">
        <v>-0.08</v>
      </c>
      <c r="G102" s="115">
        <v>0.23</v>
      </c>
      <c r="H102" s="99">
        <v>-0.3</v>
      </c>
      <c r="I102" s="99">
        <v>0</v>
      </c>
      <c r="J102" s="99">
        <v>0.248</v>
      </c>
      <c r="K102" s="99">
        <v>-0.22</v>
      </c>
      <c r="L102" s="99">
        <v>0</v>
      </c>
      <c r="M102" s="99">
        <v>-0.13500000000000001</v>
      </c>
      <c r="N102" s="99">
        <v>0</v>
      </c>
      <c r="O102" s="99">
        <v>0.5</v>
      </c>
      <c r="P102" s="99">
        <v>-0.38</v>
      </c>
      <c r="Q102" s="99">
        <v>0.3</v>
      </c>
      <c r="R102" s="99">
        <v>0.23</v>
      </c>
      <c r="S102" s="99">
        <v>0.3</v>
      </c>
      <c r="T102" s="99">
        <v>0.29799999999999999</v>
      </c>
      <c r="U102" s="99">
        <v>0.29799999999999999</v>
      </c>
    </row>
    <row r="103" spans="2:21" x14ac:dyDescent="0.2">
      <c r="B103" s="100">
        <f t="shared" si="4"/>
        <v>39904</v>
      </c>
      <c r="C103" s="99">
        <v>3.7549999999999999</v>
      </c>
      <c r="D103" s="99">
        <v>-7.0000000000000007E-2</v>
      </c>
      <c r="E103" s="99">
        <v>-0.13500000000000001</v>
      </c>
      <c r="F103" s="99">
        <v>-0.08</v>
      </c>
      <c r="G103" s="115">
        <v>0.23</v>
      </c>
      <c r="H103" s="99">
        <v>-0.3</v>
      </c>
      <c r="I103" s="99">
        <v>0</v>
      </c>
      <c r="J103" s="99">
        <v>6.8000000000000005E-2</v>
      </c>
      <c r="K103" s="99">
        <v>-0.22</v>
      </c>
      <c r="L103" s="99">
        <v>0</v>
      </c>
      <c r="M103" s="99">
        <v>-0.13500000000000001</v>
      </c>
      <c r="N103" s="99">
        <v>0</v>
      </c>
      <c r="O103" s="99">
        <v>0.5</v>
      </c>
      <c r="P103" s="99">
        <v>-0.38</v>
      </c>
      <c r="Q103" s="99">
        <v>0.3</v>
      </c>
      <c r="R103" s="99">
        <v>0.23</v>
      </c>
      <c r="S103" s="99">
        <v>0.3</v>
      </c>
      <c r="T103" s="99">
        <v>0.11799999999999999</v>
      </c>
      <c r="U103" s="99">
        <v>0.11799999999999999</v>
      </c>
    </row>
    <row r="104" spans="2:21" x14ac:dyDescent="0.2">
      <c r="B104" s="100">
        <f t="shared" si="4"/>
        <v>39934</v>
      </c>
      <c r="C104" s="99">
        <v>3.5830000000000002</v>
      </c>
      <c r="D104" s="99">
        <v>-7.0000000000000007E-2</v>
      </c>
      <c r="E104" s="99">
        <v>-0.19500000000000001</v>
      </c>
      <c r="F104" s="99">
        <v>-0.08</v>
      </c>
      <c r="G104" s="115">
        <v>0.24</v>
      </c>
      <c r="H104" s="99">
        <v>-0.43</v>
      </c>
      <c r="I104" s="99">
        <v>0</v>
      </c>
      <c r="J104" s="99">
        <v>-0.25</v>
      </c>
      <c r="K104" s="99">
        <v>-0.35</v>
      </c>
      <c r="L104" s="99">
        <v>0</v>
      </c>
      <c r="M104" s="99">
        <v>-0.19500000000000001</v>
      </c>
      <c r="N104" s="99">
        <v>0</v>
      </c>
      <c r="O104" s="99">
        <v>0.5</v>
      </c>
      <c r="P104" s="99">
        <v>-0.48</v>
      </c>
      <c r="Q104" s="99">
        <v>0.26</v>
      </c>
      <c r="R104" s="99">
        <v>0.24</v>
      </c>
      <c r="S104" s="99">
        <v>0.3</v>
      </c>
      <c r="T104" s="99">
        <v>-0.2</v>
      </c>
      <c r="U104" s="99">
        <v>-0.2</v>
      </c>
    </row>
    <row r="105" spans="2:21" x14ac:dyDescent="0.2">
      <c r="B105" s="100">
        <f t="shared" si="4"/>
        <v>39965</v>
      </c>
      <c r="C105" s="99">
        <v>3.5859999999999999</v>
      </c>
      <c r="D105" s="99">
        <v>-7.0000000000000007E-2</v>
      </c>
      <c r="E105" s="99">
        <v>-0.19500000000000001</v>
      </c>
      <c r="F105" s="99">
        <v>-0.08</v>
      </c>
      <c r="G105" s="115">
        <v>0.24</v>
      </c>
      <c r="H105" s="99">
        <v>-0.43</v>
      </c>
      <c r="I105" s="99">
        <v>0</v>
      </c>
      <c r="J105" s="99">
        <v>-0.25</v>
      </c>
      <c r="K105" s="99">
        <v>-0.35</v>
      </c>
      <c r="L105" s="99">
        <v>0</v>
      </c>
      <c r="M105" s="99">
        <v>-0.19500000000000001</v>
      </c>
      <c r="N105" s="99">
        <v>0</v>
      </c>
      <c r="O105" s="99">
        <v>0.5</v>
      </c>
      <c r="P105" s="99">
        <v>-0.48</v>
      </c>
      <c r="Q105" s="99">
        <v>0.26</v>
      </c>
      <c r="R105" s="99">
        <v>0.24</v>
      </c>
      <c r="S105" s="99">
        <v>0.3</v>
      </c>
      <c r="T105" s="99">
        <v>-0.2</v>
      </c>
      <c r="U105" s="99">
        <v>-0.2</v>
      </c>
    </row>
    <row r="106" spans="2:21" x14ac:dyDescent="0.2">
      <c r="B106" s="100">
        <f t="shared" si="4"/>
        <v>39995</v>
      </c>
      <c r="C106" s="99">
        <v>3.6259999999999999</v>
      </c>
      <c r="D106" s="99">
        <v>-7.0000000000000007E-2</v>
      </c>
      <c r="E106" s="99">
        <v>-0.19500000000000001</v>
      </c>
      <c r="F106" s="99">
        <v>-0.08</v>
      </c>
      <c r="G106" s="115">
        <v>0.24</v>
      </c>
      <c r="H106" s="99">
        <v>-0.43</v>
      </c>
      <c r="I106" s="99">
        <v>0</v>
      </c>
      <c r="J106" s="99">
        <v>-0.25</v>
      </c>
      <c r="K106" s="99">
        <v>-0.35</v>
      </c>
      <c r="L106" s="99">
        <v>0</v>
      </c>
      <c r="M106" s="99">
        <v>-0.19500000000000001</v>
      </c>
      <c r="N106" s="99">
        <v>0</v>
      </c>
      <c r="O106" s="99">
        <v>0.5</v>
      </c>
      <c r="P106" s="99">
        <v>-0.48</v>
      </c>
      <c r="Q106" s="99">
        <v>0.26</v>
      </c>
      <c r="R106" s="99">
        <v>0.24</v>
      </c>
      <c r="S106" s="99">
        <v>0.3</v>
      </c>
      <c r="T106" s="99">
        <v>-0.2</v>
      </c>
      <c r="U106" s="99">
        <v>-0.2</v>
      </c>
    </row>
    <row r="107" spans="2:21" x14ac:dyDescent="0.2">
      <c r="B107" s="100">
        <f t="shared" si="4"/>
        <v>40026</v>
      </c>
      <c r="C107" s="99">
        <v>3.67</v>
      </c>
      <c r="D107" s="99">
        <v>-7.0000000000000007E-2</v>
      </c>
      <c r="E107" s="99">
        <v>-0.19500000000000001</v>
      </c>
      <c r="F107" s="99">
        <v>-0.08</v>
      </c>
      <c r="G107" s="115">
        <v>0.24</v>
      </c>
      <c r="H107" s="99">
        <v>-0.43</v>
      </c>
      <c r="I107" s="99">
        <v>0</v>
      </c>
      <c r="J107" s="99">
        <v>-0.25</v>
      </c>
      <c r="K107" s="99">
        <v>-0.35</v>
      </c>
      <c r="L107" s="99">
        <v>0</v>
      </c>
      <c r="M107" s="99">
        <v>-0.19500000000000001</v>
      </c>
      <c r="N107" s="99">
        <v>0</v>
      </c>
      <c r="O107" s="99">
        <v>0.5</v>
      </c>
      <c r="P107" s="99">
        <v>-0.48</v>
      </c>
      <c r="Q107" s="99">
        <v>0.26</v>
      </c>
      <c r="R107" s="99">
        <v>0.24</v>
      </c>
      <c r="S107" s="99">
        <v>0.3</v>
      </c>
      <c r="T107" s="99">
        <v>-0.2</v>
      </c>
      <c r="U107" s="99">
        <v>-0.2</v>
      </c>
    </row>
    <row r="108" spans="2:21" x14ac:dyDescent="0.2">
      <c r="B108" s="100">
        <f t="shared" si="4"/>
        <v>40057</v>
      </c>
      <c r="C108" s="99">
        <v>3.72</v>
      </c>
      <c r="D108" s="99">
        <v>-7.0000000000000007E-2</v>
      </c>
      <c r="E108" s="99">
        <v>-0.19500000000000001</v>
      </c>
      <c r="F108" s="99">
        <v>-0.08</v>
      </c>
      <c r="G108" s="115">
        <v>0.24</v>
      </c>
      <c r="H108" s="99">
        <v>-0.43</v>
      </c>
      <c r="I108" s="99">
        <v>0</v>
      </c>
      <c r="J108" s="99">
        <v>-0.25</v>
      </c>
      <c r="K108" s="99">
        <v>-0.35</v>
      </c>
      <c r="L108" s="99">
        <v>0</v>
      </c>
      <c r="M108" s="99">
        <v>-0.19500000000000001</v>
      </c>
      <c r="N108" s="99">
        <v>0</v>
      </c>
      <c r="O108" s="99">
        <v>0.5</v>
      </c>
      <c r="P108" s="99">
        <v>-0.48</v>
      </c>
      <c r="Q108" s="99">
        <v>0.26</v>
      </c>
      <c r="R108" s="99">
        <v>0.24</v>
      </c>
      <c r="S108" s="99">
        <v>0.3</v>
      </c>
      <c r="T108" s="99">
        <v>-0.2</v>
      </c>
      <c r="U108" s="99">
        <v>-0.2</v>
      </c>
    </row>
    <row r="109" spans="2:21" x14ac:dyDescent="0.2">
      <c r="B109" s="100">
        <f t="shared" si="4"/>
        <v>40087</v>
      </c>
      <c r="C109" s="99">
        <v>3.7050000000000001</v>
      </c>
      <c r="D109" s="99">
        <v>-7.0000000000000007E-2</v>
      </c>
      <c r="E109" s="99">
        <v>-0.19500000000000001</v>
      </c>
      <c r="F109" s="99">
        <v>-0.08</v>
      </c>
      <c r="G109" s="115">
        <v>0.24</v>
      </c>
      <c r="H109" s="99">
        <v>-0.43</v>
      </c>
      <c r="I109" s="99">
        <v>0</v>
      </c>
      <c r="J109" s="99">
        <v>-0.25</v>
      </c>
      <c r="K109" s="99">
        <v>-0.35</v>
      </c>
      <c r="L109" s="99">
        <v>0</v>
      </c>
      <c r="M109" s="99">
        <v>-0.19500000000000001</v>
      </c>
      <c r="N109" s="99">
        <v>0</v>
      </c>
      <c r="O109" s="99">
        <v>0.5</v>
      </c>
      <c r="P109" s="99">
        <v>-0.48</v>
      </c>
      <c r="Q109" s="99">
        <v>0.26</v>
      </c>
      <c r="R109" s="99">
        <v>0.24</v>
      </c>
      <c r="S109" s="99">
        <v>0.3</v>
      </c>
      <c r="T109" s="99">
        <v>-0.2</v>
      </c>
      <c r="U109" s="99">
        <v>-0.2</v>
      </c>
    </row>
    <row r="110" spans="2:21" x14ac:dyDescent="0.2">
      <c r="B110" s="100">
        <f t="shared" si="4"/>
        <v>40118</v>
      </c>
      <c r="C110" s="99">
        <v>3.72</v>
      </c>
      <c r="D110" s="99">
        <v>-7.0000000000000007E-2</v>
      </c>
      <c r="E110" s="99">
        <v>-0.19500000000000001</v>
      </c>
      <c r="F110" s="99">
        <v>-0.08</v>
      </c>
      <c r="G110" s="115">
        <v>0.24</v>
      </c>
      <c r="H110" s="99">
        <v>-0.43</v>
      </c>
      <c r="I110" s="99">
        <v>0</v>
      </c>
      <c r="J110" s="99">
        <v>-0.25</v>
      </c>
      <c r="K110" s="99">
        <v>-0.35</v>
      </c>
      <c r="L110" s="99">
        <v>0</v>
      </c>
      <c r="M110" s="99">
        <v>-0.19500000000000001</v>
      </c>
      <c r="N110" s="99">
        <v>0</v>
      </c>
      <c r="O110" s="99">
        <v>0.5</v>
      </c>
      <c r="P110" s="99">
        <v>-0.48</v>
      </c>
      <c r="Q110" s="99">
        <v>0.26</v>
      </c>
      <c r="R110" s="99">
        <v>0.24</v>
      </c>
      <c r="S110" s="99">
        <v>0.3</v>
      </c>
      <c r="T110" s="99">
        <v>-0.2</v>
      </c>
      <c r="U110" s="99">
        <v>-0.2</v>
      </c>
    </row>
    <row r="111" spans="2:21" x14ac:dyDescent="0.2">
      <c r="B111" s="100">
        <f t="shared" si="4"/>
        <v>40148</v>
      </c>
      <c r="C111" s="99">
        <v>3.8650000000000002</v>
      </c>
      <c r="D111" s="99">
        <v>-7.0000000000000007E-2</v>
      </c>
      <c r="E111" s="99">
        <v>-0.13500000000000001</v>
      </c>
      <c r="F111" s="99">
        <v>-0.08</v>
      </c>
      <c r="G111" s="115">
        <v>0.23</v>
      </c>
      <c r="H111" s="99">
        <v>-0.3</v>
      </c>
      <c r="I111" s="99">
        <v>0</v>
      </c>
      <c r="J111" s="99">
        <v>0.248</v>
      </c>
      <c r="K111" s="99">
        <v>-0.22</v>
      </c>
      <c r="L111" s="99">
        <v>0</v>
      </c>
      <c r="M111" s="99">
        <v>-0.13500000000000001</v>
      </c>
      <c r="N111" s="99">
        <v>0</v>
      </c>
      <c r="O111" s="99">
        <v>0.5</v>
      </c>
      <c r="P111" s="99">
        <v>-0.39</v>
      </c>
      <c r="Q111" s="99">
        <v>0.3</v>
      </c>
      <c r="R111" s="99">
        <v>0.23</v>
      </c>
      <c r="S111" s="99">
        <v>0.3</v>
      </c>
      <c r="T111" s="99">
        <v>0.29799999999999999</v>
      </c>
      <c r="U111" s="99">
        <v>0.29799999999999999</v>
      </c>
    </row>
    <row r="112" spans="2:21" x14ac:dyDescent="0.2">
      <c r="B112" s="100">
        <f t="shared" si="4"/>
        <v>40179</v>
      </c>
      <c r="C112" s="99">
        <v>4</v>
      </c>
      <c r="D112" s="99">
        <v>-7.0000000000000007E-2</v>
      </c>
      <c r="E112" s="99">
        <v>-0.13500000000000001</v>
      </c>
      <c r="F112" s="99">
        <v>-0.08</v>
      </c>
      <c r="G112" s="115">
        <v>0.23</v>
      </c>
      <c r="H112" s="99">
        <v>-0.3</v>
      </c>
      <c r="I112" s="99">
        <v>0</v>
      </c>
      <c r="J112" s="99">
        <v>0.308</v>
      </c>
      <c r="K112" s="99">
        <v>-0.22</v>
      </c>
      <c r="L112" s="99">
        <v>0</v>
      </c>
      <c r="M112" s="99">
        <v>-0.13500000000000001</v>
      </c>
      <c r="N112" s="99">
        <v>0</v>
      </c>
      <c r="O112" s="99">
        <v>0.5</v>
      </c>
      <c r="P112" s="99">
        <v>-0.39</v>
      </c>
      <c r="Q112" s="99">
        <v>0.3</v>
      </c>
      <c r="R112" s="99">
        <v>0.23</v>
      </c>
      <c r="S112" s="99">
        <v>0.3</v>
      </c>
      <c r="T112" s="99">
        <v>0.35799999999999998</v>
      </c>
      <c r="U112" s="99">
        <v>0.35799999999999998</v>
      </c>
    </row>
    <row r="113" spans="2:21" x14ac:dyDescent="0.2">
      <c r="B113" s="100">
        <f t="shared" ref="B113:B144" si="5">EOMONTH(B112,0)+1</f>
        <v>40210</v>
      </c>
      <c r="C113" s="99">
        <v>4.04</v>
      </c>
      <c r="D113" s="99">
        <v>-7.0000000000000007E-2</v>
      </c>
      <c r="E113" s="99">
        <v>-0.13500000000000001</v>
      </c>
      <c r="F113" s="99">
        <v>-0.08</v>
      </c>
      <c r="G113" s="115">
        <v>0.23</v>
      </c>
      <c r="H113" s="99">
        <v>-0.3</v>
      </c>
      <c r="I113" s="99">
        <v>0</v>
      </c>
      <c r="J113" s="99">
        <v>0.378</v>
      </c>
      <c r="K113" s="99">
        <v>-0.22</v>
      </c>
      <c r="L113" s="99">
        <v>0</v>
      </c>
      <c r="M113" s="99">
        <v>-0.13500000000000001</v>
      </c>
      <c r="N113" s="99">
        <v>0</v>
      </c>
      <c r="O113" s="99">
        <v>0.5</v>
      </c>
      <c r="P113" s="99">
        <v>-0.39</v>
      </c>
      <c r="Q113" s="99">
        <v>0.3</v>
      </c>
      <c r="R113" s="99">
        <v>0.23</v>
      </c>
      <c r="S113" s="99">
        <v>0.3</v>
      </c>
      <c r="T113" s="99">
        <v>0.42799999999999999</v>
      </c>
      <c r="U113" s="99">
        <v>0.42799999999999999</v>
      </c>
    </row>
    <row r="114" spans="2:21" x14ac:dyDescent="0.2">
      <c r="B114" s="100">
        <f t="shared" si="5"/>
        <v>40238</v>
      </c>
      <c r="C114" s="99">
        <v>3.9550000000000001</v>
      </c>
      <c r="D114" s="99">
        <v>-7.0000000000000007E-2</v>
      </c>
      <c r="E114" s="99">
        <v>-0.13500000000000001</v>
      </c>
      <c r="F114" s="99">
        <v>-0.08</v>
      </c>
      <c r="G114" s="115">
        <v>0.23</v>
      </c>
      <c r="H114" s="99">
        <v>-0.3</v>
      </c>
      <c r="I114" s="99">
        <v>0</v>
      </c>
      <c r="J114" s="99">
        <v>0.248</v>
      </c>
      <c r="K114" s="99">
        <v>-0.22</v>
      </c>
      <c r="L114" s="99">
        <v>0</v>
      </c>
      <c r="M114" s="99">
        <v>-0.13500000000000001</v>
      </c>
      <c r="N114" s="99">
        <v>0</v>
      </c>
      <c r="O114" s="99">
        <v>0.5</v>
      </c>
      <c r="P114" s="99">
        <v>-0.39</v>
      </c>
      <c r="Q114" s="99">
        <v>0.3</v>
      </c>
      <c r="R114" s="99">
        <v>0.23</v>
      </c>
      <c r="S114" s="99">
        <v>0.3</v>
      </c>
      <c r="T114" s="99">
        <v>0.29799999999999999</v>
      </c>
      <c r="U114" s="99">
        <v>0.29799999999999999</v>
      </c>
    </row>
    <row r="115" spans="2:21" x14ac:dyDescent="0.2">
      <c r="B115" s="100">
        <f t="shared" si="5"/>
        <v>40269</v>
      </c>
      <c r="C115" s="99">
        <v>3.85</v>
      </c>
      <c r="D115" s="99">
        <v>-7.0000000000000007E-2</v>
      </c>
      <c r="E115" s="99">
        <v>-0.13500000000000001</v>
      </c>
      <c r="F115" s="99">
        <v>-0.08</v>
      </c>
      <c r="G115" s="115">
        <v>0.23</v>
      </c>
      <c r="H115" s="99">
        <v>-0.3</v>
      </c>
      <c r="I115" s="99">
        <v>0</v>
      </c>
      <c r="J115" s="99">
        <v>6.8000000000000005E-2</v>
      </c>
      <c r="K115" s="99">
        <v>-0.22</v>
      </c>
      <c r="L115" s="99">
        <v>0</v>
      </c>
      <c r="M115" s="99">
        <v>-0.13500000000000001</v>
      </c>
      <c r="N115" s="99">
        <v>0</v>
      </c>
      <c r="O115" s="99">
        <v>0.5</v>
      </c>
      <c r="P115" s="99">
        <v>-0.39</v>
      </c>
      <c r="Q115" s="99">
        <v>0.3</v>
      </c>
      <c r="R115" s="99">
        <v>0.23</v>
      </c>
      <c r="S115" s="99">
        <v>0.3</v>
      </c>
      <c r="T115" s="99">
        <v>0.11799999999999999</v>
      </c>
      <c r="U115" s="99">
        <v>0.11799999999999999</v>
      </c>
    </row>
    <row r="116" spans="2:21" x14ac:dyDescent="0.2">
      <c r="B116" s="100">
        <f t="shared" si="5"/>
        <v>40299</v>
      </c>
      <c r="C116" s="99">
        <v>3.6779999999999999</v>
      </c>
      <c r="D116" s="99">
        <v>-7.0000000000000007E-2</v>
      </c>
      <c r="E116" s="99">
        <v>-0.19500000000000001</v>
      </c>
      <c r="F116" s="99">
        <v>-0.08</v>
      </c>
      <c r="G116" s="115">
        <v>0.24</v>
      </c>
      <c r="H116" s="99">
        <v>-0.45</v>
      </c>
      <c r="I116" s="99">
        <v>0</v>
      </c>
      <c r="J116" s="99">
        <v>-0.25</v>
      </c>
      <c r="K116" s="99">
        <v>-0.37</v>
      </c>
      <c r="L116" s="99">
        <v>0</v>
      </c>
      <c r="M116" s="99">
        <v>-0.19500000000000001</v>
      </c>
      <c r="N116" s="99">
        <v>0</v>
      </c>
      <c r="O116" s="99">
        <v>0.5</v>
      </c>
      <c r="P116" s="99">
        <v>-0.47</v>
      </c>
      <c r="Q116" s="99">
        <v>0.26</v>
      </c>
      <c r="R116" s="99">
        <v>0.24</v>
      </c>
      <c r="S116" s="99">
        <v>0.3</v>
      </c>
      <c r="T116" s="99">
        <v>-0.2</v>
      </c>
      <c r="U116" s="99">
        <v>-0.2</v>
      </c>
    </row>
    <row r="117" spans="2:21" x14ac:dyDescent="0.2">
      <c r="B117" s="100">
        <f t="shared" si="5"/>
        <v>40330</v>
      </c>
      <c r="C117" s="99">
        <v>3.681</v>
      </c>
      <c r="D117" s="99">
        <v>-7.0000000000000007E-2</v>
      </c>
      <c r="E117" s="99">
        <v>-0.19500000000000001</v>
      </c>
      <c r="F117" s="99">
        <v>-0.08</v>
      </c>
      <c r="G117" s="115">
        <v>0.24</v>
      </c>
      <c r="H117" s="99">
        <v>-0.45</v>
      </c>
      <c r="I117" s="99">
        <v>0</v>
      </c>
      <c r="J117" s="99">
        <v>-0.25</v>
      </c>
      <c r="K117" s="99">
        <v>-0.37</v>
      </c>
      <c r="L117" s="99">
        <v>0</v>
      </c>
      <c r="M117" s="99">
        <v>-0.19500000000000001</v>
      </c>
      <c r="N117" s="99">
        <v>0</v>
      </c>
      <c r="O117" s="99">
        <v>0.5</v>
      </c>
      <c r="P117" s="99">
        <v>-0.47</v>
      </c>
      <c r="Q117" s="99">
        <v>0.26</v>
      </c>
      <c r="R117" s="99">
        <v>0.24</v>
      </c>
      <c r="S117" s="99">
        <v>0.3</v>
      </c>
      <c r="T117" s="99">
        <v>-0.2</v>
      </c>
      <c r="U117" s="99">
        <v>-0.2</v>
      </c>
    </row>
    <row r="118" spans="2:21" x14ac:dyDescent="0.2">
      <c r="B118" s="100">
        <f t="shared" si="5"/>
        <v>40360</v>
      </c>
      <c r="C118" s="99">
        <v>3.7210000000000001</v>
      </c>
      <c r="D118" s="99">
        <v>-7.0000000000000007E-2</v>
      </c>
      <c r="E118" s="99">
        <v>-0.19500000000000001</v>
      </c>
      <c r="F118" s="99">
        <v>-0.08</v>
      </c>
      <c r="G118" s="115">
        <v>0.24</v>
      </c>
      <c r="H118" s="99">
        <v>-0.45</v>
      </c>
      <c r="I118" s="99">
        <v>0</v>
      </c>
      <c r="J118" s="99">
        <v>-0.25</v>
      </c>
      <c r="K118" s="99">
        <v>-0.37</v>
      </c>
      <c r="L118" s="99">
        <v>0</v>
      </c>
      <c r="M118" s="99">
        <v>-0.19500000000000001</v>
      </c>
      <c r="N118" s="99">
        <v>0</v>
      </c>
      <c r="O118" s="99">
        <v>0.5</v>
      </c>
      <c r="P118" s="99">
        <v>-0.47</v>
      </c>
      <c r="Q118" s="99">
        <v>0.26</v>
      </c>
      <c r="R118" s="99">
        <v>0.24</v>
      </c>
      <c r="S118" s="99">
        <v>0.3</v>
      </c>
      <c r="T118" s="99">
        <v>-0.2</v>
      </c>
      <c r="U118" s="99">
        <v>-0.2</v>
      </c>
    </row>
    <row r="119" spans="2:21" x14ac:dyDescent="0.2">
      <c r="B119" s="100">
        <f t="shared" si="5"/>
        <v>40391</v>
      </c>
      <c r="C119" s="99">
        <v>3.7650000000000001</v>
      </c>
      <c r="D119" s="99">
        <v>-7.0000000000000007E-2</v>
      </c>
      <c r="E119" s="99">
        <v>-0.19500000000000001</v>
      </c>
      <c r="F119" s="99">
        <v>-0.08</v>
      </c>
      <c r="G119" s="115">
        <v>0.24</v>
      </c>
      <c r="H119" s="99">
        <v>-0.45</v>
      </c>
      <c r="I119" s="99">
        <v>0</v>
      </c>
      <c r="J119" s="99">
        <v>-0.25</v>
      </c>
      <c r="K119" s="99">
        <v>-0.37</v>
      </c>
      <c r="L119" s="99">
        <v>0</v>
      </c>
      <c r="M119" s="99">
        <v>-0.19500000000000001</v>
      </c>
      <c r="N119" s="99">
        <v>0</v>
      </c>
      <c r="O119" s="99">
        <v>0.5</v>
      </c>
      <c r="P119" s="99">
        <v>-0.47</v>
      </c>
      <c r="Q119" s="99">
        <v>0.26</v>
      </c>
      <c r="R119" s="99">
        <v>0.24</v>
      </c>
      <c r="S119" s="99">
        <v>0.3</v>
      </c>
      <c r="T119" s="99">
        <v>-0.2</v>
      </c>
      <c r="U119" s="99">
        <v>-0.2</v>
      </c>
    </row>
    <row r="120" spans="2:21" x14ac:dyDescent="0.2">
      <c r="B120" s="100">
        <f t="shared" si="5"/>
        <v>40422</v>
      </c>
      <c r="C120" s="99">
        <v>3.8149999999999999</v>
      </c>
      <c r="D120" s="99">
        <v>-7.0000000000000007E-2</v>
      </c>
      <c r="E120" s="99">
        <v>-0.19500000000000001</v>
      </c>
      <c r="F120" s="99">
        <v>-0.08</v>
      </c>
      <c r="G120" s="115">
        <v>0.24</v>
      </c>
      <c r="H120" s="99">
        <v>-0.45</v>
      </c>
      <c r="I120" s="99">
        <v>0</v>
      </c>
      <c r="J120" s="99">
        <v>-0.25</v>
      </c>
      <c r="K120" s="99">
        <v>-0.37</v>
      </c>
      <c r="L120" s="99">
        <v>0</v>
      </c>
      <c r="M120" s="99">
        <v>-0.19500000000000001</v>
      </c>
      <c r="N120" s="99">
        <v>0</v>
      </c>
      <c r="O120" s="99">
        <v>0.5</v>
      </c>
      <c r="P120" s="99">
        <v>-0.47</v>
      </c>
      <c r="Q120" s="99">
        <v>0.26</v>
      </c>
      <c r="R120" s="99">
        <v>0.24</v>
      </c>
      <c r="S120" s="99">
        <v>0.3</v>
      </c>
      <c r="T120" s="99">
        <v>-0.2</v>
      </c>
      <c r="U120" s="99">
        <v>-0.2</v>
      </c>
    </row>
    <row r="121" spans="2:21" x14ac:dyDescent="0.2">
      <c r="B121" s="100">
        <f t="shared" si="5"/>
        <v>40452</v>
      </c>
      <c r="C121" s="99">
        <v>3.8</v>
      </c>
      <c r="D121" s="99">
        <v>-7.0000000000000007E-2</v>
      </c>
      <c r="E121" s="99">
        <v>-0.19500000000000001</v>
      </c>
      <c r="F121" s="99">
        <v>-0.08</v>
      </c>
      <c r="G121" s="115">
        <v>0.24</v>
      </c>
      <c r="H121" s="99">
        <v>-0.45</v>
      </c>
      <c r="I121" s="99">
        <v>0</v>
      </c>
      <c r="J121" s="99">
        <v>-0.25</v>
      </c>
      <c r="K121" s="99">
        <v>-0.37</v>
      </c>
      <c r="L121" s="99">
        <v>0</v>
      </c>
      <c r="M121" s="99">
        <v>-0.19500000000000001</v>
      </c>
      <c r="N121" s="99">
        <v>0</v>
      </c>
      <c r="O121" s="99">
        <v>0.5</v>
      </c>
      <c r="P121" s="99">
        <v>-0.47</v>
      </c>
      <c r="Q121" s="99">
        <v>0.26</v>
      </c>
      <c r="R121" s="99">
        <v>0.24</v>
      </c>
      <c r="S121" s="99">
        <v>0.3</v>
      </c>
      <c r="T121" s="99">
        <v>-0.2</v>
      </c>
      <c r="U121" s="99">
        <v>-0.2</v>
      </c>
    </row>
    <row r="122" spans="2:21" x14ac:dyDescent="0.2">
      <c r="B122" s="100">
        <f t="shared" si="5"/>
        <v>40483</v>
      </c>
      <c r="C122" s="99">
        <v>3.8149999999999999</v>
      </c>
      <c r="D122" s="99">
        <v>-7.0000000000000007E-2</v>
      </c>
      <c r="E122" s="99">
        <v>-0.19500000000000001</v>
      </c>
      <c r="F122" s="99">
        <v>-0.08</v>
      </c>
      <c r="G122" s="115">
        <v>0.24</v>
      </c>
      <c r="H122" s="99">
        <v>-0.45</v>
      </c>
      <c r="I122" s="99">
        <v>0</v>
      </c>
      <c r="J122" s="99">
        <v>-0.25</v>
      </c>
      <c r="K122" s="99">
        <v>-0.37</v>
      </c>
      <c r="L122" s="99">
        <v>0</v>
      </c>
      <c r="M122" s="99">
        <v>-0.19500000000000001</v>
      </c>
      <c r="N122" s="99">
        <v>0</v>
      </c>
      <c r="O122" s="99">
        <v>0.5</v>
      </c>
      <c r="P122" s="99">
        <v>-0.47</v>
      </c>
      <c r="Q122" s="99">
        <v>0.26</v>
      </c>
      <c r="R122" s="99">
        <v>0.24</v>
      </c>
      <c r="S122" s="99">
        <v>0.3</v>
      </c>
      <c r="T122" s="99">
        <v>-0.2</v>
      </c>
      <c r="U122" s="99">
        <v>-0.2</v>
      </c>
    </row>
    <row r="123" spans="2:21" x14ac:dyDescent="0.2">
      <c r="B123" s="100">
        <f t="shared" si="5"/>
        <v>40513</v>
      </c>
      <c r="C123" s="99">
        <v>3.96</v>
      </c>
      <c r="D123" s="99">
        <v>-7.0000000000000007E-2</v>
      </c>
      <c r="E123" s="99">
        <v>-0.13500000000000001</v>
      </c>
      <c r="F123" s="99">
        <v>-0.08</v>
      </c>
      <c r="G123" s="115">
        <v>0.35</v>
      </c>
      <c r="H123" s="99">
        <v>-0.3</v>
      </c>
      <c r="I123" s="99">
        <v>0</v>
      </c>
      <c r="J123" s="99">
        <v>0.248</v>
      </c>
      <c r="K123" s="99">
        <v>-0.22</v>
      </c>
      <c r="L123" s="99">
        <v>0</v>
      </c>
      <c r="M123" s="99">
        <v>-0.13500000000000001</v>
      </c>
      <c r="N123" s="99">
        <v>0</v>
      </c>
      <c r="O123" s="99">
        <v>0.5</v>
      </c>
      <c r="P123" s="99">
        <v>-0.43</v>
      </c>
      <c r="Q123" s="99">
        <v>0.3</v>
      </c>
      <c r="R123" s="99">
        <v>0.35</v>
      </c>
      <c r="S123" s="99">
        <v>0.3</v>
      </c>
      <c r="T123" s="99">
        <v>0.29799999999999999</v>
      </c>
      <c r="U123" s="99">
        <v>0.29799999999999999</v>
      </c>
    </row>
    <row r="124" spans="2:21" x14ac:dyDescent="0.2">
      <c r="B124" s="100">
        <f t="shared" si="5"/>
        <v>40544</v>
      </c>
      <c r="C124" s="99">
        <v>4.0949999999999998</v>
      </c>
      <c r="D124" s="99">
        <v>-7.0000000000000007E-2</v>
      </c>
      <c r="E124" s="99">
        <v>-0.13500000000000001</v>
      </c>
      <c r="F124" s="99">
        <v>-0.08</v>
      </c>
      <c r="G124" s="115">
        <v>0.35</v>
      </c>
      <c r="H124" s="99">
        <v>-0.3</v>
      </c>
      <c r="I124" s="99">
        <v>0</v>
      </c>
      <c r="J124" s="99">
        <v>0.308</v>
      </c>
      <c r="K124" s="99">
        <v>-0.22</v>
      </c>
      <c r="L124" s="99">
        <v>0</v>
      </c>
      <c r="M124" s="99">
        <v>-0.13500000000000001</v>
      </c>
      <c r="N124" s="99">
        <v>0</v>
      </c>
      <c r="O124" s="99">
        <v>0.5</v>
      </c>
      <c r="P124" s="99">
        <v>-0.43</v>
      </c>
      <c r="Q124" s="99">
        <v>0.3</v>
      </c>
      <c r="R124" s="99">
        <v>0.35</v>
      </c>
      <c r="S124" s="99">
        <v>0.3</v>
      </c>
      <c r="T124" s="99">
        <v>0.35799999999999998</v>
      </c>
      <c r="U124" s="99">
        <v>0.35799999999999998</v>
      </c>
    </row>
    <row r="125" spans="2:21" x14ac:dyDescent="0.2">
      <c r="B125" s="100">
        <f t="shared" si="5"/>
        <v>40575</v>
      </c>
      <c r="C125" s="99">
        <v>4.1349999999999998</v>
      </c>
      <c r="D125" s="99">
        <v>-7.0000000000000007E-2</v>
      </c>
      <c r="E125" s="99">
        <v>-0.13500000000000001</v>
      </c>
      <c r="F125" s="99">
        <v>-0.08</v>
      </c>
      <c r="G125" s="115">
        <v>0.35</v>
      </c>
      <c r="H125" s="99">
        <v>-0.3</v>
      </c>
      <c r="I125" s="99">
        <v>0</v>
      </c>
      <c r="J125" s="99">
        <v>0.378</v>
      </c>
      <c r="K125" s="99">
        <v>-0.22</v>
      </c>
      <c r="L125" s="99">
        <v>0</v>
      </c>
      <c r="M125" s="99">
        <v>-0.13500000000000001</v>
      </c>
      <c r="N125" s="99">
        <v>0</v>
      </c>
      <c r="O125" s="99">
        <v>0.5</v>
      </c>
      <c r="P125" s="99">
        <v>-0.43</v>
      </c>
      <c r="Q125" s="99">
        <v>0.3</v>
      </c>
      <c r="R125" s="99">
        <v>0.35</v>
      </c>
      <c r="S125" s="99">
        <v>0.3</v>
      </c>
      <c r="T125" s="99">
        <v>0.42799999999999999</v>
      </c>
      <c r="U125" s="99">
        <v>0.42799999999999999</v>
      </c>
    </row>
    <row r="126" spans="2:21" x14ac:dyDescent="0.2">
      <c r="B126" s="100">
        <f t="shared" si="5"/>
        <v>40603</v>
      </c>
      <c r="C126" s="99">
        <v>4.05</v>
      </c>
      <c r="D126" s="99">
        <v>-7.0000000000000007E-2</v>
      </c>
      <c r="E126" s="99">
        <v>-0.13500000000000001</v>
      </c>
      <c r="F126" s="99">
        <v>-0.08</v>
      </c>
      <c r="G126" s="115">
        <v>0.35</v>
      </c>
      <c r="H126" s="99">
        <v>-0.3</v>
      </c>
      <c r="I126" s="99">
        <v>0</v>
      </c>
      <c r="J126" s="99">
        <v>0.248</v>
      </c>
      <c r="K126" s="99">
        <v>-0.22</v>
      </c>
      <c r="L126" s="99">
        <v>0</v>
      </c>
      <c r="M126" s="99">
        <v>-0.13500000000000001</v>
      </c>
      <c r="N126" s="99">
        <v>0</v>
      </c>
      <c r="O126" s="99">
        <v>0.5</v>
      </c>
      <c r="P126" s="99">
        <v>-0.43</v>
      </c>
      <c r="Q126" s="99">
        <v>0.3</v>
      </c>
      <c r="R126" s="99">
        <v>0.35</v>
      </c>
      <c r="S126" s="99">
        <v>0.3</v>
      </c>
      <c r="T126" s="99">
        <v>0.29799999999999999</v>
      </c>
      <c r="U126" s="99">
        <v>0.29799999999999999</v>
      </c>
    </row>
    <row r="127" spans="2:21" x14ac:dyDescent="0.2">
      <c r="B127" s="100">
        <f t="shared" si="5"/>
        <v>40634</v>
      </c>
      <c r="C127" s="99">
        <v>3.9449999999999998</v>
      </c>
      <c r="D127" s="99">
        <v>-7.0000000000000007E-2</v>
      </c>
      <c r="E127" s="99">
        <v>-0.13500000000000001</v>
      </c>
      <c r="F127" s="99">
        <v>-0.08</v>
      </c>
      <c r="G127" s="115">
        <v>0.35</v>
      </c>
      <c r="H127" s="99">
        <v>-0.3</v>
      </c>
      <c r="I127" s="99">
        <v>0</v>
      </c>
      <c r="J127" s="99">
        <v>6.8000000000000005E-2</v>
      </c>
      <c r="K127" s="99">
        <v>-0.22</v>
      </c>
      <c r="L127" s="99">
        <v>0</v>
      </c>
      <c r="M127" s="99">
        <v>-0.13500000000000001</v>
      </c>
      <c r="N127" s="99">
        <v>0</v>
      </c>
      <c r="O127" s="99">
        <v>0.5</v>
      </c>
      <c r="P127" s="99">
        <v>-0.43</v>
      </c>
      <c r="Q127" s="99">
        <v>0.3</v>
      </c>
      <c r="R127" s="99">
        <v>0.35</v>
      </c>
      <c r="S127" s="99">
        <v>0.3</v>
      </c>
      <c r="T127" s="99">
        <v>0.11799999999999999</v>
      </c>
      <c r="U127" s="99">
        <v>0.11799999999999999</v>
      </c>
    </row>
    <row r="128" spans="2:21" x14ac:dyDescent="0.2">
      <c r="B128" s="100">
        <f t="shared" si="5"/>
        <v>40664</v>
      </c>
      <c r="C128" s="99">
        <v>3.7730000000000001</v>
      </c>
      <c r="D128" s="99">
        <v>-7.0000000000000007E-2</v>
      </c>
      <c r="E128" s="99">
        <v>-0.19500000000000001</v>
      </c>
      <c r="F128" s="99">
        <v>-0.08</v>
      </c>
      <c r="G128" s="115">
        <v>0.43</v>
      </c>
      <c r="H128" s="99">
        <v>-0.45</v>
      </c>
      <c r="I128" s="99">
        <v>0</v>
      </c>
      <c r="J128" s="99">
        <v>-0.25</v>
      </c>
      <c r="K128" s="99">
        <v>-0.37</v>
      </c>
      <c r="L128" s="99">
        <v>0</v>
      </c>
      <c r="M128" s="99">
        <v>-0.19500000000000001</v>
      </c>
      <c r="N128" s="99">
        <v>0</v>
      </c>
      <c r="O128" s="99">
        <v>0.5</v>
      </c>
      <c r="P128" s="99">
        <v>-0.5</v>
      </c>
      <c r="Q128" s="99">
        <v>0.26</v>
      </c>
      <c r="R128" s="99">
        <v>0.43</v>
      </c>
      <c r="S128" s="99">
        <v>0.3</v>
      </c>
      <c r="T128" s="99">
        <v>-0.2</v>
      </c>
      <c r="U128" s="99">
        <v>-0.2</v>
      </c>
    </row>
    <row r="129" spans="2:21" x14ac:dyDescent="0.2">
      <c r="B129" s="100">
        <f t="shared" si="5"/>
        <v>40695</v>
      </c>
      <c r="C129" s="99">
        <v>3.7759999999999998</v>
      </c>
      <c r="D129" s="99">
        <v>-7.0000000000000007E-2</v>
      </c>
      <c r="E129" s="99">
        <v>-0.19500000000000001</v>
      </c>
      <c r="F129" s="99">
        <v>-0.08</v>
      </c>
      <c r="G129" s="115">
        <v>0.43</v>
      </c>
      <c r="H129" s="99">
        <v>-0.45</v>
      </c>
      <c r="I129" s="99">
        <v>0</v>
      </c>
      <c r="J129" s="99">
        <v>-0.1</v>
      </c>
      <c r="K129" s="99">
        <v>-0.37</v>
      </c>
      <c r="L129" s="99">
        <v>0</v>
      </c>
      <c r="M129" s="99">
        <v>-0.19500000000000001</v>
      </c>
      <c r="N129" s="99">
        <v>0</v>
      </c>
      <c r="O129" s="99">
        <v>0.5</v>
      </c>
      <c r="P129" s="99">
        <v>-0.5</v>
      </c>
      <c r="Q129" s="99">
        <v>0.26</v>
      </c>
      <c r="R129" s="99">
        <v>0.43</v>
      </c>
      <c r="S129" s="99">
        <v>0.3</v>
      </c>
      <c r="T129" s="99">
        <v>-0.05</v>
      </c>
      <c r="U129" s="99">
        <v>-0.05</v>
      </c>
    </row>
    <row r="130" spans="2:21" x14ac:dyDescent="0.2">
      <c r="B130" s="100">
        <f t="shared" si="5"/>
        <v>40725</v>
      </c>
      <c r="C130" s="99">
        <v>3.8159999999999998</v>
      </c>
      <c r="D130" s="99">
        <v>-7.0000000000000007E-2</v>
      </c>
      <c r="E130" s="99">
        <v>-0.19500000000000001</v>
      </c>
      <c r="F130" s="99">
        <v>-0.08</v>
      </c>
      <c r="G130" s="115">
        <v>0.43</v>
      </c>
      <c r="H130" s="99">
        <v>-0.45</v>
      </c>
      <c r="I130" s="99">
        <v>0</v>
      </c>
      <c r="J130" s="99">
        <v>-0.1</v>
      </c>
      <c r="K130" s="99">
        <v>-0.37</v>
      </c>
      <c r="L130" s="99">
        <v>0</v>
      </c>
      <c r="M130" s="99">
        <v>-0.19500000000000001</v>
      </c>
      <c r="N130" s="99">
        <v>0</v>
      </c>
      <c r="O130" s="99">
        <v>0.5</v>
      </c>
      <c r="P130" s="99">
        <v>-0.5</v>
      </c>
      <c r="Q130" s="99">
        <v>0.26</v>
      </c>
      <c r="R130" s="99">
        <v>0.43</v>
      </c>
      <c r="S130" s="99">
        <v>0.3</v>
      </c>
      <c r="T130" s="99">
        <v>-0.05</v>
      </c>
      <c r="U130" s="99">
        <v>-0.05</v>
      </c>
    </row>
    <row r="131" spans="2:21" x14ac:dyDescent="0.2">
      <c r="B131" s="100">
        <f t="shared" si="5"/>
        <v>40756</v>
      </c>
      <c r="C131" s="99">
        <v>3.86</v>
      </c>
      <c r="D131" s="99">
        <v>-7.0000000000000007E-2</v>
      </c>
      <c r="E131" s="99">
        <v>-0.19500000000000001</v>
      </c>
      <c r="F131" s="99">
        <v>-0.08</v>
      </c>
      <c r="G131" s="115">
        <v>0.43</v>
      </c>
      <c r="H131" s="99">
        <v>-0.45</v>
      </c>
      <c r="I131" s="99">
        <v>0</v>
      </c>
      <c r="J131" s="99">
        <v>-0.1</v>
      </c>
      <c r="K131" s="99">
        <v>-0.37</v>
      </c>
      <c r="L131" s="99">
        <v>0</v>
      </c>
      <c r="M131" s="99">
        <v>-0.19500000000000001</v>
      </c>
      <c r="N131" s="99">
        <v>0</v>
      </c>
      <c r="O131" s="99">
        <v>0.5</v>
      </c>
      <c r="P131" s="99">
        <v>-0.5</v>
      </c>
      <c r="Q131" s="99">
        <v>0.26</v>
      </c>
      <c r="R131" s="99">
        <v>0.43</v>
      </c>
      <c r="S131" s="99">
        <v>0.3</v>
      </c>
      <c r="T131" s="99">
        <v>-0.05</v>
      </c>
      <c r="U131" s="99">
        <v>-0.05</v>
      </c>
    </row>
    <row r="132" spans="2:21" x14ac:dyDescent="0.2">
      <c r="B132" s="100">
        <f t="shared" si="5"/>
        <v>40787</v>
      </c>
      <c r="C132" s="99">
        <v>3.91</v>
      </c>
      <c r="D132" s="99">
        <v>-7.0000000000000007E-2</v>
      </c>
      <c r="E132" s="99">
        <v>-0.19500000000000001</v>
      </c>
      <c r="F132" s="99">
        <v>-0.08</v>
      </c>
      <c r="G132" s="115">
        <v>0.43</v>
      </c>
      <c r="H132" s="99">
        <v>-0.45</v>
      </c>
      <c r="I132" s="99">
        <v>0</v>
      </c>
      <c r="J132" s="99">
        <v>-0.1</v>
      </c>
      <c r="K132" s="99">
        <v>-0.37</v>
      </c>
      <c r="L132" s="99">
        <v>0</v>
      </c>
      <c r="M132" s="99">
        <v>-0.19500000000000001</v>
      </c>
      <c r="N132" s="99">
        <v>0</v>
      </c>
      <c r="O132" s="99">
        <v>0.5</v>
      </c>
      <c r="P132" s="99">
        <v>-0.5</v>
      </c>
      <c r="Q132" s="99">
        <v>0.26</v>
      </c>
      <c r="R132" s="99">
        <v>0.43</v>
      </c>
      <c r="S132" s="99">
        <v>0.3</v>
      </c>
      <c r="T132" s="99">
        <v>-0.05</v>
      </c>
      <c r="U132" s="99">
        <v>-0.05</v>
      </c>
    </row>
    <row r="133" spans="2:21" x14ac:dyDescent="0.2">
      <c r="B133" s="100">
        <f t="shared" si="5"/>
        <v>40817</v>
      </c>
      <c r="C133" s="99">
        <v>3.895</v>
      </c>
      <c r="D133" s="99">
        <v>-7.0000000000000007E-2</v>
      </c>
      <c r="E133" s="99">
        <v>-0.19500000000000001</v>
      </c>
      <c r="F133" s="99">
        <v>-0.08</v>
      </c>
      <c r="G133" s="115">
        <v>0.43</v>
      </c>
      <c r="H133" s="99">
        <v>-0.45</v>
      </c>
      <c r="I133" s="99">
        <v>0</v>
      </c>
      <c r="J133" s="99">
        <v>-0.1</v>
      </c>
      <c r="K133" s="99">
        <v>-0.37</v>
      </c>
      <c r="L133" s="99">
        <v>0</v>
      </c>
      <c r="M133" s="99">
        <v>-0.19500000000000001</v>
      </c>
      <c r="N133" s="99">
        <v>0</v>
      </c>
      <c r="O133" s="99">
        <v>0.5</v>
      </c>
      <c r="P133" s="99">
        <v>-0.5</v>
      </c>
      <c r="Q133" s="99">
        <v>0.26</v>
      </c>
      <c r="R133" s="99">
        <v>0.43</v>
      </c>
      <c r="S133" s="99">
        <v>0.3</v>
      </c>
      <c r="T133" s="99">
        <v>-0.05</v>
      </c>
      <c r="U133" s="99">
        <v>-0.05</v>
      </c>
    </row>
    <row r="134" spans="2:21" x14ac:dyDescent="0.2">
      <c r="B134" s="100">
        <f t="shared" si="5"/>
        <v>40848</v>
      </c>
      <c r="C134" s="99">
        <v>3.91</v>
      </c>
      <c r="D134" s="99">
        <v>-7.0000000000000007E-2</v>
      </c>
      <c r="E134" s="99">
        <v>-0.19500000000000001</v>
      </c>
      <c r="F134" s="99">
        <v>-0.08</v>
      </c>
      <c r="G134" s="115">
        <v>0.43</v>
      </c>
      <c r="H134" s="99">
        <v>-0.45</v>
      </c>
      <c r="I134" s="99">
        <v>0</v>
      </c>
      <c r="J134" s="99">
        <v>-0.1</v>
      </c>
      <c r="K134" s="99">
        <v>-0.37</v>
      </c>
      <c r="L134" s="99">
        <v>0</v>
      </c>
      <c r="M134" s="99">
        <v>-0.19500000000000001</v>
      </c>
      <c r="N134" s="99">
        <v>0</v>
      </c>
      <c r="O134" s="99">
        <v>0.5</v>
      </c>
      <c r="P134" s="99">
        <v>-0.5</v>
      </c>
      <c r="Q134" s="99">
        <v>0.26</v>
      </c>
      <c r="R134" s="99">
        <v>0.43</v>
      </c>
      <c r="S134" s="99">
        <v>0.3</v>
      </c>
      <c r="T134" s="99">
        <v>-0.05</v>
      </c>
      <c r="U134" s="99">
        <v>-0.05</v>
      </c>
    </row>
    <row r="135" spans="2:21" x14ac:dyDescent="0.2">
      <c r="B135" s="100">
        <f t="shared" si="5"/>
        <v>40878</v>
      </c>
      <c r="C135" s="99">
        <v>4.0549999999999997</v>
      </c>
      <c r="D135" s="99">
        <v>-7.0000000000000007E-2</v>
      </c>
      <c r="E135" s="99">
        <v>-0.13500000000000001</v>
      </c>
      <c r="F135" s="99">
        <v>-0.08</v>
      </c>
      <c r="G135" s="115">
        <v>0.35</v>
      </c>
      <c r="H135" s="99">
        <v>-0.3</v>
      </c>
      <c r="I135" s="99">
        <v>0</v>
      </c>
      <c r="J135" s="99">
        <v>0.248</v>
      </c>
      <c r="K135" s="99">
        <v>-0.22</v>
      </c>
      <c r="L135" s="99">
        <v>0</v>
      </c>
      <c r="M135" s="99">
        <v>-0.13500000000000001</v>
      </c>
      <c r="N135" s="99">
        <v>0</v>
      </c>
      <c r="O135" s="99">
        <v>0.5</v>
      </c>
      <c r="P135" s="99">
        <v>-0.4</v>
      </c>
      <c r="Q135" s="99">
        <v>0.3</v>
      </c>
      <c r="R135" s="99">
        <v>0.35</v>
      </c>
      <c r="S135" s="99">
        <v>0.3</v>
      </c>
      <c r="T135" s="99">
        <v>0.29799999999999999</v>
      </c>
      <c r="U135" s="99">
        <v>0.29799999999999999</v>
      </c>
    </row>
    <row r="136" spans="2:21" x14ac:dyDescent="0.2">
      <c r="B136" s="100">
        <f t="shared" si="5"/>
        <v>40909</v>
      </c>
      <c r="C136" s="99">
        <v>4.1900000000000004</v>
      </c>
      <c r="D136" s="99">
        <v>-7.0000000000000007E-2</v>
      </c>
      <c r="E136" s="99">
        <v>-0.13500000000000001</v>
      </c>
      <c r="F136" s="99">
        <v>-0.08</v>
      </c>
      <c r="G136" s="115">
        <v>0.35</v>
      </c>
      <c r="H136" s="99">
        <v>-0.3</v>
      </c>
      <c r="I136" s="99">
        <v>0</v>
      </c>
      <c r="J136" s="99">
        <v>0.308</v>
      </c>
      <c r="K136" s="99">
        <v>-0.22</v>
      </c>
      <c r="L136" s="99">
        <v>0</v>
      </c>
      <c r="M136" s="99">
        <v>-0.13500000000000001</v>
      </c>
      <c r="N136" s="99">
        <v>0</v>
      </c>
      <c r="O136" s="99">
        <v>0.5</v>
      </c>
      <c r="P136" s="99">
        <v>-0.4</v>
      </c>
      <c r="Q136" s="99">
        <v>0.3</v>
      </c>
      <c r="R136" s="99">
        <v>0.35</v>
      </c>
      <c r="S136" s="99">
        <v>0.3</v>
      </c>
      <c r="T136" s="99">
        <v>0.35799999999999998</v>
      </c>
      <c r="U136" s="99">
        <v>0.35799999999999998</v>
      </c>
    </row>
    <row r="137" spans="2:21" x14ac:dyDescent="0.2">
      <c r="B137" s="100">
        <f t="shared" si="5"/>
        <v>40940</v>
      </c>
      <c r="C137" s="99">
        <v>4.2300000000000004</v>
      </c>
      <c r="D137" s="99">
        <v>-7.0000000000000007E-2</v>
      </c>
      <c r="E137" s="99">
        <v>-0.13500000000000001</v>
      </c>
      <c r="F137" s="99">
        <v>-0.08</v>
      </c>
      <c r="G137" s="115">
        <v>0.35</v>
      </c>
      <c r="H137" s="99">
        <v>-0.3</v>
      </c>
      <c r="I137" s="99">
        <v>0</v>
      </c>
      <c r="J137" s="99">
        <v>0.378</v>
      </c>
      <c r="K137" s="99">
        <v>-0.22</v>
      </c>
      <c r="L137" s="99">
        <v>0</v>
      </c>
      <c r="M137" s="99">
        <v>-0.13500000000000001</v>
      </c>
      <c r="N137" s="99">
        <v>0</v>
      </c>
      <c r="O137" s="99">
        <v>0.5</v>
      </c>
      <c r="P137" s="99">
        <v>-0.4</v>
      </c>
      <c r="Q137" s="99">
        <v>0.3</v>
      </c>
      <c r="R137" s="99">
        <v>0.35</v>
      </c>
      <c r="S137" s="99">
        <v>0.3</v>
      </c>
      <c r="T137" s="99">
        <v>0.42799999999999999</v>
      </c>
      <c r="U137" s="99">
        <v>0.42799999999999999</v>
      </c>
    </row>
    <row r="138" spans="2:21" x14ac:dyDescent="0.2">
      <c r="B138" s="100">
        <f t="shared" si="5"/>
        <v>40969</v>
      </c>
      <c r="C138" s="99">
        <v>4.1449999999999996</v>
      </c>
      <c r="D138" s="99">
        <v>-7.0000000000000007E-2</v>
      </c>
      <c r="E138" s="99">
        <v>-0.13500000000000001</v>
      </c>
      <c r="F138" s="99">
        <v>-0.08</v>
      </c>
      <c r="G138" s="115">
        <v>0.35</v>
      </c>
      <c r="H138" s="99">
        <v>-0.3</v>
      </c>
      <c r="I138" s="99">
        <v>0</v>
      </c>
      <c r="J138" s="99">
        <v>0.248</v>
      </c>
      <c r="K138" s="99">
        <v>-0.22</v>
      </c>
      <c r="L138" s="99">
        <v>0</v>
      </c>
      <c r="M138" s="99">
        <v>-0.13500000000000001</v>
      </c>
      <c r="N138" s="99">
        <v>0</v>
      </c>
      <c r="O138" s="99">
        <v>0.5</v>
      </c>
      <c r="P138" s="99">
        <v>-0.4</v>
      </c>
      <c r="Q138" s="99">
        <v>0.3</v>
      </c>
      <c r="R138" s="99">
        <v>0.35</v>
      </c>
      <c r="S138" s="99">
        <v>0.3</v>
      </c>
      <c r="T138" s="99">
        <v>0.29799999999999999</v>
      </c>
      <c r="U138" s="99">
        <v>0.29799999999999999</v>
      </c>
    </row>
    <row r="139" spans="2:21" x14ac:dyDescent="0.2">
      <c r="B139" s="100">
        <f t="shared" si="5"/>
        <v>41000</v>
      </c>
      <c r="C139" s="99">
        <v>4.04</v>
      </c>
      <c r="D139" s="99">
        <v>-7.0000000000000007E-2</v>
      </c>
      <c r="E139" s="99">
        <v>-0.13500000000000001</v>
      </c>
      <c r="F139" s="99">
        <v>-0.08</v>
      </c>
      <c r="G139" s="115">
        <v>0.35</v>
      </c>
      <c r="H139" s="99">
        <v>-0.3</v>
      </c>
      <c r="I139" s="99">
        <v>0</v>
      </c>
      <c r="J139" s="99">
        <v>6.8000000000000005E-2</v>
      </c>
      <c r="K139" s="99">
        <v>-0.22</v>
      </c>
      <c r="L139" s="99">
        <v>0</v>
      </c>
      <c r="M139" s="99">
        <v>-0.13500000000000001</v>
      </c>
      <c r="N139" s="99">
        <v>0</v>
      </c>
      <c r="O139" s="99">
        <v>0.5</v>
      </c>
      <c r="P139" s="99">
        <v>-0.4</v>
      </c>
      <c r="Q139" s="99">
        <v>0.3</v>
      </c>
      <c r="R139" s="99">
        <v>0.35</v>
      </c>
      <c r="S139" s="99">
        <v>0.3</v>
      </c>
      <c r="T139" s="99">
        <v>0.11799999999999999</v>
      </c>
      <c r="U139" s="99">
        <v>0.11799999999999999</v>
      </c>
    </row>
    <row r="140" spans="2:21" x14ac:dyDescent="0.2">
      <c r="B140" s="100">
        <f t="shared" si="5"/>
        <v>41030</v>
      </c>
      <c r="C140" s="99">
        <v>3.8679999999999999</v>
      </c>
      <c r="D140" s="99">
        <v>-7.0000000000000007E-2</v>
      </c>
      <c r="E140" s="99">
        <v>-0.19500000000000001</v>
      </c>
      <c r="F140" s="99">
        <v>-0.08</v>
      </c>
      <c r="G140" s="115">
        <v>0.43</v>
      </c>
      <c r="H140" s="99">
        <v>-0.45</v>
      </c>
      <c r="I140" s="99">
        <v>0</v>
      </c>
      <c r="J140" s="99">
        <v>-0.25</v>
      </c>
      <c r="K140" s="99">
        <v>-0.37</v>
      </c>
      <c r="L140" s="99">
        <v>0</v>
      </c>
      <c r="M140" s="99">
        <v>-0.19500000000000001</v>
      </c>
      <c r="N140" s="99">
        <v>0</v>
      </c>
      <c r="O140" s="99">
        <v>0.5</v>
      </c>
      <c r="P140" s="99">
        <v>-0.55300000000000005</v>
      </c>
      <c r="Q140" s="99">
        <v>0.26</v>
      </c>
      <c r="R140" s="99">
        <v>0.43</v>
      </c>
      <c r="S140" s="99">
        <v>0.3</v>
      </c>
      <c r="T140" s="99">
        <v>-0.2</v>
      </c>
      <c r="U140" s="99">
        <v>-0.2</v>
      </c>
    </row>
    <row r="141" spans="2:21" x14ac:dyDescent="0.2">
      <c r="B141" s="100">
        <f t="shared" si="5"/>
        <v>41061</v>
      </c>
      <c r="C141" s="99">
        <v>3.871</v>
      </c>
      <c r="D141" s="99">
        <v>-7.0000000000000007E-2</v>
      </c>
      <c r="E141" s="99">
        <v>-0.19500000000000001</v>
      </c>
      <c r="F141" s="99">
        <v>-0.08</v>
      </c>
      <c r="G141" s="115">
        <v>0.43</v>
      </c>
      <c r="H141" s="99">
        <v>-0.45</v>
      </c>
      <c r="I141" s="99">
        <v>0</v>
      </c>
      <c r="J141" s="99">
        <v>-0.1</v>
      </c>
      <c r="K141" s="99">
        <v>-0.37</v>
      </c>
      <c r="L141" s="99">
        <v>0</v>
      </c>
      <c r="M141" s="99">
        <v>-0.19500000000000001</v>
      </c>
      <c r="N141" s="99">
        <v>0</v>
      </c>
      <c r="O141" s="99">
        <v>0.5</v>
      </c>
      <c r="P141" s="99">
        <v>-0.55300000000000005</v>
      </c>
      <c r="Q141" s="99">
        <v>0.26</v>
      </c>
      <c r="R141" s="99">
        <v>0.43</v>
      </c>
      <c r="S141" s="99">
        <v>0.3</v>
      </c>
      <c r="T141" s="99">
        <v>-0.05</v>
      </c>
      <c r="U141" s="99">
        <v>-0.05</v>
      </c>
    </row>
    <row r="142" spans="2:21" x14ac:dyDescent="0.2">
      <c r="B142" s="100">
        <f t="shared" si="5"/>
        <v>41091</v>
      </c>
      <c r="C142" s="99">
        <v>3.911</v>
      </c>
      <c r="D142" s="99">
        <v>-7.0000000000000007E-2</v>
      </c>
      <c r="E142" s="99">
        <v>-0.19500000000000001</v>
      </c>
      <c r="F142" s="99">
        <v>-0.08</v>
      </c>
      <c r="G142" s="115">
        <v>0.43</v>
      </c>
      <c r="H142" s="99">
        <v>-0.45</v>
      </c>
      <c r="I142" s="99">
        <v>0</v>
      </c>
      <c r="J142" s="99">
        <v>-0.1</v>
      </c>
      <c r="K142" s="99">
        <v>-0.37</v>
      </c>
      <c r="L142" s="99">
        <v>0</v>
      </c>
      <c r="M142" s="99">
        <v>-0.19500000000000001</v>
      </c>
      <c r="N142" s="99">
        <v>0</v>
      </c>
      <c r="O142" s="99">
        <v>0.5</v>
      </c>
      <c r="P142" s="99">
        <v>-0.55300000000000005</v>
      </c>
      <c r="Q142" s="99">
        <v>0.26</v>
      </c>
      <c r="R142" s="99">
        <v>0.43</v>
      </c>
      <c r="S142" s="99">
        <v>0.3</v>
      </c>
      <c r="T142" s="99">
        <v>-0.05</v>
      </c>
      <c r="U142" s="99">
        <v>-0.05</v>
      </c>
    </row>
    <row r="143" spans="2:21" x14ac:dyDescent="0.2">
      <c r="B143" s="100">
        <f t="shared" si="5"/>
        <v>41122</v>
      </c>
      <c r="C143" s="99">
        <v>3.9550000000000001</v>
      </c>
      <c r="D143" s="99">
        <v>-7.0000000000000007E-2</v>
      </c>
      <c r="E143" s="99">
        <v>-0.19500000000000001</v>
      </c>
      <c r="F143" s="99">
        <v>-0.08</v>
      </c>
      <c r="G143" s="115">
        <v>0.43</v>
      </c>
      <c r="H143" s="99">
        <v>-0.45</v>
      </c>
      <c r="I143" s="99">
        <v>0</v>
      </c>
      <c r="J143" s="99">
        <v>-0.1</v>
      </c>
      <c r="K143" s="99">
        <v>-0.37</v>
      </c>
      <c r="L143" s="99">
        <v>0</v>
      </c>
      <c r="M143" s="99">
        <v>-0.19500000000000001</v>
      </c>
      <c r="N143" s="99">
        <v>0</v>
      </c>
      <c r="O143" s="99">
        <v>0.5</v>
      </c>
      <c r="P143" s="99">
        <v>-0.55300000000000005</v>
      </c>
      <c r="Q143" s="99">
        <v>0.26</v>
      </c>
      <c r="R143" s="99">
        <v>0.43</v>
      </c>
      <c r="S143" s="99">
        <v>0.3</v>
      </c>
      <c r="T143" s="99">
        <v>-0.05</v>
      </c>
      <c r="U143" s="99">
        <v>-0.05</v>
      </c>
    </row>
    <row r="144" spans="2:21" x14ac:dyDescent="0.2">
      <c r="B144" s="100">
        <f t="shared" si="5"/>
        <v>41153</v>
      </c>
      <c r="C144" s="99">
        <v>4.0049999999999999</v>
      </c>
      <c r="D144" s="99">
        <v>-7.0000000000000007E-2</v>
      </c>
      <c r="E144" s="99">
        <v>-0.19500000000000001</v>
      </c>
      <c r="F144" s="99">
        <v>-0.08</v>
      </c>
      <c r="G144" s="115">
        <v>0.43</v>
      </c>
      <c r="H144" s="99">
        <v>-0.45</v>
      </c>
      <c r="I144" s="99">
        <v>0</v>
      </c>
      <c r="J144" s="99">
        <v>-0.1</v>
      </c>
      <c r="K144" s="99">
        <v>-0.37</v>
      </c>
      <c r="L144" s="99">
        <v>0</v>
      </c>
      <c r="M144" s="99">
        <v>-0.19500000000000001</v>
      </c>
      <c r="N144" s="99">
        <v>0</v>
      </c>
      <c r="O144" s="99">
        <v>0.5</v>
      </c>
      <c r="P144" s="99">
        <v>-0.55300000000000005</v>
      </c>
      <c r="Q144" s="99">
        <v>0.26</v>
      </c>
      <c r="R144" s="99">
        <v>0.43</v>
      </c>
      <c r="S144" s="99">
        <v>0.3</v>
      </c>
      <c r="T144" s="99">
        <v>-0.05</v>
      </c>
      <c r="U144" s="99">
        <v>-0.05</v>
      </c>
    </row>
    <row r="145" spans="2:21" x14ac:dyDescent="0.2">
      <c r="B145" s="100">
        <f t="shared" ref="B145:B157" si="6">EOMONTH(B144,0)+1</f>
        <v>41183</v>
      </c>
      <c r="C145" s="99">
        <v>3.99</v>
      </c>
      <c r="D145" s="99">
        <v>-7.0000000000000007E-2</v>
      </c>
      <c r="E145" s="99">
        <v>-0.19500000000000001</v>
      </c>
      <c r="F145" s="99">
        <v>-0.08</v>
      </c>
      <c r="G145" s="115">
        <v>0.43</v>
      </c>
      <c r="H145" s="99">
        <v>-0.45</v>
      </c>
      <c r="I145" s="99">
        <v>0</v>
      </c>
      <c r="J145" s="99">
        <v>-0.1</v>
      </c>
      <c r="K145" s="99">
        <v>-0.37</v>
      </c>
      <c r="L145" s="99">
        <v>0</v>
      </c>
      <c r="M145" s="99">
        <v>-0.19500000000000001</v>
      </c>
      <c r="N145" s="99">
        <v>0</v>
      </c>
      <c r="O145" s="99">
        <v>0.5</v>
      </c>
      <c r="P145" s="99">
        <v>-0.55300000000000005</v>
      </c>
      <c r="Q145" s="99">
        <v>0.26</v>
      </c>
      <c r="R145" s="99">
        <v>0.43</v>
      </c>
      <c r="S145" s="99">
        <v>0.3</v>
      </c>
      <c r="T145" s="99">
        <v>-0.05</v>
      </c>
      <c r="U145" s="99">
        <v>-0.05</v>
      </c>
    </row>
    <row r="146" spans="2:21" x14ac:dyDescent="0.2">
      <c r="B146" s="100">
        <f t="shared" si="6"/>
        <v>41214</v>
      </c>
      <c r="C146" s="99">
        <v>4.0049999999999999</v>
      </c>
      <c r="D146" s="99">
        <v>-7.0000000000000007E-2</v>
      </c>
      <c r="E146" s="99">
        <v>-0.19500000000000001</v>
      </c>
      <c r="F146" s="99">
        <v>-0.08</v>
      </c>
      <c r="G146" s="115">
        <v>0.43</v>
      </c>
      <c r="H146" s="99">
        <v>-0.45</v>
      </c>
      <c r="I146" s="99">
        <v>0</v>
      </c>
      <c r="J146" s="99">
        <v>-0.1</v>
      </c>
      <c r="K146" s="99">
        <v>-0.37</v>
      </c>
      <c r="L146" s="99">
        <v>0</v>
      </c>
      <c r="M146" s="99">
        <v>-0.19500000000000001</v>
      </c>
      <c r="N146" s="99">
        <v>0</v>
      </c>
      <c r="O146" s="99">
        <v>0.5</v>
      </c>
      <c r="P146" s="99">
        <v>-0.55300000000000005</v>
      </c>
      <c r="Q146" s="99">
        <v>0.26</v>
      </c>
      <c r="R146" s="99">
        <v>0.43</v>
      </c>
      <c r="S146" s="99">
        <v>0.3</v>
      </c>
      <c r="T146" s="99">
        <v>-0.05</v>
      </c>
      <c r="U146" s="99">
        <v>-0.05</v>
      </c>
    </row>
    <row r="147" spans="2:21" x14ac:dyDescent="0.2">
      <c r="B147" s="100">
        <f t="shared" si="6"/>
        <v>41244</v>
      </c>
      <c r="C147" s="99">
        <v>4.1500000000000004</v>
      </c>
      <c r="D147" s="99">
        <v>-7.0000000000000007E-2</v>
      </c>
      <c r="E147" s="99">
        <v>-0.13500000000000001</v>
      </c>
      <c r="F147" s="99">
        <v>-0.08</v>
      </c>
      <c r="G147" s="115">
        <v>0.35</v>
      </c>
      <c r="H147" s="99">
        <v>-0.3</v>
      </c>
      <c r="I147" s="99">
        <v>0</v>
      </c>
      <c r="J147" s="99">
        <v>0.248</v>
      </c>
      <c r="K147" s="99">
        <v>-0.22</v>
      </c>
      <c r="L147" s="99">
        <v>0</v>
      </c>
      <c r="M147" s="99">
        <v>-0.13500000000000001</v>
      </c>
      <c r="N147" s="99">
        <v>0</v>
      </c>
      <c r="O147" s="99">
        <v>0.5</v>
      </c>
      <c r="P147" s="99">
        <v>-0.49299999999999999</v>
      </c>
      <c r="Q147" s="99">
        <v>0.3</v>
      </c>
      <c r="R147" s="99">
        <v>0.35</v>
      </c>
      <c r="S147" s="99">
        <v>0.3</v>
      </c>
      <c r="T147" s="99">
        <v>0.29799999999999999</v>
      </c>
      <c r="U147" s="99">
        <v>0.29799999999999999</v>
      </c>
    </row>
    <row r="148" spans="2:21" x14ac:dyDescent="0.2">
      <c r="B148" s="100">
        <f t="shared" si="6"/>
        <v>41275</v>
      </c>
      <c r="C148" s="99">
        <v>4.2850000000000001</v>
      </c>
      <c r="D148" s="99">
        <v>-7.0000000000000007E-2</v>
      </c>
      <c r="E148" s="99">
        <v>-0.13500000000000001</v>
      </c>
      <c r="F148" s="99">
        <v>-0.08</v>
      </c>
      <c r="G148" s="115">
        <v>0.35</v>
      </c>
      <c r="H148" s="99">
        <v>-0.3</v>
      </c>
      <c r="I148" s="99">
        <v>0</v>
      </c>
      <c r="J148" s="99">
        <v>0.308</v>
      </c>
      <c r="K148" s="99">
        <v>-0.22</v>
      </c>
      <c r="L148" s="99">
        <v>0</v>
      </c>
      <c r="M148" s="99">
        <v>-0.13500000000000001</v>
      </c>
      <c r="N148" s="99">
        <v>0</v>
      </c>
      <c r="O148" s="99">
        <v>0.5</v>
      </c>
      <c r="P148" s="99">
        <v>-0.49299999999999999</v>
      </c>
      <c r="Q148" s="99">
        <v>0.3</v>
      </c>
      <c r="R148" s="99">
        <v>0.35</v>
      </c>
      <c r="S148" s="99">
        <v>0.3</v>
      </c>
      <c r="T148" s="99">
        <v>0.35799999999999998</v>
      </c>
      <c r="U148" s="99">
        <v>0.35799999999999998</v>
      </c>
    </row>
    <row r="149" spans="2:21" x14ac:dyDescent="0.2">
      <c r="B149" s="100">
        <f t="shared" si="6"/>
        <v>41306</v>
      </c>
      <c r="C149" s="99">
        <v>4.3250000000000002</v>
      </c>
      <c r="D149" s="99">
        <v>-7.0000000000000007E-2</v>
      </c>
      <c r="E149" s="99">
        <v>-0.13500000000000001</v>
      </c>
      <c r="F149" s="99">
        <v>-0.08</v>
      </c>
      <c r="G149" s="115">
        <v>0.35</v>
      </c>
      <c r="H149" s="99">
        <v>-0.3</v>
      </c>
      <c r="I149" s="99">
        <v>0</v>
      </c>
      <c r="J149" s="99">
        <v>0.378</v>
      </c>
      <c r="K149" s="99">
        <v>-0.22</v>
      </c>
      <c r="L149" s="99">
        <v>0</v>
      </c>
      <c r="M149" s="99">
        <v>-0.13500000000000001</v>
      </c>
      <c r="N149" s="99">
        <v>0</v>
      </c>
      <c r="O149" s="99">
        <v>0.5</v>
      </c>
      <c r="P149" s="99">
        <v>-0.49299999999999999</v>
      </c>
      <c r="Q149" s="99">
        <v>0.3</v>
      </c>
      <c r="R149" s="99">
        <v>0.35</v>
      </c>
      <c r="S149" s="99">
        <v>0.3</v>
      </c>
      <c r="T149" s="99">
        <v>0.42799999999999999</v>
      </c>
      <c r="U149" s="99">
        <v>0.42799999999999999</v>
      </c>
    </row>
    <row r="150" spans="2:21" x14ac:dyDescent="0.2">
      <c r="B150" s="100">
        <f t="shared" si="6"/>
        <v>41334</v>
      </c>
      <c r="C150" s="99">
        <v>4.24</v>
      </c>
      <c r="D150" s="99">
        <v>-7.0000000000000007E-2</v>
      </c>
      <c r="E150" s="99">
        <v>-0.13500000000000001</v>
      </c>
      <c r="F150" s="99">
        <v>-0.08</v>
      </c>
      <c r="G150" s="115">
        <v>0.35</v>
      </c>
      <c r="H150" s="99">
        <v>-0.3</v>
      </c>
      <c r="I150" s="99">
        <v>0</v>
      </c>
      <c r="J150" s="99">
        <v>0.248</v>
      </c>
      <c r="K150" s="99">
        <v>-0.22</v>
      </c>
      <c r="L150" s="99">
        <v>0</v>
      </c>
      <c r="M150" s="99">
        <v>-0.13500000000000001</v>
      </c>
      <c r="N150" s="99">
        <v>0</v>
      </c>
      <c r="O150" s="99">
        <v>0.5</v>
      </c>
      <c r="P150" s="99">
        <v>-0.49299999999999999</v>
      </c>
      <c r="Q150" s="99">
        <v>0.3</v>
      </c>
      <c r="R150" s="99">
        <v>0.35</v>
      </c>
      <c r="S150" s="99">
        <v>0.3</v>
      </c>
      <c r="T150" s="99">
        <v>0.29799999999999999</v>
      </c>
      <c r="U150" s="99">
        <v>0.29799999999999999</v>
      </c>
    </row>
    <row r="151" spans="2:21" x14ac:dyDescent="0.2">
      <c r="B151" s="100">
        <f t="shared" si="6"/>
        <v>41365</v>
      </c>
      <c r="C151" s="99">
        <v>4.1349999999999998</v>
      </c>
      <c r="D151" s="99">
        <v>-7.0000000000000007E-2</v>
      </c>
      <c r="E151" s="99">
        <v>-0.13500000000000001</v>
      </c>
      <c r="F151" s="99">
        <v>-0.08</v>
      </c>
      <c r="G151" s="115">
        <v>0.35</v>
      </c>
      <c r="H151" s="99">
        <v>-0.3</v>
      </c>
      <c r="I151" s="99">
        <v>0</v>
      </c>
      <c r="J151" s="99">
        <v>6.8000000000000005E-2</v>
      </c>
      <c r="K151" s="99">
        <v>-0.22</v>
      </c>
      <c r="L151" s="99">
        <v>0</v>
      </c>
      <c r="M151" s="99">
        <v>-0.13500000000000001</v>
      </c>
      <c r="N151" s="99">
        <v>0</v>
      </c>
      <c r="O151" s="99">
        <v>0.5</v>
      </c>
      <c r="P151" s="99">
        <v>-0.49299999999999999</v>
      </c>
      <c r="Q151" s="99">
        <v>0.3</v>
      </c>
      <c r="R151" s="99">
        <v>0.35</v>
      </c>
      <c r="S151" s="99">
        <v>0.3</v>
      </c>
      <c r="T151" s="99">
        <v>0.11799999999999999</v>
      </c>
      <c r="U151" s="99">
        <v>0.11799999999999999</v>
      </c>
    </row>
    <row r="152" spans="2:21" x14ac:dyDescent="0.2">
      <c r="B152" s="100">
        <f t="shared" si="6"/>
        <v>41395</v>
      </c>
      <c r="C152" s="99">
        <v>3.9630000000000001</v>
      </c>
      <c r="D152" s="99">
        <v>-7.0000000000000007E-2</v>
      </c>
      <c r="E152" s="99">
        <v>-0.19500000000000001</v>
      </c>
      <c r="F152" s="99">
        <v>-0.08</v>
      </c>
      <c r="G152" s="115">
        <v>0.43</v>
      </c>
      <c r="H152" s="99">
        <v>-0.45</v>
      </c>
      <c r="I152" s="99">
        <v>0</v>
      </c>
      <c r="J152" s="99">
        <v>-0.25</v>
      </c>
      <c r="K152" s="99">
        <v>-0.37</v>
      </c>
      <c r="L152" s="99">
        <v>0</v>
      </c>
      <c r="M152" s="99">
        <v>-0.19500000000000001</v>
      </c>
      <c r="N152" s="99">
        <v>0</v>
      </c>
      <c r="O152" s="99">
        <v>0.5</v>
      </c>
      <c r="P152" s="99">
        <v>-0.59299999999999997</v>
      </c>
      <c r="Q152" s="99">
        <v>0.26</v>
      </c>
      <c r="R152" s="99">
        <v>0.43</v>
      </c>
      <c r="S152" s="99">
        <v>0.3</v>
      </c>
      <c r="T152" s="99">
        <v>-0.2</v>
      </c>
      <c r="U152" s="99">
        <v>-0.2</v>
      </c>
    </row>
    <row r="153" spans="2:21" x14ac:dyDescent="0.2">
      <c r="B153" s="100">
        <f t="shared" si="6"/>
        <v>41426</v>
      </c>
      <c r="C153" s="99">
        <v>3.9660000000000002</v>
      </c>
      <c r="D153" s="99">
        <v>-7.0000000000000007E-2</v>
      </c>
      <c r="E153" s="99">
        <v>-0.19500000000000001</v>
      </c>
      <c r="F153" s="99">
        <v>-0.08</v>
      </c>
      <c r="G153" s="115">
        <v>0.43</v>
      </c>
      <c r="H153" s="99">
        <v>-0.45</v>
      </c>
      <c r="I153" s="99">
        <v>0</v>
      </c>
      <c r="J153" s="99">
        <v>-0.1</v>
      </c>
      <c r="K153" s="99">
        <v>-0.37</v>
      </c>
      <c r="L153" s="99">
        <v>0</v>
      </c>
      <c r="M153" s="99">
        <v>-0.19500000000000001</v>
      </c>
      <c r="N153" s="99">
        <v>0</v>
      </c>
      <c r="O153" s="99">
        <v>0.5</v>
      </c>
      <c r="P153" s="99">
        <v>-0.59299999999999997</v>
      </c>
      <c r="Q153" s="99">
        <v>0.26</v>
      </c>
      <c r="R153" s="99">
        <v>0.43</v>
      </c>
      <c r="S153" s="99">
        <v>0.3</v>
      </c>
      <c r="T153" s="99">
        <v>-0.05</v>
      </c>
      <c r="U153" s="99">
        <v>-0.05</v>
      </c>
    </row>
    <row r="154" spans="2:21" x14ac:dyDescent="0.2">
      <c r="B154" s="100">
        <f t="shared" si="6"/>
        <v>41456</v>
      </c>
      <c r="C154" s="99">
        <v>4.0060000000000002</v>
      </c>
      <c r="D154" s="99">
        <v>-7.0000000000000007E-2</v>
      </c>
      <c r="E154" s="99">
        <v>-0.19500000000000001</v>
      </c>
      <c r="F154" s="99">
        <v>-0.08</v>
      </c>
      <c r="G154" s="115">
        <v>0.43</v>
      </c>
      <c r="H154" s="99">
        <v>-0.45</v>
      </c>
      <c r="I154" s="99">
        <v>0</v>
      </c>
      <c r="J154" s="99">
        <v>-0.1</v>
      </c>
      <c r="K154" s="99">
        <v>-0.37</v>
      </c>
      <c r="L154" s="99">
        <v>0</v>
      </c>
      <c r="M154" s="99">
        <v>-0.19500000000000001</v>
      </c>
      <c r="N154" s="99">
        <v>0</v>
      </c>
      <c r="O154" s="99">
        <v>0.5</v>
      </c>
      <c r="P154" s="99">
        <v>-0.59299999999999997</v>
      </c>
      <c r="Q154" s="99">
        <v>0.26</v>
      </c>
      <c r="R154" s="99">
        <v>0.43</v>
      </c>
      <c r="S154" s="99">
        <v>0.3</v>
      </c>
      <c r="T154" s="99">
        <v>-0.05</v>
      </c>
      <c r="U154" s="99">
        <v>-0.05</v>
      </c>
    </row>
    <row r="155" spans="2:21" x14ac:dyDescent="0.2">
      <c r="B155" s="100">
        <f t="shared" si="6"/>
        <v>41487</v>
      </c>
      <c r="C155" s="99">
        <v>4.05</v>
      </c>
      <c r="D155" s="99">
        <v>-7.0000000000000007E-2</v>
      </c>
      <c r="E155" s="99">
        <v>-0.19500000000000001</v>
      </c>
      <c r="F155" s="99">
        <v>-0.08</v>
      </c>
      <c r="G155" s="115">
        <v>0.43</v>
      </c>
      <c r="H155" s="99">
        <v>-0.45</v>
      </c>
      <c r="I155" s="99">
        <v>0</v>
      </c>
      <c r="J155" s="99">
        <v>-0.1</v>
      </c>
      <c r="K155" s="99">
        <v>-0.37</v>
      </c>
      <c r="L155" s="99">
        <v>0</v>
      </c>
      <c r="M155" s="99">
        <v>-0.19500000000000001</v>
      </c>
      <c r="N155" s="99">
        <v>0</v>
      </c>
      <c r="O155" s="99">
        <v>0.5</v>
      </c>
      <c r="P155" s="99">
        <v>-0.59299999999999997</v>
      </c>
      <c r="Q155" s="99">
        <v>0.26</v>
      </c>
      <c r="R155" s="99">
        <v>0.43</v>
      </c>
      <c r="S155" s="99">
        <v>0.3</v>
      </c>
      <c r="T155" s="99">
        <v>-0.05</v>
      </c>
      <c r="U155" s="99">
        <v>-0.05</v>
      </c>
    </row>
    <row r="156" spans="2:21" x14ac:dyDescent="0.2">
      <c r="B156" s="100">
        <f t="shared" si="6"/>
        <v>41518</v>
      </c>
      <c r="C156" s="99">
        <v>4.0999999999999996</v>
      </c>
      <c r="D156" s="99">
        <v>-7.0000000000000007E-2</v>
      </c>
      <c r="E156" s="99">
        <v>-0.19500000000000001</v>
      </c>
      <c r="F156" s="99">
        <v>-0.08</v>
      </c>
      <c r="G156" s="115">
        <v>0.43</v>
      </c>
      <c r="H156" s="99">
        <v>-0.45</v>
      </c>
      <c r="I156" s="99">
        <v>0</v>
      </c>
      <c r="J156" s="99">
        <v>-0.1</v>
      </c>
      <c r="K156" s="99">
        <v>-0.37</v>
      </c>
      <c r="L156" s="99">
        <v>0</v>
      </c>
      <c r="M156" s="99">
        <v>-0.19500000000000001</v>
      </c>
      <c r="N156" s="99">
        <v>0</v>
      </c>
      <c r="O156" s="99">
        <v>0.5</v>
      </c>
      <c r="P156" s="99">
        <v>-0.59299999999999997</v>
      </c>
      <c r="Q156" s="99">
        <v>0.26</v>
      </c>
      <c r="R156" s="99">
        <v>0.43</v>
      </c>
      <c r="S156" s="99">
        <v>0.3</v>
      </c>
      <c r="T156" s="99">
        <v>-0.05</v>
      </c>
      <c r="U156" s="99">
        <v>-0.05</v>
      </c>
    </row>
    <row r="157" spans="2:21" x14ac:dyDescent="0.2">
      <c r="B157" s="100">
        <f t="shared" si="6"/>
        <v>41548</v>
      </c>
      <c r="C157" s="99">
        <v>4.085</v>
      </c>
      <c r="D157" s="99">
        <v>-7.0000000000000007E-2</v>
      </c>
      <c r="E157" s="99">
        <v>-0.19500000000000001</v>
      </c>
      <c r="F157" s="99">
        <v>-0.08</v>
      </c>
      <c r="G157" s="115">
        <v>0.43</v>
      </c>
      <c r="H157" s="99">
        <v>-0.45</v>
      </c>
      <c r="I157" s="99">
        <v>0</v>
      </c>
      <c r="J157" s="99">
        <v>-0.1</v>
      </c>
      <c r="K157" s="99">
        <v>-0.37</v>
      </c>
      <c r="L157" s="99">
        <v>0</v>
      </c>
      <c r="M157" s="99">
        <v>-0.19500000000000001</v>
      </c>
      <c r="N157" s="99">
        <v>0</v>
      </c>
      <c r="O157" s="99">
        <v>0.5</v>
      </c>
      <c r="P157" s="99">
        <v>-0.59299999999999997</v>
      </c>
      <c r="Q157" s="99">
        <v>0.26</v>
      </c>
      <c r="R157" s="99">
        <v>0.43</v>
      </c>
      <c r="S157" s="99">
        <v>0.3</v>
      </c>
      <c r="T157" s="99">
        <v>-0.05</v>
      </c>
      <c r="U157" s="99">
        <v>-0.05</v>
      </c>
    </row>
    <row r="158" spans="2:21" x14ac:dyDescent="0.2">
      <c r="C158" s="99">
        <v>4.0999999999999996</v>
      </c>
      <c r="D158" s="99">
        <v>-7.0000000000000007E-2</v>
      </c>
      <c r="E158" s="99">
        <v>-0.19500000000000001</v>
      </c>
      <c r="F158" s="99">
        <v>-0.08</v>
      </c>
      <c r="G158" s="115">
        <v>0.43</v>
      </c>
      <c r="H158" s="99">
        <v>-0.45</v>
      </c>
      <c r="I158" s="99">
        <v>0</v>
      </c>
      <c r="J158" s="99">
        <v>-0.1</v>
      </c>
      <c r="K158" s="99">
        <v>-0.37</v>
      </c>
      <c r="L158" s="99">
        <v>0</v>
      </c>
      <c r="M158" s="99">
        <v>-0.19500000000000001</v>
      </c>
      <c r="N158" s="99">
        <v>0</v>
      </c>
      <c r="O158" s="99">
        <v>0.5</v>
      </c>
      <c r="P158" s="99">
        <v>-0.59299999999999997</v>
      </c>
      <c r="Q158" s="99">
        <v>0.26</v>
      </c>
      <c r="R158" s="99">
        <v>0.43</v>
      </c>
      <c r="S158" s="99">
        <v>0.3</v>
      </c>
      <c r="T158" s="99">
        <v>-0.05</v>
      </c>
      <c r="U158" s="99">
        <v>-0.05</v>
      </c>
    </row>
    <row r="159" spans="2:21" x14ac:dyDescent="0.2">
      <c r="C159" s="99">
        <v>4.2450000000000001</v>
      </c>
      <c r="D159" s="99">
        <v>-7.0000000000000007E-2</v>
      </c>
      <c r="E159" s="99">
        <v>-0.13500000000000001</v>
      </c>
      <c r="F159" s="99">
        <v>-0.08</v>
      </c>
      <c r="G159" s="115">
        <v>0.35</v>
      </c>
      <c r="H159" s="99">
        <v>-0.3</v>
      </c>
      <c r="I159" s="99">
        <v>0</v>
      </c>
      <c r="J159" s="99">
        <v>0.248</v>
      </c>
      <c r="K159" s="99">
        <v>-0.22</v>
      </c>
      <c r="L159" s="99">
        <v>0</v>
      </c>
      <c r="M159" s="99">
        <v>-0.13500000000000001</v>
      </c>
      <c r="N159" s="99">
        <v>0</v>
      </c>
      <c r="O159" s="99">
        <v>0.5</v>
      </c>
      <c r="P159" s="99">
        <v>-0.53300000000000003</v>
      </c>
      <c r="Q159" s="99">
        <v>0.3</v>
      </c>
      <c r="R159" s="99">
        <v>0.35</v>
      </c>
      <c r="S159" s="99">
        <v>0.3</v>
      </c>
      <c r="T159" s="99">
        <v>0.29799999999999999</v>
      </c>
      <c r="U159" s="99">
        <v>0.29799999999999999</v>
      </c>
    </row>
    <row r="160" spans="2:21" x14ac:dyDescent="0.2">
      <c r="C160" s="99">
        <v>4.38</v>
      </c>
      <c r="D160" s="99">
        <v>-7.0000000000000007E-2</v>
      </c>
      <c r="E160" s="99">
        <v>-0.13500000000000001</v>
      </c>
      <c r="F160" s="99">
        <v>-0.08</v>
      </c>
      <c r="G160" s="115">
        <v>0.35</v>
      </c>
      <c r="H160" s="99">
        <v>-0.3</v>
      </c>
      <c r="I160" s="99">
        <v>0</v>
      </c>
      <c r="J160" s="99">
        <v>0.308</v>
      </c>
      <c r="K160" s="99">
        <v>-0.22</v>
      </c>
      <c r="L160" s="99">
        <v>0</v>
      </c>
      <c r="M160" s="99">
        <v>-0.13500000000000001</v>
      </c>
      <c r="N160" s="99">
        <v>0</v>
      </c>
      <c r="O160" s="99">
        <v>0.5</v>
      </c>
      <c r="P160" s="99">
        <v>-0.53300000000000003</v>
      </c>
      <c r="Q160" s="99">
        <v>0.3</v>
      </c>
      <c r="R160" s="99">
        <v>0.35</v>
      </c>
      <c r="S160" s="99">
        <v>0.3</v>
      </c>
      <c r="T160" s="99">
        <v>0.35799999999999998</v>
      </c>
      <c r="U160" s="99">
        <v>0.35799999999999998</v>
      </c>
    </row>
    <row r="161" spans="3:21" x14ac:dyDescent="0.2">
      <c r="C161" s="99">
        <v>4.42</v>
      </c>
      <c r="D161" s="99">
        <v>-7.0000000000000007E-2</v>
      </c>
      <c r="E161" s="99">
        <v>-0.13500000000000001</v>
      </c>
      <c r="F161" s="99">
        <v>-0.08</v>
      </c>
      <c r="G161" s="115">
        <v>0.35</v>
      </c>
      <c r="H161" s="99">
        <v>-0.3</v>
      </c>
      <c r="I161" s="99">
        <v>0</v>
      </c>
      <c r="J161" s="99">
        <v>0.378</v>
      </c>
      <c r="K161" s="99">
        <v>-0.22</v>
      </c>
      <c r="L161" s="99">
        <v>0</v>
      </c>
      <c r="M161" s="99">
        <v>-0.13500000000000001</v>
      </c>
      <c r="N161" s="99">
        <v>0</v>
      </c>
      <c r="O161" s="99">
        <v>0.5</v>
      </c>
      <c r="P161" s="99">
        <v>-0.53300000000000003</v>
      </c>
      <c r="Q161" s="99">
        <v>0.3</v>
      </c>
      <c r="R161" s="99">
        <v>0.35</v>
      </c>
      <c r="S161" s="99">
        <v>0.3</v>
      </c>
      <c r="T161" s="99">
        <v>0.42799999999999999</v>
      </c>
      <c r="U161" s="99">
        <v>0.42799999999999999</v>
      </c>
    </row>
    <row r="162" spans="3:21" x14ac:dyDescent="0.2">
      <c r="C162" s="99">
        <v>4.335</v>
      </c>
      <c r="D162" s="99">
        <v>-7.0000000000000007E-2</v>
      </c>
      <c r="E162" s="99">
        <v>-0.13500000000000001</v>
      </c>
      <c r="F162" s="99">
        <v>-0.08</v>
      </c>
      <c r="G162" s="115">
        <v>0.35</v>
      </c>
      <c r="H162" s="99">
        <v>-0.3</v>
      </c>
      <c r="I162" s="99">
        <v>0</v>
      </c>
      <c r="J162" s="99">
        <v>0.248</v>
      </c>
      <c r="K162" s="99">
        <v>-0.22</v>
      </c>
      <c r="L162" s="99">
        <v>0</v>
      </c>
      <c r="M162" s="99">
        <v>-0.13500000000000001</v>
      </c>
      <c r="N162" s="99">
        <v>0</v>
      </c>
      <c r="O162" s="99">
        <v>0.5</v>
      </c>
      <c r="P162" s="99">
        <v>-0.53300000000000003</v>
      </c>
      <c r="Q162" s="99">
        <v>0.3</v>
      </c>
      <c r="R162" s="99">
        <v>0.35</v>
      </c>
      <c r="S162" s="99">
        <v>0.3</v>
      </c>
      <c r="T162" s="99">
        <v>0.29799999999999999</v>
      </c>
      <c r="U162" s="99">
        <v>0.29799999999999999</v>
      </c>
    </row>
    <row r="163" spans="3:21" x14ac:dyDescent="0.2">
      <c r="C163" s="99">
        <v>4.2300000000000004</v>
      </c>
      <c r="D163" s="99">
        <v>-7.0000000000000007E-2</v>
      </c>
      <c r="E163" s="99">
        <v>-0.13500000000000001</v>
      </c>
      <c r="F163" s="99">
        <v>-0.08</v>
      </c>
      <c r="G163" s="115">
        <v>0.35</v>
      </c>
      <c r="H163" s="99">
        <v>-0.3</v>
      </c>
      <c r="I163" s="99">
        <v>0</v>
      </c>
      <c r="J163" s="99">
        <v>6.8000000000000005E-2</v>
      </c>
      <c r="K163" s="99">
        <v>-0.22</v>
      </c>
      <c r="L163" s="99">
        <v>0</v>
      </c>
      <c r="M163" s="99">
        <v>-0.13500000000000001</v>
      </c>
      <c r="N163" s="99">
        <v>0</v>
      </c>
      <c r="O163" s="99">
        <v>0.5</v>
      </c>
      <c r="P163" s="99">
        <v>-0.53300000000000003</v>
      </c>
      <c r="Q163" s="99">
        <v>0.3</v>
      </c>
      <c r="R163" s="99">
        <v>0.35</v>
      </c>
      <c r="S163" s="99">
        <v>0.3</v>
      </c>
      <c r="T163" s="99">
        <v>0.11799999999999999</v>
      </c>
      <c r="U163" s="99">
        <v>0.11799999999999999</v>
      </c>
    </row>
    <row r="164" spans="3:21" x14ac:dyDescent="0.2">
      <c r="C164" s="99">
        <v>4.0579999999999998</v>
      </c>
      <c r="D164" s="99">
        <v>-7.0000000000000007E-2</v>
      </c>
      <c r="E164" s="99">
        <v>-0.19500000000000001</v>
      </c>
      <c r="F164" s="99">
        <v>-0.08</v>
      </c>
      <c r="G164" s="115">
        <v>0.43</v>
      </c>
      <c r="H164" s="99">
        <v>-0.45</v>
      </c>
      <c r="I164" s="99">
        <v>0</v>
      </c>
      <c r="J164" s="99">
        <v>-0.25</v>
      </c>
      <c r="K164" s="99">
        <v>-0.37</v>
      </c>
      <c r="L164" s="99">
        <v>0</v>
      </c>
      <c r="M164" s="99">
        <v>-0.19500000000000001</v>
      </c>
      <c r="N164" s="99">
        <v>0</v>
      </c>
      <c r="O164" s="99">
        <v>0.5</v>
      </c>
      <c r="P164" s="99">
        <v>-0.63300000000000001</v>
      </c>
      <c r="Q164" s="99">
        <v>0.26</v>
      </c>
      <c r="R164" s="99">
        <v>0.43</v>
      </c>
      <c r="S164" s="99">
        <v>0.3</v>
      </c>
      <c r="T164" s="99">
        <v>-0.2</v>
      </c>
      <c r="U164" s="99">
        <v>-0.2</v>
      </c>
    </row>
    <row r="165" spans="3:21" x14ac:dyDescent="0.2">
      <c r="C165" s="99">
        <v>4.0609999999999999</v>
      </c>
      <c r="D165" s="99">
        <v>-7.0000000000000007E-2</v>
      </c>
      <c r="E165" s="99">
        <v>-0.19500000000000001</v>
      </c>
      <c r="F165" s="99">
        <v>-0.08</v>
      </c>
      <c r="G165" s="115">
        <v>0.43</v>
      </c>
      <c r="H165" s="99">
        <v>-0.45</v>
      </c>
      <c r="I165" s="99">
        <v>0</v>
      </c>
      <c r="J165" s="99">
        <v>-0.1</v>
      </c>
      <c r="K165" s="99">
        <v>-0.37</v>
      </c>
      <c r="L165" s="99">
        <v>0</v>
      </c>
      <c r="M165" s="99">
        <v>-0.19500000000000001</v>
      </c>
      <c r="N165" s="99">
        <v>0</v>
      </c>
      <c r="O165" s="99">
        <v>0.5</v>
      </c>
      <c r="P165" s="99">
        <v>-0.63300000000000001</v>
      </c>
      <c r="Q165" s="99">
        <v>0.26</v>
      </c>
      <c r="R165" s="99">
        <v>0.43</v>
      </c>
      <c r="S165" s="99">
        <v>0.3</v>
      </c>
      <c r="T165" s="99">
        <v>-0.05</v>
      </c>
      <c r="U165" s="99">
        <v>-0.05</v>
      </c>
    </row>
    <row r="166" spans="3:21" x14ac:dyDescent="0.2">
      <c r="C166" s="99">
        <v>4.101</v>
      </c>
      <c r="D166" s="99">
        <v>-7.0000000000000007E-2</v>
      </c>
      <c r="E166" s="99">
        <v>-0.19500000000000001</v>
      </c>
      <c r="F166" s="99">
        <v>-0.08</v>
      </c>
      <c r="G166" s="115">
        <v>0.43</v>
      </c>
      <c r="H166" s="99">
        <v>-0.45</v>
      </c>
      <c r="I166" s="99">
        <v>0</v>
      </c>
      <c r="J166" s="99">
        <v>-0.1</v>
      </c>
      <c r="K166" s="99">
        <v>-0.37</v>
      </c>
      <c r="L166" s="99">
        <v>0</v>
      </c>
      <c r="M166" s="99">
        <v>-0.19500000000000001</v>
      </c>
      <c r="N166" s="99">
        <v>0</v>
      </c>
      <c r="O166" s="99">
        <v>0.5</v>
      </c>
      <c r="P166" s="99">
        <v>-0.63300000000000001</v>
      </c>
      <c r="Q166" s="99">
        <v>0.26</v>
      </c>
      <c r="R166" s="99">
        <v>0.43</v>
      </c>
      <c r="S166" s="99">
        <v>0.3</v>
      </c>
      <c r="T166" s="99">
        <v>-0.05</v>
      </c>
      <c r="U166" s="99">
        <v>-0.05</v>
      </c>
    </row>
    <row r="167" spans="3:21" x14ac:dyDescent="0.2">
      <c r="C167" s="99">
        <v>4.1449999999999996</v>
      </c>
      <c r="D167" s="99">
        <v>-7.0000000000000007E-2</v>
      </c>
      <c r="E167" s="99">
        <v>-0.19500000000000001</v>
      </c>
      <c r="F167" s="99">
        <v>-0.08</v>
      </c>
      <c r="G167" s="115">
        <v>0.43</v>
      </c>
      <c r="H167" s="99">
        <v>-0.45</v>
      </c>
      <c r="I167" s="99">
        <v>0</v>
      </c>
      <c r="J167" s="99">
        <v>-0.1</v>
      </c>
      <c r="K167" s="99">
        <v>-0.37</v>
      </c>
      <c r="L167" s="99">
        <v>0</v>
      </c>
      <c r="M167" s="99">
        <v>-0.19500000000000001</v>
      </c>
      <c r="N167" s="99">
        <v>0</v>
      </c>
      <c r="O167" s="99">
        <v>0.5</v>
      </c>
      <c r="P167" s="99">
        <v>-0.63300000000000001</v>
      </c>
      <c r="Q167" s="99">
        <v>0.26</v>
      </c>
      <c r="R167" s="99">
        <v>0.43</v>
      </c>
      <c r="S167" s="99">
        <v>0.3</v>
      </c>
      <c r="T167" s="99">
        <v>-0.05</v>
      </c>
      <c r="U167" s="99">
        <v>-0.05</v>
      </c>
    </row>
    <row r="168" spans="3:21" x14ac:dyDescent="0.2">
      <c r="C168" s="99">
        <v>4.1950000000000003</v>
      </c>
      <c r="D168" s="99">
        <v>-7.0000000000000007E-2</v>
      </c>
      <c r="E168" s="99">
        <v>-0.19500000000000001</v>
      </c>
      <c r="F168" s="99">
        <v>-0.08</v>
      </c>
      <c r="G168" s="115">
        <v>0.43</v>
      </c>
      <c r="H168" s="99">
        <v>-0.45</v>
      </c>
      <c r="I168" s="99">
        <v>0</v>
      </c>
      <c r="J168" s="99">
        <v>-0.1</v>
      </c>
      <c r="K168" s="99">
        <v>-0.37</v>
      </c>
      <c r="L168" s="99">
        <v>0</v>
      </c>
      <c r="M168" s="99">
        <v>-0.19500000000000001</v>
      </c>
      <c r="N168" s="99">
        <v>0</v>
      </c>
      <c r="O168" s="99">
        <v>0.5</v>
      </c>
      <c r="P168" s="99">
        <v>-0.63300000000000001</v>
      </c>
      <c r="Q168" s="99">
        <v>0.26</v>
      </c>
      <c r="R168" s="99">
        <v>0.43</v>
      </c>
      <c r="S168" s="99">
        <v>0.3</v>
      </c>
      <c r="T168" s="99">
        <v>-0.05</v>
      </c>
      <c r="U168" s="99">
        <v>-0.05</v>
      </c>
    </row>
    <row r="169" spans="3:21" x14ac:dyDescent="0.2">
      <c r="C169" s="99">
        <v>4.18</v>
      </c>
      <c r="D169" s="99">
        <v>-7.0000000000000007E-2</v>
      </c>
      <c r="E169" s="99">
        <v>-0.19500000000000001</v>
      </c>
      <c r="F169" s="99">
        <v>-0.08</v>
      </c>
      <c r="G169" s="115">
        <v>0.43</v>
      </c>
      <c r="H169" s="99">
        <v>-0.45</v>
      </c>
      <c r="I169" s="99">
        <v>0</v>
      </c>
      <c r="J169" s="99">
        <v>-0.1</v>
      </c>
      <c r="K169" s="99">
        <v>-0.37</v>
      </c>
      <c r="L169" s="99">
        <v>0</v>
      </c>
      <c r="M169" s="99">
        <v>-0.19500000000000001</v>
      </c>
      <c r="N169" s="99">
        <v>0</v>
      </c>
      <c r="O169" s="99">
        <v>0.5</v>
      </c>
      <c r="P169" s="99">
        <v>-0.63300000000000001</v>
      </c>
      <c r="Q169" s="99">
        <v>0.26</v>
      </c>
      <c r="R169" s="99">
        <v>0.43</v>
      </c>
      <c r="S169" s="99">
        <v>0.3</v>
      </c>
      <c r="T169" s="99">
        <v>-0.05</v>
      </c>
      <c r="U169" s="99">
        <v>-0.05</v>
      </c>
    </row>
    <row r="170" spans="3:21" x14ac:dyDescent="0.2">
      <c r="C170" s="99">
        <v>4.1950000000000003</v>
      </c>
      <c r="D170" s="99">
        <v>-7.0000000000000007E-2</v>
      </c>
      <c r="E170" s="99">
        <v>-0.19500000000000001</v>
      </c>
      <c r="F170" s="99">
        <v>-0.08</v>
      </c>
      <c r="G170" s="115">
        <v>0.43</v>
      </c>
      <c r="H170" s="99">
        <v>-0.45</v>
      </c>
      <c r="I170" s="99">
        <v>0</v>
      </c>
      <c r="J170" s="99">
        <v>-0.1</v>
      </c>
      <c r="K170" s="99">
        <v>-0.37</v>
      </c>
      <c r="L170" s="99">
        <v>0</v>
      </c>
      <c r="M170" s="99">
        <v>-0.19500000000000001</v>
      </c>
      <c r="N170" s="99">
        <v>0</v>
      </c>
      <c r="O170" s="99">
        <v>0.5</v>
      </c>
      <c r="P170" s="99">
        <v>-0.63300000000000001</v>
      </c>
      <c r="Q170" s="99">
        <v>0.26</v>
      </c>
      <c r="R170" s="99">
        <v>0.43</v>
      </c>
      <c r="S170" s="99">
        <v>0.3</v>
      </c>
      <c r="T170" s="99">
        <v>-0.05</v>
      </c>
      <c r="U170" s="99">
        <v>-0.05</v>
      </c>
    </row>
    <row r="171" spans="3:21" x14ac:dyDescent="0.2">
      <c r="C171" s="99">
        <v>4.34</v>
      </c>
      <c r="D171" s="99">
        <v>-7.0000000000000007E-2</v>
      </c>
      <c r="E171" s="99">
        <v>-0.13500000000000001</v>
      </c>
      <c r="F171" s="99">
        <v>-0.08</v>
      </c>
      <c r="G171" s="115">
        <v>0.35</v>
      </c>
      <c r="H171" s="99">
        <v>-0.3</v>
      </c>
      <c r="I171" s="99">
        <v>0</v>
      </c>
      <c r="J171" s="99">
        <v>0.248</v>
      </c>
      <c r="K171" s="99">
        <v>-0.22</v>
      </c>
      <c r="L171" s="99">
        <v>0</v>
      </c>
      <c r="M171" s="99">
        <v>-0.13500000000000001</v>
      </c>
      <c r="N171" s="99">
        <v>0</v>
      </c>
      <c r="O171" s="99">
        <v>0.5</v>
      </c>
      <c r="P171" s="99">
        <v>-0.59299999999999997</v>
      </c>
      <c r="Q171" s="99">
        <v>0.3</v>
      </c>
      <c r="R171" s="99">
        <v>0.35</v>
      </c>
      <c r="S171" s="99">
        <v>0.3</v>
      </c>
      <c r="T171" s="99">
        <v>0.29799999999999999</v>
      </c>
      <c r="U171" s="99">
        <v>0.29799999999999999</v>
      </c>
    </row>
    <row r="172" spans="3:21" x14ac:dyDescent="0.2">
      <c r="C172" s="99">
        <v>4.4749999999999996</v>
      </c>
      <c r="D172" s="99">
        <v>-7.0000000000000007E-2</v>
      </c>
      <c r="E172" s="99">
        <v>-0.13500000000000001</v>
      </c>
      <c r="F172" s="99">
        <v>-0.08</v>
      </c>
      <c r="G172" s="115">
        <v>0.35</v>
      </c>
      <c r="H172" s="99">
        <v>-0.3</v>
      </c>
      <c r="I172" s="99">
        <v>0</v>
      </c>
      <c r="J172" s="99">
        <v>0.308</v>
      </c>
      <c r="K172" s="99">
        <v>-0.22</v>
      </c>
      <c r="L172" s="99">
        <v>0</v>
      </c>
      <c r="M172" s="99">
        <v>-0.13500000000000001</v>
      </c>
      <c r="N172" s="99">
        <v>0</v>
      </c>
      <c r="O172" s="99">
        <v>0.5</v>
      </c>
      <c r="P172" s="99">
        <v>-0.59299999999999997</v>
      </c>
      <c r="Q172" s="99">
        <v>0.3</v>
      </c>
      <c r="R172" s="99">
        <v>0.35</v>
      </c>
      <c r="S172" s="99">
        <v>0.3</v>
      </c>
      <c r="T172" s="99">
        <v>0.35799999999999998</v>
      </c>
      <c r="U172" s="99">
        <v>0.35799999999999998</v>
      </c>
    </row>
    <row r="173" spans="3:21" x14ac:dyDescent="0.2">
      <c r="C173" s="99">
        <v>4.5149999999999997</v>
      </c>
      <c r="D173" s="99">
        <v>-7.0000000000000007E-2</v>
      </c>
      <c r="E173" s="99">
        <v>-0.13500000000000001</v>
      </c>
      <c r="F173" s="99">
        <v>-0.08</v>
      </c>
      <c r="G173" s="115">
        <v>0.35</v>
      </c>
      <c r="H173" s="99">
        <v>-0.3</v>
      </c>
      <c r="I173" s="99">
        <v>0</v>
      </c>
      <c r="J173" s="99">
        <v>0.378</v>
      </c>
      <c r="K173" s="99">
        <v>-0.22</v>
      </c>
      <c r="L173" s="99">
        <v>0</v>
      </c>
      <c r="M173" s="99">
        <v>-0.13500000000000001</v>
      </c>
      <c r="N173" s="99">
        <v>0</v>
      </c>
      <c r="O173" s="99">
        <v>0.5</v>
      </c>
      <c r="P173" s="99">
        <v>-0.59299999999999997</v>
      </c>
      <c r="Q173" s="99">
        <v>0.3</v>
      </c>
      <c r="R173" s="99">
        <v>0.35</v>
      </c>
      <c r="S173" s="99">
        <v>0.3</v>
      </c>
      <c r="T173" s="99">
        <v>0.42799999999999999</v>
      </c>
      <c r="U173" s="99">
        <v>0.42799999999999999</v>
      </c>
    </row>
    <row r="174" spans="3:21" x14ac:dyDescent="0.2">
      <c r="C174" s="99">
        <v>4.43</v>
      </c>
      <c r="D174" s="99">
        <v>-7.0000000000000007E-2</v>
      </c>
      <c r="E174" s="99">
        <v>-0.13500000000000001</v>
      </c>
      <c r="F174" s="99">
        <v>-0.08</v>
      </c>
      <c r="G174" s="115">
        <v>0.35</v>
      </c>
      <c r="H174" s="99">
        <v>-0.3</v>
      </c>
      <c r="I174" s="99">
        <v>0</v>
      </c>
      <c r="J174" s="99">
        <v>0.248</v>
      </c>
      <c r="K174" s="99">
        <v>-0.22</v>
      </c>
      <c r="L174" s="99">
        <v>0</v>
      </c>
      <c r="M174" s="99">
        <v>-0.13500000000000001</v>
      </c>
      <c r="N174" s="99">
        <v>0</v>
      </c>
      <c r="O174" s="99">
        <v>0.5</v>
      </c>
      <c r="P174" s="99">
        <v>-0.59299999999999997</v>
      </c>
      <c r="Q174" s="99">
        <v>0.3</v>
      </c>
      <c r="R174" s="99">
        <v>0.35</v>
      </c>
      <c r="S174" s="99">
        <v>0.3</v>
      </c>
      <c r="T174" s="99">
        <v>0.29799999999999999</v>
      </c>
      <c r="U174" s="99">
        <v>0.29799999999999999</v>
      </c>
    </row>
    <row r="175" spans="3:21" x14ac:dyDescent="0.2">
      <c r="C175" s="99">
        <v>4.3250000000000002</v>
      </c>
      <c r="D175" s="99">
        <v>-7.0000000000000007E-2</v>
      </c>
      <c r="E175" s="99">
        <v>-0.13500000000000001</v>
      </c>
      <c r="F175" s="99">
        <v>-0.08</v>
      </c>
      <c r="G175" s="115">
        <v>0.35</v>
      </c>
      <c r="H175" s="99">
        <v>-0.3</v>
      </c>
      <c r="I175" s="99">
        <v>0</v>
      </c>
      <c r="J175" s="99">
        <v>6.8000000000000005E-2</v>
      </c>
      <c r="K175" s="99">
        <v>-0.22</v>
      </c>
      <c r="L175" s="99">
        <v>0</v>
      </c>
      <c r="M175" s="99">
        <v>-0.13500000000000001</v>
      </c>
      <c r="N175" s="99">
        <v>0</v>
      </c>
      <c r="O175" s="99">
        <v>0.5</v>
      </c>
      <c r="P175" s="99">
        <v>-0.59299999999999997</v>
      </c>
      <c r="Q175" s="99">
        <v>0.3</v>
      </c>
      <c r="R175" s="99">
        <v>0.35</v>
      </c>
      <c r="S175" s="99">
        <v>0.3</v>
      </c>
      <c r="T175" s="99">
        <v>0.11799999999999999</v>
      </c>
      <c r="U175" s="99">
        <v>0.11799999999999999</v>
      </c>
    </row>
    <row r="176" spans="3:21" x14ac:dyDescent="0.2">
      <c r="C176" s="99">
        <v>4.1529999999999996</v>
      </c>
      <c r="D176" s="99">
        <v>-7.0000000000000007E-2</v>
      </c>
      <c r="E176" s="99">
        <v>-0.19500000000000001</v>
      </c>
      <c r="F176" s="99">
        <v>-0.08</v>
      </c>
      <c r="G176" s="115">
        <v>0.43</v>
      </c>
      <c r="H176" s="99">
        <v>0</v>
      </c>
      <c r="I176" s="99">
        <v>0</v>
      </c>
      <c r="J176" s="99">
        <v>-0.25</v>
      </c>
      <c r="K176" s="99">
        <v>-0.37</v>
      </c>
      <c r="L176" s="99">
        <v>0</v>
      </c>
      <c r="M176" s="99">
        <v>-0.19500000000000001</v>
      </c>
      <c r="N176" s="99">
        <v>0</v>
      </c>
      <c r="O176" s="99">
        <v>0.5</v>
      </c>
      <c r="P176" s="99">
        <v>-0.77800000000000002</v>
      </c>
      <c r="Q176" s="99">
        <v>0.26</v>
      </c>
      <c r="R176" s="99">
        <v>0.43</v>
      </c>
      <c r="S176" s="99">
        <v>0.3</v>
      </c>
      <c r="T176" s="99">
        <v>-0.2</v>
      </c>
      <c r="U176" s="99">
        <v>-0.2</v>
      </c>
    </row>
    <row r="177" spans="3:21" x14ac:dyDescent="0.2">
      <c r="C177" s="99">
        <v>4.1559999999999997</v>
      </c>
      <c r="D177" s="99">
        <v>-7.0000000000000007E-2</v>
      </c>
      <c r="E177" s="99">
        <v>-0.19500000000000001</v>
      </c>
      <c r="F177" s="99">
        <v>-0.08</v>
      </c>
      <c r="G177" s="115">
        <v>0.43</v>
      </c>
      <c r="H177" s="99">
        <v>0</v>
      </c>
      <c r="I177" s="99">
        <v>0</v>
      </c>
      <c r="J177" s="99">
        <v>-0.1</v>
      </c>
      <c r="K177" s="99">
        <v>-0.37</v>
      </c>
      <c r="L177" s="99">
        <v>0</v>
      </c>
      <c r="M177" s="99">
        <v>-0.19500000000000001</v>
      </c>
      <c r="N177" s="99">
        <v>0</v>
      </c>
      <c r="O177" s="99">
        <v>0.5</v>
      </c>
      <c r="P177" s="99">
        <v>-0.77800000000000002</v>
      </c>
      <c r="Q177" s="99">
        <v>0.26</v>
      </c>
      <c r="R177" s="99">
        <v>0.43</v>
      </c>
      <c r="S177" s="99">
        <v>0.3</v>
      </c>
      <c r="T177" s="99">
        <v>-0.05</v>
      </c>
      <c r="U177" s="99">
        <v>-0.05</v>
      </c>
    </row>
    <row r="178" spans="3:21" x14ac:dyDescent="0.2">
      <c r="C178" s="99">
        <v>4.1959999999999997</v>
      </c>
      <c r="D178" s="99">
        <v>-7.0000000000000007E-2</v>
      </c>
      <c r="E178" s="99">
        <v>-0.19500000000000001</v>
      </c>
      <c r="F178" s="99">
        <v>-0.08</v>
      </c>
      <c r="G178" s="115">
        <v>0.43</v>
      </c>
      <c r="H178" s="99">
        <v>0</v>
      </c>
      <c r="I178" s="99">
        <v>0</v>
      </c>
      <c r="J178" s="99">
        <v>-0.1</v>
      </c>
      <c r="K178" s="99">
        <v>-0.37</v>
      </c>
      <c r="L178" s="99">
        <v>0</v>
      </c>
      <c r="M178" s="99">
        <v>-0.19500000000000001</v>
      </c>
      <c r="N178" s="99">
        <v>0</v>
      </c>
      <c r="O178" s="99">
        <v>0.5</v>
      </c>
      <c r="P178" s="99">
        <v>-0.77800000000000002</v>
      </c>
      <c r="Q178" s="99">
        <v>0.26</v>
      </c>
      <c r="R178" s="99">
        <v>0.43</v>
      </c>
      <c r="S178" s="99">
        <v>0.3</v>
      </c>
      <c r="T178" s="99">
        <v>-0.05</v>
      </c>
      <c r="U178" s="99">
        <v>-0.05</v>
      </c>
    </row>
    <row r="179" spans="3:21" x14ac:dyDescent="0.2">
      <c r="C179" s="99">
        <v>4.24</v>
      </c>
      <c r="D179" s="99">
        <v>-7.0000000000000007E-2</v>
      </c>
      <c r="E179" s="99">
        <v>-0.19500000000000001</v>
      </c>
      <c r="F179" s="99">
        <v>-0.08</v>
      </c>
      <c r="G179" s="115">
        <v>0.43</v>
      </c>
      <c r="H179" s="99">
        <v>0</v>
      </c>
      <c r="I179" s="99">
        <v>0</v>
      </c>
      <c r="J179" s="99">
        <v>-0.1</v>
      </c>
      <c r="K179" s="99">
        <v>-0.37</v>
      </c>
      <c r="L179" s="99">
        <v>0</v>
      </c>
      <c r="M179" s="99">
        <v>-0.19500000000000001</v>
      </c>
      <c r="N179" s="99">
        <v>0</v>
      </c>
      <c r="O179" s="99">
        <v>0.5</v>
      </c>
      <c r="P179" s="99">
        <v>-0.77800000000000002</v>
      </c>
      <c r="Q179" s="99">
        <v>0.26</v>
      </c>
      <c r="R179" s="99">
        <v>0.43</v>
      </c>
      <c r="S179" s="99">
        <v>0.3</v>
      </c>
      <c r="T179" s="99">
        <v>-0.05</v>
      </c>
      <c r="U179" s="99">
        <v>-0.05</v>
      </c>
    </row>
    <row r="180" spans="3:21" x14ac:dyDescent="0.2">
      <c r="C180" s="99">
        <v>4.29</v>
      </c>
      <c r="D180" s="99">
        <v>-7.0000000000000007E-2</v>
      </c>
      <c r="E180" s="99">
        <v>-0.19500000000000001</v>
      </c>
      <c r="F180" s="99">
        <v>-0.08</v>
      </c>
      <c r="G180" s="115">
        <v>0.43</v>
      </c>
      <c r="H180" s="99">
        <v>0</v>
      </c>
      <c r="I180" s="99">
        <v>0</v>
      </c>
      <c r="J180" s="99">
        <v>-0.1</v>
      </c>
      <c r="K180" s="99">
        <v>-0.37</v>
      </c>
      <c r="L180" s="99">
        <v>0</v>
      </c>
      <c r="M180" s="99">
        <v>-0.19500000000000001</v>
      </c>
      <c r="N180" s="99">
        <v>0</v>
      </c>
      <c r="O180" s="99">
        <v>0.5</v>
      </c>
      <c r="P180" s="99">
        <v>-0.77800000000000002</v>
      </c>
      <c r="Q180" s="99">
        <v>0.26</v>
      </c>
      <c r="R180" s="99">
        <v>0.43</v>
      </c>
      <c r="S180" s="99">
        <v>0.3</v>
      </c>
      <c r="T180" s="99">
        <v>-0.05</v>
      </c>
      <c r="U180" s="99">
        <v>-0.05</v>
      </c>
    </row>
    <row r="181" spans="3:21" x14ac:dyDescent="0.2">
      <c r="C181" s="99">
        <v>4.2750000000000004</v>
      </c>
      <c r="D181" s="99">
        <v>-7.0000000000000007E-2</v>
      </c>
      <c r="E181" s="99">
        <v>-0.19500000000000001</v>
      </c>
      <c r="F181" s="99">
        <v>-0.08</v>
      </c>
      <c r="G181" s="115">
        <v>0.43</v>
      </c>
      <c r="H181" s="99">
        <v>0</v>
      </c>
      <c r="I181" s="99">
        <v>0</v>
      </c>
      <c r="J181" s="99">
        <v>-0.1</v>
      </c>
      <c r="K181" s="99">
        <v>-0.37</v>
      </c>
      <c r="L181" s="99">
        <v>0</v>
      </c>
      <c r="M181" s="99">
        <v>-0.19500000000000001</v>
      </c>
      <c r="N181" s="99">
        <v>0</v>
      </c>
      <c r="O181" s="99">
        <v>0.5</v>
      </c>
      <c r="P181" s="99">
        <v>-0.77800000000000002</v>
      </c>
      <c r="Q181" s="99">
        <v>0.26</v>
      </c>
      <c r="R181" s="99">
        <v>0.43</v>
      </c>
      <c r="S181" s="99">
        <v>0.3</v>
      </c>
      <c r="T181" s="99">
        <v>-0.05</v>
      </c>
      <c r="U181" s="99">
        <v>-0.05</v>
      </c>
    </row>
    <row r="182" spans="3:21" x14ac:dyDescent="0.2">
      <c r="C182" s="99">
        <v>4.29</v>
      </c>
      <c r="D182" s="99">
        <v>-7.0000000000000007E-2</v>
      </c>
      <c r="E182" s="99">
        <v>-0.19500000000000001</v>
      </c>
      <c r="F182" s="99">
        <v>-0.08</v>
      </c>
      <c r="G182" s="115">
        <v>0.43</v>
      </c>
      <c r="H182" s="99">
        <v>0</v>
      </c>
      <c r="I182" s="99">
        <v>0</v>
      </c>
      <c r="J182" s="99">
        <v>-0.1</v>
      </c>
      <c r="K182" s="99">
        <v>-0.37</v>
      </c>
      <c r="L182" s="99">
        <v>0</v>
      </c>
      <c r="M182" s="99">
        <v>-0.19500000000000001</v>
      </c>
      <c r="N182" s="99">
        <v>0</v>
      </c>
      <c r="O182" s="99">
        <v>0.5</v>
      </c>
      <c r="P182" s="99">
        <v>-0.77800000000000002</v>
      </c>
      <c r="Q182" s="99">
        <v>0.26</v>
      </c>
      <c r="R182" s="99">
        <v>0.43</v>
      </c>
      <c r="S182" s="99">
        <v>0.3</v>
      </c>
      <c r="T182" s="99">
        <v>-0.05</v>
      </c>
      <c r="U182" s="99">
        <v>-0.05</v>
      </c>
    </row>
    <row r="183" spans="3:21" x14ac:dyDescent="0.2">
      <c r="C183" s="99">
        <v>4.4349999999999996</v>
      </c>
      <c r="D183" s="99">
        <v>-7.0000000000000007E-2</v>
      </c>
      <c r="E183" s="99">
        <v>-0.13500000000000001</v>
      </c>
      <c r="F183" s="99">
        <v>-0.08</v>
      </c>
      <c r="G183" s="115">
        <v>0.35</v>
      </c>
      <c r="H183" s="99">
        <v>0</v>
      </c>
      <c r="I183" s="99">
        <v>0</v>
      </c>
      <c r="J183" s="99">
        <v>0</v>
      </c>
      <c r="K183" s="99">
        <v>-0.22</v>
      </c>
      <c r="L183" s="99">
        <v>0</v>
      </c>
      <c r="M183" s="99">
        <v>-0.13500000000000001</v>
      </c>
      <c r="N183" s="99">
        <v>0</v>
      </c>
      <c r="O183" s="99">
        <v>0.5</v>
      </c>
      <c r="P183" s="99">
        <v>-0.67800000000000005</v>
      </c>
      <c r="Q183" s="99">
        <v>0.3</v>
      </c>
      <c r="R183" s="99">
        <v>0.35</v>
      </c>
      <c r="S183" s="99">
        <v>0.3</v>
      </c>
      <c r="T183" s="99">
        <v>0.05</v>
      </c>
      <c r="U183" s="99">
        <v>0.05</v>
      </c>
    </row>
    <row r="184" spans="3:21" x14ac:dyDescent="0.2">
      <c r="C184" s="99">
        <v>4.57</v>
      </c>
      <c r="D184" s="99">
        <v>-7.0000000000000007E-2</v>
      </c>
      <c r="E184" s="99">
        <v>-0.13500000000000001</v>
      </c>
      <c r="F184" s="99">
        <v>-0.08</v>
      </c>
      <c r="G184" s="115">
        <v>0.35</v>
      </c>
      <c r="H184" s="99">
        <v>0</v>
      </c>
      <c r="I184" s="99">
        <v>0</v>
      </c>
      <c r="J184" s="99">
        <v>0</v>
      </c>
      <c r="K184" s="99">
        <v>-0.22</v>
      </c>
      <c r="L184" s="99">
        <v>0</v>
      </c>
      <c r="M184" s="99">
        <v>-0.13500000000000001</v>
      </c>
      <c r="N184" s="99">
        <v>0</v>
      </c>
      <c r="O184" s="99">
        <v>0.5</v>
      </c>
      <c r="P184" s="99">
        <v>-0.67800000000000005</v>
      </c>
      <c r="Q184" s="99">
        <v>0.3</v>
      </c>
      <c r="R184" s="99">
        <v>0.35</v>
      </c>
      <c r="S184" s="99">
        <v>0.3</v>
      </c>
      <c r="T184" s="99">
        <v>0.05</v>
      </c>
      <c r="U184" s="99">
        <v>0.05</v>
      </c>
    </row>
    <row r="185" spans="3:21" x14ac:dyDescent="0.2">
      <c r="C185" s="99">
        <v>4.6100000000000003</v>
      </c>
      <c r="D185" s="99">
        <v>-7.0000000000000007E-2</v>
      </c>
      <c r="E185" s="99">
        <v>-0.13500000000000001</v>
      </c>
      <c r="F185" s="99">
        <v>-0.08</v>
      </c>
      <c r="G185" s="115">
        <v>0.35</v>
      </c>
      <c r="H185" s="99">
        <v>0</v>
      </c>
      <c r="I185" s="99">
        <v>0</v>
      </c>
      <c r="J185" s="99">
        <v>0</v>
      </c>
      <c r="K185" s="99">
        <v>-0.22</v>
      </c>
      <c r="L185" s="99">
        <v>0</v>
      </c>
      <c r="M185" s="99">
        <v>-0.13500000000000001</v>
      </c>
      <c r="N185" s="99">
        <v>0</v>
      </c>
      <c r="O185" s="99">
        <v>0.5</v>
      </c>
      <c r="P185" s="99">
        <v>-0.67800000000000005</v>
      </c>
      <c r="Q185" s="99">
        <v>0.3</v>
      </c>
      <c r="R185" s="99">
        <v>0.35</v>
      </c>
      <c r="S185" s="99">
        <v>0.3</v>
      </c>
      <c r="T185" s="99">
        <v>0.05</v>
      </c>
      <c r="U185" s="99">
        <v>0.05</v>
      </c>
    </row>
    <row r="186" spans="3:21" x14ac:dyDescent="0.2">
      <c r="C186" s="99">
        <v>4.5250000000000004</v>
      </c>
      <c r="D186" s="99">
        <v>-7.0000000000000007E-2</v>
      </c>
      <c r="E186" s="99">
        <v>-0.13500000000000001</v>
      </c>
      <c r="F186" s="99">
        <v>-0.08</v>
      </c>
      <c r="G186" s="115">
        <v>0.35</v>
      </c>
      <c r="H186" s="99">
        <v>0</v>
      </c>
      <c r="I186" s="99">
        <v>0</v>
      </c>
      <c r="J186" s="99">
        <v>0</v>
      </c>
      <c r="K186" s="99">
        <v>-0.22</v>
      </c>
      <c r="L186" s="99">
        <v>0</v>
      </c>
      <c r="M186" s="99">
        <v>-0.13500000000000001</v>
      </c>
      <c r="N186" s="99">
        <v>0</v>
      </c>
      <c r="O186" s="99">
        <v>0.5</v>
      </c>
      <c r="P186" s="99">
        <v>-0.67800000000000005</v>
      </c>
      <c r="Q186" s="99">
        <v>0.3</v>
      </c>
      <c r="R186" s="99">
        <v>0.35</v>
      </c>
      <c r="S186" s="99">
        <v>0.3</v>
      </c>
      <c r="T186" s="99">
        <v>0.05</v>
      </c>
      <c r="U186" s="99">
        <v>0.05</v>
      </c>
    </row>
    <row r="187" spans="3:21" x14ac:dyDescent="0.2">
      <c r="C187" s="99">
        <v>4.42</v>
      </c>
      <c r="D187" s="99">
        <v>-7.0000000000000007E-2</v>
      </c>
      <c r="E187" s="99">
        <v>-0.13500000000000001</v>
      </c>
      <c r="F187" s="99">
        <v>-0.08</v>
      </c>
      <c r="G187" s="115">
        <v>0.35</v>
      </c>
      <c r="H187" s="99">
        <v>0</v>
      </c>
      <c r="I187" s="99">
        <v>0</v>
      </c>
      <c r="J187" s="99">
        <v>0</v>
      </c>
      <c r="K187" s="99">
        <v>-0.22</v>
      </c>
      <c r="L187" s="99">
        <v>0</v>
      </c>
      <c r="M187" s="99">
        <v>-0.13500000000000001</v>
      </c>
      <c r="N187" s="99">
        <v>0</v>
      </c>
      <c r="O187" s="99">
        <v>0.5</v>
      </c>
      <c r="P187" s="99">
        <v>-0.67800000000000005</v>
      </c>
      <c r="Q187" s="99">
        <v>0.3</v>
      </c>
      <c r="R187" s="99">
        <v>0.35</v>
      </c>
      <c r="S187" s="99">
        <v>0.3</v>
      </c>
      <c r="T187" s="99">
        <v>0.05</v>
      </c>
      <c r="U187" s="99">
        <v>0.05</v>
      </c>
    </row>
    <row r="188" spans="3:21" x14ac:dyDescent="0.2">
      <c r="C188" s="99">
        <v>4.2480000000000002</v>
      </c>
      <c r="D188" s="99">
        <v>-7.0000000000000007E-2</v>
      </c>
      <c r="E188" s="99">
        <v>-0.19500000000000001</v>
      </c>
      <c r="F188" s="99">
        <v>-0.08</v>
      </c>
      <c r="G188" s="115">
        <v>0.43</v>
      </c>
      <c r="H188" s="99">
        <v>0</v>
      </c>
      <c r="I188" s="99">
        <v>0</v>
      </c>
      <c r="J188" s="99">
        <v>0</v>
      </c>
      <c r="K188" s="99">
        <v>-0.37</v>
      </c>
      <c r="L188" s="99">
        <v>0</v>
      </c>
      <c r="M188" s="99">
        <v>-0.19500000000000001</v>
      </c>
      <c r="N188" s="99">
        <v>0</v>
      </c>
      <c r="O188" s="99">
        <v>0.5</v>
      </c>
      <c r="P188" s="99">
        <v>-0.77800000000000002</v>
      </c>
      <c r="Q188" s="99">
        <v>0.26</v>
      </c>
      <c r="R188" s="99">
        <v>0.43</v>
      </c>
      <c r="S188" s="99">
        <v>0.3</v>
      </c>
      <c r="T188" s="99">
        <v>0.05</v>
      </c>
      <c r="U188" s="99">
        <v>0.05</v>
      </c>
    </row>
    <row r="189" spans="3:21" x14ac:dyDescent="0.2">
      <c r="C189" s="99">
        <v>4.2510000000000003</v>
      </c>
      <c r="D189" s="99">
        <v>-7.0000000000000007E-2</v>
      </c>
      <c r="E189" s="99">
        <v>-0.19500000000000001</v>
      </c>
      <c r="F189" s="99">
        <v>-0.08</v>
      </c>
      <c r="G189" s="115">
        <v>0.43</v>
      </c>
      <c r="H189" s="99">
        <v>0</v>
      </c>
      <c r="I189" s="99">
        <v>0</v>
      </c>
      <c r="J189" s="99">
        <v>0</v>
      </c>
      <c r="K189" s="99">
        <v>-0.37</v>
      </c>
      <c r="L189" s="99">
        <v>0</v>
      </c>
      <c r="M189" s="99">
        <v>-0.19500000000000001</v>
      </c>
      <c r="N189" s="99">
        <v>0</v>
      </c>
      <c r="O189" s="99">
        <v>0.5</v>
      </c>
      <c r="P189" s="99">
        <v>-0.77800000000000002</v>
      </c>
      <c r="Q189" s="99">
        <v>0.26</v>
      </c>
      <c r="R189" s="99">
        <v>0.43</v>
      </c>
      <c r="S189" s="99">
        <v>0.3</v>
      </c>
      <c r="T189" s="99">
        <v>0.05</v>
      </c>
      <c r="U189" s="99">
        <v>0.05</v>
      </c>
    </row>
    <row r="190" spans="3:21" x14ac:dyDescent="0.2">
      <c r="C190" s="99">
        <v>4.2910000000000004</v>
      </c>
      <c r="D190" s="99">
        <v>-7.0000000000000007E-2</v>
      </c>
      <c r="E190" s="99">
        <v>-0.19500000000000001</v>
      </c>
      <c r="F190" s="99">
        <v>-0.08</v>
      </c>
      <c r="G190" s="115">
        <v>0.43</v>
      </c>
      <c r="H190" s="99">
        <v>0</v>
      </c>
      <c r="I190" s="99">
        <v>0</v>
      </c>
      <c r="J190" s="99">
        <v>0</v>
      </c>
      <c r="K190" s="99">
        <v>-0.37</v>
      </c>
      <c r="L190" s="99">
        <v>0</v>
      </c>
      <c r="M190" s="99">
        <v>-0.19500000000000001</v>
      </c>
      <c r="N190" s="99">
        <v>0</v>
      </c>
      <c r="O190" s="99">
        <v>0.5</v>
      </c>
      <c r="P190" s="99">
        <v>-0.77800000000000002</v>
      </c>
      <c r="Q190" s="99">
        <v>0.26</v>
      </c>
      <c r="R190" s="99">
        <v>0.43</v>
      </c>
      <c r="S190" s="99">
        <v>0.3</v>
      </c>
      <c r="T190" s="99">
        <v>0.05</v>
      </c>
      <c r="U190" s="99">
        <v>0.05</v>
      </c>
    </row>
    <row r="191" spans="3:21" x14ac:dyDescent="0.2">
      <c r="C191" s="99">
        <v>4.335</v>
      </c>
      <c r="D191" s="99">
        <v>-7.0000000000000007E-2</v>
      </c>
      <c r="E191" s="99">
        <v>-0.19500000000000001</v>
      </c>
      <c r="F191" s="99">
        <v>-0.08</v>
      </c>
      <c r="G191" s="115">
        <v>0.43</v>
      </c>
      <c r="H191" s="99">
        <v>0</v>
      </c>
      <c r="I191" s="99">
        <v>0</v>
      </c>
      <c r="J191" s="99">
        <v>0</v>
      </c>
      <c r="K191" s="99">
        <v>-0.37</v>
      </c>
      <c r="L191" s="99">
        <v>0</v>
      </c>
      <c r="M191" s="99">
        <v>-0.19500000000000001</v>
      </c>
      <c r="N191" s="99">
        <v>0</v>
      </c>
      <c r="O191" s="99">
        <v>0.5</v>
      </c>
      <c r="P191" s="99">
        <v>-0.77800000000000002</v>
      </c>
      <c r="Q191" s="99">
        <v>0.26</v>
      </c>
      <c r="R191" s="99">
        <v>0.43</v>
      </c>
      <c r="S191" s="99">
        <v>0.3</v>
      </c>
      <c r="T191" s="99">
        <v>0.05</v>
      </c>
      <c r="U191" s="99">
        <v>0.05</v>
      </c>
    </row>
    <row r="192" spans="3:21" x14ac:dyDescent="0.2">
      <c r="C192" s="99">
        <v>4.3849999999999998</v>
      </c>
      <c r="D192" s="99">
        <v>-7.0000000000000007E-2</v>
      </c>
      <c r="E192" s="99">
        <v>-0.19500000000000001</v>
      </c>
      <c r="F192" s="99">
        <v>-0.08</v>
      </c>
      <c r="G192" s="115">
        <v>0.43</v>
      </c>
      <c r="H192" s="99">
        <v>0</v>
      </c>
      <c r="I192" s="99">
        <v>0</v>
      </c>
      <c r="J192" s="99">
        <v>0</v>
      </c>
      <c r="K192" s="99">
        <v>-0.37</v>
      </c>
      <c r="L192" s="99">
        <v>0</v>
      </c>
      <c r="M192" s="99">
        <v>-0.19500000000000001</v>
      </c>
      <c r="N192" s="99">
        <v>0</v>
      </c>
      <c r="O192" s="99">
        <v>0.5</v>
      </c>
      <c r="P192" s="99">
        <v>-0.77800000000000002</v>
      </c>
      <c r="Q192" s="99">
        <v>0.26</v>
      </c>
      <c r="R192" s="99">
        <v>0.43</v>
      </c>
      <c r="S192" s="99">
        <v>0.3</v>
      </c>
      <c r="T192" s="99">
        <v>0.05</v>
      </c>
      <c r="U192" s="99">
        <v>0.05</v>
      </c>
    </row>
    <row r="193" spans="3:21" x14ac:dyDescent="0.2">
      <c r="C193" s="99">
        <v>4.37</v>
      </c>
      <c r="D193" s="99">
        <v>-7.0000000000000007E-2</v>
      </c>
      <c r="E193" s="99">
        <v>-0.19500000000000001</v>
      </c>
      <c r="F193" s="99">
        <v>-0.08</v>
      </c>
      <c r="G193" s="115">
        <v>0.43</v>
      </c>
      <c r="H193" s="99">
        <v>0</v>
      </c>
      <c r="I193" s="99">
        <v>0</v>
      </c>
      <c r="J193" s="99">
        <v>0</v>
      </c>
      <c r="K193" s="99">
        <v>-0.37</v>
      </c>
      <c r="L193" s="99">
        <v>0</v>
      </c>
      <c r="M193" s="99">
        <v>-0.19500000000000001</v>
      </c>
      <c r="N193" s="99">
        <v>0</v>
      </c>
      <c r="O193" s="99">
        <v>0.5</v>
      </c>
      <c r="P193" s="99">
        <v>-0.77800000000000002</v>
      </c>
      <c r="Q193" s="99">
        <v>0.26</v>
      </c>
      <c r="R193" s="99">
        <v>0.43</v>
      </c>
      <c r="S193" s="99">
        <v>0.3</v>
      </c>
      <c r="T193" s="99">
        <v>0.05</v>
      </c>
      <c r="U193" s="99">
        <v>0.05</v>
      </c>
    </row>
    <row r="194" spans="3:21" x14ac:dyDescent="0.2">
      <c r="C194" s="99">
        <v>4.3849999999999998</v>
      </c>
      <c r="D194" s="99">
        <v>-7.0000000000000007E-2</v>
      </c>
      <c r="E194" s="99">
        <v>-0.19500000000000001</v>
      </c>
      <c r="F194" s="99">
        <v>-0.08</v>
      </c>
      <c r="G194" s="115">
        <v>0.43</v>
      </c>
      <c r="H194" s="99">
        <v>0</v>
      </c>
      <c r="I194" s="99">
        <v>0</v>
      </c>
      <c r="J194" s="99">
        <v>0</v>
      </c>
      <c r="K194" s="99">
        <v>-0.37</v>
      </c>
      <c r="L194" s="99">
        <v>0</v>
      </c>
      <c r="M194" s="99">
        <v>-0.19500000000000001</v>
      </c>
      <c r="N194" s="99">
        <v>0</v>
      </c>
      <c r="O194" s="99">
        <v>0.5</v>
      </c>
      <c r="P194" s="99">
        <v>-0.77800000000000002</v>
      </c>
      <c r="Q194" s="99">
        <v>0.26</v>
      </c>
      <c r="R194" s="99">
        <v>0.43</v>
      </c>
      <c r="S194" s="99">
        <v>0.3</v>
      </c>
      <c r="T194" s="99">
        <v>0.05</v>
      </c>
      <c r="U194" s="99">
        <v>0.05</v>
      </c>
    </row>
    <row r="195" spans="3:21" x14ac:dyDescent="0.2">
      <c r="C195" s="99">
        <v>4.53</v>
      </c>
      <c r="D195" s="99">
        <v>-7.0000000000000007E-2</v>
      </c>
      <c r="E195" s="99">
        <v>-0.13500000000000001</v>
      </c>
      <c r="F195" s="99">
        <v>-0.08</v>
      </c>
      <c r="G195" s="115">
        <v>0.35</v>
      </c>
      <c r="H195" s="99">
        <v>0</v>
      </c>
      <c r="I195" s="99">
        <v>0</v>
      </c>
      <c r="J195" s="99">
        <v>0</v>
      </c>
      <c r="K195" s="99">
        <v>-0.22</v>
      </c>
      <c r="L195" s="99">
        <v>0</v>
      </c>
      <c r="M195" s="99">
        <v>-0.13500000000000001</v>
      </c>
      <c r="N195" s="99">
        <v>0</v>
      </c>
      <c r="O195" s="99">
        <v>0.5</v>
      </c>
      <c r="P195" s="99">
        <v>-0.67800000000000005</v>
      </c>
      <c r="Q195" s="99">
        <v>0.3</v>
      </c>
      <c r="R195" s="99">
        <v>0.35</v>
      </c>
      <c r="S195" s="99">
        <v>0.3</v>
      </c>
      <c r="T195" s="99">
        <v>0.05</v>
      </c>
      <c r="U195" s="99">
        <v>0.05</v>
      </c>
    </row>
    <row r="196" spans="3:21" x14ac:dyDescent="0.2">
      <c r="C196" s="99">
        <v>4.665</v>
      </c>
      <c r="D196" s="99">
        <v>-7.0000000000000007E-2</v>
      </c>
      <c r="E196" s="99">
        <v>-0.13500000000000001</v>
      </c>
      <c r="F196" s="99">
        <v>-0.08</v>
      </c>
      <c r="G196" s="115">
        <v>0.35</v>
      </c>
      <c r="H196" s="99">
        <v>0</v>
      </c>
      <c r="I196" s="99">
        <v>0</v>
      </c>
      <c r="J196" s="99">
        <v>0</v>
      </c>
      <c r="K196" s="99">
        <v>-0.22</v>
      </c>
      <c r="L196" s="99">
        <v>0</v>
      </c>
      <c r="M196" s="99">
        <v>-0.13500000000000001</v>
      </c>
      <c r="N196" s="99">
        <v>0</v>
      </c>
      <c r="O196" s="99">
        <v>0.5</v>
      </c>
      <c r="P196" s="99">
        <v>-0.67800000000000005</v>
      </c>
      <c r="Q196" s="99">
        <v>0.3</v>
      </c>
      <c r="R196" s="99">
        <v>0.35</v>
      </c>
      <c r="S196" s="99">
        <v>0.3</v>
      </c>
      <c r="T196" s="99">
        <v>0.05</v>
      </c>
      <c r="U196" s="99">
        <v>0.05</v>
      </c>
    </row>
    <row r="197" spans="3:21" x14ac:dyDescent="0.2">
      <c r="C197" s="99">
        <v>4.7050000000000001</v>
      </c>
      <c r="D197" s="99">
        <v>-7.0000000000000007E-2</v>
      </c>
      <c r="E197" s="99">
        <v>-0.13500000000000001</v>
      </c>
      <c r="F197" s="99">
        <v>-0.08</v>
      </c>
      <c r="G197" s="115">
        <v>0.35</v>
      </c>
      <c r="H197" s="99">
        <v>0</v>
      </c>
      <c r="I197" s="99">
        <v>0</v>
      </c>
      <c r="J197" s="99">
        <v>0</v>
      </c>
      <c r="K197" s="99">
        <v>-0.22</v>
      </c>
      <c r="L197" s="99">
        <v>0</v>
      </c>
      <c r="M197" s="99">
        <v>-0.13500000000000001</v>
      </c>
      <c r="N197" s="99">
        <v>0</v>
      </c>
      <c r="O197" s="99">
        <v>0.5</v>
      </c>
      <c r="P197" s="99">
        <v>-0.67800000000000005</v>
      </c>
      <c r="Q197" s="99">
        <v>0.3</v>
      </c>
      <c r="R197" s="99">
        <v>0.35</v>
      </c>
      <c r="S197" s="99">
        <v>0.3</v>
      </c>
      <c r="T197" s="99">
        <v>0.05</v>
      </c>
      <c r="U197" s="99">
        <v>0.05</v>
      </c>
    </row>
    <row r="198" spans="3:21" x14ac:dyDescent="0.2">
      <c r="C198" s="99">
        <v>4.62</v>
      </c>
      <c r="D198" s="99">
        <v>-7.0000000000000007E-2</v>
      </c>
      <c r="E198" s="99">
        <v>-0.13500000000000001</v>
      </c>
      <c r="F198" s="99">
        <v>-0.08</v>
      </c>
      <c r="G198" s="115">
        <v>0.35</v>
      </c>
      <c r="H198" s="99">
        <v>0</v>
      </c>
      <c r="I198" s="99">
        <v>0</v>
      </c>
      <c r="J198" s="99">
        <v>0</v>
      </c>
      <c r="K198" s="99">
        <v>-0.22</v>
      </c>
      <c r="L198" s="99">
        <v>0</v>
      </c>
      <c r="M198" s="99">
        <v>-0.13500000000000001</v>
      </c>
      <c r="N198" s="99">
        <v>0</v>
      </c>
      <c r="O198" s="99">
        <v>0.5</v>
      </c>
      <c r="P198" s="99">
        <v>-0.67800000000000005</v>
      </c>
      <c r="Q198" s="99">
        <v>0.3</v>
      </c>
      <c r="R198" s="99">
        <v>0.35</v>
      </c>
      <c r="S198" s="99">
        <v>0.3</v>
      </c>
      <c r="T198" s="99">
        <v>0.05</v>
      </c>
      <c r="U198" s="99">
        <v>0.05</v>
      </c>
    </row>
    <row r="199" spans="3:21" x14ac:dyDescent="0.2">
      <c r="C199" s="99">
        <v>4.5149999999999997</v>
      </c>
      <c r="D199" s="99">
        <v>-7.0000000000000007E-2</v>
      </c>
      <c r="E199" s="99">
        <v>-0.13500000000000001</v>
      </c>
      <c r="F199" s="99">
        <v>-0.08</v>
      </c>
      <c r="G199" s="115">
        <v>0.35</v>
      </c>
      <c r="H199" s="99">
        <v>0</v>
      </c>
      <c r="I199" s="99">
        <v>0</v>
      </c>
      <c r="J199" s="99">
        <v>0</v>
      </c>
      <c r="K199" s="99">
        <v>-0.22</v>
      </c>
      <c r="L199" s="99">
        <v>0</v>
      </c>
      <c r="M199" s="99">
        <v>-0.13500000000000001</v>
      </c>
      <c r="N199" s="99">
        <v>0</v>
      </c>
      <c r="O199" s="99">
        <v>0.5</v>
      </c>
      <c r="P199" s="99">
        <v>-0.67800000000000005</v>
      </c>
      <c r="Q199" s="99">
        <v>0.3</v>
      </c>
      <c r="R199" s="99">
        <v>0.35</v>
      </c>
      <c r="S199" s="99">
        <v>0.3</v>
      </c>
      <c r="T199" s="99">
        <v>0.05</v>
      </c>
      <c r="U199" s="99">
        <v>0.05</v>
      </c>
    </row>
    <row r="200" spans="3:21" x14ac:dyDescent="0.2">
      <c r="C200" s="99">
        <v>4.343</v>
      </c>
      <c r="D200" s="99">
        <v>-7.0000000000000007E-2</v>
      </c>
      <c r="E200" s="99">
        <v>-0.19500000000000001</v>
      </c>
      <c r="F200" s="99">
        <v>-0.08</v>
      </c>
      <c r="G200" s="115">
        <v>0.43</v>
      </c>
      <c r="H200" s="99">
        <v>0</v>
      </c>
      <c r="I200" s="99">
        <v>0</v>
      </c>
      <c r="J200" s="99">
        <v>0</v>
      </c>
      <c r="K200" s="99">
        <v>-0.37</v>
      </c>
      <c r="L200" s="99">
        <v>0</v>
      </c>
      <c r="M200" s="99">
        <v>-0.19500000000000001</v>
      </c>
      <c r="N200" s="99">
        <v>0</v>
      </c>
      <c r="O200" s="99">
        <v>0.5</v>
      </c>
      <c r="P200" s="99">
        <v>-0.77800000000000002</v>
      </c>
      <c r="Q200" s="99">
        <v>0.26</v>
      </c>
      <c r="R200" s="99">
        <v>0.43</v>
      </c>
      <c r="S200" s="99">
        <v>0.3</v>
      </c>
      <c r="T200" s="99">
        <v>0.05</v>
      </c>
      <c r="U200" s="99">
        <v>0.05</v>
      </c>
    </row>
    <row r="201" spans="3:21" x14ac:dyDescent="0.2">
      <c r="C201" s="99">
        <v>4.3460000000000001</v>
      </c>
      <c r="D201" s="99">
        <v>-7.0000000000000007E-2</v>
      </c>
      <c r="E201" s="99">
        <v>-0.19500000000000001</v>
      </c>
      <c r="F201" s="99">
        <v>-0.08</v>
      </c>
      <c r="G201" s="115">
        <v>0.43</v>
      </c>
      <c r="H201" s="99">
        <v>0</v>
      </c>
      <c r="I201" s="99">
        <v>0</v>
      </c>
      <c r="J201" s="99">
        <v>0</v>
      </c>
      <c r="K201" s="99">
        <v>-0.37</v>
      </c>
      <c r="L201" s="99">
        <v>0</v>
      </c>
      <c r="M201" s="99">
        <v>-0.19500000000000001</v>
      </c>
      <c r="N201" s="99">
        <v>0</v>
      </c>
      <c r="O201" s="99">
        <v>0.5</v>
      </c>
      <c r="P201" s="99">
        <v>-0.77800000000000002</v>
      </c>
      <c r="Q201" s="99">
        <v>0.26</v>
      </c>
      <c r="R201" s="99">
        <v>0.43</v>
      </c>
      <c r="S201" s="99">
        <v>0.3</v>
      </c>
      <c r="T201" s="99">
        <v>0.05</v>
      </c>
      <c r="U201" s="99">
        <v>0.05</v>
      </c>
    </row>
    <row r="202" spans="3:21" x14ac:dyDescent="0.2">
      <c r="C202" s="99">
        <v>4.3860000000000001</v>
      </c>
      <c r="D202" s="99">
        <v>-7.0000000000000007E-2</v>
      </c>
      <c r="E202" s="99">
        <v>-0.19500000000000001</v>
      </c>
      <c r="F202" s="99">
        <v>-0.08</v>
      </c>
      <c r="G202" s="115">
        <v>0.43</v>
      </c>
      <c r="H202" s="99">
        <v>0</v>
      </c>
      <c r="I202" s="99">
        <v>0</v>
      </c>
      <c r="J202" s="99">
        <v>0</v>
      </c>
      <c r="K202" s="99">
        <v>-0.37</v>
      </c>
      <c r="L202" s="99">
        <v>0</v>
      </c>
      <c r="M202" s="99">
        <v>-0.19500000000000001</v>
      </c>
      <c r="N202" s="99">
        <v>0</v>
      </c>
      <c r="O202" s="99">
        <v>0.5</v>
      </c>
      <c r="P202" s="99">
        <v>-0.77800000000000002</v>
      </c>
      <c r="Q202" s="99">
        <v>0.26</v>
      </c>
      <c r="R202" s="99">
        <v>0.43</v>
      </c>
      <c r="S202" s="99">
        <v>0.3</v>
      </c>
      <c r="T202" s="99">
        <v>0.05</v>
      </c>
      <c r="U202" s="99">
        <v>0.05</v>
      </c>
    </row>
    <row r="203" spans="3:21" x14ac:dyDescent="0.2">
      <c r="C203" s="99">
        <v>4.43</v>
      </c>
      <c r="D203" s="99">
        <v>-7.0000000000000007E-2</v>
      </c>
      <c r="E203" s="99">
        <v>-0.19500000000000001</v>
      </c>
      <c r="F203" s="99">
        <v>-0.08</v>
      </c>
      <c r="G203" s="115">
        <v>0.43</v>
      </c>
      <c r="H203" s="99">
        <v>0</v>
      </c>
      <c r="I203" s="99">
        <v>0</v>
      </c>
      <c r="J203" s="99">
        <v>0</v>
      </c>
      <c r="K203" s="99">
        <v>-0.37</v>
      </c>
      <c r="L203" s="99">
        <v>0</v>
      </c>
      <c r="M203" s="99">
        <v>-0.19500000000000001</v>
      </c>
      <c r="N203" s="99">
        <v>0</v>
      </c>
      <c r="O203" s="99">
        <v>0.5</v>
      </c>
      <c r="P203" s="99">
        <v>-0.77800000000000002</v>
      </c>
      <c r="Q203" s="99">
        <v>0.26</v>
      </c>
      <c r="R203" s="99">
        <v>0.43</v>
      </c>
      <c r="S203" s="99">
        <v>0.3</v>
      </c>
      <c r="T203" s="99">
        <v>0.05</v>
      </c>
      <c r="U203" s="99">
        <v>0.05</v>
      </c>
    </row>
    <row r="204" spans="3:21" x14ac:dyDescent="0.2">
      <c r="C204" s="99">
        <v>4.4800000000000004</v>
      </c>
      <c r="D204" s="99">
        <v>-7.0000000000000007E-2</v>
      </c>
      <c r="E204" s="99">
        <v>-0.19500000000000001</v>
      </c>
      <c r="F204" s="99">
        <v>-0.08</v>
      </c>
      <c r="G204" s="115">
        <v>0.43</v>
      </c>
      <c r="H204" s="99">
        <v>0</v>
      </c>
      <c r="I204" s="99">
        <v>0</v>
      </c>
      <c r="J204" s="99">
        <v>0</v>
      </c>
      <c r="K204" s="99">
        <v>-0.37</v>
      </c>
      <c r="L204" s="99">
        <v>0</v>
      </c>
      <c r="M204" s="99">
        <v>-0.19500000000000001</v>
      </c>
      <c r="N204" s="99">
        <v>0</v>
      </c>
      <c r="O204" s="99">
        <v>0.5</v>
      </c>
      <c r="P204" s="99">
        <v>-0.77800000000000002</v>
      </c>
      <c r="Q204" s="99">
        <v>0.26</v>
      </c>
      <c r="R204" s="99">
        <v>0.43</v>
      </c>
      <c r="S204" s="99">
        <v>0.3</v>
      </c>
      <c r="T204" s="99">
        <v>0.05</v>
      </c>
      <c r="U204" s="99">
        <v>0.05</v>
      </c>
    </row>
    <row r="205" spans="3:21" x14ac:dyDescent="0.2">
      <c r="C205" s="99">
        <v>4.4649999999999999</v>
      </c>
      <c r="D205" s="99">
        <v>-7.0000000000000007E-2</v>
      </c>
      <c r="E205" s="99">
        <v>-0.19500000000000001</v>
      </c>
      <c r="F205" s="99">
        <v>-0.08</v>
      </c>
      <c r="G205" s="115">
        <v>0.43</v>
      </c>
      <c r="H205" s="99">
        <v>0</v>
      </c>
      <c r="I205" s="99">
        <v>0</v>
      </c>
      <c r="J205" s="99">
        <v>0</v>
      </c>
      <c r="K205" s="99">
        <v>-0.37</v>
      </c>
      <c r="L205" s="99">
        <v>0</v>
      </c>
      <c r="M205" s="99">
        <v>-0.19500000000000001</v>
      </c>
      <c r="N205" s="99">
        <v>0</v>
      </c>
      <c r="O205" s="99">
        <v>0.5</v>
      </c>
      <c r="P205" s="99">
        <v>-0.77800000000000002</v>
      </c>
      <c r="Q205" s="99">
        <v>0.26</v>
      </c>
      <c r="R205" s="99">
        <v>0.43</v>
      </c>
      <c r="S205" s="99">
        <v>0.3</v>
      </c>
      <c r="T205" s="99">
        <v>0.05</v>
      </c>
      <c r="U205" s="99">
        <v>0.05</v>
      </c>
    </row>
    <row r="206" spans="3:21" x14ac:dyDescent="0.2">
      <c r="C206" s="99">
        <v>4.4800000000000004</v>
      </c>
      <c r="D206" s="99">
        <v>-7.0000000000000007E-2</v>
      </c>
      <c r="E206" s="99">
        <v>-0.19500000000000001</v>
      </c>
      <c r="F206" s="99">
        <v>-0.08</v>
      </c>
      <c r="G206" s="115">
        <v>0.43</v>
      </c>
      <c r="H206" s="99">
        <v>0</v>
      </c>
      <c r="I206" s="99">
        <v>0</v>
      </c>
      <c r="J206" s="99">
        <v>0</v>
      </c>
      <c r="K206" s="99">
        <v>-0.37</v>
      </c>
      <c r="L206" s="99">
        <v>0</v>
      </c>
      <c r="M206" s="99">
        <v>-0.19500000000000001</v>
      </c>
      <c r="N206" s="99">
        <v>0</v>
      </c>
      <c r="O206" s="99">
        <v>0.5</v>
      </c>
      <c r="P206" s="99">
        <v>-0.77800000000000002</v>
      </c>
      <c r="Q206" s="99">
        <v>0.26</v>
      </c>
      <c r="R206" s="99">
        <v>0.43</v>
      </c>
      <c r="S206" s="99">
        <v>0.3</v>
      </c>
      <c r="T206" s="99">
        <v>0.05</v>
      </c>
      <c r="U206" s="99">
        <v>0.05</v>
      </c>
    </row>
    <row r="207" spans="3:21" x14ac:dyDescent="0.2">
      <c r="C207" s="99">
        <v>4.625</v>
      </c>
      <c r="D207" s="99">
        <v>-7.0000000000000007E-2</v>
      </c>
      <c r="E207" s="99">
        <v>-0.13500000000000001</v>
      </c>
      <c r="F207" s="99">
        <v>-0.08</v>
      </c>
      <c r="G207" s="115">
        <v>0.35</v>
      </c>
      <c r="H207" s="99">
        <v>0</v>
      </c>
      <c r="I207" s="99">
        <v>0</v>
      </c>
      <c r="J207" s="99">
        <v>0</v>
      </c>
      <c r="K207" s="99">
        <v>-0.22</v>
      </c>
      <c r="L207" s="99">
        <v>0</v>
      </c>
      <c r="M207" s="99">
        <v>-0.13500000000000001</v>
      </c>
      <c r="N207" s="99">
        <v>0</v>
      </c>
      <c r="O207" s="99">
        <v>0.5</v>
      </c>
      <c r="P207" s="99">
        <v>-0.67800000000000005</v>
      </c>
      <c r="Q207" s="99">
        <v>0.3</v>
      </c>
      <c r="R207" s="99">
        <v>0.35</v>
      </c>
      <c r="S207" s="99">
        <v>0.3</v>
      </c>
      <c r="T207" s="99">
        <v>0.05</v>
      </c>
      <c r="U207" s="99">
        <v>0.05</v>
      </c>
    </row>
    <row r="208" spans="3:21" x14ac:dyDescent="0.2">
      <c r="C208" s="99">
        <v>4.76</v>
      </c>
      <c r="D208" s="99">
        <v>-7.0000000000000007E-2</v>
      </c>
      <c r="E208" s="99">
        <v>-0.13500000000000001</v>
      </c>
      <c r="F208" s="99">
        <v>-0.08</v>
      </c>
      <c r="G208" s="115">
        <v>0.35</v>
      </c>
      <c r="H208" s="99">
        <v>0</v>
      </c>
      <c r="I208" s="99">
        <v>0</v>
      </c>
      <c r="J208" s="99">
        <v>0</v>
      </c>
      <c r="K208" s="99">
        <v>-0.22</v>
      </c>
      <c r="L208" s="99">
        <v>0</v>
      </c>
      <c r="M208" s="99">
        <v>-0.13500000000000001</v>
      </c>
      <c r="N208" s="99">
        <v>0</v>
      </c>
      <c r="O208" s="99">
        <v>0.5</v>
      </c>
      <c r="P208" s="99">
        <v>-0.67800000000000005</v>
      </c>
      <c r="Q208" s="99">
        <v>0.3</v>
      </c>
      <c r="R208" s="99">
        <v>0.35</v>
      </c>
      <c r="S208" s="99">
        <v>0.3</v>
      </c>
      <c r="T208" s="99">
        <v>0.05</v>
      </c>
      <c r="U208" s="99">
        <v>0.05</v>
      </c>
    </row>
    <row r="209" spans="3:21" x14ac:dyDescent="0.2">
      <c r="C209" s="99">
        <v>4.8</v>
      </c>
      <c r="D209" s="99">
        <v>-7.0000000000000007E-2</v>
      </c>
      <c r="E209" s="99">
        <v>-0.13500000000000001</v>
      </c>
      <c r="F209" s="99">
        <v>-0.08</v>
      </c>
      <c r="G209" s="115">
        <v>0.35</v>
      </c>
      <c r="H209" s="99">
        <v>0</v>
      </c>
      <c r="I209" s="99">
        <v>0</v>
      </c>
      <c r="J209" s="99">
        <v>0</v>
      </c>
      <c r="K209" s="99">
        <v>-0.22</v>
      </c>
      <c r="L209" s="99">
        <v>0</v>
      </c>
      <c r="M209" s="99">
        <v>-0.13500000000000001</v>
      </c>
      <c r="N209" s="99">
        <v>0</v>
      </c>
      <c r="O209" s="99">
        <v>0.5</v>
      </c>
      <c r="P209" s="99">
        <v>-0.67800000000000005</v>
      </c>
      <c r="Q209" s="99">
        <v>0.3</v>
      </c>
      <c r="R209" s="99">
        <v>0.35</v>
      </c>
      <c r="S209" s="99">
        <v>0.3</v>
      </c>
      <c r="T209" s="99">
        <v>0.05</v>
      </c>
      <c r="U209" s="99">
        <v>0.05</v>
      </c>
    </row>
    <row r="210" spans="3:21" x14ac:dyDescent="0.2">
      <c r="C210" s="99">
        <v>4.7149999999999999</v>
      </c>
      <c r="D210" s="99">
        <v>-7.0000000000000007E-2</v>
      </c>
      <c r="E210" s="99">
        <v>-0.13500000000000001</v>
      </c>
      <c r="F210" s="99">
        <v>-0.08</v>
      </c>
      <c r="G210" s="115">
        <v>0.35</v>
      </c>
      <c r="H210" s="99">
        <v>0</v>
      </c>
      <c r="I210" s="99">
        <v>0</v>
      </c>
      <c r="J210" s="99">
        <v>0</v>
      </c>
      <c r="K210" s="99">
        <v>-0.22</v>
      </c>
      <c r="L210" s="99">
        <v>0</v>
      </c>
      <c r="M210" s="99">
        <v>-0.13500000000000001</v>
      </c>
      <c r="N210" s="99">
        <v>0</v>
      </c>
      <c r="O210" s="99">
        <v>0.5</v>
      </c>
      <c r="P210" s="99">
        <v>-0.67800000000000005</v>
      </c>
      <c r="Q210" s="99">
        <v>0.3</v>
      </c>
      <c r="R210" s="99">
        <v>0.35</v>
      </c>
      <c r="S210" s="99">
        <v>0.3</v>
      </c>
      <c r="T210" s="99">
        <v>0.05</v>
      </c>
      <c r="U210" s="99">
        <v>0.05</v>
      </c>
    </row>
    <row r="211" spans="3:21" x14ac:dyDescent="0.2">
      <c r="C211" s="99">
        <v>4.6100000000000003</v>
      </c>
      <c r="D211" s="99">
        <v>-7.0000000000000007E-2</v>
      </c>
      <c r="E211" s="99">
        <v>-0.13500000000000001</v>
      </c>
      <c r="F211" s="99">
        <v>-0.08</v>
      </c>
      <c r="G211" s="115">
        <v>0.35</v>
      </c>
      <c r="H211" s="99">
        <v>0</v>
      </c>
      <c r="I211" s="99">
        <v>0</v>
      </c>
      <c r="J211" s="99">
        <v>0</v>
      </c>
      <c r="K211" s="99">
        <v>-0.22</v>
      </c>
      <c r="L211" s="99">
        <v>0</v>
      </c>
      <c r="M211" s="99">
        <v>-0.13500000000000001</v>
      </c>
      <c r="N211" s="99">
        <v>0</v>
      </c>
      <c r="O211" s="99">
        <v>0.5</v>
      </c>
      <c r="P211" s="99">
        <v>-0.67800000000000005</v>
      </c>
      <c r="Q211" s="99">
        <v>0.3</v>
      </c>
      <c r="R211" s="99">
        <v>0.35</v>
      </c>
      <c r="S211" s="99">
        <v>0.3</v>
      </c>
      <c r="T211" s="99">
        <v>0.05</v>
      </c>
      <c r="U211" s="99">
        <v>0.05</v>
      </c>
    </row>
    <row r="212" spans="3:21" x14ac:dyDescent="0.2">
      <c r="C212" s="99">
        <v>4.4379999999999997</v>
      </c>
      <c r="D212" s="99">
        <v>-7.0000000000000007E-2</v>
      </c>
      <c r="E212" s="99">
        <v>-0.19500000000000001</v>
      </c>
      <c r="F212" s="99">
        <v>-0.08</v>
      </c>
      <c r="G212" s="115">
        <v>0.43</v>
      </c>
      <c r="H212" s="99">
        <v>0</v>
      </c>
      <c r="I212" s="99">
        <v>0</v>
      </c>
      <c r="J212" s="99">
        <v>0</v>
      </c>
      <c r="K212" s="99">
        <v>-0.37</v>
      </c>
      <c r="L212" s="99">
        <v>0</v>
      </c>
      <c r="M212" s="99">
        <v>-0.19500000000000001</v>
      </c>
      <c r="N212" s="99">
        <v>0</v>
      </c>
      <c r="O212" s="99">
        <v>0.5</v>
      </c>
      <c r="P212" s="99">
        <v>-0.77800000000000002</v>
      </c>
      <c r="Q212" s="99">
        <v>0.26</v>
      </c>
      <c r="R212" s="99">
        <v>0.43</v>
      </c>
      <c r="S212" s="99">
        <v>0.3</v>
      </c>
      <c r="T212" s="99">
        <v>0.05</v>
      </c>
      <c r="U212" s="99">
        <v>0.05</v>
      </c>
    </row>
    <row r="213" spans="3:21" x14ac:dyDescent="0.2">
      <c r="C213" s="99">
        <v>4.4409999999999998</v>
      </c>
      <c r="D213" s="99">
        <v>-7.0000000000000007E-2</v>
      </c>
      <c r="E213" s="99">
        <v>-0.19500000000000001</v>
      </c>
      <c r="F213" s="99">
        <v>-0.08</v>
      </c>
      <c r="G213" s="115">
        <v>0.43</v>
      </c>
      <c r="H213" s="99">
        <v>0</v>
      </c>
      <c r="I213" s="99">
        <v>0</v>
      </c>
      <c r="J213" s="99">
        <v>0</v>
      </c>
      <c r="K213" s="99">
        <v>-0.37</v>
      </c>
      <c r="L213" s="99">
        <v>0</v>
      </c>
      <c r="M213" s="99">
        <v>-0.19500000000000001</v>
      </c>
      <c r="N213" s="99">
        <v>0</v>
      </c>
      <c r="O213" s="99">
        <v>0.5</v>
      </c>
      <c r="P213" s="99">
        <v>-0.77800000000000002</v>
      </c>
      <c r="Q213" s="99">
        <v>0.26</v>
      </c>
      <c r="R213" s="99">
        <v>0.43</v>
      </c>
      <c r="S213" s="99">
        <v>0.3</v>
      </c>
      <c r="T213" s="99">
        <v>0.05</v>
      </c>
      <c r="U213" s="99">
        <v>0.05</v>
      </c>
    </row>
    <row r="214" spans="3:21" x14ac:dyDescent="0.2">
      <c r="C214" s="99">
        <v>4.4809999999999999</v>
      </c>
      <c r="D214" s="99">
        <v>-7.0000000000000007E-2</v>
      </c>
      <c r="E214" s="99">
        <v>-0.19500000000000001</v>
      </c>
      <c r="F214" s="99">
        <v>-0.08</v>
      </c>
      <c r="G214" s="115">
        <v>0.43</v>
      </c>
      <c r="H214" s="99">
        <v>0</v>
      </c>
      <c r="I214" s="99">
        <v>0</v>
      </c>
      <c r="J214" s="99">
        <v>0</v>
      </c>
      <c r="K214" s="99">
        <v>-0.37</v>
      </c>
      <c r="L214" s="99">
        <v>0</v>
      </c>
      <c r="M214" s="99">
        <v>-0.19500000000000001</v>
      </c>
      <c r="N214" s="99">
        <v>0</v>
      </c>
      <c r="O214" s="99">
        <v>0.5</v>
      </c>
      <c r="P214" s="99">
        <v>-0.77800000000000002</v>
      </c>
      <c r="Q214" s="99">
        <v>0.26</v>
      </c>
      <c r="R214" s="99">
        <v>0.43</v>
      </c>
      <c r="S214" s="99">
        <v>0.3</v>
      </c>
      <c r="T214" s="99">
        <v>0.05</v>
      </c>
      <c r="U214" s="99">
        <v>0.05</v>
      </c>
    </row>
    <row r="215" spans="3:21" x14ac:dyDescent="0.2">
      <c r="C215" s="99">
        <v>4.5250000000000004</v>
      </c>
      <c r="D215" s="99">
        <v>-7.0000000000000007E-2</v>
      </c>
      <c r="E215" s="99">
        <v>-0.19500000000000001</v>
      </c>
      <c r="F215" s="99">
        <v>-0.08</v>
      </c>
      <c r="G215" s="115">
        <v>0.43</v>
      </c>
      <c r="H215" s="99">
        <v>0</v>
      </c>
      <c r="I215" s="99">
        <v>0</v>
      </c>
      <c r="J215" s="99">
        <v>0</v>
      </c>
      <c r="K215" s="99">
        <v>-0.37</v>
      </c>
      <c r="L215" s="99">
        <v>0</v>
      </c>
      <c r="M215" s="99">
        <v>-0.19500000000000001</v>
      </c>
      <c r="N215" s="99">
        <v>0</v>
      </c>
      <c r="O215" s="99">
        <v>0.5</v>
      </c>
      <c r="P215" s="99">
        <v>-0.77800000000000002</v>
      </c>
      <c r="Q215" s="99">
        <v>0.26</v>
      </c>
      <c r="R215" s="99">
        <v>0.43</v>
      </c>
      <c r="S215" s="99">
        <v>0.3</v>
      </c>
      <c r="T215" s="99">
        <v>0.05</v>
      </c>
      <c r="U215" s="99">
        <v>0.05</v>
      </c>
    </row>
    <row r="216" spans="3:21" x14ac:dyDescent="0.2">
      <c r="C216" s="99">
        <v>4.5750000000000002</v>
      </c>
      <c r="D216" s="99">
        <v>-7.0000000000000007E-2</v>
      </c>
      <c r="E216" s="99">
        <v>-0.19500000000000001</v>
      </c>
      <c r="F216" s="99">
        <v>-0.08</v>
      </c>
      <c r="G216" s="115">
        <v>0.43</v>
      </c>
      <c r="H216" s="99">
        <v>0</v>
      </c>
      <c r="I216" s="99">
        <v>0</v>
      </c>
      <c r="J216" s="99">
        <v>0</v>
      </c>
      <c r="K216" s="99">
        <v>-0.37</v>
      </c>
      <c r="L216" s="99">
        <v>0</v>
      </c>
      <c r="M216" s="99">
        <v>-0.19500000000000001</v>
      </c>
      <c r="N216" s="99">
        <v>0</v>
      </c>
      <c r="O216" s="99">
        <v>0.5</v>
      </c>
      <c r="P216" s="99">
        <v>-0.77800000000000002</v>
      </c>
      <c r="Q216" s="99">
        <v>0.26</v>
      </c>
      <c r="R216" s="99">
        <v>0.43</v>
      </c>
      <c r="S216" s="99">
        <v>0.3</v>
      </c>
      <c r="T216" s="99">
        <v>0.05</v>
      </c>
      <c r="U216" s="99">
        <v>0.05</v>
      </c>
    </row>
    <row r="217" spans="3:21" x14ac:dyDescent="0.2">
      <c r="C217" s="99">
        <v>4.5599999999999996</v>
      </c>
      <c r="D217" s="99">
        <v>-7.0000000000000007E-2</v>
      </c>
      <c r="E217" s="99">
        <v>-0.19500000000000001</v>
      </c>
      <c r="F217" s="99">
        <v>-0.08</v>
      </c>
      <c r="G217" s="115">
        <v>0.43</v>
      </c>
      <c r="H217" s="99">
        <v>0</v>
      </c>
      <c r="I217" s="99">
        <v>0</v>
      </c>
      <c r="J217" s="99">
        <v>0</v>
      </c>
      <c r="K217" s="99">
        <v>-0.37</v>
      </c>
      <c r="L217" s="99">
        <v>0</v>
      </c>
      <c r="M217" s="99">
        <v>-0.19500000000000001</v>
      </c>
      <c r="N217" s="99">
        <v>0</v>
      </c>
      <c r="O217" s="99">
        <v>0.5</v>
      </c>
      <c r="P217" s="99">
        <v>-0.77800000000000002</v>
      </c>
      <c r="Q217" s="99">
        <v>0.26</v>
      </c>
      <c r="R217" s="99">
        <v>0.43</v>
      </c>
      <c r="S217" s="99">
        <v>0.3</v>
      </c>
      <c r="T217" s="99">
        <v>0.05</v>
      </c>
      <c r="U217" s="99">
        <v>0.05</v>
      </c>
    </row>
    <row r="218" spans="3:21" x14ac:dyDescent="0.2">
      <c r="C218" s="99">
        <v>4.5750000000000002</v>
      </c>
      <c r="D218" s="99">
        <v>-7.0000000000000007E-2</v>
      </c>
      <c r="E218" s="99">
        <v>-0.19500000000000001</v>
      </c>
      <c r="F218" s="99">
        <v>-0.08</v>
      </c>
      <c r="G218" s="115">
        <v>0.43</v>
      </c>
      <c r="H218" s="99">
        <v>0</v>
      </c>
      <c r="I218" s="99">
        <v>0</v>
      </c>
      <c r="J218" s="99">
        <v>0</v>
      </c>
      <c r="K218" s="99">
        <v>-0.37</v>
      </c>
      <c r="L218" s="99">
        <v>0</v>
      </c>
      <c r="M218" s="99">
        <v>-0.19500000000000001</v>
      </c>
      <c r="N218" s="99">
        <v>0</v>
      </c>
      <c r="O218" s="99">
        <v>0.5</v>
      </c>
      <c r="P218" s="99">
        <v>-0.77800000000000002</v>
      </c>
      <c r="Q218" s="99">
        <v>0.26</v>
      </c>
      <c r="R218" s="99">
        <v>0.43</v>
      </c>
      <c r="S218" s="99">
        <v>0.3</v>
      </c>
      <c r="T218" s="99">
        <v>0.05</v>
      </c>
      <c r="U218" s="99">
        <v>0.05</v>
      </c>
    </row>
    <row r="219" spans="3:21" x14ac:dyDescent="0.2">
      <c r="C219" s="99">
        <v>4.72</v>
      </c>
      <c r="D219" s="99">
        <v>-7.0000000000000007E-2</v>
      </c>
      <c r="E219" s="99">
        <v>-0.13500000000000001</v>
      </c>
      <c r="F219" s="99">
        <v>-0.08</v>
      </c>
      <c r="G219" s="115">
        <v>0.35</v>
      </c>
      <c r="H219" s="99">
        <v>0</v>
      </c>
      <c r="I219" s="99">
        <v>0</v>
      </c>
      <c r="J219" s="99">
        <v>0</v>
      </c>
      <c r="K219" s="99">
        <v>-0.22</v>
      </c>
      <c r="L219" s="99">
        <v>0</v>
      </c>
      <c r="M219" s="99">
        <v>-0.13500000000000001</v>
      </c>
      <c r="N219" s="99">
        <v>0</v>
      </c>
      <c r="O219" s="99">
        <v>0.5</v>
      </c>
      <c r="P219" s="99">
        <v>-0.67800000000000005</v>
      </c>
      <c r="Q219" s="99">
        <v>0.3</v>
      </c>
      <c r="R219" s="99">
        <v>0.35</v>
      </c>
      <c r="S219" s="99">
        <v>0.3</v>
      </c>
      <c r="T219" s="99">
        <v>0.05</v>
      </c>
      <c r="U219" s="99">
        <v>0.05</v>
      </c>
    </row>
    <row r="220" spans="3:21" x14ac:dyDescent="0.2">
      <c r="C220" s="99">
        <v>4.8550000000000004</v>
      </c>
      <c r="D220" s="99">
        <v>-7.0000000000000007E-2</v>
      </c>
      <c r="E220" s="99">
        <v>-0.13500000000000001</v>
      </c>
      <c r="F220" s="99">
        <v>-0.08</v>
      </c>
      <c r="G220" s="115">
        <v>0.35</v>
      </c>
      <c r="H220" s="99">
        <v>0</v>
      </c>
      <c r="I220" s="99">
        <v>0</v>
      </c>
      <c r="J220" s="99">
        <v>0</v>
      </c>
      <c r="K220" s="99">
        <v>-0.22</v>
      </c>
      <c r="L220" s="99">
        <v>0</v>
      </c>
      <c r="M220" s="99">
        <v>-0.13500000000000001</v>
      </c>
      <c r="N220" s="99">
        <v>0</v>
      </c>
      <c r="O220" s="99">
        <v>0.5</v>
      </c>
      <c r="P220" s="99">
        <v>-0.67800000000000005</v>
      </c>
      <c r="Q220" s="99">
        <v>0.3</v>
      </c>
      <c r="R220" s="99">
        <v>0.35</v>
      </c>
      <c r="S220" s="99">
        <v>0.3</v>
      </c>
      <c r="T220" s="99">
        <v>0.05</v>
      </c>
      <c r="U220" s="99">
        <v>0.05</v>
      </c>
    </row>
    <row r="221" spans="3:21" x14ac:dyDescent="0.2">
      <c r="C221" s="99">
        <v>4.8949999999999996</v>
      </c>
      <c r="D221" s="99">
        <v>-7.0000000000000007E-2</v>
      </c>
      <c r="E221" s="99">
        <v>-0.13500000000000001</v>
      </c>
      <c r="F221" s="99">
        <v>-0.08</v>
      </c>
      <c r="G221" s="115">
        <v>0.35</v>
      </c>
      <c r="H221" s="99">
        <v>0</v>
      </c>
      <c r="I221" s="99">
        <v>0</v>
      </c>
      <c r="J221" s="99">
        <v>0</v>
      </c>
      <c r="K221" s="99">
        <v>-0.22</v>
      </c>
      <c r="L221" s="99">
        <v>0</v>
      </c>
      <c r="M221" s="99">
        <v>-0.13500000000000001</v>
      </c>
      <c r="N221" s="99">
        <v>0</v>
      </c>
      <c r="O221" s="99">
        <v>0.5</v>
      </c>
      <c r="P221" s="99">
        <v>-0.67800000000000005</v>
      </c>
      <c r="Q221" s="99">
        <v>0.3</v>
      </c>
      <c r="R221" s="99">
        <v>0.35</v>
      </c>
      <c r="S221" s="99">
        <v>0.3</v>
      </c>
      <c r="T221" s="99">
        <v>0.05</v>
      </c>
      <c r="U221" s="99">
        <v>0.05</v>
      </c>
    </row>
    <row r="222" spans="3:21" x14ac:dyDescent="0.2">
      <c r="C222" s="99">
        <v>4.8099999999999996</v>
      </c>
      <c r="D222" s="99">
        <v>-7.0000000000000007E-2</v>
      </c>
      <c r="E222" s="99">
        <v>-0.13500000000000001</v>
      </c>
      <c r="F222" s="99">
        <v>-0.08</v>
      </c>
      <c r="G222" s="115">
        <v>0.35</v>
      </c>
      <c r="H222" s="99">
        <v>0</v>
      </c>
      <c r="I222" s="99">
        <v>0</v>
      </c>
      <c r="J222" s="99">
        <v>0</v>
      </c>
      <c r="K222" s="99">
        <v>-0.22</v>
      </c>
      <c r="L222" s="99">
        <v>0</v>
      </c>
      <c r="M222" s="99">
        <v>-0.13500000000000001</v>
      </c>
      <c r="N222" s="99">
        <v>0</v>
      </c>
      <c r="O222" s="99">
        <v>0.5</v>
      </c>
      <c r="P222" s="99">
        <v>-0.67800000000000005</v>
      </c>
      <c r="Q222" s="99">
        <v>0.3</v>
      </c>
      <c r="R222" s="99">
        <v>0.35</v>
      </c>
      <c r="S222" s="99">
        <v>0.3</v>
      </c>
      <c r="T222" s="99">
        <v>0.05</v>
      </c>
      <c r="U222" s="99">
        <v>0.05</v>
      </c>
    </row>
    <row r="223" spans="3:21" x14ac:dyDescent="0.2">
      <c r="C223" s="99">
        <v>4.7050000000000001</v>
      </c>
      <c r="D223" s="99">
        <v>-7.0000000000000007E-2</v>
      </c>
      <c r="E223" s="99">
        <v>-0.13500000000000001</v>
      </c>
      <c r="F223" s="99">
        <v>-0.08</v>
      </c>
      <c r="G223" s="115">
        <v>0.35</v>
      </c>
      <c r="H223" s="99">
        <v>0</v>
      </c>
      <c r="I223" s="99">
        <v>0</v>
      </c>
      <c r="J223" s="99">
        <v>0</v>
      </c>
      <c r="K223" s="99">
        <v>-0.22</v>
      </c>
      <c r="L223" s="99">
        <v>0</v>
      </c>
      <c r="M223" s="99">
        <v>-0.13500000000000001</v>
      </c>
      <c r="N223" s="99">
        <v>0</v>
      </c>
      <c r="O223" s="99">
        <v>0.5</v>
      </c>
      <c r="P223" s="99">
        <v>-0.67800000000000005</v>
      </c>
      <c r="Q223" s="99">
        <v>0.3</v>
      </c>
      <c r="R223" s="99">
        <v>0.35</v>
      </c>
      <c r="S223" s="99">
        <v>0.3</v>
      </c>
      <c r="T223" s="99">
        <v>0.05</v>
      </c>
      <c r="U223" s="99">
        <v>0.05</v>
      </c>
    </row>
    <row r="224" spans="3:21" x14ac:dyDescent="0.2">
      <c r="C224" s="99">
        <v>4.5330000000000004</v>
      </c>
      <c r="D224" s="99">
        <v>-7.0000000000000007E-2</v>
      </c>
      <c r="E224" s="99">
        <v>-0.19500000000000001</v>
      </c>
      <c r="F224" s="99">
        <v>-0.08</v>
      </c>
      <c r="G224" s="115">
        <v>0.43</v>
      </c>
      <c r="H224" s="99">
        <v>0</v>
      </c>
      <c r="I224" s="99">
        <v>0</v>
      </c>
      <c r="J224" s="99">
        <v>0</v>
      </c>
      <c r="K224" s="99">
        <v>-0.37</v>
      </c>
      <c r="L224" s="99">
        <v>0</v>
      </c>
      <c r="M224" s="99">
        <v>-0.19500000000000001</v>
      </c>
      <c r="N224" s="99">
        <v>0</v>
      </c>
      <c r="O224" s="99">
        <v>0.5</v>
      </c>
      <c r="P224" s="99">
        <v>-0.77800000000000002</v>
      </c>
      <c r="Q224" s="99">
        <v>0.26</v>
      </c>
      <c r="R224" s="99">
        <v>0.43</v>
      </c>
      <c r="S224" s="99">
        <v>0.3</v>
      </c>
      <c r="T224" s="99">
        <v>0.05</v>
      </c>
      <c r="U224" s="99">
        <v>0.05</v>
      </c>
    </row>
    <row r="225" spans="3:21" x14ac:dyDescent="0.2">
      <c r="C225" s="99">
        <v>4.5359999999999996</v>
      </c>
      <c r="D225" s="99">
        <v>-7.0000000000000007E-2</v>
      </c>
      <c r="E225" s="99">
        <v>-0.19500000000000001</v>
      </c>
      <c r="F225" s="99">
        <v>-0.08</v>
      </c>
      <c r="G225" s="115">
        <v>0.43</v>
      </c>
      <c r="H225" s="99">
        <v>0</v>
      </c>
      <c r="I225" s="99">
        <v>0</v>
      </c>
      <c r="J225" s="99">
        <v>0</v>
      </c>
      <c r="K225" s="99">
        <v>-0.37</v>
      </c>
      <c r="L225" s="99">
        <v>0</v>
      </c>
      <c r="M225" s="99">
        <v>-0.19500000000000001</v>
      </c>
      <c r="N225" s="99">
        <v>0</v>
      </c>
      <c r="O225" s="99">
        <v>0.5</v>
      </c>
      <c r="P225" s="99">
        <v>-0.77800000000000002</v>
      </c>
      <c r="Q225" s="99">
        <v>0.26</v>
      </c>
      <c r="R225" s="99">
        <v>0.43</v>
      </c>
      <c r="S225" s="99">
        <v>0.3</v>
      </c>
      <c r="T225" s="99">
        <v>0.05</v>
      </c>
      <c r="U225" s="99">
        <v>0.05</v>
      </c>
    </row>
    <row r="226" spans="3:21" x14ac:dyDescent="0.2">
      <c r="C226" s="99">
        <v>4.5759999999999996</v>
      </c>
      <c r="D226" s="99">
        <v>-7.0000000000000007E-2</v>
      </c>
      <c r="E226" s="99">
        <v>-0.19500000000000001</v>
      </c>
      <c r="F226" s="99">
        <v>-0.08</v>
      </c>
      <c r="G226" s="115">
        <v>0.43</v>
      </c>
      <c r="H226" s="99">
        <v>0</v>
      </c>
      <c r="I226" s="99">
        <v>0</v>
      </c>
      <c r="J226" s="99">
        <v>0</v>
      </c>
      <c r="K226" s="99">
        <v>-0.37</v>
      </c>
      <c r="L226" s="99">
        <v>0</v>
      </c>
      <c r="M226" s="99">
        <v>-0.19500000000000001</v>
      </c>
      <c r="N226" s="99">
        <v>0</v>
      </c>
      <c r="O226" s="99">
        <v>0.5</v>
      </c>
      <c r="P226" s="99">
        <v>-0.77800000000000002</v>
      </c>
      <c r="Q226" s="99">
        <v>0.26</v>
      </c>
      <c r="R226" s="99">
        <v>0.43</v>
      </c>
      <c r="S226" s="99">
        <v>0.3</v>
      </c>
      <c r="T226" s="99">
        <v>0.05</v>
      </c>
      <c r="U226" s="99">
        <v>0.05</v>
      </c>
    </row>
    <row r="227" spans="3:21" x14ac:dyDescent="0.2">
      <c r="C227" s="99">
        <v>4.62</v>
      </c>
      <c r="D227" s="99">
        <v>-7.0000000000000007E-2</v>
      </c>
      <c r="E227" s="99">
        <v>-0.19500000000000001</v>
      </c>
      <c r="F227" s="99">
        <v>-0.08</v>
      </c>
      <c r="G227" s="115">
        <v>0.43</v>
      </c>
      <c r="H227" s="99">
        <v>0</v>
      </c>
      <c r="I227" s="99">
        <v>0</v>
      </c>
      <c r="J227" s="99">
        <v>0</v>
      </c>
      <c r="K227" s="99">
        <v>-0.37</v>
      </c>
      <c r="L227" s="99">
        <v>0</v>
      </c>
      <c r="M227" s="99">
        <v>-0.19500000000000001</v>
      </c>
      <c r="N227" s="99">
        <v>0</v>
      </c>
      <c r="O227" s="99">
        <v>0.5</v>
      </c>
      <c r="P227" s="99">
        <v>-0.77800000000000002</v>
      </c>
      <c r="Q227" s="99">
        <v>0.26</v>
      </c>
      <c r="R227" s="99">
        <v>0.43</v>
      </c>
      <c r="S227" s="99">
        <v>0.3</v>
      </c>
      <c r="T227" s="99">
        <v>0.05</v>
      </c>
      <c r="U227" s="99">
        <v>0.05</v>
      </c>
    </row>
    <row r="228" spans="3:21" x14ac:dyDescent="0.2">
      <c r="C228" s="99">
        <v>4.67</v>
      </c>
      <c r="D228" s="99">
        <v>-7.0000000000000007E-2</v>
      </c>
      <c r="E228" s="99">
        <v>-0.19500000000000001</v>
      </c>
      <c r="F228" s="99">
        <v>-0.08</v>
      </c>
      <c r="G228" s="115">
        <v>0.43</v>
      </c>
      <c r="H228" s="99">
        <v>0</v>
      </c>
      <c r="I228" s="99">
        <v>0</v>
      </c>
      <c r="J228" s="99">
        <v>0</v>
      </c>
      <c r="K228" s="99">
        <v>-0.37</v>
      </c>
      <c r="L228" s="99">
        <v>0</v>
      </c>
      <c r="M228" s="99">
        <v>-0.19500000000000001</v>
      </c>
      <c r="N228" s="99">
        <v>0</v>
      </c>
      <c r="O228" s="99">
        <v>0.5</v>
      </c>
      <c r="P228" s="99">
        <v>-0.77800000000000002</v>
      </c>
      <c r="Q228" s="99">
        <v>0.26</v>
      </c>
      <c r="R228" s="99">
        <v>0.43</v>
      </c>
      <c r="S228" s="99">
        <v>0.3</v>
      </c>
      <c r="T228" s="99">
        <v>0.05</v>
      </c>
      <c r="U228" s="99">
        <v>0.05</v>
      </c>
    </row>
    <row r="229" spans="3:21" x14ac:dyDescent="0.2">
      <c r="C229" s="99">
        <v>4.6550000000000002</v>
      </c>
      <c r="D229" s="99">
        <v>-7.0000000000000007E-2</v>
      </c>
      <c r="E229" s="99">
        <v>-0.19500000000000001</v>
      </c>
      <c r="F229" s="99">
        <v>-0.08</v>
      </c>
      <c r="G229" s="115">
        <v>0.43</v>
      </c>
      <c r="H229" s="99">
        <v>0</v>
      </c>
      <c r="I229" s="99">
        <v>0</v>
      </c>
      <c r="J229" s="99">
        <v>0</v>
      </c>
      <c r="K229" s="99">
        <v>-0.37</v>
      </c>
      <c r="L229" s="99">
        <v>0</v>
      </c>
      <c r="M229" s="99">
        <v>-0.19500000000000001</v>
      </c>
      <c r="N229" s="99">
        <v>0</v>
      </c>
      <c r="O229" s="99">
        <v>0.5</v>
      </c>
      <c r="P229" s="99">
        <v>-0.77800000000000002</v>
      </c>
      <c r="Q229" s="99">
        <v>0.26</v>
      </c>
      <c r="R229" s="99">
        <v>0.43</v>
      </c>
      <c r="S229" s="99">
        <v>0.3</v>
      </c>
      <c r="T229" s="99">
        <v>0.05</v>
      </c>
      <c r="U229" s="99">
        <v>0.05</v>
      </c>
    </row>
    <row r="230" spans="3:21" x14ac:dyDescent="0.2">
      <c r="C230" s="99">
        <v>4.67</v>
      </c>
      <c r="D230" s="99">
        <v>-7.0000000000000007E-2</v>
      </c>
      <c r="E230" s="99">
        <v>-0.19500000000000001</v>
      </c>
      <c r="F230" s="99">
        <v>-0.08</v>
      </c>
      <c r="G230" s="115">
        <v>0.43</v>
      </c>
      <c r="H230" s="99">
        <v>0</v>
      </c>
      <c r="I230" s="99">
        <v>0</v>
      </c>
      <c r="J230" s="99">
        <v>0</v>
      </c>
      <c r="K230" s="99">
        <v>-0.37</v>
      </c>
      <c r="L230" s="99">
        <v>0</v>
      </c>
      <c r="M230" s="99">
        <v>-0.19500000000000001</v>
      </c>
      <c r="N230" s="99">
        <v>0</v>
      </c>
      <c r="O230" s="99">
        <v>0.5</v>
      </c>
      <c r="P230" s="99">
        <v>-0.77800000000000002</v>
      </c>
      <c r="Q230" s="99">
        <v>0.26</v>
      </c>
      <c r="R230" s="99">
        <v>0.43</v>
      </c>
      <c r="S230" s="99">
        <v>0.3</v>
      </c>
      <c r="T230" s="99">
        <v>0.05</v>
      </c>
      <c r="U230" s="99">
        <v>0.05</v>
      </c>
    </row>
    <row r="231" spans="3:21" x14ac:dyDescent="0.2">
      <c r="C231" s="99">
        <v>4.8150000000000004</v>
      </c>
      <c r="D231" s="99">
        <v>-7.0000000000000007E-2</v>
      </c>
      <c r="E231" s="99">
        <v>-0.13500000000000001</v>
      </c>
      <c r="F231" s="99">
        <v>-0.08</v>
      </c>
      <c r="G231" s="115">
        <v>0.35</v>
      </c>
      <c r="H231" s="99">
        <v>0</v>
      </c>
      <c r="I231" s="99">
        <v>0</v>
      </c>
      <c r="J231" s="99">
        <v>0</v>
      </c>
      <c r="K231" s="99">
        <v>-0.22</v>
      </c>
      <c r="L231" s="99">
        <v>0</v>
      </c>
      <c r="M231" s="99">
        <v>-0.13500000000000001</v>
      </c>
      <c r="N231" s="99">
        <v>0</v>
      </c>
      <c r="O231" s="99">
        <v>0.5</v>
      </c>
      <c r="P231" s="99">
        <v>-0.67800000000000005</v>
      </c>
      <c r="Q231" s="99">
        <v>0.3</v>
      </c>
      <c r="R231" s="99">
        <v>0.35</v>
      </c>
      <c r="S231" s="99">
        <v>0.3</v>
      </c>
      <c r="T231" s="99">
        <v>0.05</v>
      </c>
      <c r="U231" s="99">
        <v>0.05</v>
      </c>
    </row>
    <row r="232" spans="3:21" x14ac:dyDescent="0.2">
      <c r="C232" s="99">
        <v>4.95</v>
      </c>
      <c r="D232" s="99">
        <v>-7.0000000000000007E-2</v>
      </c>
      <c r="E232" s="99">
        <v>-0.13500000000000001</v>
      </c>
      <c r="F232" s="99">
        <v>-0.08</v>
      </c>
      <c r="G232" s="115">
        <v>0.35</v>
      </c>
      <c r="H232" s="99">
        <v>0</v>
      </c>
      <c r="I232" s="99">
        <v>0</v>
      </c>
      <c r="J232" s="99">
        <v>0</v>
      </c>
      <c r="K232" s="99">
        <v>-0.22</v>
      </c>
      <c r="L232" s="99">
        <v>0</v>
      </c>
      <c r="M232" s="99">
        <v>-0.13500000000000001</v>
      </c>
      <c r="N232" s="99">
        <v>0</v>
      </c>
      <c r="O232" s="99">
        <v>0.5</v>
      </c>
      <c r="P232" s="99">
        <v>-0.67800000000000005</v>
      </c>
      <c r="Q232" s="99">
        <v>0.3</v>
      </c>
      <c r="R232" s="99">
        <v>0.35</v>
      </c>
      <c r="S232" s="99">
        <v>0.3</v>
      </c>
      <c r="T232" s="99">
        <v>0.05</v>
      </c>
      <c r="U232" s="99">
        <v>0.05</v>
      </c>
    </row>
    <row r="233" spans="3:21" x14ac:dyDescent="0.2">
      <c r="C233" s="99">
        <v>4.99</v>
      </c>
      <c r="D233" s="99">
        <v>-7.0000000000000007E-2</v>
      </c>
      <c r="E233" s="99">
        <v>-0.13500000000000001</v>
      </c>
      <c r="F233" s="99">
        <v>-0.08</v>
      </c>
      <c r="G233" s="115">
        <v>0.35</v>
      </c>
      <c r="H233" s="99">
        <v>0</v>
      </c>
      <c r="I233" s="99">
        <v>0</v>
      </c>
      <c r="J233" s="99">
        <v>0</v>
      </c>
      <c r="K233" s="99">
        <v>-0.22</v>
      </c>
      <c r="L233" s="99">
        <v>0</v>
      </c>
      <c r="M233" s="99">
        <v>-0.13500000000000001</v>
      </c>
      <c r="N233" s="99">
        <v>0</v>
      </c>
      <c r="O233" s="99">
        <v>0.5</v>
      </c>
      <c r="P233" s="99">
        <v>-0.67800000000000005</v>
      </c>
      <c r="Q233" s="99">
        <v>0.3</v>
      </c>
      <c r="R233" s="99">
        <v>0.35</v>
      </c>
      <c r="S233" s="99">
        <v>0.3</v>
      </c>
      <c r="T233" s="99">
        <v>0.05</v>
      </c>
      <c r="U233" s="99">
        <v>0.05</v>
      </c>
    </row>
    <row r="234" spans="3:21" x14ac:dyDescent="0.2">
      <c r="C234" s="99">
        <v>4.9050000000000002</v>
      </c>
      <c r="D234" s="99">
        <v>-7.0000000000000007E-2</v>
      </c>
      <c r="E234" s="99">
        <v>-0.13500000000000001</v>
      </c>
      <c r="F234" s="99">
        <v>-0.08</v>
      </c>
      <c r="G234" s="115">
        <v>0.35</v>
      </c>
      <c r="H234" s="99">
        <v>0</v>
      </c>
      <c r="I234" s="99">
        <v>0</v>
      </c>
      <c r="J234" s="99">
        <v>0</v>
      </c>
      <c r="K234" s="99">
        <v>-0.22</v>
      </c>
      <c r="L234" s="99">
        <v>0</v>
      </c>
      <c r="M234" s="99">
        <v>-0.13500000000000001</v>
      </c>
      <c r="N234" s="99">
        <v>0</v>
      </c>
      <c r="O234" s="99">
        <v>0.5</v>
      </c>
      <c r="P234" s="99">
        <v>-0.67800000000000005</v>
      </c>
      <c r="Q234" s="99">
        <v>0.3</v>
      </c>
      <c r="R234" s="99">
        <v>0.35</v>
      </c>
      <c r="S234" s="99">
        <v>0.3</v>
      </c>
      <c r="T234" s="99">
        <v>0.05</v>
      </c>
      <c r="U234" s="99">
        <v>0.05</v>
      </c>
    </row>
    <row r="235" spans="3:21" x14ac:dyDescent="0.2">
      <c r="C235" s="99">
        <v>4.8</v>
      </c>
      <c r="D235" s="99">
        <v>-7.0000000000000007E-2</v>
      </c>
      <c r="E235" s="99">
        <v>-0.13500000000000001</v>
      </c>
      <c r="F235" s="99">
        <v>-0.08</v>
      </c>
      <c r="G235" s="115">
        <v>0.35</v>
      </c>
      <c r="H235" s="99">
        <v>0</v>
      </c>
      <c r="I235" s="99">
        <v>0</v>
      </c>
      <c r="J235" s="99">
        <v>0</v>
      </c>
      <c r="K235" s="99">
        <v>-0.22</v>
      </c>
      <c r="L235" s="99">
        <v>0</v>
      </c>
      <c r="M235" s="99">
        <v>-0.13500000000000001</v>
      </c>
      <c r="N235" s="99">
        <v>0</v>
      </c>
      <c r="O235" s="99">
        <v>0.5</v>
      </c>
      <c r="P235" s="99">
        <v>-0.67800000000000005</v>
      </c>
      <c r="Q235" s="99">
        <v>0.3</v>
      </c>
      <c r="R235" s="99">
        <v>0.35</v>
      </c>
      <c r="S235" s="99">
        <v>0.3</v>
      </c>
      <c r="T235" s="99">
        <v>0.05</v>
      </c>
      <c r="U235" s="99">
        <v>0.05</v>
      </c>
    </row>
    <row r="236" spans="3:21" x14ac:dyDescent="0.2">
      <c r="C236" s="99">
        <v>4.6280000000000001</v>
      </c>
      <c r="D236" s="99">
        <v>-7.0000000000000007E-2</v>
      </c>
      <c r="E236" s="99">
        <v>-0.19500000000000001</v>
      </c>
      <c r="F236" s="99">
        <v>-0.08</v>
      </c>
      <c r="G236" s="115">
        <v>0.43</v>
      </c>
      <c r="H236" s="99">
        <v>0</v>
      </c>
      <c r="I236" s="99">
        <v>0</v>
      </c>
      <c r="J236" s="99">
        <v>0</v>
      </c>
      <c r="K236" s="99">
        <v>-0.37</v>
      </c>
      <c r="L236" s="99">
        <v>0</v>
      </c>
      <c r="M236" s="99">
        <v>-0.19500000000000001</v>
      </c>
      <c r="N236" s="99">
        <v>0</v>
      </c>
      <c r="O236" s="99">
        <v>0.5</v>
      </c>
      <c r="P236" s="99">
        <v>-0.77800000000000002</v>
      </c>
      <c r="Q236" s="99">
        <v>0.26</v>
      </c>
      <c r="R236" s="99">
        <v>0.43</v>
      </c>
      <c r="S236" s="99">
        <v>0.3</v>
      </c>
      <c r="T236" s="99">
        <v>0.05</v>
      </c>
      <c r="U236" s="99">
        <v>0.05</v>
      </c>
    </row>
    <row r="237" spans="3:21" x14ac:dyDescent="0.2">
      <c r="C237" s="99">
        <v>4.6310000000000002</v>
      </c>
      <c r="D237" s="99">
        <v>-7.0000000000000007E-2</v>
      </c>
      <c r="E237" s="99">
        <v>-0.19500000000000001</v>
      </c>
      <c r="F237" s="99">
        <v>-0.08</v>
      </c>
      <c r="G237" s="115">
        <v>0.43</v>
      </c>
      <c r="H237" s="99">
        <v>0</v>
      </c>
      <c r="I237" s="99">
        <v>0</v>
      </c>
      <c r="J237" s="99">
        <v>0</v>
      </c>
      <c r="K237" s="99">
        <v>-0.37</v>
      </c>
      <c r="L237" s="99">
        <v>0</v>
      </c>
      <c r="M237" s="99">
        <v>-0.19500000000000001</v>
      </c>
      <c r="N237" s="99">
        <v>0</v>
      </c>
      <c r="O237" s="99">
        <v>0.5</v>
      </c>
      <c r="P237" s="99">
        <v>-0.77800000000000002</v>
      </c>
      <c r="Q237" s="99">
        <v>0.26</v>
      </c>
      <c r="R237" s="99">
        <v>0.43</v>
      </c>
      <c r="S237" s="99">
        <v>0.3</v>
      </c>
      <c r="T237" s="99">
        <v>0.05</v>
      </c>
      <c r="U237" s="99">
        <v>0.05</v>
      </c>
    </row>
    <row r="238" spans="3:21" x14ac:dyDescent="0.2">
      <c r="C238" s="99">
        <v>4.6710000000000003</v>
      </c>
      <c r="D238" s="99">
        <v>-7.0000000000000007E-2</v>
      </c>
      <c r="E238" s="99">
        <v>-0.19500000000000001</v>
      </c>
      <c r="F238" s="99">
        <v>-0.08</v>
      </c>
      <c r="G238" s="115">
        <v>0.43</v>
      </c>
      <c r="H238" s="99">
        <v>0</v>
      </c>
      <c r="I238" s="99">
        <v>0</v>
      </c>
      <c r="J238" s="99">
        <v>0</v>
      </c>
      <c r="K238" s="99">
        <v>-0.37</v>
      </c>
      <c r="L238" s="99">
        <v>0</v>
      </c>
      <c r="M238" s="99">
        <v>-0.19500000000000001</v>
      </c>
      <c r="N238" s="99">
        <v>0</v>
      </c>
      <c r="O238" s="99">
        <v>0.5</v>
      </c>
      <c r="P238" s="99">
        <v>-0.77800000000000002</v>
      </c>
      <c r="Q238" s="99">
        <v>0.26</v>
      </c>
      <c r="R238" s="99">
        <v>0.43</v>
      </c>
      <c r="S238" s="99">
        <v>0.3</v>
      </c>
      <c r="T238" s="99">
        <v>0.05</v>
      </c>
      <c r="U238" s="99">
        <v>0.05</v>
      </c>
    </row>
    <row r="239" spans="3:21" x14ac:dyDescent="0.2">
      <c r="C239" s="99">
        <v>4.7149999999999999</v>
      </c>
      <c r="D239" s="99">
        <v>-7.0000000000000007E-2</v>
      </c>
      <c r="E239" s="99">
        <v>-0.19500000000000001</v>
      </c>
      <c r="F239" s="99">
        <v>-0.08</v>
      </c>
      <c r="G239" s="115">
        <v>0.43</v>
      </c>
      <c r="H239" s="99">
        <v>0</v>
      </c>
      <c r="I239" s="99">
        <v>0</v>
      </c>
      <c r="J239" s="99">
        <v>0</v>
      </c>
      <c r="K239" s="99">
        <v>-0.37</v>
      </c>
      <c r="L239" s="99">
        <v>0</v>
      </c>
      <c r="M239" s="99">
        <v>-0.19500000000000001</v>
      </c>
      <c r="N239" s="99">
        <v>0</v>
      </c>
      <c r="O239" s="99">
        <v>0.5</v>
      </c>
      <c r="P239" s="99">
        <v>-0.77800000000000002</v>
      </c>
      <c r="Q239" s="99">
        <v>0.26</v>
      </c>
      <c r="R239" s="99">
        <v>0.43</v>
      </c>
      <c r="S239" s="99">
        <v>0.3</v>
      </c>
      <c r="T239" s="99">
        <v>0.05</v>
      </c>
      <c r="U239" s="99">
        <v>0.05</v>
      </c>
    </row>
    <row r="240" spans="3:21" x14ac:dyDescent="0.2">
      <c r="C240" s="99">
        <v>4.7649999999999997</v>
      </c>
      <c r="D240" s="99">
        <v>-7.0000000000000007E-2</v>
      </c>
      <c r="E240" s="99">
        <v>-0.19500000000000001</v>
      </c>
      <c r="F240" s="99">
        <v>-0.08</v>
      </c>
      <c r="G240" s="115">
        <v>0.43</v>
      </c>
      <c r="H240" s="99">
        <v>0</v>
      </c>
      <c r="I240" s="99">
        <v>0</v>
      </c>
      <c r="J240" s="99">
        <v>0</v>
      </c>
      <c r="K240" s="99">
        <v>-0.37</v>
      </c>
      <c r="L240" s="99">
        <v>0</v>
      </c>
      <c r="M240" s="99">
        <v>-0.19500000000000001</v>
      </c>
      <c r="N240" s="99">
        <v>0</v>
      </c>
      <c r="O240" s="99">
        <v>0.5</v>
      </c>
      <c r="P240" s="99">
        <v>-0.77800000000000002</v>
      </c>
      <c r="Q240" s="99">
        <v>0.26</v>
      </c>
      <c r="R240" s="99">
        <v>0.43</v>
      </c>
      <c r="S240" s="99">
        <v>0.3</v>
      </c>
      <c r="T240" s="99">
        <v>0.05</v>
      </c>
      <c r="U240" s="99">
        <v>0.05</v>
      </c>
    </row>
    <row r="241" spans="3:21" x14ac:dyDescent="0.2">
      <c r="C241" s="99">
        <v>4.75</v>
      </c>
      <c r="D241" s="99">
        <v>-7.0000000000000007E-2</v>
      </c>
      <c r="E241" s="99">
        <v>-0.19500000000000001</v>
      </c>
      <c r="F241" s="99">
        <v>-0.08</v>
      </c>
      <c r="G241" s="115">
        <v>0.43</v>
      </c>
      <c r="H241" s="99">
        <v>0</v>
      </c>
      <c r="I241" s="99">
        <v>0</v>
      </c>
      <c r="J241" s="99">
        <v>0</v>
      </c>
      <c r="K241" s="99">
        <v>-0.37</v>
      </c>
      <c r="L241" s="99">
        <v>0</v>
      </c>
      <c r="M241" s="99">
        <v>-0.19500000000000001</v>
      </c>
      <c r="N241" s="99">
        <v>0</v>
      </c>
      <c r="O241" s="99">
        <v>0.5</v>
      </c>
      <c r="P241" s="99">
        <v>-0.77800000000000002</v>
      </c>
      <c r="Q241" s="99">
        <v>0.26</v>
      </c>
      <c r="R241" s="99">
        <v>0.43</v>
      </c>
      <c r="S241" s="99">
        <v>0.3</v>
      </c>
      <c r="T241" s="99">
        <v>0.05</v>
      </c>
      <c r="U241" s="99">
        <v>0.05</v>
      </c>
    </row>
    <row r="242" spans="3:21" x14ac:dyDescent="0.2">
      <c r="C242" s="99">
        <v>4.7649999999999997</v>
      </c>
      <c r="D242" s="99">
        <v>-7.0000000000000007E-2</v>
      </c>
      <c r="E242" s="99">
        <v>-0.19500000000000001</v>
      </c>
      <c r="F242" s="99">
        <v>-0.08</v>
      </c>
      <c r="G242" s="115">
        <v>0.43</v>
      </c>
      <c r="H242" s="99">
        <v>0</v>
      </c>
      <c r="I242" s="99">
        <v>0</v>
      </c>
      <c r="J242" s="99">
        <v>0</v>
      </c>
      <c r="K242" s="99">
        <v>-0.37</v>
      </c>
      <c r="L242" s="99">
        <v>0</v>
      </c>
      <c r="M242" s="99">
        <v>-0.19500000000000001</v>
      </c>
      <c r="N242" s="99">
        <v>0</v>
      </c>
      <c r="O242" s="99">
        <v>0.5</v>
      </c>
      <c r="P242" s="99">
        <v>-0.77800000000000002</v>
      </c>
      <c r="Q242" s="99">
        <v>0.26</v>
      </c>
      <c r="R242" s="99">
        <v>0.43</v>
      </c>
      <c r="S242" s="99">
        <v>0.3</v>
      </c>
      <c r="T242" s="99">
        <v>0.05</v>
      </c>
      <c r="U242" s="99">
        <v>0.05</v>
      </c>
    </row>
    <row r="243" spans="3:21" x14ac:dyDescent="0.2">
      <c r="C243" s="99">
        <v>4.91</v>
      </c>
      <c r="D243" s="99">
        <v>-7.0000000000000007E-2</v>
      </c>
      <c r="E243" s="99">
        <v>0</v>
      </c>
      <c r="F243" s="99">
        <v>-0.08</v>
      </c>
      <c r="G243" s="115">
        <v>0.35</v>
      </c>
      <c r="H243" s="99">
        <v>0</v>
      </c>
      <c r="I243" s="99">
        <v>0</v>
      </c>
      <c r="J243" s="99">
        <v>0</v>
      </c>
      <c r="K243" s="99">
        <v>0</v>
      </c>
      <c r="L243" s="99">
        <v>0</v>
      </c>
      <c r="M243" s="99">
        <v>0</v>
      </c>
      <c r="N243" s="99">
        <v>0</v>
      </c>
      <c r="O243" s="99">
        <v>0.5</v>
      </c>
      <c r="P243" s="99">
        <v>-0.69799999999999995</v>
      </c>
      <c r="Q243" s="99">
        <v>0.3</v>
      </c>
      <c r="R243" s="99">
        <v>0.35</v>
      </c>
      <c r="S243" s="99">
        <v>0.3</v>
      </c>
      <c r="T243" s="99">
        <v>0.05</v>
      </c>
      <c r="U243" s="99">
        <v>0.05</v>
      </c>
    </row>
    <row r="244" spans="3:21" x14ac:dyDescent="0.2">
      <c r="C244" s="99">
        <v>5.0449999999999999</v>
      </c>
      <c r="D244" s="99">
        <v>-7.0000000000000007E-2</v>
      </c>
      <c r="E244" s="99">
        <v>0</v>
      </c>
      <c r="F244" s="99">
        <v>-0.08</v>
      </c>
      <c r="G244" s="115">
        <v>0.35</v>
      </c>
      <c r="H244" s="99">
        <v>0</v>
      </c>
      <c r="I244" s="99">
        <v>0</v>
      </c>
      <c r="J244" s="99">
        <v>0</v>
      </c>
      <c r="K244" s="99">
        <v>0</v>
      </c>
      <c r="L244" s="99">
        <v>0</v>
      </c>
      <c r="M244" s="99">
        <v>0</v>
      </c>
      <c r="N244" s="99">
        <v>0</v>
      </c>
      <c r="O244" s="99">
        <v>0.5</v>
      </c>
      <c r="P244" s="99">
        <v>-0.69799999999999995</v>
      </c>
      <c r="Q244" s="99">
        <v>0.3</v>
      </c>
      <c r="R244" s="99">
        <v>0.35</v>
      </c>
      <c r="S244" s="99">
        <v>0.3</v>
      </c>
      <c r="T244" s="99">
        <v>0.05</v>
      </c>
      <c r="U244" s="99">
        <v>0.05</v>
      </c>
    </row>
    <row r="245" spans="3:21" x14ac:dyDescent="0.2">
      <c r="C245" s="99">
        <v>5.085</v>
      </c>
      <c r="D245" s="99">
        <v>-7.0000000000000007E-2</v>
      </c>
      <c r="E245" s="99">
        <v>0</v>
      </c>
      <c r="F245" s="99">
        <v>-0.08</v>
      </c>
      <c r="G245" s="115">
        <v>0.35</v>
      </c>
      <c r="H245" s="99">
        <v>0</v>
      </c>
      <c r="I245" s="99">
        <v>0</v>
      </c>
      <c r="K245" s="99">
        <v>0</v>
      </c>
      <c r="L245" s="99">
        <v>0</v>
      </c>
      <c r="M245" s="99">
        <v>0</v>
      </c>
      <c r="N245" s="99">
        <v>0</v>
      </c>
      <c r="O245" s="99">
        <v>0.5</v>
      </c>
      <c r="Q245" s="99">
        <v>0.3</v>
      </c>
      <c r="R245" s="99">
        <v>0.35</v>
      </c>
      <c r="S245" s="99">
        <v>0.3</v>
      </c>
      <c r="T245" s="99">
        <v>0.05</v>
      </c>
      <c r="U245" s="99">
        <v>0.05</v>
      </c>
    </row>
    <row r="246" spans="3:21" x14ac:dyDescent="0.2">
      <c r="C246" s="99">
        <v>5</v>
      </c>
      <c r="D246" s="99">
        <v>-7.0000000000000007E-2</v>
      </c>
      <c r="E246" s="99">
        <v>0</v>
      </c>
      <c r="F246" s="99">
        <v>-0.08</v>
      </c>
      <c r="G246" s="115">
        <v>0.35</v>
      </c>
      <c r="H246" s="99">
        <v>0</v>
      </c>
      <c r="I246" s="99">
        <v>0</v>
      </c>
      <c r="K246" s="99">
        <v>0</v>
      </c>
      <c r="L246" s="99">
        <v>0</v>
      </c>
      <c r="M246" s="99">
        <v>0</v>
      </c>
      <c r="N246" s="99">
        <v>0</v>
      </c>
      <c r="O246" s="99">
        <v>0.5</v>
      </c>
      <c r="Q246" s="99">
        <v>0.3</v>
      </c>
      <c r="R246" s="99">
        <v>0.35</v>
      </c>
      <c r="S246" s="99">
        <v>0.3</v>
      </c>
      <c r="T246" s="99">
        <v>0.05</v>
      </c>
      <c r="U246" s="99">
        <v>0.05</v>
      </c>
    </row>
    <row r="247" spans="3:21" x14ac:dyDescent="0.2">
      <c r="C247" s="99">
        <v>4.8949999999999996</v>
      </c>
      <c r="D247" s="99">
        <v>-7.0000000000000007E-2</v>
      </c>
      <c r="E247" s="99">
        <v>0</v>
      </c>
      <c r="F247" s="99">
        <v>-0.08</v>
      </c>
      <c r="G247" s="115">
        <v>0.35</v>
      </c>
      <c r="H247" s="99">
        <v>0</v>
      </c>
      <c r="I247" s="99">
        <v>0</v>
      </c>
      <c r="K247" s="99">
        <v>0</v>
      </c>
      <c r="L247" s="99">
        <v>0</v>
      </c>
      <c r="M247" s="99">
        <v>0</v>
      </c>
      <c r="N247" s="99">
        <v>0</v>
      </c>
      <c r="O247" s="99">
        <v>0.5</v>
      </c>
      <c r="Q247" s="99">
        <v>0.3</v>
      </c>
      <c r="R247" s="99">
        <v>0.35</v>
      </c>
      <c r="S247" s="99">
        <v>0.3</v>
      </c>
      <c r="T247" s="99">
        <v>0.05</v>
      </c>
      <c r="U247" s="99">
        <v>0.05</v>
      </c>
    </row>
    <row r="248" spans="3:21" x14ac:dyDescent="0.2">
      <c r="C248" s="99">
        <v>4.7229999999999999</v>
      </c>
      <c r="D248" s="99">
        <v>-7.0000000000000007E-2</v>
      </c>
      <c r="E248" s="99">
        <v>0</v>
      </c>
      <c r="F248" s="99">
        <v>-0.08</v>
      </c>
      <c r="G248" s="115">
        <v>0.43</v>
      </c>
      <c r="H248" s="99">
        <v>0</v>
      </c>
      <c r="I248" s="99">
        <v>0</v>
      </c>
      <c r="K248" s="99">
        <v>0</v>
      </c>
      <c r="L248" s="99">
        <v>0</v>
      </c>
      <c r="M248" s="99">
        <v>0</v>
      </c>
      <c r="N248" s="99">
        <v>0</v>
      </c>
      <c r="O248" s="99">
        <v>0.5</v>
      </c>
      <c r="Q248" s="99">
        <v>0.26</v>
      </c>
      <c r="R248" s="99">
        <v>0.43</v>
      </c>
      <c r="S248" s="99">
        <v>0.3</v>
      </c>
      <c r="T248" s="99">
        <v>0.05</v>
      </c>
      <c r="U248" s="99">
        <v>0.05</v>
      </c>
    </row>
    <row r="249" spans="3:21" x14ac:dyDescent="0.2">
      <c r="C249" s="99">
        <v>4.726</v>
      </c>
      <c r="D249" s="99">
        <v>-7.0000000000000007E-2</v>
      </c>
      <c r="E249" s="99">
        <v>0</v>
      </c>
      <c r="F249" s="99">
        <v>-0.08</v>
      </c>
      <c r="G249" s="115">
        <v>0.43</v>
      </c>
      <c r="H249" s="99">
        <v>0</v>
      </c>
      <c r="I249" s="99">
        <v>0</v>
      </c>
      <c r="K249" s="99">
        <v>0</v>
      </c>
      <c r="L249" s="99">
        <v>0</v>
      </c>
      <c r="M249" s="99">
        <v>0</v>
      </c>
      <c r="N249" s="99">
        <v>0</v>
      </c>
      <c r="O249" s="99">
        <v>0.5</v>
      </c>
      <c r="Q249" s="99">
        <v>0.26</v>
      </c>
      <c r="R249" s="99">
        <v>0.43</v>
      </c>
      <c r="S249" s="99">
        <v>0.3</v>
      </c>
      <c r="T249" s="99">
        <v>0.05</v>
      </c>
      <c r="U249" s="99">
        <v>0.05</v>
      </c>
    </row>
    <row r="250" spans="3:21" x14ac:dyDescent="0.2">
      <c r="C250" s="99">
        <v>4.766</v>
      </c>
      <c r="D250" s="99">
        <v>-7.0000000000000007E-2</v>
      </c>
      <c r="E250" s="99">
        <v>0</v>
      </c>
      <c r="F250" s="99">
        <v>-0.08</v>
      </c>
      <c r="G250" s="115">
        <v>0.43</v>
      </c>
      <c r="H250" s="99">
        <v>0</v>
      </c>
      <c r="I250" s="99">
        <v>0</v>
      </c>
      <c r="K250" s="99">
        <v>0</v>
      </c>
      <c r="L250" s="99">
        <v>0</v>
      </c>
      <c r="M250" s="99">
        <v>0</v>
      </c>
      <c r="N250" s="99">
        <v>0</v>
      </c>
      <c r="O250" s="99">
        <v>0.5</v>
      </c>
      <c r="Q250" s="99">
        <v>0.26</v>
      </c>
      <c r="R250" s="99">
        <v>0.43</v>
      </c>
      <c r="S250" s="99">
        <v>0.3</v>
      </c>
      <c r="T250" s="99">
        <v>0.05</v>
      </c>
      <c r="U250" s="99">
        <v>0.05</v>
      </c>
    </row>
    <row r="251" spans="3:21" x14ac:dyDescent="0.2">
      <c r="C251" s="99">
        <v>4.8099999999999996</v>
      </c>
      <c r="D251" s="99">
        <v>-7.0000000000000007E-2</v>
      </c>
      <c r="E251" s="99">
        <v>0</v>
      </c>
      <c r="F251" s="99">
        <v>-0.08</v>
      </c>
      <c r="G251" s="115">
        <v>0.43</v>
      </c>
      <c r="H251" s="99">
        <v>0</v>
      </c>
      <c r="I251" s="99">
        <v>0</v>
      </c>
      <c r="K251" s="99">
        <v>0</v>
      </c>
      <c r="L251" s="99">
        <v>0</v>
      </c>
      <c r="M251" s="99">
        <v>0</v>
      </c>
      <c r="N251" s="99">
        <v>0</v>
      </c>
      <c r="O251" s="99">
        <v>0.5</v>
      </c>
      <c r="Q251" s="99">
        <v>0.26</v>
      </c>
      <c r="R251" s="99">
        <v>0.43</v>
      </c>
      <c r="S251" s="99">
        <v>0.3</v>
      </c>
      <c r="T251" s="99">
        <v>0.05</v>
      </c>
      <c r="U251" s="99">
        <v>0.05</v>
      </c>
    </row>
    <row r="252" spans="3:21" x14ac:dyDescent="0.2">
      <c r="C252" s="99">
        <v>4.8600000000000003</v>
      </c>
      <c r="D252" s="99">
        <v>-7.0000000000000007E-2</v>
      </c>
      <c r="E252" s="99">
        <v>0</v>
      </c>
      <c r="F252" s="99">
        <v>-0.08</v>
      </c>
      <c r="G252" s="115">
        <v>0.43</v>
      </c>
      <c r="H252" s="99">
        <v>0</v>
      </c>
      <c r="I252" s="99">
        <v>0</v>
      </c>
      <c r="K252" s="99">
        <v>0</v>
      </c>
      <c r="L252" s="99">
        <v>0</v>
      </c>
      <c r="M252" s="99">
        <v>0</v>
      </c>
      <c r="N252" s="99">
        <v>0</v>
      </c>
      <c r="O252" s="99">
        <v>0.5</v>
      </c>
      <c r="Q252" s="99">
        <v>0.26</v>
      </c>
      <c r="R252" s="99">
        <v>0.43</v>
      </c>
      <c r="S252" s="99">
        <v>0.3</v>
      </c>
      <c r="T252" s="99">
        <v>0.05</v>
      </c>
      <c r="U252" s="99">
        <v>0.05</v>
      </c>
    </row>
    <row r="253" spans="3:21" x14ac:dyDescent="0.2">
      <c r="C253" s="99">
        <v>4.8449999999999998</v>
      </c>
      <c r="D253" s="99">
        <v>-7.0000000000000007E-2</v>
      </c>
      <c r="E253" s="99">
        <v>0</v>
      </c>
      <c r="F253" s="99">
        <v>-0.08</v>
      </c>
      <c r="G253" s="115">
        <v>0.43</v>
      </c>
      <c r="H253" s="99">
        <v>0</v>
      </c>
      <c r="I253" s="99">
        <v>0</v>
      </c>
      <c r="K253" s="99">
        <v>0</v>
      </c>
      <c r="L253" s="99">
        <v>0</v>
      </c>
      <c r="M253" s="99">
        <v>0</v>
      </c>
      <c r="N253" s="99">
        <v>0</v>
      </c>
      <c r="O253" s="99">
        <v>0.5</v>
      </c>
      <c r="Q253" s="99">
        <v>0.26</v>
      </c>
      <c r="R253" s="99">
        <v>0.43</v>
      </c>
      <c r="S253" s="99">
        <v>0.3</v>
      </c>
      <c r="T253" s="99">
        <v>0.05</v>
      </c>
      <c r="U253" s="99">
        <v>0.05</v>
      </c>
    </row>
    <row r="254" spans="3:21" x14ac:dyDescent="0.2">
      <c r="C254" s="99">
        <v>4.8600000000000003</v>
      </c>
      <c r="D254" s="99">
        <v>-7.0000000000000007E-2</v>
      </c>
      <c r="E254" s="99">
        <v>0</v>
      </c>
      <c r="F254" s="99">
        <v>-0.08</v>
      </c>
      <c r="G254" s="115">
        <v>0.43</v>
      </c>
      <c r="H254" s="99">
        <v>0</v>
      </c>
      <c r="I254" s="99">
        <v>0</v>
      </c>
      <c r="K254" s="99">
        <v>0</v>
      </c>
      <c r="L254" s="99">
        <v>0</v>
      </c>
      <c r="M254" s="99">
        <v>0</v>
      </c>
      <c r="N254" s="99">
        <v>0</v>
      </c>
      <c r="O254" s="99">
        <v>0.5</v>
      </c>
      <c r="Q254" s="99">
        <v>0.26</v>
      </c>
      <c r="R254" s="99">
        <v>0.43</v>
      </c>
      <c r="S254" s="99">
        <v>0.3</v>
      </c>
      <c r="T254" s="99">
        <v>0.05</v>
      </c>
      <c r="U254" s="99">
        <v>0.05</v>
      </c>
    </row>
    <row r="255" spans="3:21" x14ac:dyDescent="0.2">
      <c r="C255" s="99">
        <v>5.0049999999999999</v>
      </c>
      <c r="D255" s="99">
        <v>-7.0000000000000007E-2</v>
      </c>
      <c r="E255" s="99">
        <v>0</v>
      </c>
      <c r="F255" s="99">
        <v>-0.08</v>
      </c>
      <c r="G255" s="115">
        <v>0</v>
      </c>
      <c r="H255" s="99">
        <v>0</v>
      </c>
      <c r="I255" s="99">
        <v>0</v>
      </c>
      <c r="K255" s="99">
        <v>0</v>
      </c>
      <c r="L255" s="99">
        <v>0</v>
      </c>
      <c r="M255" s="99">
        <v>0</v>
      </c>
      <c r="N255" s="99">
        <v>0</v>
      </c>
      <c r="O255" s="99">
        <v>0</v>
      </c>
      <c r="Q255" s="99">
        <v>0</v>
      </c>
      <c r="R255" s="99">
        <v>0</v>
      </c>
      <c r="S255" s="99">
        <v>-0.2</v>
      </c>
      <c r="T255" s="99">
        <v>0.05</v>
      </c>
      <c r="U255" s="99">
        <v>0.05</v>
      </c>
    </row>
    <row r="256" spans="3:21" x14ac:dyDescent="0.2">
      <c r="C256" s="99">
        <v>5.14</v>
      </c>
      <c r="D256" s="99">
        <v>-7.0000000000000007E-2</v>
      </c>
      <c r="E256" s="99">
        <v>0</v>
      </c>
      <c r="F256" s="99">
        <v>-0.08</v>
      </c>
      <c r="G256" s="115">
        <v>0</v>
      </c>
      <c r="H256" s="99">
        <v>0</v>
      </c>
      <c r="I256" s="99">
        <v>0</v>
      </c>
      <c r="K256" s="99">
        <v>0</v>
      </c>
      <c r="L256" s="99">
        <v>0</v>
      </c>
      <c r="M256" s="99">
        <v>0</v>
      </c>
      <c r="N256" s="99">
        <v>0</v>
      </c>
      <c r="O256" s="99">
        <v>0</v>
      </c>
      <c r="Q256" s="99">
        <v>0</v>
      </c>
      <c r="R256" s="99">
        <v>0</v>
      </c>
      <c r="S256" s="99">
        <v>-0.2</v>
      </c>
      <c r="T256" s="99">
        <v>0.05</v>
      </c>
      <c r="U256" s="99">
        <v>0.05</v>
      </c>
    </row>
    <row r="257" spans="3:21" x14ac:dyDescent="0.2">
      <c r="C257" s="99">
        <v>5.18</v>
      </c>
      <c r="D257" s="99">
        <v>-7.0000000000000007E-2</v>
      </c>
      <c r="E257" s="99">
        <v>0</v>
      </c>
      <c r="F257" s="99">
        <v>-0.08</v>
      </c>
      <c r="G257" s="115">
        <v>0</v>
      </c>
      <c r="H257" s="99">
        <v>0</v>
      </c>
      <c r="I257" s="99">
        <v>0</v>
      </c>
      <c r="K257" s="99">
        <v>0</v>
      </c>
      <c r="L257" s="99">
        <v>0</v>
      </c>
      <c r="M257" s="99">
        <v>0</v>
      </c>
      <c r="N257" s="99">
        <v>0</v>
      </c>
      <c r="O257" s="99">
        <v>0</v>
      </c>
      <c r="Q257" s="99">
        <v>0</v>
      </c>
      <c r="R257" s="99">
        <v>0</v>
      </c>
      <c r="S257" s="99">
        <v>-0.2</v>
      </c>
      <c r="T257" s="99">
        <v>0.05</v>
      </c>
      <c r="U257" s="99">
        <v>0.05</v>
      </c>
    </row>
    <row r="258" spans="3:21" x14ac:dyDescent="0.2">
      <c r="C258" s="99">
        <v>5.0949999999999998</v>
      </c>
      <c r="D258" s="99">
        <v>-7.0000000000000007E-2</v>
      </c>
      <c r="E258" s="99">
        <v>0</v>
      </c>
      <c r="F258" s="99">
        <v>-0.08</v>
      </c>
      <c r="G258" s="115">
        <v>0</v>
      </c>
      <c r="H258" s="99">
        <v>0</v>
      </c>
      <c r="I258" s="99">
        <v>0</v>
      </c>
      <c r="K258" s="99">
        <v>0</v>
      </c>
      <c r="L258" s="99">
        <v>0</v>
      </c>
      <c r="M258" s="99">
        <v>0</v>
      </c>
      <c r="N258" s="99">
        <v>0</v>
      </c>
      <c r="O258" s="99">
        <v>0</v>
      </c>
      <c r="Q258" s="99">
        <v>0</v>
      </c>
      <c r="R258" s="99">
        <v>0</v>
      </c>
      <c r="S258" s="99">
        <v>-0.2</v>
      </c>
      <c r="T258" s="99">
        <v>0.05</v>
      </c>
      <c r="U258" s="99">
        <v>0.05</v>
      </c>
    </row>
    <row r="259" spans="3:21" x14ac:dyDescent="0.2">
      <c r="C259" s="99">
        <v>4.99</v>
      </c>
      <c r="D259" s="99">
        <v>-7.0000000000000007E-2</v>
      </c>
      <c r="E259" s="99">
        <v>0</v>
      </c>
      <c r="F259" s="99">
        <v>-0.08</v>
      </c>
      <c r="G259" s="115">
        <v>0</v>
      </c>
      <c r="H259" s="99">
        <v>0</v>
      </c>
      <c r="I259" s="99">
        <v>0</v>
      </c>
      <c r="K259" s="99">
        <v>0</v>
      </c>
      <c r="L259" s="99">
        <v>0</v>
      </c>
      <c r="M259" s="99">
        <v>0</v>
      </c>
      <c r="N259" s="99">
        <v>0</v>
      </c>
      <c r="O259" s="99">
        <v>0</v>
      </c>
      <c r="Q259" s="99">
        <v>0</v>
      </c>
      <c r="R259" s="99">
        <v>0</v>
      </c>
      <c r="S259" s="99">
        <v>-0.2</v>
      </c>
      <c r="T259" s="99">
        <v>0.05</v>
      </c>
      <c r="U259" s="99">
        <v>0.05</v>
      </c>
    </row>
    <row r="260" spans="3:21" x14ac:dyDescent="0.2">
      <c r="C260" s="99">
        <v>4.8179999999999996</v>
      </c>
      <c r="D260" s="99">
        <v>-7.0000000000000007E-2</v>
      </c>
      <c r="E260" s="99">
        <v>0</v>
      </c>
      <c r="F260" s="99">
        <v>-0.08</v>
      </c>
      <c r="G260" s="115">
        <v>0</v>
      </c>
      <c r="H260" s="99">
        <v>0</v>
      </c>
      <c r="I260" s="99">
        <v>0</v>
      </c>
      <c r="K260" s="99">
        <v>0</v>
      </c>
      <c r="L260" s="99">
        <v>0</v>
      </c>
      <c r="M260" s="99">
        <v>0</v>
      </c>
      <c r="N260" s="99">
        <v>0</v>
      </c>
      <c r="O260" s="99">
        <v>0</v>
      </c>
      <c r="Q260" s="99">
        <v>0</v>
      </c>
      <c r="R260" s="99">
        <v>0</v>
      </c>
      <c r="S260" s="99">
        <v>-0.2</v>
      </c>
      <c r="T260" s="99">
        <v>0.05</v>
      </c>
      <c r="U260" s="99">
        <v>0.05</v>
      </c>
    </row>
    <row r="261" spans="3:21" x14ac:dyDescent="0.2">
      <c r="C261" s="99">
        <v>4.8209999999999997</v>
      </c>
      <c r="D261" s="99">
        <v>-7.0000000000000007E-2</v>
      </c>
      <c r="E261" s="99">
        <v>0</v>
      </c>
      <c r="F261" s="99">
        <v>-0.08</v>
      </c>
      <c r="G261" s="115">
        <v>0</v>
      </c>
      <c r="H261" s="99">
        <v>0</v>
      </c>
      <c r="I261" s="99">
        <v>0</v>
      </c>
      <c r="K261" s="99">
        <v>0</v>
      </c>
      <c r="L261" s="99">
        <v>0</v>
      </c>
      <c r="M261" s="99">
        <v>0</v>
      </c>
      <c r="N261" s="99">
        <v>0</v>
      </c>
      <c r="O261" s="99">
        <v>0</v>
      </c>
      <c r="Q261" s="99">
        <v>0</v>
      </c>
      <c r="R261" s="99">
        <v>0</v>
      </c>
      <c r="S261" s="99">
        <v>-0.2</v>
      </c>
      <c r="T261" s="99">
        <v>0.05</v>
      </c>
      <c r="U261" s="99">
        <v>0.05</v>
      </c>
    </row>
    <row r="262" spans="3:21" x14ac:dyDescent="0.2">
      <c r="C262" s="99">
        <v>4.8609999999999998</v>
      </c>
      <c r="D262" s="99">
        <v>-7.0000000000000007E-2</v>
      </c>
      <c r="E262" s="99">
        <v>0</v>
      </c>
      <c r="F262" s="99">
        <v>-0.08</v>
      </c>
      <c r="G262" s="115">
        <v>0</v>
      </c>
      <c r="H262" s="99">
        <v>0</v>
      </c>
      <c r="I262" s="99">
        <v>0</v>
      </c>
      <c r="K262" s="99">
        <v>0</v>
      </c>
      <c r="L262" s="99">
        <v>0</v>
      </c>
      <c r="M262" s="99">
        <v>0</v>
      </c>
      <c r="N262" s="99">
        <v>0</v>
      </c>
      <c r="O262" s="99">
        <v>0</v>
      </c>
      <c r="Q262" s="99">
        <v>0</v>
      </c>
      <c r="R262" s="99">
        <v>0</v>
      </c>
      <c r="S262" s="99">
        <v>-0.2</v>
      </c>
      <c r="T262" s="99">
        <v>0.05</v>
      </c>
      <c r="U262" s="99">
        <v>0.05</v>
      </c>
    </row>
    <row r="263" spans="3:21" x14ac:dyDescent="0.2">
      <c r="C263" s="99">
        <v>4.9050000000000002</v>
      </c>
      <c r="D263" s="99">
        <v>-7.0000000000000007E-2</v>
      </c>
      <c r="E263" s="99">
        <v>0</v>
      </c>
      <c r="F263" s="99">
        <v>-0.08</v>
      </c>
      <c r="G263" s="115">
        <v>0</v>
      </c>
      <c r="H263" s="99">
        <v>0</v>
      </c>
      <c r="I263" s="99">
        <v>0</v>
      </c>
      <c r="K263" s="99">
        <v>0</v>
      </c>
      <c r="L263" s="99">
        <v>0</v>
      </c>
      <c r="M263" s="99">
        <v>0</v>
      </c>
      <c r="N263" s="99">
        <v>0</v>
      </c>
      <c r="O263" s="99">
        <v>0</v>
      </c>
      <c r="Q263" s="99">
        <v>0</v>
      </c>
      <c r="R263" s="99">
        <v>0</v>
      </c>
      <c r="S263" s="99">
        <v>-0.2</v>
      </c>
      <c r="T263" s="99">
        <v>0.05</v>
      </c>
      <c r="U263" s="99">
        <v>0.05</v>
      </c>
    </row>
    <row r="264" spans="3:21" x14ac:dyDescent="0.2">
      <c r="C264" s="99">
        <v>4.9550000000000001</v>
      </c>
      <c r="D264" s="99">
        <v>-7.0000000000000007E-2</v>
      </c>
      <c r="E264" s="99">
        <v>0</v>
      </c>
      <c r="F264" s="99">
        <v>-0.08</v>
      </c>
      <c r="G264" s="115">
        <v>0</v>
      </c>
      <c r="H264" s="99">
        <v>0</v>
      </c>
      <c r="I264" s="99">
        <v>0</v>
      </c>
      <c r="K264" s="99">
        <v>0</v>
      </c>
      <c r="L264" s="99">
        <v>0</v>
      </c>
      <c r="M264" s="99">
        <v>0</v>
      </c>
      <c r="N264" s="99">
        <v>0</v>
      </c>
      <c r="O264" s="99">
        <v>0</v>
      </c>
      <c r="Q264" s="99">
        <v>0</v>
      </c>
      <c r="R264" s="99">
        <v>0</v>
      </c>
      <c r="S264" s="99">
        <v>-0.2</v>
      </c>
      <c r="T264" s="99">
        <v>0.05</v>
      </c>
      <c r="U264" s="99">
        <v>0.05</v>
      </c>
    </row>
    <row r="265" spans="3:21" x14ac:dyDescent="0.2">
      <c r="C265" s="99">
        <v>4.9400000000000004</v>
      </c>
      <c r="D265" s="99">
        <v>-7.0000000000000007E-2</v>
      </c>
      <c r="E265" s="99">
        <v>0</v>
      </c>
      <c r="F265" s="99">
        <v>-0.08</v>
      </c>
      <c r="G265" s="115">
        <v>0</v>
      </c>
      <c r="H265" s="99">
        <v>0</v>
      </c>
      <c r="I265" s="99">
        <v>0</v>
      </c>
      <c r="K265" s="99">
        <v>0</v>
      </c>
      <c r="L265" s="99">
        <v>0</v>
      </c>
      <c r="M265" s="99">
        <v>0</v>
      </c>
      <c r="N265" s="99">
        <v>0</v>
      </c>
      <c r="O265" s="99">
        <v>0</v>
      </c>
      <c r="Q265" s="99">
        <v>0</v>
      </c>
      <c r="R265" s="99">
        <v>0</v>
      </c>
      <c r="S265" s="99">
        <v>-0.2</v>
      </c>
      <c r="T265" s="99">
        <v>0.05</v>
      </c>
      <c r="U265" s="99">
        <v>0.05</v>
      </c>
    </row>
    <row r="266" spans="3:21" x14ac:dyDescent="0.2">
      <c r="C266" s="99">
        <v>4.9550000000000001</v>
      </c>
      <c r="D266" s="99">
        <v>-7.0000000000000007E-2</v>
      </c>
      <c r="E266" s="99">
        <v>0</v>
      </c>
      <c r="F266" s="99">
        <v>-0.08</v>
      </c>
      <c r="G266" s="115">
        <v>0</v>
      </c>
      <c r="H266" s="99">
        <v>0</v>
      </c>
      <c r="I266" s="99">
        <v>0</v>
      </c>
      <c r="K266" s="99">
        <v>0</v>
      </c>
      <c r="L266" s="99">
        <v>0</v>
      </c>
      <c r="M266" s="99">
        <v>0</v>
      </c>
      <c r="N266" s="99">
        <v>0</v>
      </c>
      <c r="O266" s="99">
        <v>0</v>
      </c>
      <c r="Q266" s="99">
        <v>0</v>
      </c>
      <c r="R266" s="99">
        <v>0</v>
      </c>
      <c r="S266" s="99">
        <v>-0.2</v>
      </c>
      <c r="T266" s="99">
        <v>0.05</v>
      </c>
      <c r="U266" s="99">
        <v>0.05</v>
      </c>
    </row>
    <row r="267" spans="3:21" x14ac:dyDescent="0.2">
      <c r="C267" s="99">
        <v>5.0999999999999996</v>
      </c>
      <c r="D267" s="99">
        <v>-7.0000000000000007E-2</v>
      </c>
      <c r="E267" s="99">
        <v>0</v>
      </c>
      <c r="F267" s="99">
        <v>-0.08</v>
      </c>
      <c r="G267" s="115">
        <v>0</v>
      </c>
      <c r="H267" s="99">
        <v>0</v>
      </c>
      <c r="I267" s="99">
        <v>0</v>
      </c>
      <c r="K267" s="99">
        <v>0</v>
      </c>
      <c r="L267" s="99">
        <v>0</v>
      </c>
      <c r="M267" s="99">
        <v>0</v>
      </c>
      <c r="N267" s="99">
        <v>0</v>
      </c>
      <c r="O267" s="99">
        <v>0</v>
      </c>
      <c r="Q267" s="99">
        <v>0</v>
      </c>
      <c r="R267" s="99">
        <v>0</v>
      </c>
      <c r="S267" s="99">
        <v>-0.2</v>
      </c>
      <c r="T267" s="99">
        <v>0.05</v>
      </c>
      <c r="U267" s="99">
        <v>0.05</v>
      </c>
    </row>
    <row r="268" spans="3:21" x14ac:dyDescent="0.2">
      <c r="C268" s="99">
        <v>5.2350000000000003</v>
      </c>
      <c r="D268" s="99">
        <v>-7.0000000000000007E-2</v>
      </c>
      <c r="E268" s="99">
        <v>0</v>
      </c>
      <c r="F268" s="99">
        <v>-0.08</v>
      </c>
      <c r="G268" s="115">
        <v>0</v>
      </c>
      <c r="H268" s="99">
        <v>0</v>
      </c>
      <c r="I268" s="99">
        <v>0</v>
      </c>
      <c r="K268" s="99">
        <v>0</v>
      </c>
      <c r="L268" s="99">
        <v>0</v>
      </c>
      <c r="M268" s="99">
        <v>0</v>
      </c>
      <c r="N268" s="99">
        <v>0</v>
      </c>
      <c r="O268" s="99">
        <v>0</v>
      </c>
      <c r="Q268" s="99">
        <v>0</v>
      </c>
      <c r="R268" s="99">
        <v>0</v>
      </c>
      <c r="S268" s="99">
        <v>-0.2</v>
      </c>
      <c r="T268" s="99">
        <v>0.05</v>
      </c>
      <c r="U268" s="99">
        <v>0.05</v>
      </c>
    </row>
    <row r="269" spans="3:21" x14ac:dyDescent="0.2">
      <c r="C269" s="99">
        <v>5.2750000000000004</v>
      </c>
      <c r="D269" s="99">
        <v>-7.0000000000000007E-2</v>
      </c>
      <c r="E269" s="99">
        <v>0</v>
      </c>
      <c r="F269" s="99">
        <v>-0.08</v>
      </c>
      <c r="G269" s="115">
        <v>0</v>
      </c>
      <c r="H269" s="99">
        <v>0</v>
      </c>
      <c r="I269" s="99">
        <v>0</v>
      </c>
      <c r="K269" s="99">
        <v>0</v>
      </c>
      <c r="L269" s="99">
        <v>0</v>
      </c>
      <c r="M269" s="99">
        <v>0</v>
      </c>
      <c r="N269" s="99">
        <v>0</v>
      </c>
      <c r="O269" s="99">
        <v>0</v>
      </c>
      <c r="Q269" s="99">
        <v>0</v>
      </c>
      <c r="R269" s="99">
        <v>0</v>
      </c>
      <c r="S269" s="99">
        <v>-0.2</v>
      </c>
      <c r="T269" s="99">
        <v>0.05</v>
      </c>
      <c r="U269" s="99">
        <v>0.05</v>
      </c>
    </row>
    <row r="270" spans="3:21" x14ac:dyDescent="0.2">
      <c r="C270" s="99">
        <v>5.19</v>
      </c>
      <c r="D270" s="99">
        <v>-7.0000000000000007E-2</v>
      </c>
      <c r="E270" s="99">
        <v>0</v>
      </c>
      <c r="F270" s="99">
        <v>-0.08</v>
      </c>
      <c r="G270" s="115">
        <v>0</v>
      </c>
      <c r="H270" s="99">
        <v>0</v>
      </c>
      <c r="I270" s="99">
        <v>0</v>
      </c>
      <c r="K270" s="99">
        <v>0</v>
      </c>
      <c r="L270" s="99">
        <v>0</v>
      </c>
      <c r="M270" s="99">
        <v>0</v>
      </c>
      <c r="N270" s="99">
        <v>0</v>
      </c>
      <c r="O270" s="99">
        <v>0</v>
      </c>
      <c r="Q270" s="99">
        <v>0</v>
      </c>
      <c r="R270" s="99">
        <v>0</v>
      </c>
      <c r="S270" s="99">
        <v>-0.2</v>
      </c>
      <c r="T270" s="99">
        <v>0.05</v>
      </c>
      <c r="U270" s="99">
        <v>0.05</v>
      </c>
    </row>
    <row r="271" spans="3:21" x14ac:dyDescent="0.2">
      <c r="C271" s="99">
        <v>5.085</v>
      </c>
      <c r="D271" s="99">
        <v>-7.0000000000000007E-2</v>
      </c>
      <c r="E271" s="99">
        <v>0</v>
      </c>
      <c r="F271" s="99">
        <v>-0.08</v>
      </c>
      <c r="G271" s="115">
        <v>0</v>
      </c>
      <c r="H271" s="99">
        <v>0</v>
      </c>
      <c r="I271" s="99">
        <v>0</v>
      </c>
      <c r="K271" s="99">
        <v>0</v>
      </c>
      <c r="L271" s="99">
        <v>0</v>
      </c>
      <c r="M271" s="99">
        <v>0</v>
      </c>
      <c r="N271" s="99">
        <v>0</v>
      </c>
      <c r="O271" s="99">
        <v>0</v>
      </c>
      <c r="Q271" s="99">
        <v>0</v>
      </c>
      <c r="R271" s="99">
        <v>0</v>
      </c>
      <c r="S271" s="99">
        <v>-0.2</v>
      </c>
      <c r="T271" s="99">
        <v>0.05</v>
      </c>
      <c r="U271" s="99">
        <v>0.05</v>
      </c>
    </row>
    <row r="272" spans="3:21" x14ac:dyDescent="0.2">
      <c r="C272" s="99">
        <v>4.9130000000000003</v>
      </c>
      <c r="D272" s="99">
        <v>-7.0000000000000007E-2</v>
      </c>
      <c r="E272" s="99">
        <v>0</v>
      </c>
      <c r="F272" s="99">
        <v>-0.08</v>
      </c>
      <c r="G272" s="115">
        <v>0</v>
      </c>
      <c r="H272" s="99">
        <v>0</v>
      </c>
      <c r="I272" s="99">
        <v>0</v>
      </c>
      <c r="K272" s="99">
        <v>0</v>
      </c>
      <c r="L272" s="99">
        <v>0</v>
      </c>
      <c r="M272" s="99">
        <v>0</v>
      </c>
      <c r="N272" s="99">
        <v>0</v>
      </c>
      <c r="O272" s="99">
        <v>0</v>
      </c>
      <c r="Q272" s="99">
        <v>0</v>
      </c>
      <c r="R272" s="99">
        <v>0</v>
      </c>
      <c r="S272" s="99">
        <v>-0.2</v>
      </c>
      <c r="T272" s="99">
        <v>0.05</v>
      </c>
      <c r="U272" s="99">
        <v>0.05</v>
      </c>
    </row>
    <row r="273" spans="3:21" x14ac:dyDescent="0.2">
      <c r="C273" s="99">
        <v>4.9160000000000004</v>
      </c>
      <c r="D273" s="99">
        <v>-7.0000000000000007E-2</v>
      </c>
      <c r="E273" s="99">
        <v>0</v>
      </c>
      <c r="F273" s="99">
        <v>-0.08</v>
      </c>
      <c r="G273" s="115">
        <v>0</v>
      </c>
      <c r="H273" s="99">
        <v>0</v>
      </c>
      <c r="I273" s="99">
        <v>0</v>
      </c>
      <c r="K273" s="99">
        <v>0</v>
      </c>
      <c r="L273" s="99">
        <v>0</v>
      </c>
      <c r="M273" s="99">
        <v>0</v>
      </c>
      <c r="N273" s="99">
        <v>0</v>
      </c>
      <c r="O273" s="99">
        <v>0</v>
      </c>
      <c r="Q273" s="99">
        <v>0</v>
      </c>
      <c r="R273" s="99">
        <v>0</v>
      </c>
      <c r="S273" s="99">
        <v>-0.2</v>
      </c>
      <c r="T273" s="99">
        <v>0.05</v>
      </c>
      <c r="U273" s="99">
        <v>0.05</v>
      </c>
    </row>
    <row r="274" spans="3:21" x14ac:dyDescent="0.2">
      <c r="C274" s="99">
        <v>4.9560000000000004</v>
      </c>
      <c r="D274" s="99">
        <v>-7.0000000000000007E-2</v>
      </c>
      <c r="E274" s="99">
        <v>0</v>
      </c>
      <c r="F274" s="99">
        <v>-0.08</v>
      </c>
      <c r="G274" s="115">
        <v>0</v>
      </c>
      <c r="H274" s="99">
        <v>0</v>
      </c>
      <c r="I274" s="99">
        <v>0</v>
      </c>
      <c r="K274" s="99">
        <v>0</v>
      </c>
      <c r="L274" s="99">
        <v>0</v>
      </c>
      <c r="M274" s="99">
        <v>0</v>
      </c>
      <c r="N274" s="99">
        <v>0</v>
      </c>
      <c r="O274" s="99">
        <v>0</v>
      </c>
      <c r="Q274" s="99">
        <v>0</v>
      </c>
      <c r="R274" s="99">
        <v>0</v>
      </c>
      <c r="S274" s="99">
        <v>-0.2</v>
      </c>
      <c r="T274" s="99">
        <v>0.05</v>
      </c>
      <c r="U274" s="99">
        <v>0.05</v>
      </c>
    </row>
    <row r="275" spans="3:21" x14ac:dyDescent="0.2">
      <c r="C275" s="99">
        <v>5</v>
      </c>
      <c r="D275" s="99">
        <v>-7.0000000000000007E-2</v>
      </c>
      <c r="E275" s="99">
        <v>0</v>
      </c>
      <c r="F275" s="99">
        <v>-0.08</v>
      </c>
      <c r="G275" s="115">
        <v>0</v>
      </c>
      <c r="H275" s="99">
        <v>0</v>
      </c>
      <c r="I275" s="99">
        <v>0</v>
      </c>
      <c r="K275" s="99">
        <v>0</v>
      </c>
      <c r="L275" s="99">
        <v>0</v>
      </c>
      <c r="M275" s="99">
        <v>0</v>
      </c>
      <c r="N275" s="99">
        <v>0</v>
      </c>
      <c r="O275" s="99">
        <v>0</v>
      </c>
      <c r="Q275" s="99">
        <v>0</v>
      </c>
      <c r="R275" s="99">
        <v>0</v>
      </c>
      <c r="S275" s="99">
        <v>-0.2</v>
      </c>
      <c r="T275" s="99">
        <v>0.05</v>
      </c>
      <c r="U275" s="99">
        <v>0.05</v>
      </c>
    </row>
    <row r="276" spans="3:21" x14ac:dyDescent="0.2">
      <c r="C276" s="99">
        <v>5.05</v>
      </c>
      <c r="D276" s="99">
        <v>-7.0000000000000007E-2</v>
      </c>
      <c r="E276" s="99">
        <v>0</v>
      </c>
      <c r="F276" s="99">
        <v>-0.08</v>
      </c>
      <c r="G276" s="115">
        <v>0</v>
      </c>
      <c r="H276" s="99">
        <v>0</v>
      </c>
      <c r="I276" s="99">
        <v>0</v>
      </c>
      <c r="K276" s="99">
        <v>0</v>
      </c>
      <c r="L276" s="99">
        <v>0</v>
      </c>
      <c r="M276" s="99">
        <v>0</v>
      </c>
      <c r="N276" s="99">
        <v>0</v>
      </c>
      <c r="O276" s="99">
        <v>0</v>
      </c>
      <c r="Q276" s="99">
        <v>0</v>
      </c>
      <c r="R276" s="99">
        <v>0</v>
      </c>
      <c r="S276" s="99">
        <v>-0.2</v>
      </c>
      <c r="T276" s="99">
        <v>0.05</v>
      </c>
      <c r="U276" s="99">
        <v>0.05</v>
      </c>
    </row>
    <row r="277" spans="3:21" x14ac:dyDescent="0.2">
      <c r="C277" s="99">
        <v>5.0350000000000001</v>
      </c>
      <c r="D277" s="99">
        <v>-7.0000000000000007E-2</v>
      </c>
      <c r="E277" s="99">
        <v>0</v>
      </c>
      <c r="F277" s="99">
        <v>-0.08</v>
      </c>
      <c r="G277" s="115">
        <v>0</v>
      </c>
      <c r="H277" s="99">
        <v>0</v>
      </c>
      <c r="I277" s="99">
        <v>0</v>
      </c>
      <c r="K277" s="99">
        <v>0</v>
      </c>
      <c r="L277" s="99">
        <v>0</v>
      </c>
      <c r="M277" s="99">
        <v>0</v>
      </c>
      <c r="N277" s="99">
        <v>0</v>
      </c>
      <c r="O277" s="99">
        <v>0</v>
      </c>
      <c r="Q277" s="99">
        <v>0</v>
      </c>
      <c r="R277" s="99">
        <v>0</v>
      </c>
      <c r="S277" s="99">
        <v>-0.2</v>
      </c>
      <c r="T277" s="99">
        <v>0.05</v>
      </c>
      <c r="U277" s="99">
        <v>0.05</v>
      </c>
    </row>
    <row r="278" spans="3:21" x14ac:dyDescent="0.2">
      <c r="C278" s="99">
        <v>5.05</v>
      </c>
      <c r="D278" s="99">
        <v>-7.0000000000000007E-2</v>
      </c>
      <c r="E278" s="99">
        <v>0</v>
      </c>
      <c r="F278" s="99">
        <v>-0.08</v>
      </c>
      <c r="G278" s="115">
        <v>0</v>
      </c>
      <c r="H278" s="99">
        <v>0</v>
      </c>
      <c r="I278" s="99">
        <v>0</v>
      </c>
      <c r="K278" s="99">
        <v>0</v>
      </c>
      <c r="L278" s="99">
        <v>0</v>
      </c>
      <c r="M278" s="99">
        <v>0</v>
      </c>
      <c r="N278" s="99">
        <v>0</v>
      </c>
      <c r="O278" s="99">
        <v>0</v>
      </c>
      <c r="Q278" s="99">
        <v>0</v>
      </c>
      <c r="R278" s="99">
        <v>0</v>
      </c>
      <c r="S278" s="99">
        <v>-0.2</v>
      </c>
      <c r="T278" s="99">
        <v>0.05</v>
      </c>
      <c r="U278" s="99">
        <v>0.05</v>
      </c>
    </row>
    <row r="279" spans="3:21" x14ac:dyDescent="0.2">
      <c r="C279" s="99">
        <v>5.1950000000000003</v>
      </c>
      <c r="D279" s="99">
        <v>-7.0000000000000007E-2</v>
      </c>
      <c r="E279" s="99">
        <v>0</v>
      </c>
      <c r="F279" s="99">
        <v>-0.08</v>
      </c>
      <c r="G279" s="115">
        <v>0</v>
      </c>
      <c r="H279" s="99">
        <v>0</v>
      </c>
      <c r="I279" s="99">
        <v>0</v>
      </c>
      <c r="K279" s="99">
        <v>0</v>
      </c>
      <c r="L279" s="99">
        <v>0</v>
      </c>
      <c r="M279" s="99">
        <v>0</v>
      </c>
      <c r="N279" s="99">
        <v>0</v>
      </c>
      <c r="O279" s="99">
        <v>0</v>
      </c>
      <c r="Q279" s="99">
        <v>0</v>
      </c>
      <c r="R279" s="99">
        <v>0</v>
      </c>
      <c r="S279" s="99">
        <v>-0.2</v>
      </c>
      <c r="T279" s="99">
        <v>0.05</v>
      </c>
      <c r="U279" s="99">
        <v>0.05</v>
      </c>
    </row>
    <row r="280" spans="3:21" x14ac:dyDescent="0.2">
      <c r="C280" s="99">
        <v>5.33</v>
      </c>
      <c r="D280" s="99">
        <v>-7.0000000000000007E-2</v>
      </c>
      <c r="E280" s="99">
        <v>0</v>
      </c>
      <c r="F280" s="99">
        <v>-0.08</v>
      </c>
      <c r="G280" s="115">
        <v>0</v>
      </c>
      <c r="H280" s="99">
        <v>0</v>
      </c>
      <c r="I280" s="99">
        <v>0</v>
      </c>
      <c r="K280" s="99">
        <v>0</v>
      </c>
      <c r="L280" s="99">
        <v>0</v>
      </c>
      <c r="M280" s="99">
        <v>0</v>
      </c>
      <c r="N280" s="99">
        <v>0</v>
      </c>
      <c r="O280" s="99">
        <v>0</v>
      </c>
      <c r="Q280" s="99">
        <v>0</v>
      </c>
      <c r="R280" s="99">
        <v>0</v>
      </c>
      <c r="S280" s="99">
        <v>-0.2</v>
      </c>
      <c r="T280" s="99">
        <v>0.05</v>
      </c>
      <c r="U280" s="99">
        <v>0.05</v>
      </c>
    </row>
    <row r="281" spans="3:21" x14ac:dyDescent="0.2">
      <c r="C281" s="99">
        <v>5.37</v>
      </c>
      <c r="D281" s="99">
        <v>-7.0000000000000007E-2</v>
      </c>
      <c r="E281" s="99">
        <v>0</v>
      </c>
      <c r="F281" s="99">
        <v>-0.08</v>
      </c>
      <c r="G281" s="115">
        <v>0</v>
      </c>
      <c r="H281" s="99">
        <v>0</v>
      </c>
      <c r="I281" s="99">
        <v>0</v>
      </c>
      <c r="K281" s="99">
        <v>0</v>
      </c>
      <c r="L281" s="99">
        <v>0</v>
      </c>
      <c r="M281" s="99">
        <v>0</v>
      </c>
      <c r="N281" s="99">
        <v>0</v>
      </c>
      <c r="O281" s="99">
        <v>0</v>
      </c>
      <c r="Q281" s="99">
        <v>0</v>
      </c>
      <c r="R281" s="99">
        <v>0</v>
      </c>
      <c r="S281" s="99">
        <v>-0.2</v>
      </c>
      <c r="T281" s="99">
        <v>0.05</v>
      </c>
      <c r="U281" s="99">
        <v>0.05</v>
      </c>
    </row>
    <row r="282" spans="3:21" x14ac:dyDescent="0.2">
      <c r="C282" s="99">
        <v>5.2850000000000001</v>
      </c>
      <c r="D282" s="99">
        <v>-7.0000000000000007E-2</v>
      </c>
      <c r="E282" s="99">
        <v>0</v>
      </c>
      <c r="F282" s="99">
        <v>-0.08</v>
      </c>
      <c r="G282" s="115">
        <v>0</v>
      </c>
      <c r="H282" s="99">
        <v>0</v>
      </c>
      <c r="I282" s="99">
        <v>0</v>
      </c>
      <c r="K282" s="99">
        <v>0</v>
      </c>
      <c r="L282" s="99">
        <v>0</v>
      </c>
      <c r="M282" s="99">
        <v>0</v>
      </c>
      <c r="N282" s="99">
        <v>0</v>
      </c>
      <c r="O282" s="99">
        <v>0</v>
      </c>
      <c r="Q282" s="99">
        <v>0</v>
      </c>
      <c r="R282" s="99">
        <v>0</v>
      </c>
      <c r="S282" s="99">
        <v>-0.2</v>
      </c>
      <c r="T282" s="99">
        <v>0.05</v>
      </c>
      <c r="U282" s="99">
        <v>0.05</v>
      </c>
    </row>
    <row r="283" spans="3:21" x14ac:dyDescent="0.2">
      <c r="C283" s="99">
        <v>5.18</v>
      </c>
      <c r="D283" s="99">
        <v>-7.0000000000000007E-2</v>
      </c>
      <c r="E283" s="99">
        <v>0</v>
      </c>
      <c r="F283" s="99">
        <v>-0.08</v>
      </c>
      <c r="G283" s="115">
        <v>0</v>
      </c>
      <c r="H283" s="99">
        <v>0</v>
      </c>
      <c r="I283" s="99">
        <v>0</v>
      </c>
      <c r="K283" s="99">
        <v>0</v>
      </c>
      <c r="L283" s="99">
        <v>0</v>
      </c>
      <c r="M283" s="99">
        <v>0</v>
      </c>
      <c r="N283" s="99">
        <v>0</v>
      </c>
      <c r="O283" s="99">
        <v>0</v>
      </c>
      <c r="Q283" s="99">
        <v>0</v>
      </c>
      <c r="R283" s="99">
        <v>0</v>
      </c>
      <c r="S283" s="99">
        <v>-0.2</v>
      </c>
      <c r="T283" s="99">
        <v>0.05</v>
      </c>
      <c r="U283" s="99">
        <v>0.05</v>
      </c>
    </row>
    <row r="284" spans="3:21" x14ac:dyDescent="0.2">
      <c r="C284" s="99">
        <v>5.008</v>
      </c>
      <c r="D284" s="99">
        <v>-7.0000000000000007E-2</v>
      </c>
      <c r="E284" s="99">
        <v>0</v>
      </c>
      <c r="F284" s="99">
        <v>-0.08</v>
      </c>
      <c r="G284" s="115">
        <v>0</v>
      </c>
      <c r="H284" s="99">
        <v>0</v>
      </c>
      <c r="I284" s="99">
        <v>0</v>
      </c>
      <c r="K284" s="99">
        <v>0</v>
      </c>
      <c r="L284" s="99">
        <v>0</v>
      </c>
      <c r="M284" s="99">
        <v>0</v>
      </c>
      <c r="N284" s="99">
        <v>0</v>
      </c>
      <c r="O284" s="99">
        <v>0</v>
      </c>
      <c r="Q284" s="99">
        <v>0</v>
      </c>
      <c r="R284" s="99">
        <v>0</v>
      </c>
      <c r="S284" s="99">
        <v>-0.2</v>
      </c>
      <c r="T284" s="99">
        <v>0.05</v>
      </c>
      <c r="U284" s="99">
        <v>0.05</v>
      </c>
    </row>
    <row r="285" spans="3:21" x14ac:dyDescent="0.2">
      <c r="C285" s="99">
        <v>5.0110000000000001</v>
      </c>
      <c r="D285" s="99">
        <v>-7.0000000000000007E-2</v>
      </c>
      <c r="E285" s="99">
        <v>0</v>
      </c>
      <c r="F285" s="99">
        <v>-0.08</v>
      </c>
      <c r="G285" s="115">
        <v>0</v>
      </c>
      <c r="H285" s="99">
        <v>0</v>
      </c>
      <c r="I285" s="99">
        <v>0</v>
      </c>
      <c r="K285" s="99">
        <v>0</v>
      </c>
      <c r="L285" s="99">
        <v>0</v>
      </c>
      <c r="M285" s="99">
        <v>0</v>
      </c>
      <c r="N285" s="99">
        <v>0</v>
      </c>
      <c r="O285" s="99">
        <v>0</v>
      </c>
      <c r="Q285" s="99">
        <v>0</v>
      </c>
      <c r="R285" s="99">
        <v>0</v>
      </c>
      <c r="S285" s="99">
        <v>-0.2</v>
      </c>
      <c r="T285" s="99">
        <v>0.05</v>
      </c>
      <c r="U285" s="99">
        <v>0.05</v>
      </c>
    </row>
    <row r="286" spans="3:21" x14ac:dyDescent="0.2">
      <c r="C286" s="99">
        <v>5.0510000000000002</v>
      </c>
      <c r="D286" s="99">
        <v>-7.0000000000000007E-2</v>
      </c>
      <c r="E286" s="99">
        <v>0</v>
      </c>
      <c r="F286" s="99">
        <v>-0.01</v>
      </c>
      <c r="G286" s="115">
        <v>0</v>
      </c>
      <c r="H286" s="99">
        <v>0</v>
      </c>
      <c r="I286" s="99">
        <v>0</v>
      </c>
      <c r="K286" s="99">
        <v>0</v>
      </c>
      <c r="L286" s="99">
        <v>0</v>
      </c>
      <c r="M286" s="99">
        <v>0</v>
      </c>
      <c r="N286" s="99">
        <v>0</v>
      </c>
      <c r="O286" s="99">
        <v>0</v>
      </c>
      <c r="Q286" s="99">
        <v>0</v>
      </c>
      <c r="R286" s="99">
        <v>0</v>
      </c>
      <c r="S286" s="99">
        <v>-0.2</v>
      </c>
      <c r="T286" s="99">
        <v>0.05</v>
      </c>
      <c r="U286" s="99">
        <v>0.05</v>
      </c>
    </row>
    <row r="287" spans="3:21" x14ac:dyDescent="0.2">
      <c r="C287" s="99">
        <v>5.0949999999999998</v>
      </c>
      <c r="D287" s="99">
        <v>-7.0000000000000007E-2</v>
      </c>
      <c r="E287" s="99">
        <v>0</v>
      </c>
      <c r="F287" s="99">
        <v>-0.01</v>
      </c>
      <c r="G287" s="115">
        <v>0</v>
      </c>
      <c r="H287" s="99">
        <v>0</v>
      </c>
      <c r="I287" s="99">
        <v>0</v>
      </c>
      <c r="K287" s="99">
        <v>0</v>
      </c>
      <c r="L287" s="99">
        <v>0</v>
      </c>
      <c r="M287" s="99">
        <v>0</v>
      </c>
      <c r="N287" s="99">
        <v>0</v>
      </c>
      <c r="O287" s="99">
        <v>0</v>
      </c>
      <c r="Q287" s="99">
        <v>0</v>
      </c>
      <c r="R287" s="99">
        <v>0</v>
      </c>
      <c r="S287" s="99">
        <v>-0.2</v>
      </c>
      <c r="T287" s="99">
        <v>0.05</v>
      </c>
      <c r="U287" s="99">
        <v>0.05</v>
      </c>
    </row>
    <row r="288" spans="3:21" x14ac:dyDescent="0.2">
      <c r="C288" s="99">
        <v>5.1449999999999996</v>
      </c>
      <c r="D288" s="99">
        <v>-7.0000000000000007E-2</v>
      </c>
      <c r="E288" s="99">
        <v>0</v>
      </c>
      <c r="F288" s="99">
        <v>-0.01</v>
      </c>
      <c r="G288" s="115">
        <v>0</v>
      </c>
      <c r="H288" s="99">
        <v>0</v>
      </c>
      <c r="I288" s="99">
        <v>0</v>
      </c>
      <c r="K288" s="99">
        <v>0</v>
      </c>
      <c r="L288" s="99">
        <v>0</v>
      </c>
      <c r="M288" s="99">
        <v>0</v>
      </c>
      <c r="N288" s="99">
        <v>0</v>
      </c>
      <c r="O288" s="99">
        <v>0</v>
      </c>
      <c r="Q288" s="99">
        <v>0</v>
      </c>
      <c r="R288" s="99">
        <v>0</v>
      </c>
      <c r="S288" s="99">
        <v>-0.2</v>
      </c>
      <c r="T288" s="99">
        <v>0.05</v>
      </c>
      <c r="U288" s="99">
        <v>0.05</v>
      </c>
    </row>
    <row r="289" spans="3:21" x14ac:dyDescent="0.2">
      <c r="C289" s="99">
        <v>5.13</v>
      </c>
      <c r="D289" s="99">
        <v>-7.0000000000000007E-2</v>
      </c>
      <c r="E289" s="99">
        <v>0</v>
      </c>
      <c r="F289" s="99">
        <v>-0.01</v>
      </c>
      <c r="G289" s="115">
        <v>0</v>
      </c>
      <c r="H289" s="99">
        <v>0</v>
      </c>
      <c r="I289" s="99">
        <v>0</v>
      </c>
      <c r="K289" s="99">
        <v>0</v>
      </c>
      <c r="L289" s="99">
        <v>0</v>
      </c>
      <c r="M289" s="99">
        <v>0</v>
      </c>
      <c r="N289" s="99">
        <v>0</v>
      </c>
      <c r="O289" s="99">
        <v>0</v>
      </c>
      <c r="Q289" s="99">
        <v>0</v>
      </c>
      <c r="R289" s="99">
        <v>0</v>
      </c>
      <c r="S289" s="99">
        <v>-0.2</v>
      </c>
      <c r="T289" s="99">
        <v>0.05</v>
      </c>
      <c r="U289" s="99">
        <v>0.05</v>
      </c>
    </row>
    <row r="290" spans="3:21" x14ac:dyDescent="0.2">
      <c r="C290" s="99">
        <v>5.1449999999999996</v>
      </c>
      <c r="D290" s="99">
        <v>-7.0000000000000007E-2</v>
      </c>
      <c r="E290" s="99">
        <v>0</v>
      </c>
      <c r="F290" s="99">
        <v>-0.01</v>
      </c>
      <c r="G290" s="115">
        <v>0</v>
      </c>
      <c r="H290" s="99">
        <v>0</v>
      </c>
      <c r="I290" s="99">
        <v>0</v>
      </c>
      <c r="K290" s="99">
        <v>0</v>
      </c>
      <c r="L290" s="99">
        <v>0</v>
      </c>
      <c r="M290" s="99">
        <v>0</v>
      </c>
      <c r="N290" s="99">
        <v>0</v>
      </c>
      <c r="O290" s="99">
        <v>0</v>
      </c>
      <c r="Q290" s="99">
        <v>0</v>
      </c>
      <c r="R290" s="99">
        <v>0</v>
      </c>
      <c r="S290" s="99">
        <v>-0.2</v>
      </c>
      <c r="T290" s="99">
        <v>0.05</v>
      </c>
      <c r="U290" s="99">
        <v>0.05</v>
      </c>
    </row>
    <row r="291" spans="3:21" x14ac:dyDescent="0.2">
      <c r="C291" s="99">
        <v>5.29</v>
      </c>
      <c r="D291" s="99">
        <v>-7.0000000000000007E-2</v>
      </c>
      <c r="E291" s="99">
        <v>0</v>
      </c>
      <c r="F291" s="99">
        <v>-0.01</v>
      </c>
      <c r="G291" s="115">
        <v>0</v>
      </c>
      <c r="H291" s="99">
        <v>0</v>
      </c>
      <c r="I291" s="99">
        <v>0</v>
      </c>
      <c r="K291" s="99">
        <v>0</v>
      </c>
      <c r="L291" s="99">
        <v>0</v>
      </c>
      <c r="M291" s="99">
        <v>0</v>
      </c>
      <c r="N291" s="99">
        <v>0</v>
      </c>
      <c r="O291" s="99">
        <v>0</v>
      </c>
      <c r="Q291" s="99">
        <v>0</v>
      </c>
      <c r="R291" s="99">
        <v>0</v>
      </c>
      <c r="S291" s="99">
        <v>-0.2</v>
      </c>
      <c r="T291" s="99">
        <v>0.05</v>
      </c>
      <c r="U291" s="99">
        <v>0.05</v>
      </c>
    </row>
    <row r="292" spans="3:21" x14ac:dyDescent="0.2">
      <c r="C292" s="99">
        <v>5.4249999999999998</v>
      </c>
      <c r="D292" s="99">
        <v>-7.0000000000000007E-2</v>
      </c>
      <c r="E292" s="99">
        <v>0</v>
      </c>
      <c r="F292" s="99">
        <v>-0.01</v>
      </c>
      <c r="G292" s="115">
        <v>0</v>
      </c>
      <c r="H292" s="99">
        <v>0</v>
      </c>
      <c r="I292" s="99">
        <v>0</v>
      </c>
      <c r="K292" s="99">
        <v>0</v>
      </c>
      <c r="L292" s="99">
        <v>0</v>
      </c>
      <c r="M292" s="99">
        <v>0</v>
      </c>
      <c r="N292" s="99">
        <v>0</v>
      </c>
      <c r="O292" s="99">
        <v>0</v>
      </c>
      <c r="Q292" s="99">
        <v>0</v>
      </c>
      <c r="R292" s="99">
        <v>0</v>
      </c>
      <c r="S292" s="99">
        <v>-0.2</v>
      </c>
      <c r="T292" s="99">
        <v>0.05</v>
      </c>
      <c r="U292" s="99">
        <v>0.05</v>
      </c>
    </row>
    <row r="293" spans="3:21" x14ac:dyDescent="0.2">
      <c r="D293" s="99">
        <v>-7.0000000000000007E-2</v>
      </c>
      <c r="E293" s="99">
        <v>0</v>
      </c>
      <c r="F293" s="99">
        <v>-0.01</v>
      </c>
      <c r="G293" s="115">
        <v>0</v>
      </c>
      <c r="H293" s="99">
        <v>0</v>
      </c>
      <c r="I293" s="99">
        <v>0</v>
      </c>
      <c r="K293" s="99">
        <v>0</v>
      </c>
      <c r="L293" s="99">
        <v>0</v>
      </c>
      <c r="M293" s="99">
        <v>0</v>
      </c>
      <c r="N293" s="99">
        <v>0</v>
      </c>
      <c r="O293" s="99">
        <v>0</v>
      </c>
      <c r="Q293" s="99">
        <v>0</v>
      </c>
      <c r="R293" s="99">
        <v>0</v>
      </c>
      <c r="S293" s="99">
        <v>-0.2</v>
      </c>
      <c r="T293" s="99">
        <v>0.05</v>
      </c>
      <c r="U293" s="99">
        <v>0.05</v>
      </c>
    </row>
    <row r="294" spans="3:21" x14ac:dyDescent="0.2">
      <c r="D294" s="99">
        <v>-7.0000000000000007E-2</v>
      </c>
      <c r="E294" s="99">
        <v>0</v>
      </c>
      <c r="F294" s="99">
        <v>-0.01</v>
      </c>
      <c r="G294" s="115">
        <v>0</v>
      </c>
      <c r="H294" s="99">
        <v>0</v>
      </c>
      <c r="I294" s="99">
        <v>0</v>
      </c>
      <c r="K294" s="99">
        <v>0</v>
      </c>
      <c r="L294" s="99">
        <v>0</v>
      </c>
      <c r="M294" s="99">
        <v>0</v>
      </c>
      <c r="N294" s="99">
        <v>0</v>
      </c>
      <c r="O294" s="99">
        <v>0</v>
      </c>
      <c r="Q294" s="99">
        <v>0</v>
      </c>
      <c r="R294" s="99">
        <v>0</v>
      </c>
      <c r="S294" s="99">
        <v>-0.2</v>
      </c>
      <c r="T294" s="99">
        <v>0.05</v>
      </c>
      <c r="U294" s="99">
        <v>0.05</v>
      </c>
    </row>
    <row r="295" spans="3:21" x14ac:dyDescent="0.2">
      <c r="C295" s="115"/>
      <c r="D295" s="99">
        <v>-7.0000000000000007E-2</v>
      </c>
      <c r="E295" s="99">
        <v>0</v>
      </c>
      <c r="F295" s="99">
        <v>-0.01</v>
      </c>
      <c r="G295" s="115">
        <v>0</v>
      </c>
      <c r="H295" s="99">
        <v>0</v>
      </c>
      <c r="I295" s="99">
        <v>0</v>
      </c>
      <c r="K295" s="99">
        <v>0</v>
      </c>
      <c r="L295" s="99">
        <v>0</v>
      </c>
      <c r="M295" s="99">
        <v>0</v>
      </c>
      <c r="N295" s="99">
        <v>0</v>
      </c>
      <c r="O295" s="99">
        <v>0</v>
      </c>
      <c r="Q295" s="99">
        <v>0</v>
      </c>
      <c r="R295" s="99">
        <v>0</v>
      </c>
      <c r="S295" s="99">
        <v>-0.2</v>
      </c>
      <c r="T295" s="99">
        <v>0.05</v>
      </c>
      <c r="U295" s="99">
        <v>0.05</v>
      </c>
    </row>
    <row r="296" spans="3:21" x14ac:dyDescent="0.2">
      <c r="D296" s="99">
        <v>-7.0000000000000007E-2</v>
      </c>
      <c r="E296" s="99">
        <v>0</v>
      </c>
      <c r="F296" s="99">
        <v>-0.01</v>
      </c>
      <c r="G296" s="115">
        <v>0</v>
      </c>
      <c r="H296" s="99">
        <v>0</v>
      </c>
      <c r="I296" s="99">
        <v>0</v>
      </c>
      <c r="K296" s="99">
        <v>0</v>
      </c>
      <c r="L296" s="99">
        <v>0</v>
      </c>
      <c r="M296" s="99">
        <v>0</v>
      </c>
      <c r="N296" s="99">
        <v>0</v>
      </c>
      <c r="O296" s="99">
        <v>0</v>
      </c>
      <c r="Q296" s="99">
        <v>0</v>
      </c>
      <c r="R296" s="99">
        <v>0</v>
      </c>
      <c r="S296" s="99">
        <v>-0.2</v>
      </c>
      <c r="T296" s="99">
        <v>0.05</v>
      </c>
      <c r="U296" s="99">
        <v>0.05</v>
      </c>
    </row>
    <row r="297" spans="3:21" x14ac:dyDescent="0.2">
      <c r="D297" s="99">
        <v>-7.0000000000000007E-2</v>
      </c>
      <c r="E297" s="99">
        <v>0</v>
      </c>
      <c r="F297" s="99">
        <v>-0.01</v>
      </c>
      <c r="G297" s="115">
        <v>0</v>
      </c>
      <c r="H297" s="99">
        <v>0</v>
      </c>
      <c r="I297" s="99">
        <v>0</v>
      </c>
      <c r="K297" s="99">
        <v>0</v>
      </c>
      <c r="L297" s="99">
        <v>0</v>
      </c>
      <c r="M297" s="99">
        <v>0</v>
      </c>
      <c r="N297" s="99">
        <v>0</v>
      </c>
      <c r="O297" s="99">
        <v>0</v>
      </c>
      <c r="Q297" s="99">
        <v>0</v>
      </c>
      <c r="R297" s="99">
        <v>0</v>
      </c>
      <c r="S297" s="99">
        <v>-0.2</v>
      </c>
      <c r="T297" s="99">
        <v>0.05</v>
      </c>
      <c r="U297" s="99">
        <v>0.05</v>
      </c>
    </row>
    <row r="298" spans="3:21" x14ac:dyDescent="0.2">
      <c r="D298" s="99">
        <v>-7.0000000000000007E-2</v>
      </c>
      <c r="E298" s="99">
        <v>0</v>
      </c>
      <c r="F298" s="99">
        <v>-0.01</v>
      </c>
      <c r="G298" s="115">
        <v>0</v>
      </c>
      <c r="H298" s="99">
        <v>0</v>
      </c>
      <c r="I298" s="99">
        <v>0</v>
      </c>
      <c r="K298" s="99">
        <v>0</v>
      </c>
      <c r="L298" s="99">
        <v>0</v>
      </c>
      <c r="M298" s="99">
        <v>0</v>
      </c>
      <c r="N298" s="99">
        <v>0</v>
      </c>
      <c r="O298" s="99">
        <v>0</v>
      </c>
      <c r="Q298" s="99">
        <v>0</v>
      </c>
      <c r="R298" s="99">
        <v>0</v>
      </c>
      <c r="S298" s="99">
        <v>-0.2</v>
      </c>
      <c r="T298" s="99">
        <v>0.05</v>
      </c>
      <c r="U298" s="99">
        <v>0.05</v>
      </c>
    </row>
    <row r="299" spans="3:21" x14ac:dyDescent="0.2">
      <c r="D299" s="99">
        <v>-7.0000000000000007E-2</v>
      </c>
      <c r="E299" s="99">
        <v>0</v>
      </c>
      <c r="F299" s="99">
        <v>-0.01</v>
      </c>
      <c r="G299" s="115">
        <v>0</v>
      </c>
      <c r="H299" s="99">
        <v>0</v>
      </c>
      <c r="I299" s="99">
        <v>0</v>
      </c>
      <c r="K299" s="99">
        <v>0</v>
      </c>
      <c r="L299" s="99">
        <v>0</v>
      </c>
      <c r="M299" s="99">
        <v>0</v>
      </c>
      <c r="N299" s="99">
        <v>0</v>
      </c>
      <c r="O299" s="99">
        <v>0</v>
      </c>
      <c r="Q299" s="99">
        <v>0</v>
      </c>
      <c r="R299" s="99">
        <v>0</v>
      </c>
      <c r="S299" s="99">
        <v>-0.2</v>
      </c>
      <c r="T299" s="99">
        <v>0.05</v>
      </c>
      <c r="U299" s="99">
        <v>0.05</v>
      </c>
    </row>
    <row r="300" spans="3:21" x14ac:dyDescent="0.2">
      <c r="D300" s="99">
        <v>-7.0000000000000007E-2</v>
      </c>
      <c r="E300" s="99">
        <v>0</v>
      </c>
      <c r="F300" s="99">
        <v>-0.01</v>
      </c>
      <c r="G300" s="115">
        <v>0</v>
      </c>
      <c r="H300" s="99">
        <v>0</v>
      </c>
      <c r="I300" s="99">
        <v>0</v>
      </c>
      <c r="K300" s="99">
        <v>0</v>
      </c>
      <c r="L300" s="99">
        <v>0</v>
      </c>
      <c r="M300" s="99">
        <v>0</v>
      </c>
      <c r="N300" s="99">
        <v>0</v>
      </c>
      <c r="O300" s="99">
        <v>0</v>
      </c>
      <c r="Q300" s="99">
        <v>0</v>
      </c>
      <c r="R300" s="99">
        <v>0</v>
      </c>
      <c r="S300" s="99">
        <v>-0.2</v>
      </c>
      <c r="T300" s="99">
        <v>0.05</v>
      </c>
      <c r="U300" s="99">
        <v>0.05</v>
      </c>
    </row>
    <row r="301" spans="3:21" x14ac:dyDescent="0.2">
      <c r="D301" s="99">
        <v>-7.0000000000000007E-2</v>
      </c>
      <c r="E301" s="99">
        <v>0</v>
      </c>
      <c r="F301" s="99">
        <v>-0.01</v>
      </c>
      <c r="G301" s="115">
        <v>0</v>
      </c>
      <c r="H301" s="99">
        <v>0</v>
      </c>
      <c r="I301" s="99">
        <v>0</v>
      </c>
      <c r="K301" s="99">
        <v>0</v>
      </c>
      <c r="L301" s="99">
        <v>0</v>
      </c>
      <c r="M301" s="99">
        <v>0</v>
      </c>
      <c r="N301" s="99">
        <v>0</v>
      </c>
      <c r="O301" s="99">
        <v>0</v>
      </c>
      <c r="Q301" s="99">
        <v>0</v>
      </c>
      <c r="R301" s="99">
        <v>0</v>
      </c>
      <c r="S301" s="99">
        <v>-0.2</v>
      </c>
      <c r="T301" s="99">
        <v>0.05</v>
      </c>
      <c r="U301" s="99">
        <v>0.05</v>
      </c>
    </row>
    <row r="302" spans="3:21" x14ac:dyDescent="0.2">
      <c r="D302" s="99">
        <v>-7.0000000000000007E-2</v>
      </c>
      <c r="E302" s="99">
        <v>0</v>
      </c>
      <c r="F302" s="99">
        <v>-0.01</v>
      </c>
      <c r="G302" s="115">
        <v>0</v>
      </c>
      <c r="H302" s="99">
        <v>0</v>
      </c>
      <c r="I302" s="99">
        <v>0</v>
      </c>
      <c r="K302" s="99">
        <v>0</v>
      </c>
      <c r="L302" s="99">
        <v>0</v>
      </c>
      <c r="M302" s="99">
        <v>0</v>
      </c>
      <c r="N302" s="99">
        <v>0</v>
      </c>
      <c r="O302" s="99">
        <v>0</v>
      </c>
      <c r="Q302" s="99">
        <v>0</v>
      </c>
      <c r="R302" s="99">
        <v>0</v>
      </c>
      <c r="S302" s="99">
        <v>-0.2</v>
      </c>
      <c r="T302" s="99">
        <v>0.05</v>
      </c>
      <c r="U302" s="99">
        <v>0.05</v>
      </c>
    </row>
    <row r="303" spans="3:21" x14ac:dyDescent="0.2">
      <c r="D303" s="99">
        <v>-7.0000000000000007E-2</v>
      </c>
      <c r="E303" s="99">
        <v>0</v>
      </c>
      <c r="F303" s="99">
        <v>-0.01</v>
      </c>
      <c r="G303" s="115">
        <v>0</v>
      </c>
      <c r="H303" s="99">
        <v>0</v>
      </c>
      <c r="I303" s="99">
        <v>0</v>
      </c>
      <c r="K303" s="99">
        <v>0</v>
      </c>
      <c r="L303" s="99">
        <v>0</v>
      </c>
      <c r="M303" s="99">
        <v>0</v>
      </c>
      <c r="N303" s="99">
        <v>0</v>
      </c>
      <c r="O303" s="99">
        <v>0</v>
      </c>
      <c r="Q303" s="99">
        <v>0</v>
      </c>
      <c r="R303" s="99">
        <v>0</v>
      </c>
      <c r="S303" s="99">
        <v>-0.2</v>
      </c>
      <c r="T303" s="99">
        <v>0.05</v>
      </c>
      <c r="U303" s="99">
        <v>0.05</v>
      </c>
    </row>
    <row r="304" spans="3:21" x14ac:dyDescent="0.2">
      <c r="C304" s="108"/>
      <c r="D304" s="99">
        <v>-7.0000000000000007E-2</v>
      </c>
      <c r="E304" s="99">
        <v>0</v>
      </c>
      <c r="F304" s="99">
        <v>-0.01</v>
      </c>
      <c r="G304" s="115">
        <v>0</v>
      </c>
      <c r="H304" s="99">
        <v>0</v>
      </c>
      <c r="I304" s="99">
        <v>0</v>
      </c>
      <c r="K304" s="99">
        <v>0</v>
      </c>
      <c r="L304" s="99">
        <v>0</v>
      </c>
      <c r="M304" s="99">
        <v>0</v>
      </c>
      <c r="N304" s="99">
        <v>0</v>
      </c>
      <c r="O304" s="99">
        <v>0</v>
      </c>
      <c r="Q304" s="99">
        <v>0</v>
      </c>
      <c r="R304" s="99">
        <v>0</v>
      </c>
      <c r="S304" s="99">
        <v>-0.2</v>
      </c>
      <c r="T304" s="99">
        <v>0.05</v>
      </c>
      <c r="U304" s="99">
        <v>0.05</v>
      </c>
    </row>
    <row r="305" spans="4:21" x14ac:dyDescent="0.2">
      <c r="D305" s="99">
        <v>-7.0000000000000007E-2</v>
      </c>
      <c r="E305" s="99">
        <v>0</v>
      </c>
      <c r="F305" s="99">
        <v>-0.01</v>
      </c>
      <c r="G305" s="115">
        <v>0</v>
      </c>
      <c r="H305" s="99">
        <v>0</v>
      </c>
      <c r="I305" s="99">
        <v>0</v>
      </c>
      <c r="K305" s="99">
        <v>0</v>
      </c>
      <c r="L305" s="99">
        <v>0</v>
      </c>
      <c r="M305" s="99">
        <v>0</v>
      </c>
      <c r="N305" s="99">
        <v>0</v>
      </c>
      <c r="O305" s="99">
        <v>0</v>
      </c>
      <c r="Q305" s="99">
        <v>0</v>
      </c>
      <c r="R305" s="99">
        <v>0</v>
      </c>
      <c r="S305" s="99">
        <v>-0.2</v>
      </c>
      <c r="T305" s="99">
        <v>0.05</v>
      </c>
      <c r="U305" s="99">
        <v>0.05</v>
      </c>
    </row>
    <row r="306" spans="4:21" x14ac:dyDescent="0.2">
      <c r="D306" s="99">
        <v>-7.0000000000000007E-2</v>
      </c>
      <c r="E306" s="99">
        <v>0</v>
      </c>
      <c r="F306" s="99">
        <v>-0.01</v>
      </c>
      <c r="G306" s="115">
        <v>0</v>
      </c>
      <c r="H306" s="99">
        <v>0</v>
      </c>
      <c r="I306" s="99">
        <v>0</v>
      </c>
      <c r="K306" s="99">
        <v>0</v>
      </c>
      <c r="L306" s="99">
        <v>0</v>
      </c>
      <c r="M306" s="99">
        <v>0</v>
      </c>
      <c r="N306" s="99">
        <v>0</v>
      </c>
      <c r="O306" s="99">
        <v>0</v>
      </c>
      <c r="Q306" s="99">
        <v>0</v>
      </c>
      <c r="R306" s="99">
        <v>0</v>
      </c>
      <c r="S306" s="99">
        <v>-0.2</v>
      </c>
      <c r="T306" s="99">
        <v>0.05</v>
      </c>
      <c r="U306" s="99">
        <v>0.05</v>
      </c>
    </row>
    <row r="307" spans="4:21" x14ac:dyDescent="0.2">
      <c r="D307" s="99">
        <v>-7.0000000000000007E-2</v>
      </c>
      <c r="E307" s="99">
        <v>0</v>
      </c>
      <c r="F307" s="99">
        <v>-0.01</v>
      </c>
      <c r="G307" s="115">
        <v>0</v>
      </c>
      <c r="H307" s="99">
        <v>0</v>
      </c>
      <c r="I307" s="99">
        <v>0</v>
      </c>
      <c r="K307" s="99">
        <v>0</v>
      </c>
      <c r="L307" s="99">
        <v>0</v>
      </c>
      <c r="M307" s="99">
        <v>0</v>
      </c>
      <c r="N307" s="99">
        <v>0</v>
      </c>
      <c r="O307" s="99">
        <v>0</v>
      </c>
      <c r="Q307" s="99">
        <v>0</v>
      </c>
      <c r="R307" s="99">
        <v>0</v>
      </c>
      <c r="S307" s="99">
        <v>-0.2</v>
      </c>
      <c r="T307" s="99">
        <v>0.05</v>
      </c>
      <c r="U307" s="99">
        <v>0.05</v>
      </c>
    </row>
    <row r="308" spans="4:21" x14ac:dyDescent="0.2">
      <c r="D308" s="99">
        <v>-7.0000000000000007E-2</v>
      </c>
      <c r="E308" s="99">
        <v>0</v>
      </c>
      <c r="F308" s="99">
        <v>-0.01</v>
      </c>
      <c r="G308" s="115">
        <v>0</v>
      </c>
      <c r="H308" s="99">
        <v>0</v>
      </c>
      <c r="I308" s="99">
        <v>0</v>
      </c>
      <c r="K308" s="99">
        <v>0</v>
      </c>
      <c r="L308" s="99">
        <v>0</v>
      </c>
      <c r="M308" s="99">
        <v>0</v>
      </c>
      <c r="N308" s="99">
        <v>0</v>
      </c>
      <c r="O308" s="99">
        <v>0</v>
      </c>
      <c r="Q308" s="99">
        <v>0</v>
      </c>
      <c r="R308" s="99">
        <v>0</v>
      </c>
      <c r="S308" s="99">
        <v>-0.2</v>
      </c>
      <c r="T308" s="99">
        <v>0.05</v>
      </c>
      <c r="U308" s="99">
        <v>0.05</v>
      </c>
    </row>
    <row r="309" spans="4:21" x14ac:dyDescent="0.2">
      <c r="D309" s="99">
        <v>-7.0000000000000007E-2</v>
      </c>
      <c r="E309" s="99">
        <v>0</v>
      </c>
      <c r="F309" s="99">
        <v>-0.01</v>
      </c>
      <c r="G309" s="115">
        <v>0</v>
      </c>
      <c r="H309" s="99">
        <v>0</v>
      </c>
      <c r="I309" s="99">
        <v>0</v>
      </c>
      <c r="K309" s="99">
        <v>0</v>
      </c>
      <c r="L309" s="99">
        <v>0</v>
      </c>
      <c r="M309" s="99">
        <v>0</v>
      </c>
      <c r="N309" s="99">
        <v>0</v>
      </c>
      <c r="O309" s="99">
        <v>0</v>
      </c>
      <c r="Q309" s="99">
        <v>0</v>
      </c>
      <c r="R309" s="99">
        <v>0</v>
      </c>
      <c r="S309" s="99">
        <v>-0.2</v>
      </c>
      <c r="T309" s="99">
        <v>0.05</v>
      </c>
      <c r="U309" s="99">
        <v>0.05</v>
      </c>
    </row>
    <row r="310" spans="4:21" x14ac:dyDescent="0.2">
      <c r="D310" s="99">
        <v>-7.0000000000000007E-2</v>
      </c>
      <c r="E310" s="99">
        <v>0</v>
      </c>
      <c r="F310" s="99">
        <v>-0.01</v>
      </c>
      <c r="G310" s="115">
        <v>0</v>
      </c>
      <c r="H310" s="99">
        <v>0</v>
      </c>
      <c r="I310" s="99">
        <v>0</v>
      </c>
      <c r="K310" s="99">
        <v>0</v>
      </c>
      <c r="L310" s="99">
        <v>0</v>
      </c>
      <c r="M310" s="99">
        <v>0</v>
      </c>
      <c r="N310" s="99">
        <v>0</v>
      </c>
      <c r="O310" s="99">
        <v>0</v>
      </c>
      <c r="Q310" s="99">
        <v>0</v>
      </c>
      <c r="R310" s="99">
        <v>0</v>
      </c>
      <c r="S310" s="99">
        <v>-0.2</v>
      </c>
      <c r="T310" s="99">
        <v>0.05</v>
      </c>
      <c r="U310" s="99">
        <v>0.05</v>
      </c>
    </row>
    <row r="311" spans="4:21" x14ac:dyDescent="0.2">
      <c r="D311" s="99">
        <v>-7.0000000000000007E-2</v>
      </c>
      <c r="E311" s="99">
        <v>0</v>
      </c>
      <c r="F311" s="99">
        <v>-0.01</v>
      </c>
      <c r="G311" s="115">
        <v>0</v>
      </c>
      <c r="H311" s="99">
        <v>0</v>
      </c>
      <c r="I311" s="99">
        <v>0</v>
      </c>
      <c r="K311" s="99">
        <v>0</v>
      </c>
      <c r="L311" s="99">
        <v>0</v>
      </c>
      <c r="M311" s="99">
        <v>0</v>
      </c>
      <c r="N311" s="99">
        <v>0</v>
      </c>
      <c r="O311" s="99">
        <v>0</v>
      </c>
      <c r="Q311" s="99">
        <v>0</v>
      </c>
      <c r="R311" s="99">
        <v>0</v>
      </c>
      <c r="S311" s="99">
        <v>-0.2</v>
      </c>
      <c r="T311" s="99">
        <v>0.05</v>
      </c>
      <c r="U311" s="99">
        <v>0.05</v>
      </c>
    </row>
    <row r="312" spans="4:21" x14ac:dyDescent="0.2">
      <c r="D312" s="99">
        <v>-7.0000000000000007E-2</v>
      </c>
      <c r="E312" s="99">
        <v>0</v>
      </c>
      <c r="F312" s="99">
        <v>-0.01</v>
      </c>
      <c r="G312" s="115">
        <v>0</v>
      </c>
      <c r="H312" s="99">
        <v>0</v>
      </c>
      <c r="I312" s="99">
        <v>0</v>
      </c>
      <c r="K312" s="99">
        <v>0</v>
      </c>
      <c r="L312" s="99">
        <v>0</v>
      </c>
      <c r="M312" s="99">
        <v>0</v>
      </c>
      <c r="N312" s="99">
        <v>0</v>
      </c>
      <c r="O312" s="99">
        <v>0</v>
      </c>
      <c r="Q312" s="99">
        <v>0</v>
      </c>
      <c r="R312" s="99">
        <v>0</v>
      </c>
      <c r="S312" s="99">
        <v>-0.2</v>
      </c>
      <c r="T312" s="99">
        <v>0.05</v>
      </c>
      <c r="U312" s="99">
        <v>0.05</v>
      </c>
    </row>
    <row r="313" spans="4:21" x14ac:dyDescent="0.2">
      <c r="D313" s="99">
        <v>-7.0000000000000007E-2</v>
      </c>
      <c r="E313" s="99">
        <v>0</v>
      </c>
      <c r="F313" s="99">
        <v>-0.01</v>
      </c>
      <c r="G313" s="115">
        <v>0</v>
      </c>
      <c r="H313" s="99">
        <v>0</v>
      </c>
      <c r="I313" s="99">
        <v>0</v>
      </c>
      <c r="K313" s="99">
        <v>0</v>
      </c>
      <c r="L313" s="99">
        <v>0</v>
      </c>
      <c r="M313" s="99">
        <v>0</v>
      </c>
      <c r="N313" s="99">
        <v>0</v>
      </c>
      <c r="O313" s="99">
        <v>0</v>
      </c>
      <c r="Q313" s="99">
        <v>0</v>
      </c>
      <c r="R313" s="99">
        <v>0</v>
      </c>
      <c r="S313" s="99">
        <v>-0.2</v>
      </c>
      <c r="T313" s="99">
        <v>0.05</v>
      </c>
      <c r="U313" s="99">
        <v>0.05</v>
      </c>
    </row>
    <row r="314" spans="4:21" x14ac:dyDescent="0.2">
      <c r="D314" s="99">
        <v>-7.0000000000000007E-2</v>
      </c>
      <c r="E314" s="99">
        <v>0</v>
      </c>
      <c r="F314" s="99">
        <v>-0.01</v>
      </c>
      <c r="G314" s="115">
        <v>0</v>
      </c>
      <c r="H314" s="99">
        <v>0</v>
      </c>
      <c r="I314" s="99">
        <v>0</v>
      </c>
      <c r="K314" s="99">
        <v>0</v>
      </c>
      <c r="L314" s="99">
        <v>0</v>
      </c>
      <c r="M314" s="99">
        <v>0</v>
      </c>
      <c r="N314" s="99">
        <v>0</v>
      </c>
      <c r="O314" s="99">
        <v>0</v>
      </c>
      <c r="Q314" s="99">
        <v>0</v>
      </c>
      <c r="R314" s="99">
        <v>0</v>
      </c>
      <c r="S314" s="99">
        <v>-0.2</v>
      </c>
      <c r="T314" s="99">
        <v>0.05</v>
      </c>
      <c r="U314" s="99">
        <v>0.05</v>
      </c>
    </row>
    <row r="315" spans="4:21" x14ac:dyDescent="0.2">
      <c r="D315" s="99">
        <v>-7.0000000000000007E-2</v>
      </c>
      <c r="E315" s="99">
        <v>0</v>
      </c>
      <c r="F315" s="99">
        <v>-0.01</v>
      </c>
      <c r="G315" s="115">
        <v>0</v>
      </c>
      <c r="H315" s="99">
        <v>0</v>
      </c>
      <c r="I315" s="99">
        <v>0</v>
      </c>
      <c r="K315" s="99">
        <v>0</v>
      </c>
      <c r="L315" s="99">
        <v>0</v>
      </c>
      <c r="M315" s="99">
        <v>0</v>
      </c>
      <c r="N315" s="99">
        <v>0</v>
      </c>
      <c r="O315" s="99">
        <v>0</v>
      </c>
      <c r="Q315" s="99">
        <v>0</v>
      </c>
      <c r="R315" s="99">
        <v>0</v>
      </c>
      <c r="S315" s="99">
        <v>-0.2</v>
      </c>
      <c r="T315" s="99">
        <v>0.05</v>
      </c>
      <c r="U315" s="99">
        <v>0.05</v>
      </c>
    </row>
    <row r="316" spans="4:21" x14ac:dyDescent="0.2">
      <c r="D316" s="99">
        <v>-7.0000000000000007E-2</v>
      </c>
      <c r="E316" s="99">
        <v>0</v>
      </c>
      <c r="F316" s="99">
        <v>-0.01</v>
      </c>
      <c r="G316" s="115">
        <v>0</v>
      </c>
      <c r="H316" s="99">
        <v>0</v>
      </c>
      <c r="I316" s="99">
        <v>0</v>
      </c>
      <c r="K316" s="99">
        <v>0</v>
      </c>
      <c r="L316" s="99">
        <v>0</v>
      </c>
      <c r="M316" s="99">
        <v>0</v>
      </c>
      <c r="N316" s="99">
        <v>0</v>
      </c>
      <c r="O316" s="99">
        <v>0</v>
      </c>
      <c r="Q316" s="99">
        <v>0</v>
      </c>
      <c r="R316" s="99">
        <v>0</v>
      </c>
      <c r="S316" s="99">
        <v>-0.2</v>
      </c>
      <c r="T316" s="99">
        <v>0.05</v>
      </c>
      <c r="U316" s="99">
        <v>0.05</v>
      </c>
    </row>
    <row r="317" spans="4:21" x14ac:dyDescent="0.2">
      <c r="D317" s="99">
        <v>-7.0000000000000007E-2</v>
      </c>
      <c r="E317" s="99">
        <v>0</v>
      </c>
      <c r="F317" s="99">
        <v>-0.01</v>
      </c>
      <c r="G317" s="115">
        <v>0</v>
      </c>
      <c r="H317" s="99">
        <v>0</v>
      </c>
      <c r="I317" s="99">
        <v>0</v>
      </c>
      <c r="K317" s="99">
        <v>0</v>
      </c>
      <c r="L317" s="99">
        <v>0</v>
      </c>
      <c r="M317" s="99">
        <v>0</v>
      </c>
      <c r="N317" s="99">
        <v>0</v>
      </c>
      <c r="O317" s="99">
        <v>0</v>
      </c>
      <c r="Q317" s="99">
        <v>0</v>
      </c>
      <c r="R317" s="99">
        <v>0</v>
      </c>
      <c r="S317" s="99">
        <v>-0.2</v>
      </c>
      <c r="T317" s="99">
        <v>0.05</v>
      </c>
      <c r="U317" s="99">
        <v>0.05</v>
      </c>
    </row>
    <row r="318" spans="4:21" x14ac:dyDescent="0.2">
      <c r="D318" s="99">
        <v>-7.0000000000000007E-2</v>
      </c>
      <c r="E318" s="99">
        <v>0</v>
      </c>
      <c r="F318" s="99">
        <v>-0.01</v>
      </c>
      <c r="G318" s="115">
        <v>0</v>
      </c>
      <c r="H318" s="99">
        <v>0</v>
      </c>
      <c r="I318" s="99">
        <v>0</v>
      </c>
      <c r="K318" s="99">
        <v>0</v>
      </c>
      <c r="L318" s="99">
        <v>0</v>
      </c>
      <c r="M318" s="99">
        <v>0</v>
      </c>
      <c r="N318" s="99">
        <v>0</v>
      </c>
      <c r="O318" s="99">
        <v>0</v>
      </c>
      <c r="Q318" s="99">
        <v>0</v>
      </c>
      <c r="R318" s="99">
        <v>0</v>
      </c>
      <c r="S318" s="99">
        <v>-0.2</v>
      </c>
      <c r="T318" s="99">
        <v>0.05</v>
      </c>
      <c r="U318" s="99">
        <v>0.05</v>
      </c>
    </row>
    <row r="319" spans="4:21" x14ac:dyDescent="0.2">
      <c r="D319" s="99">
        <v>-7.0000000000000007E-2</v>
      </c>
      <c r="E319" s="99">
        <v>0</v>
      </c>
      <c r="F319" s="99">
        <v>-0.01</v>
      </c>
      <c r="G319" s="115">
        <v>0</v>
      </c>
      <c r="H319" s="99">
        <v>0</v>
      </c>
      <c r="I319" s="99">
        <v>0</v>
      </c>
      <c r="K319" s="99">
        <v>0</v>
      </c>
      <c r="L319" s="99">
        <v>0</v>
      </c>
      <c r="M319" s="99">
        <v>0</v>
      </c>
      <c r="N319" s="99">
        <v>0</v>
      </c>
      <c r="O319" s="99">
        <v>0</v>
      </c>
      <c r="Q319" s="99">
        <v>0</v>
      </c>
      <c r="R319" s="99">
        <v>0</v>
      </c>
      <c r="S319" s="99">
        <v>-0.2</v>
      </c>
      <c r="T319" s="99">
        <v>0.05</v>
      </c>
      <c r="U319" s="99">
        <v>0.05</v>
      </c>
    </row>
    <row r="320" spans="4:21" x14ac:dyDescent="0.2">
      <c r="D320" s="99">
        <v>-7.0000000000000007E-2</v>
      </c>
      <c r="E320" s="99">
        <v>0</v>
      </c>
      <c r="F320" s="99">
        <v>-0.01</v>
      </c>
      <c r="G320" s="115">
        <v>0</v>
      </c>
      <c r="H320" s="99">
        <v>0</v>
      </c>
      <c r="I320" s="99">
        <v>0</v>
      </c>
      <c r="K320" s="99">
        <v>0</v>
      </c>
      <c r="L320" s="99">
        <v>0</v>
      </c>
      <c r="M320" s="99">
        <v>0</v>
      </c>
      <c r="N320" s="99">
        <v>0</v>
      </c>
      <c r="O320" s="99">
        <v>0</v>
      </c>
      <c r="Q320" s="99">
        <v>0</v>
      </c>
      <c r="R320" s="99">
        <v>0</v>
      </c>
      <c r="S320" s="99">
        <v>-0.2</v>
      </c>
      <c r="T320" s="99">
        <v>0.05</v>
      </c>
      <c r="U320" s="99">
        <v>0.05</v>
      </c>
    </row>
    <row r="321" spans="4:21" x14ac:dyDescent="0.2">
      <c r="D321" s="99">
        <v>-7.0000000000000007E-2</v>
      </c>
      <c r="E321" s="99">
        <v>0</v>
      </c>
      <c r="F321" s="99">
        <v>-0.01</v>
      </c>
      <c r="G321" s="115">
        <v>0</v>
      </c>
      <c r="H321" s="99">
        <v>0</v>
      </c>
      <c r="I321" s="99">
        <v>0</v>
      </c>
      <c r="K321" s="99">
        <v>0</v>
      </c>
      <c r="L321" s="99">
        <v>0</v>
      </c>
      <c r="M321" s="99">
        <v>0</v>
      </c>
      <c r="N321" s="99">
        <v>0</v>
      </c>
      <c r="O321" s="99">
        <v>0</v>
      </c>
      <c r="Q321" s="99">
        <v>0</v>
      </c>
      <c r="R321" s="99">
        <v>0</v>
      </c>
      <c r="S321" s="99">
        <v>-0.2</v>
      </c>
      <c r="T321" s="99">
        <v>0.05</v>
      </c>
      <c r="U321" s="99">
        <v>0.05</v>
      </c>
    </row>
    <row r="322" spans="4:21" x14ac:dyDescent="0.2">
      <c r="D322" s="99">
        <v>-7.0000000000000007E-2</v>
      </c>
      <c r="E322" s="99">
        <v>0</v>
      </c>
      <c r="F322" s="99">
        <v>-0.01</v>
      </c>
      <c r="G322" s="115">
        <v>0</v>
      </c>
      <c r="H322" s="99">
        <v>0</v>
      </c>
      <c r="I322" s="99">
        <v>0</v>
      </c>
      <c r="K322" s="99">
        <v>0</v>
      </c>
      <c r="L322" s="99">
        <v>0</v>
      </c>
      <c r="M322" s="99">
        <v>0</v>
      </c>
      <c r="N322" s="99">
        <v>0</v>
      </c>
      <c r="O322" s="99">
        <v>0</v>
      </c>
      <c r="Q322" s="99">
        <v>0</v>
      </c>
      <c r="R322" s="99">
        <v>0</v>
      </c>
      <c r="S322" s="99">
        <v>-0.2</v>
      </c>
      <c r="T322" s="99">
        <v>0.05</v>
      </c>
      <c r="U322" s="99">
        <v>0.05</v>
      </c>
    </row>
    <row r="323" spans="4:21" x14ac:dyDescent="0.2">
      <c r="D323" s="99">
        <v>-7.0000000000000007E-2</v>
      </c>
      <c r="E323" s="99">
        <v>0</v>
      </c>
      <c r="F323" s="99">
        <v>-0.01</v>
      </c>
      <c r="G323" s="115">
        <v>0</v>
      </c>
      <c r="H323" s="99">
        <v>0</v>
      </c>
      <c r="I323" s="99">
        <v>0</v>
      </c>
      <c r="K323" s="99">
        <v>0</v>
      </c>
      <c r="L323" s="99">
        <v>0</v>
      </c>
      <c r="M323" s="99">
        <v>0</v>
      </c>
      <c r="N323" s="99">
        <v>0</v>
      </c>
      <c r="O323" s="99">
        <v>0</v>
      </c>
      <c r="Q323" s="99">
        <v>0</v>
      </c>
      <c r="R323" s="99">
        <v>0</v>
      </c>
      <c r="S323" s="99">
        <v>-0.2</v>
      </c>
      <c r="T323" s="99">
        <v>0.05</v>
      </c>
      <c r="U323" s="99">
        <v>0.05</v>
      </c>
    </row>
    <row r="324" spans="4:21" x14ac:dyDescent="0.2">
      <c r="D324" s="99">
        <v>-7.0000000000000007E-2</v>
      </c>
      <c r="E324" s="99">
        <v>0</v>
      </c>
      <c r="F324" s="99">
        <v>-0.01</v>
      </c>
      <c r="G324" s="115">
        <v>0</v>
      </c>
      <c r="H324" s="99">
        <v>0</v>
      </c>
      <c r="I324" s="99">
        <v>0</v>
      </c>
      <c r="K324" s="99">
        <v>0</v>
      </c>
      <c r="L324" s="99">
        <v>0</v>
      </c>
      <c r="M324" s="99">
        <v>0</v>
      </c>
      <c r="N324" s="99">
        <v>0</v>
      </c>
      <c r="O324" s="99">
        <v>0</v>
      </c>
      <c r="Q324" s="99">
        <v>0</v>
      </c>
      <c r="R324" s="99">
        <v>0</v>
      </c>
      <c r="S324" s="99">
        <v>-0.2</v>
      </c>
      <c r="T324" s="99">
        <v>0.05</v>
      </c>
      <c r="U324" s="99">
        <v>0.05</v>
      </c>
    </row>
    <row r="325" spans="4:21" x14ac:dyDescent="0.2">
      <c r="D325" s="99">
        <v>-7.0000000000000007E-2</v>
      </c>
      <c r="E325" s="99">
        <v>0</v>
      </c>
      <c r="F325" s="99">
        <v>-0.01</v>
      </c>
      <c r="G325" s="115">
        <v>0</v>
      </c>
      <c r="H325" s="99">
        <v>0</v>
      </c>
      <c r="I325" s="99">
        <v>0</v>
      </c>
      <c r="K325" s="99">
        <v>0</v>
      </c>
      <c r="L325" s="99">
        <v>0</v>
      </c>
      <c r="M325" s="99">
        <v>0</v>
      </c>
      <c r="N325" s="99">
        <v>0</v>
      </c>
      <c r="O325" s="99">
        <v>0</v>
      </c>
      <c r="Q325" s="99">
        <v>0</v>
      </c>
      <c r="R325" s="99">
        <v>0</v>
      </c>
      <c r="S325" s="99">
        <v>-0.2</v>
      </c>
      <c r="T325" s="99">
        <v>0.05</v>
      </c>
      <c r="U325" s="99">
        <v>0.05</v>
      </c>
    </row>
    <row r="326" spans="4:21" x14ac:dyDescent="0.2">
      <c r="D326" s="99">
        <v>-7.0000000000000007E-2</v>
      </c>
      <c r="E326" s="99">
        <v>0</v>
      </c>
      <c r="F326" s="99">
        <v>-0.01</v>
      </c>
      <c r="G326" s="115">
        <v>0</v>
      </c>
      <c r="H326" s="99">
        <v>0</v>
      </c>
      <c r="I326" s="99">
        <v>0</v>
      </c>
      <c r="K326" s="99">
        <v>0</v>
      </c>
      <c r="L326" s="99">
        <v>0</v>
      </c>
      <c r="M326" s="99">
        <v>0</v>
      </c>
      <c r="N326" s="99">
        <v>0</v>
      </c>
      <c r="O326" s="99">
        <v>0</v>
      </c>
      <c r="Q326" s="99">
        <v>0</v>
      </c>
      <c r="R326" s="99">
        <v>0</v>
      </c>
      <c r="S326" s="99">
        <v>-0.2</v>
      </c>
      <c r="T326" s="99">
        <v>0.05</v>
      </c>
      <c r="U326" s="99">
        <v>0.05</v>
      </c>
    </row>
    <row r="327" spans="4:21" x14ac:dyDescent="0.2">
      <c r="D327" s="99">
        <v>-7.0000000000000007E-2</v>
      </c>
      <c r="E327" s="99">
        <v>0</v>
      </c>
      <c r="F327" s="99">
        <v>-0.01</v>
      </c>
      <c r="G327" s="115">
        <v>0</v>
      </c>
      <c r="H327" s="99">
        <v>0</v>
      </c>
      <c r="I327" s="99">
        <v>0</v>
      </c>
      <c r="K327" s="99">
        <v>0</v>
      </c>
      <c r="L327" s="99">
        <v>0</v>
      </c>
      <c r="M327" s="99">
        <v>0</v>
      </c>
      <c r="N327" s="99">
        <v>0</v>
      </c>
      <c r="O327" s="99">
        <v>0</v>
      </c>
      <c r="Q327" s="99">
        <v>0</v>
      </c>
      <c r="R327" s="99">
        <v>0</v>
      </c>
      <c r="S327" s="99">
        <v>-0.2</v>
      </c>
      <c r="T327" s="99">
        <v>0.05</v>
      </c>
      <c r="U327" s="99">
        <v>0.05</v>
      </c>
    </row>
    <row r="328" spans="4:21" x14ac:dyDescent="0.2">
      <c r="D328" s="99">
        <v>-7.0000000000000007E-2</v>
      </c>
      <c r="E328" s="99">
        <v>0</v>
      </c>
      <c r="F328" s="99">
        <v>-0.01</v>
      </c>
      <c r="G328" s="115">
        <v>0</v>
      </c>
      <c r="H328" s="99">
        <v>0</v>
      </c>
      <c r="I328" s="99">
        <v>0</v>
      </c>
      <c r="K328" s="99">
        <v>0</v>
      </c>
      <c r="L328" s="99">
        <v>0</v>
      </c>
      <c r="M328" s="99">
        <v>0</v>
      </c>
      <c r="N328" s="99">
        <v>0</v>
      </c>
      <c r="O328" s="99">
        <v>0</v>
      </c>
      <c r="Q328" s="99">
        <v>0</v>
      </c>
      <c r="R328" s="99">
        <v>0</v>
      </c>
      <c r="S328" s="99">
        <v>-0.2</v>
      </c>
      <c r="T328" s="99">
        <v>0.05</v>
      </c>
      <c r="U328" s="99">
        <v>0.05</v>
      </c>
    </row>
    <row r="329" spans="4:21" x14ac:dyDescent="0.2">
      <c r="D329" s="99">
        <v>-7.0000000000000007E-2</v>
      </c>
      <c r="E329" s="99">
        <v>0</v>
      </c>
      <c r="F329" s="99">
        <v>-0.01</v>
      </c>
      <c r="G329" s="115">
        <v>0</v>
      </c>
      <c r="H329" s="99">
        <v>0</v>
      </c>
      <c r="I329" s="99">
        <v>0</v>
      </c>
      <c r="K329" s="99">
        <v>0</v>
      </c>
      <c r="L329" s="99">
        <v>0</v>
      </c>
      <c r="M329" s="99">
        <v>0</v>
      </c>
      <c r="N329" s="99">
        <v>0</v>
      </c>
      <c r="O329" s="99">
        <v>0</v>
      </c>
      <c r="Q329" s="99">
        <v>0</v>
      </c>
      <c r="R329" s="99">
        <v>0</v>
      </c>
      <c r="S329" s="99">
        <v>-0.2</v>
      </c>
      <c r="T329" s="99">
        <v>0.05</v>
      </c>
      <c r="U329" s="99">
        <v>0.05</v>
      </c>
    </row>
    <row r="330" spans="4:21" x14ac:dyDescent="0.2">
      <c r="D330" s="99">
        <v>-7.0000000000000007E-2</v>
      </c>
      <c r="E330" s="99">
        <v>0</v>
      </c>
      <c r="F330" s="99">
        <v>-0.01</v>
      </c>
      <c r="G330" s="115">
        <v>0</v>
      </c>
      <c r="H330" s="99">
        <v>0</v>
      </c>
      <c r="I330" s="99">
        <v>0</v>
      </c>
      <c r="K330" s="99">
        <v>0</v>
      </c>
      <c r="L330" s="99">
        <v>0</v>
      </c>
      <c r="M330" s="99">
        <v>0</v>
      </c>
      <c r="N330" s="99">
        <v>0</v>
      </c>
      <c r="O330" s="99">
        <v>0</v>
      </c>
      <c r="Q330" s="99">
        <v>0</v>
      </c>
      <c r="R330" s="99">
        <v>0</v>
      </c>
      <c r="S330" s="99">
        <v>-0.2</v>
      </c>
      <c r="T330" s="99">
        <v>0.05</v>
      </c>
      <c r="U330" s="99">
        <v>0.05</v>
      </c>
    </row>
    <row r="331" spans="4:21" x14ac:dyDescent="0.2">
      <c r="D331" s="99">
        <v>-7.0000000000000007E-2</v>
      </c>
      <c r="E331" s="99">
        <v>0</v>
      </c>
      <c r="F331" s="99">
        <v>-0.01</v>
      </c>
      <c r="G331" s="115">
        <v>0</v>
      </c>
      <c r="H331" s="99">
        <v>0</v>
      </c>
      <c r="I331" s="99">
        <v>0</v>
      </c>
      <c r="K331" s="99">
        <v>0</v>
      </c>
      <c r="L331" s="99">
        <v>0</v>
      </c>
      <c r="M331" s="99">
        <v>0</v>
      </c>
      <c r="N331" s="99">
        <v>0</v>
      </c>
      <c r="O331" s="99">
        <v>0</v>
      </c>
      <c r="Q331" s="99">
        <v>0</v>
      </c>
      <c r="R331" s="99">
        <v>0</v>
      </c>
      <c r="S331" s="99">
        <v>-0.2</v>
      </c>
      <c r="T331" s="99">
        <v>0.05</v>
      </c>
      <c r="U331" s="99">
        <v>0.05</v>
      </c>
    </row>
    <row r="332" spans="4:21" x14ac:dyDescent="0.2">
      <c r="D332" s="99">
        <v>-7.0000000000000007E-2</v>
      </c>
      <c r="E332" s="99">
        <v>0</v>
      </c>
      <c r="F332" s="99">
        <v>-0.01</v>
      </c>
      <c r="G332" s="115">
        <v>0</v>
      </c>
      <c r="H332" s="99">
        <v>0</v>
      </c>
      <c r="I332" s="99">
        <v>0</v>
      </c>
      <c r="K332" s="99">
        <v>0</v>
      </c>
      <c r="L332" s="99">
        <v>0</v>
      </c>
      <c r="M332" s="99">
        <v>0</v>
      </c>
      <c r="N332" s="99">
        <v>0</v>
      </c>
      <c r="O332" s="99">
        <v>0</v>
      </c>
      <c r="Q332" s="99">
        <v>0</v>
      </c>
      <c r="R332" s="99">
        <v>0</v>
      </c>
      <c r="S332" s="99">
        <v>-0.2</v>
      </c>
      <c r="T332" s="99">
        <v>0.05</v>
      </c>
      <c r="U332" s="99">
        <v>0.05</v>
      </c>
    </row>
    <row r="333" spans="4:21" x14ac:dyDescent="0.2">
      <c r="D333" s="99">
        <v>-7.0000000000000007E-2</v>
      </c>
      <c r="E333" s="99">
        <v>0</v>
      </c>
      <c r="F333" s="99">
        <v>-0.01</v>
      </c>
      <c r="G333" s="115">
        <v>0</v>
      </c>
      <c r="H333" s="99">
        <v>0</v>
      </c>
      <c r="I333" s="99">
        <v>0</v>
      </c>
      <c r="K333" s="99">
        <v>0</v>
      </c>
      <c r="L333" s="99">
        <v>0</v>
      </c>
      <c r="M333" s="99">
        <v>0</v>
      </c>
      <c r="N333" s="99">
        <v>0</v>
      </c>
      <c r="O333" s="99">
        <v>0</v>
      </c>
      <c r="Q333" s="99">
        <v>0</v>
      </c>
      <c r="R333" s="99">
        <v>0</v>
      </c>
      <c r="S333" s="99">
        <v>-0.2</v>
      </c>
      <c r="T333" s="99">
        <v>0.05</v>
      </c>
      <c r="U333" s="99">
        <v>0.05</v>
      </c>
    </row>
    <row r="334" spans="4:21" x14ac:dyDescent="0.2">
      <c r="D334" s="99">
        <v>-7.0000000000000007E-2</v>
      </c>
      <c r="E334" s="99">
        <v>0</v>
      </c>
      <c r="F334" s="99">
        <v>-0.01</v>
      </c>
      <c r="G334" s="115">
        <v>0</v>
      </c>
      <c r="H334" s="99">
        <v>0</v>
      </c>
      <c r="I334" s="99">
        <v>0</v>
      </c>
      <c r="K334" s="99">
        <v>0</v>
      </c>
      <c r="L334" s="99">
        <v>0</v>
      </c>
      <c r="M334" s="99">
        <v>0</v>
      </c>
      <c r="N334" s="99">
        <v>0</v>
      </c>
      <c r="O334" s="99">
        <v>0</v>
      </c>
      <c r="Q334" s="99">
        <v>0</v>
      </c>
      <c r="R334" s="99">
        <v>0</v>
      </c>
      <c r="S334" s="99">
        <v>-0.2</v>
      </c>
      <c r="T334" s="99">
        <v>0.05</v>
      </c>
      <c r="U334" s="99">
        <v>0.05</v>
      </c>
    </row>
    <row r="335" spans="4:21" x14ac:dyDescent="0.2">
      <c r="D335" s="99">
        <v>-7.0000000000000007E-2</v>
      </c>
      <c r="E335" s="99">
        <v>0</v>
      </c>
      <c r="F335" s="99">
        <v>-0.01</v>
      </c>
      <c r="G335" s="115">
        <v>0</v>
      </c>
      <c r="H335" s="99">
        <v>0</v>
      </c>
      <c r="I335" s="99">
        <v>0</v>
      </c>
      <c r="K335" s="99">
        <v>0</v>
      </c>
      <c r="L335" s="99">
        <v>0</v>
      </c>
      <c r="M335" s="99">
        <v>0</v>
      </c>
      <c r="N335" s="99">
        <v>0</v>
      </c>
      <c r="O335" s="99">
        <v>0</v>
      </c>
      <c r="Q335" s="99">
        <v>0</v>
      </c>
      <c r="R335" s="99">
        <v>0</v>
      </c>
      <c r="S335" s="99">
        <v>-0.2</v>
      </c>
      <c r="T335" s="99">
        <v>0.05</v>
      </c>
      <c r="U335" s="99">
        <v>0.05</v>
      </c>
    </row>
    <row r="336" spans="4:21" x14ac:dyDescent="0.2">
      <c r="D336" s="99">
        <v>-7.0000000000000007E-2</v>
      </c>
      <c r="E336" s="99">
        <v>0</v>
      </c>
      <c r="F336" s="99">
        <v>-0.01</v>
      </c>
      <c r="G336" s="115">
        <v>0</v>
      </c>
      <c r="H336" s="99">
        <v>0</v>
      </c>
      <c r="I336" s="99">
        <v>0</v>
      </c>
      <c r="K336" s="99">
        <v>0</v>
      </c>
      <c r="L336" s="99">
        <v>0</v>
      </c>
      <c r="M336" s="99">
        <v>0</v>
      </c>
      <c r="N336" s="99">
        <v>0</v>
      </c>
      <c r="O336" s="99">
        <v>0</v>
      </c>
      <c r="Q336" s="99">
        <v>0</v>
      </c>
      <c r="R336" s="99">
        <v>0</v>
      </c>
      <c r="S336" s="99">
        <v>-0.2</v>
      </c>
      <c r="T336" s="99">
        <v>0.05</v>
      </c>
      <c r="U336" s="99">
        <v>0.05</v>
      </c>
    </row>
    <row r="337" spans="4:21" x14ac:dyDescent="0.2">
      <c r="D337" s="99">
        <v>-7.0000000000000007E-2</v>
      </c>
      <c r="E337" s="99">
        <v>0</v>
      </c>
      <c r="F337" s="99">
        <v>-0.01</v>
      </c>
      <c r="G337" s="115">
        <v>0</v>
      </c>
      <c r="H337" s="99">
        <v>0</v>
      </c>
      <c r="I337" s="99">
        <v>0</v>
      </c>
      <c r="K337" s="99">
        <v>0</v>
      </c>
      <c r="L337" s="99">
        <v>0</v>
      </c>
      <c r="M337" s="99">
        <v>0</v>
      </c>
      <c r="N337" s="99">
        <v>0</v>
      </c>
      <c r="O337" s="99">
        <v>0</v>
      </c>
      <c r="Q337" s="99">
        <v>0</v>
      </c>
      <c r="R337" s="99">
        <v>0</v>
      </c>
      <c r="S337" s="99">
        <v>-0.2</v>
      </c>
      <c r="T337" s="99">
        <v>0.05</v>
      </c>
      <c r="U337" s="99">
        <v>0.05</v>
      </c>
    </row>
    <row r="338" spans="4:21" x14ac:dyDescent="0.2">
      <c r="D338" s="99">
        <v>-7.0000000000000007E-2</v>
      </c>
      <c r="E338" s="99">
        <v>0</v>
      </c>
      <c r="F338" s="99">
        <v>-0.01</v>
      </c>
      <c r="G338" s="115">
        <v>0</v>
      </c>
      <c r="H338" s="99">
        <v>0</v>
      </c>
      <c r="I338" s="99">
        <v>0</v>
      </c>
      <c r="K338" s="99">
        <v>0</v>
      </c>
      <c r="L338" s="99">
        <v>0</v>
      </c>
      <c r="M338" s="99">
        <v>0</v>
      </c>
      <c r="N338" s="99">
        <v>0</v>
      </c>
      <c r="O338" s="99">
        <v>0</v>
      </c>
      <c r="Q338" s="99">
        <v>0</v>
      </c>
      <c r="R338" s="99">
        <v>0</v>
      </c>
      <c r="S338" s="99">
        <v>-0.2</v>
      </c>
      <c r="T338" s="99">
        <v>0.05</v>
      </c>
      <c r="U338" s="99">
        <v>0.05</v>
      </c>
    </row>
    <row r="339" spans="4:21" x14ac:dyDescent="0.2">
      <c r="D339" s="99">
        <v>-7.0000000000000007E-2</v>
      </c>
      <c r="E339" s="99">
        <v>0</v>
      </c>
      <c r="F339" s="99">
        <v>-0.01</v>
      </c>
      <c r="G339" s="115">
        <v>0</v>
      </c>
      <c r="H339" s="99">
        <v>0</v>
      </c>
      <c r="I339" s="99">
        <v>0</v>
      </c>
      <c r="K339" s="99">
        <v>0</v>
      </c>
      <c r="L339" s="99">
        <v>0</v>
      </c>
      <c r="M339" s="99">
        <v>0</v>
      </c>
      <c r="N339" s="99">
        <v>0</v>
      </c>
      <c r="O339" s="99">
        <v>0</v>
      </c>
      <c r="Q339" s="99">
        <v>0</v>
      </c>
      <c r="R339" s="99">
        <v>0</v>
      </c>
      <c r="S339" s="99">
        <v>-0.2</v>
      </c>
      <c r="T339" s="99">
        <v>0.05</v>
      </c>
      <c r="U339" s="99">
        <v>0.05</v>
      </c>
    </row>
    <row r="340" spans="4:21" x14ac:dyDescent="0.2">
      <c r="D340" s="99">
        <v>-7.0000000000000007E-2</v>
      </c>
      <c r="E340" s="99">
        <v>0</v>
      </c>
      <c r="F340" s="99">
        <v>-0.01</v>
      </c>
      <c r="G340" s="115">
        <v>0</v>
      </c>
      <c r="H340" s="99">
        <v>0</v>
      </c>
      <c r="I340" s="99">
        <v>0</v>
      </c>
      <c r="K340" s="99">
        <v>0</v>
      </c>
      <c r="L340" s="99">
        <v>0</v>
      </c>
      <c r="M340" s="99">
        <v>0</v>
      </c>
      <c r="N340" s="99">
        <v>0</v>
      </c>
      <c r="O340" s="99">
        <v>0</v>
      </c>
      <c r="Q340" s="99">
        <v>0</v>
      </c>
      <c r="R340" s="99">
        <v>0</v>
      </c>
      <c r="S340" s="99">
        <v>-0.2</v>
      </c>
      <c r="T340" s="99">
        <v>0.05</v>
      </c>
      <c r="U340" s="99">
        <v>0.05</v>
      </c>
    </row>
    <row r="341" spans="4:21" x14ac:dyDescent="0.2">
      <c r="D341" s="99">
        <v>-7.0000000000000007E-2</v>
      </c>
      <c r="E341" s="99">
        <v>0</v>
      </c>
      <c r="F341" s="99">
        <v>-0.01</v>
      </c>
      <c r="G341" s="115">
        <v>0</v>
      </c>
      <c r="H341" s="99">
        <v>0</v>
      </c>
      <c r="I341" s="99">
        <v>0</v>
      </c>
      <c r="K341" s="99">
        <v>0</v>
      </c>
      <c r="L341" s="99">
        <v>0</v>
      </c>
      <c r="M341" s="99">
        <v>0</v>
      </c>
      <c r="N341" s="99">
        <v>0</v>
      </c>
      <c r="O341" s="99">
        <v>0</v>
      </c>
      <c r="Q341" s="99">
        <v>0</v>
      </c>
      <c r="R341" s="99">
        <v>0</v>
      </c>
      <c r="S341" s="99">
        <v>-0.2</v>
      </c>
      <c r="T341" s="99">
        <v>0.05</v>
      </c>
      <c r="U341" s="99">
        <v>0.05</v>
      </c>
    </row>
    <row r="342" spans="4:21" x14ac:dyDescent="0.2">
      <c r="D342" s="99">
        <v>-7.0000000000000007E-2</v>
      </c>
      <c r="E342" s="99">
        <v>0</v>
      </c>
      <c r="F342" s="99">
        <v>-0.01</v>
      </c>
      <c r="G342" s="115">
        <v>0</v>
      </c>
      <c r="H342" s="99">
        <v>0</v>
      </c>
      <c r="I342" s="99">
        <v>0</v>
      </c>
      <c r="K342" s="99">
        <v>0</v>
      </c>
      <c r="L342" s="99">
        <v>0</v>
      </c>
      <c r="M342" s="99">
        <v>0</v>
      </c>
      <c r="N342" s="99">
        <v>0</v>
      </c>
      <c r="O342" s="99">
        <v>0</v>
      </c>
      <c r="Q342" s="99">
        <v>0</v>
      </c>
      <c r="R342" s="99">
        <v>0</v>
      </c>
      <c r="S342" s="99">
        <v>-0.2</v>
      </c>
      <c r="T342" s="99">
        <v>0.05</v>
      </c>
      <c r="U342" s="99">
        <v>0.05</v>
      </c>
    </row>
    <row r="343" spans="4:21" x14ac:dyDescent="0.2">
      <c r="D343" s="99">
        <v>-7.0000000000000007E-2</v>
      </c>
      <c r="E343" s="99">
        <v>0</v>
      </c>
      <c r="F343" s="99">
        <v>-0.01</v>
      </c>
      <c r="G343" s="115">
        <v>0</v>
      </c>
      <c r="H343" s="99">
        <v>0</v>
      </c>
      <c r="I343" s="99">
        <v>0</v>
      </c>
      <c r="K343" s="99">
        <v>0</v>
      </c>
      <c r="L343" s="99">
        <v>0</v>
      </c>
      <c r="M343" s="99">
        <v>0</v>
      </c>
      <c r="N343" s="99">
        <v>0</v>
      </c>
      <c r="O343" s="99">
        <v>0</v>
      </c>
      <c r="Q343" s="99">
        <v>0</v>
      </c>
      <c r="R343" s="99">
        <v>0</v>
      </c>
      <c r="S343" s="99">
        <v>-0.2</v>
      </c>
      <c r="T343" s="99">
        <v>0.05</v>
      </c>
      <c r="U343" s="99">
        <v>0.05</v>
      </c>
    </row>
    <row r="344" spans="4:21" x14ac:dyDescent="0.2">
      <c r="D344" s="99">
        <v>-7.0000000000000007E-2</v>
      </c>
      <c r="E344" s="99">
        <v>0</v>
      </c>
      <c r="F344" s="99">
        <v>-0.01</v>
      </c>
      <c r="G344" s="115">
        <v>0</v>
      </c>
      <c r="H344" s="99">
        <v>0</v>
      </c>
      <c r="I344" s="99">
        <v>0</v>
      </c>
      <c r="K344" s="99">
        <v>0</v>
      </c>
      <c r="L344" s="99">
        <v>0</v>
      </c>
      <c r="M344" s="99">
        <v>0</v>
      </c>
      <c r="N344" s="99">
        <v>0</v>
      </c>
      <c r="O344" s="99">
        <v>0</v>
      </c>
      <c r="Q344" s="99">
        <v>0</v>
      </c>
      <c r="R344" s="99">
        <v>0</v>
      </c>
      <c r="S344" s="99">
        <v>-0.2</v>
      </c>
      <c r="T344" s="99">
        <v>0.05</v>
      </c>
      <c r="U344" s="99">
        <v>0.05</v>
      </c>
    </row>
    <row r="345" spans="4:21" x14ac:dyDescent="0.2">
      <c r="D345" s="99">
        <v>-7.0000000000000007E-2</v>
      </c>
      <c r="E345" s="99">
        <v>0</v>
      </c>
      <c r="F345" s="99">
        <v>-0.01</v>
      </c>
      <c r="G345" s="115">
        <v>0</v>
      </c>
      <c r="H345" s="99">
        <v>0</v>
      </c>
      <c r="I345" s="99">
        <v>0</v>
      </c>
      <c r="K345" s="99">
        <v>0</v>
      </c>
      <c r="L345" s="99">
        <v>0</v>
      </c>
      <c r="M345" s="99">
        <v>0</v>
      </c>
      <c r="N345" s="99">
        <v>0</v>
      </c>
      <c r="O345" s="99">
        <v>0</v>
      </c>
      <c r="Q345" s="99">
        <v>0</v>
      </c>
      <c r="R345" s="99">
        <v>0</v>
      </c>
      <c r="S345" s="99">
        <v>-0.2</v>
      </c>
      <c r="T345" s="99">
        <v>0.05</v>
      </c>
      <c r="U345" s="99">
        <v>0.05</v>
      </c>
    </row>
    <row r="346" spans="4:21" x14ac:dyDescent="0.2">
      <c r="D346" s="99">
        <v>-7.0000000000000007E-2</v>
      </c>
      <c r="E346" s="99">
        <v>0</v>
      </c>
      <c r="F346" s="99">
        <v>-0.01</v>
      </c>
      <c r="G346" s="115">
        <v>0</v>
      </c>
      <c r="H346" s="99">
        <v>0</v>
      </c>
      <c r="I346" s="99">
        <v>0</v>
      </c>
      <c r="K346" s="99">
        <v>0</v>
      </c>
      <c r="L346" s="99">
        <v>0</v>
      </c>
      <c r="M346" s="99">
        <v>0</v>
      </c>
      <c r="N346" s="99">
        <v>0</v>
      </c>
      <c r="O346" s="99">
        <v>0</v>
      </c>
      <c r="Q346" s="99">
        <v>0</v>
      </c>
      <c r="R346" s="99">
        <v>0</v>
      </c>
      <c r="S346" s="99">
        <v>-0.2</v>
      </c>
      <c r="T346" s="99">
        <v>0.05</v>
      </c>
      <c r="U346" s="99">
        <v>0.05</v>
      </c>
    </row>
    <row r="347" spans="4:21" x14ac:dyDescent="0.2">
      <c r="D347" s="99">
        <v>-7.0000000000000007E-2</v>
      </c>
      <c r="E347" s="99">
        <v>0</v>
      </c>
      <c r="F347" s="99">
        <v>-0.01</v>
      </c>
      <c r="G347" s="115">
        <v>0</v>
      </c>
      <c r="H347" s="99">
        <v>0</v>
      </c>
      <c r="I347" s="99">
        <v>0</v>
      </c>
      <c r="K347" s="99">
        <v>0</v>
      </c>
      <c r="L347" s="99">
        <v>0</v>
      </c>
      <c r="M347" s="99">
        <v>0</v>
      </c>
      <c r="N347" s="99">
        <v>0</v>
      </c>
      <c r="O347" s="99">
        <v>0</v>
      </c>
      <c r="Q347" s="99">
        <v>0</v>
      </c>
      <c r="R347" s="99">
        <v>0</v>
      </c>
      <c r="S347" s="99">
        <v>-0.2</v>
      </c>
      <c r="T347" s="99">
        <v>0.05</v>
      </c>
      <c r="U347" s="99">
        <v>0.05</v>
      </c>
    </row>
    <row r="348" spans="4:21" x14ac:dyDescent="0.2">
      <c r="D348" s="99">
        <v>-7.0000000000000007E-2</v>
      </c>
      <c r="E348" s="99">
        <v>0</v>
      </c>
      <c r="F348" s="99">
        <v>-0.01</v>
      </c>
      <c r="G348" s="115">
        <v>0</v>
      </c>
      <c r="H348" s="99">
        <v>0</v>
      </c>
      <c r="I348" s="99">
        <v>0</v>
      </c>
      <c r="K348" s="99">
        <v>0</v>
      </c>
      <c r="L348" s="99">
        <v>0</v>
      </c>
      <c r="M348" s="99">
        <v>0</v>
      </c>
      <c r="N348" s="99">
        <v>0</v>
      </c>
      <c r="O348" s="99">
        <v>0</v>
      </c>
      <c r="Q348" s="99">
        <v>0</v>
      </c>
      <c r="R348" s="99">
        <v>0</v>
      </c>
      <c r="S348" s="99">
        <v>-0.2</v>
      </c>
      <c r="T348" s="99">
        <v>0.05</v>
      </c>
      <c r="U348" s="99">
        <v>0.05</v>
      </c>
    </row>
    <row r="349" spans="4:21" x14ac:dyDescent="0.2">
      <c r="D349" s="99">
        <v>-7.0000000000000007E-2</v>
      </c>
      <c r="E349" s="99">
        <v>0</v>
      </c>
      <c r="F349" s="99">
        <v>-0.01</v>
      </c>
      <c r="G349" s="115">
        <v>0</v>
      </c>
      <c r="H349" s="99">
        <v>0</v>
      </c>
      <c r="I349" s="99">
        <v>0</v>
      </c>
      <c r="K349" s="99">
        <v>0</v>
      </c>
      <c r="L349" s="99">
        <v>0</v>
      </c>
      <c r="M349" s="99">
        <v>0</v>
      </c>
      <c r="N349" s="99">
        <v>0</v>
      </c>
      <c r="O349" s="99">
        <v>0</v>
      </c>
      <c r="Q349" s="99">
        <v>0</v>
      </c>
      <c r="R349" s="99">
        <v>0</v>
      </c>
      <c r="S349" s="99">
        <v>-0.2</v>
      </c>
      <c r="T349" s="99">
        <v>0.05</v>
      </c>
      <c r="U349" s="99">
        <v>0.05</v>
      </c>
    </row>
    <row r="350" spans="4:21" x14ac:dyDescent="0.2">
      <c r="D350" s="99">
        <v>-7.0000000000000007E-2</v>
      </c>
      <c r="E350" s="99">
        <v>0</v>
      </c>
      <c r="F350" s="99">
        <v>-0.01</v>
      </c>
      <c r="G350" s="115">
        <v>0</v>
      </c>
      <c r="H350" s="99">
        <v>0</v>
      </c>
      <c r="I350" s="99">
        <v>0</v>
      </c>
      <c r="K350" s="99">
        <v>0</v>
      </c>
      <c r="L350" s="99">
        <v>0</v>
      </c>
      <c r="M350" s="99">
        <v>0</v>
      </c>
      <c r="N350" s="99">
        <v>0</v>
      </c>
      <c r="O350" s="99">
        <v>0</v>
      </c>
      <c r="Q350" s="99">
        <v>0</v>
      </c>
      <c r="R350" s="99">
        <v>0</v>
      </c>
      <c r="S350" s="99">
        <v>-0.2</v>
      </c>
      <c r="T350" s="99">
        <v>0.05</v>
      </c>
      <c r="U350" s="99">
        <v>0.05</v>
      </c>
    </row>
    <row r="351" spans="4:21" x14ac:dyDescent="0.2">
      <c r="D351" s="99">
        <v>-7.0000000000000007E-2</v>
      </c>
      <c r="E351" s="99">
        <v>0</v>
      </c>
      <c r="F351" s="99">
        <v>-0.01</v>
      </c>
      <c r="G351" s="115">
        <v>0</v>
      </c>
      <c r="H351" s="99">
        <v>0</v>
      </c>
      <c r="I351" s="99">
        <v>0</v>
      </c>
      <c r="K351" s="99">
        <v>0</v>
      </c>
      <c r="L351" s="99">
        <v>0</v>
      </c>
      <c r="M351" s="99">
        <v>0</v>
      </c>
      <c r="N351" s="99">
        <v>0</v>
      </c>
      <c r="O351" s="99">
        <v>0</v>
      </c>
      <c r="Q351" s="99">
        <v>0</v>
      </c>
      <c r="R351" s="99">
        <v>0</v>
      </c>
      <c r="S351" s="99">
        <v>-0.2</v>
      </c>
      <c r="T351" s="99">
        <v>0.05</v>
      </c>
      <c r="U351" s="99">
        <v>0.05</v>
      </c>
    </row>
    <row r="352" spans="4:21" x14ac:dyDescent="0.2">
      <c r="D352" s="99">
        <v>-7.0000000000000007E-2</v>
      </c>
      <c r="E352" s="99">
        <v>0</v>
      </c>
      <c r="F352" s="99">
        <v>-0.01</v>
      </c>
      <c r="G352" s="115">
        <v>0</v>
      </c>
      <c r="H352" s="99">
        <v>0</v>
      </c>
      <c r="I352" s="99">
        <v>0</v>
      </c>
      <c r="K352" s="99">
        <v>0</v>
      </c>
      <c r="L352" s="99">
        <v>0</v>
      </c>
      <c r="M352" s="99">
        <v>0</v>
      </c>
      <c r="N352" s="99">
        <v>0</v>
      </c>
      <c r="O352" s="99">
        <v>0</v>
      </c>
      <c r="Q352" s="99">
        <v>0</v>
      </c>
      <c r="R352" s="99">
        <v>0</v>
      </c>
      <c r="S352" s="99">
        <v>-0.2</v>
      </c>
      <c r="T352" s="99">
        <v>0.05</v>
      </c>
      <c r="U352" s="99">
        <v>0.05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123825</xdr:colOff>
                    <xdr:row>6</xdr:row>
                    <xdr:rowOff>0</xdr:rowOff>
                  </from>
                  <to>
                    <xdr:col>1</xdr:col>
                    <xdr:colOff>361950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Publish"/>
  <dimension ref="A1:Q662"/>
  <sheetViews>
    <sheetView showGridLines="0" topLeftCell="C1" workbookViewId="0">
      <pane xSplit="1" ySplit="8" topLeftCell="I9" activePane="bottomRight" state="frozen"/>
      <selection activeCell="D11" sqref="D11"/>
      <selection pane="topRight" activeCell="D11" sqref="D11"/>
      <selection pane="bottomLeft" activeCell="D11" sqref="D11"/>
      <selection pane="bottomRight" activeCell="L9" sqref="L9"/>
    </sheetView>
  </sheetViews>
  <sheetFormatPr defaultRowHeight="12.75" x14ac:dyDescent="0.2"/>
  <cols>
    <col min="1" max="1" width="14.28515625" hidden="1" customWidth="1"/>
    <col min="2" max="2" width="15.140625" hidden="1" customWidth="1"/>
    <col min="3" max="3" width="17.42578125" style="6" bestFit="1" customWidth="1"/>
    <col min="4" max="4" width="16.5703125" customWidth="1"/>
    <col min="5" max="5" width="15.140625" customWidth="1"/>
    <col min="6" max="6" width="15.28515625" bestFit="1" customWidth="1"/>
    <col min="7" max="7" width="14.28515625" customWidth="1"/>
    <col min="8" max="8" width="14.85546875" bestFit="1" customWidth="1"/>
    <col min="9" max="9" width="9.42578125" bestFit="1" customWidth="1"/>
    <col min="10" max="10" width="15.140625" bestFit="1" customWidth="1"/>
    <col min="11" max="11" width="12" bestFit="1" customWidth="1"/>
    <col min="12" max="12" width="16" customWidth="1"/>
    <col min="13" max="13" width="24" customWidth="1"/>
    <col min="14" max="14" width="17.85546875" customWidth="1"/>
  </cols>
  <sheetData>
    <row r="1" spans="1:17" x14ac:dyDescent="0.2">
      <c r="C1" s="7"/>
      <c r="H1" t="s">
        <v>24</v>
      </c>
      <c r="I1" s="82"/>
      <c r="J1" s="82"/>
      <c r="K1" s="82"/>
      <c r="L1" s="82"/>
      <c r="M1" s="82"/>
    </row>
    <row r="2" spans="1:17" ht="18.75" customHeight="1" x14ac:dyDescent="0.2">
      <c r="C2" s="7"/>
      <c r="H2" t="s">
        <v>25</v>
      </c>
      <c r="I2" s="82"/>
      <c r="J2" s="82"/>
      <c r="K2" s="82"/>
      <c r="L2" s="82"/>
      <c r="M2" s="82"/>
    </row>
    <row r="3" spans="1:17" ht="18.75" customHeight="1" x14ac:dyDescent="0.2">
      <c r="C3" s="7"/>
      <c r="I3" s="82"/>
      <c r="J3" s="82"/>
      <c r="K3" s="82"/>
      <c r="L3" s="82"/>
      <c r="M3" s="82"/>
    </row>
    <row r="4" spans="1:17" ht="12" customHeight="1" x14ac:dyDescent="0.2">
      <c r="C4" s="7"/>
      <c r="I4" s="82"/>
      <c r="J4" s="82"/>
      <c r="K4" s="82"/>
      <c r="L4" s="82"/>
      <c r="M4" s="82"/>
    </row>
    <row r="5" spans="1:17" hidden="1" x14ac:dyDescent="0.2">
      <c r="C5" s="8" t="s">
        <v>1</v>
      </c>
      <c r="D5" s="1" t="s">
        <v>167</v>
      </c>
      <c r="F5" s="3" t="s">
        <v>5</v>
      </c>
      <c r="G5" s="2" t="s">
        <v>4</v>
      </c>
    </row>
    <row r="6" spans="1:17" s="53" customFormat="1" ht="13.5" customHeight="1" x14ac:dyDescent="0.2">
      <c r="C6" s="15" t="s">
        <v>7</v>
      </c>
      <c r="D6" s="54" t="s">
        <v>29</v>
      </c>
      <c r="E6" s="79" t="s">
        <v>126</v>
      </c>
      <c r="F6" s="79" t="s">
        <v>231</v>
      </c>
      <c r="G6" s="79" t="s">
        <v>128</v>
      </c>
      <c r="H6" s="79" t="s">
        <v>129</v>
      </c>
      <c r="I6" s="79" t="s">
        <v>131</v>
      </c>
      <c r="J6" s="54" t="s">
        <v>232</v>
      </c>
      <c r="K6" s="54" t="s">
        <v>132</v>
      </c>
      <c r="L6" s="53" t="s">
        <v>157</v>
      </c>
      <c r="M6" s="53" t="s">
        <v>155</v>
      </c>
      <c r="N6" s="53" t="s">
        <v>44</v>
      </c>
      <c r="O6" s="135"/>
      <c r="P6" s="136"/>
      <c r="Q6" s="136"/>
    </row>
    <row r="7" spans="1:17" s="54" customFormat="1" ht="12.75" customHeight="1" x14ac:dyDescent="0.2">
      <c r="C7" s="16" t="s">
        <v>6</v>
      </c>
      <c r="D7" s="54" t="s">
        <v>23</v>
      </c>
      <c r="E7" s="54" t="s">
        <v>23</v>
      </c>
      <c r="F7" s="54" t="s">
        <v>23</v>
      </c>
      <c r="G7" s="54" t="s">
        <v>23</v>
      </c>
      <c r="H7" s="54" t="s">
        <v>23</v>
      </c>
      <c r="I7" s="54" t="s">
        <v>23</v>
      </c>
      <c r="J7" s="54" t="s">
        <v>23</v>
      </c>
      <c r="K7" s="54" t="s">
        <v>23</v>
      </c>
      <c r="L7" s="54" t="s">
        <v>23</v>
      </c>
      <c r="M7" s="54" t="s">
        <v>23</v>
      </c>
      <c r="N7" s="53" t="s">
        <v>23</v>
      </c>
    </row>
    <row r="8" spans="1:17" ht="13.5" hidden="1" customHeight="1" x14ac:dyDescent="0.2">
      <c r="A8" s="65">
        <v>36689</v>
      </c>
      <c r="C8" s="4" t="s">
        <v>26</v>
      </c>
    </row>
    <row r="9" spans="1:17" x14ac:dyDescent="0.2">
      <c r="A9">
        <v>0.99652179552253117</v>
      </c>
      <c r="B9" s="78" t="e">
        <f>(D9&amp;E9&amp;F9&amp;G9&amp;H9&amp;#REF!&amp;#REF!&amp;#REF!&amp;#REF!&amp;I9&amp;J9&amp;#REF!&amp;K9&amp;L9&amp;#REF!&amp;#REF!&amp;M9&amp;N9&amp;#REF!)</f>
        <v>#REF!</v>
      </c>
      <c r="C9" s="80">
        <f>Fin!B10</f>
        <v>37257</v>
      </c>
      <c r="D9" s="111">
        <f>Phys!H10</f>
        <v>2.4824999999999999</v>
      </c>
      <c r="E9" s="111">
        <f>Phys!I10</f>
        <v>2.61</v>
      </c>
      <c r="F9" s="111">
        <f>Phys!J10</f>
        <v>2.4</v>
      </c>
      <c r="G9" s="111">
        <f>Phys!K10</f>
        <v>2.1699999999999995</v>
      </c>
      <c r="H9" s="111">
        <f>Phys!L10</f>
        <v>2.2650000000000001</v>
      </c>
      <c r="I9" s="111">
        <f>Phys!M10</f>
        <v>2.5649999999999999</v>
      </c>
      <c r="J9" s="111">
        <f>Phys!N10</f>
        <v>2.4649999999999999</v>
      </c>
      <c r="K9" s="111">
        <f>Phys!O10</f>
        <v>2.66</v>
      </c>
      <c r="L9" s="111">
        <f>Phys!P10</f>
        <v>2.395</v>
      </c>
      <c r="M9">
        <f>Phys!G10</f>
        <v>2.4900000000000002</v>
      </c>
      <c r="N9">
        <f>Phys!E10</f>
        <v>2.33928237504698</v>
      </c>
    </row>
    <row r="10" spans="1:17" x14ac:dyDescent="0.2">
      <c r="A10">
        <v>0.99079285067984701</v>
      </c>
      <c r="B10" s="78" t="e">
        <f>(D10&amp;E10&amp;F10&amp;G10&amp;H10&amp;#REF!&amp;#REF!&amp;#REF!&amp;#REF!&amp;I10&amp;J10&amp;#REF!&amp;K10&amp;L10&amp;#REF!&amp;#REF!&amp;M10&amp;N10&amp;#REF!)</f>
        <v>#REF!</v>
      </c>
      <c r="C10" s="80">
        <f>Fin!B11</f>
        <v>37258</v>
      </c>
      <c r="D10" s="111">
        <f>Phys!H11</f>
        <v>2.63</v>
      </c>
      <c r="E10" s="111">
        <f>Phys!I11</f>
        <v>2.61</v>
      </c>
      <c r="F10" s="111">
        <f>Phys!J11</f>
        <v>2.4</v>
      </c>
      <c r="G10" s="111">
        <f>Phys!K11</f>
        <v>2.57</v>
      </c>
      <c r="H10" s="111">
        <f>Phys!L11</f>
        <v>2.2650000000000001</v>
      </c>
      <c r="I10" s="111">
        <f>Phys!M11</f>
        <v>2.5649999999999999</v>
      </c>
      <c r="J10" s="111">
        <f>Phys!N11</f>
        <v>2.4649999999999999</v>
      </c>
      <c r="K10" s="111">
        <f>Phys!O11</f>
        <v>2.66</v>
      </c>
      <c r="L10" s="111">
        <f>Phys!P11</f>
        <v>2.395</v>
      </c>
      <c r="M10">
        <f>Phys!G11</f>
        <v>2.4900000000000002</v>
      </c>
      <c r="N10">
        <f>Phys!E11</f>
        <v>2.3066</v>
      </c>
      <c r="O10" s="81"/>
      <c r="P10" s="10"/>
    </row>
    <row r="11" spans="1:17" x14ac:dyDescent="0.2">
      <c r="A11">
        <v>0.98499086361793597</v>
      </c>
      <c r="B11" s="78" t="e">
        <f>(D11&amp;E11&amp;F11&amp;G11&amp;H11&amp;#REF!&amp;#REF!&amp;#REF!&amp;#REF!&amp;I11&amp;J11&amp;#REF!&amp;K11&amp;L11&amp;#REF!&amp;#REF!&amp;M11&amp;N11&amp;#REF!)</f>
        <v>#REF!</v>
      </c>
      <c r="C11" s="80">
        <f>Fin!B12</f>
        <v>37259</v>
      </c>
      <c r="D11" s="111">
        <f>Phys!H12</f>
        <v>2.42</v>
      </c>
      <c r="E11" s="111">
        <f>Phys!I12</f>
        <v>2.145</v>
      </c>
      <c r="F11" s="111">
        <f>Phys!J12</f>
        <v>2.17</v>
      </c>
      <c r="G11" s="111">
        <f>Phys!K12</f>
        <v>2.33</v>
      </c>
      <c r="H11" s="111">
        <f>Phys!L12</f>
        <v>2.08</v>
      </c>
      <c r="I11" s="111">
        <f>Phys!M12</f>
        <v>2.3149999999999999</v>
      </c>
      <c r="J11" s="111">
        <f>Phys!N12</f>
        <v>2.2050000000000001</v>
      </c>
      <c r="K11" s="111">
        <f>Phys!O12</f>
        <v>2.4249999999999998</v>
      </c>
      <c r="L11" s="111">
        <f>Phys!P12</f>
        <v>2.105</v>
      </c>
      <c r="M11">
        <f>Phys!G12</f>
        <v>2.17</v>
      </c>
      <c r="N11">
        <f>Phys!E12</f>
        <v>2.0975000000000001</v>
      </c>
      <c r="O11" s="81"/>
      <c r="P11" s="10"/>
    </row>
    <row r="12" spans="1:17" x14ac:dyDescent="0.2">
      <c r="A12">
        <v>0.97937525782379675</v>
      </c>
      <c r="B12" s="78" t="e">
        <f>(D12&amp;E12&amp;F12&amp;G12&amp;H12&amp;#REF!&amp;#REF!&amp;#REF!&amp;#REF!&amp;I12&amp;J12&amp;#REF!&amp;K12&amp;L12&amp;#REF!&amp;#REF!&amp;M12&amp;N12&amp;#REF!)</f>
        <v>#REF!</v>
      </c>
      <c r="C12" s="80">
        <f>Fin!B13</f>
        <v>37260</v>
      </c>
      <c r="D12" s="111">
        <f>Phys!H13</f>
        <v>2.42</v>
      </c>
      <c r="E12" s="111">
        <f>Phys!I13</f>
        <v>2.1349999999999998</v>
      </c>
      <c r="F12" s="111">
        <f>Phys!J13</f>
        <v>2.1150000000000002</v>
      </c>
      <c r="G12" s="111">
        <f>Phys!K13</f>
        <v>2.29</v>
      </c>
      <c r="H12" s="111">
        <f>Phys!L13</f>
        <v>2.06</v>
      </c>
      <c r="I12" s="111">
        <f>Phys!M13</f>
        <v>2.25</v>
      </c>
      <c r="J12" s="111">
        <f>Phys!N13</f>
        <v>2.15</v>
      </c>
      <c r="K12" s="111">
        <f>Phys!O13</f>
        <v>2.37</v>
      </c>
      <c r="L12" s="111">
        <f>Phys!P13</f>
        <v>2.145</v>
      </c>
      <c r="M12">
        <f>Phys!G13</f>
        <v>2.1</v>
      </c>
      <c r="N12">
        <f>Phys!E13</f>
        <v>2.0232999999999999</v>
      </c>
      <c r="O12" s="81"/>
      <c r="P12" s="10"/>
    </row>
    <row r="13" spans="1:17" x14ac:dyDescent="0.2">
      <c r="A13">
        <v>0.97355317810234776</v>
      </c>
      <c r="B13" s="78" t="e">
        <f>(D13&amp;E13&amp;F13&amp;G13&amp;H13&amp;#REF!&amp;#REF!&amp;#REF!&amp;#REF!&amp;I13&amp;J13&amp;#REF!&amp;K13&amp;L13&amp;#REF!&amp;#REF!&amp;M13&amp;N13&amp;#REF!)</f>
        <v>#REF!</v>
      </c>
      <c r="C13" s="80">
        <f>Fin!B14</f>
        <v>37261</v>
      </c>
      <c r="D13" s="111">
        <f>Phys!H14</f>
        <v>2.42</v>
      </c>
      <c r="E13" s="111">
        <f>Phys!I14</f>
        <v>2.0449999999999999</v>
      </c>
      <c r="F13" s="111">
        <f>Phys!J14</f>
        <v>1.9750000000000001</v>
      </c>
      <c r="G13" s="111">
        <f>Phys!K14</f>
        <v>2.15</v>
      </c>
      <c r="H13" s="111">
        <f>Phys!L14</f>
        <v>1.9850000000000001</v>
      </c>
      <c r="I13" s="111">
        <f>Phys!M14</f>
        <v>2.12</v>
      </c>
      <c r="J13" s="111">
        <f>Phys!N14</f>
        <v>2.0099999999999998</v>
      </c>
      <c r="K13" s="111">
        <f>Phys!O14</f>
        <v>2.2149999999999999</v>
      </c>
      <c r="L13" s="111">
        <f>Phys!P14</f>
        <v>2.125</v>
      </c>
      <c r="M13">
        <f>Phys!G14</f>
        <v>1.88</v>
      </c>
      <c r="N13">
        <f>Phys!E14</f>
        <v>1.9359999999999999</v>
      </c>
      <c r="O13" s="81"/>
      <c r="P13" s="10"/>
    </row>
    <row r="14" spans="1:17" x14ac:dyDescent="0.2">
      <c r="A14">
        <v>0.96789469933159533</v>
      </c>
      <c r="B14" s="78" t="e">
        <f>(D14&amp;E14&amp;F14&amp;G14&amp;H14&amp;#REF!&amp;#REF!&amp;#REF!&amp;#REF!&amp;I14&amp;J14&amp;#REF!&amp;K14&amp;L14&amp;#REF!&amp;#REF!&amp;M14&amp;N14&amp;#REF!)</f>
        <v>#REF!</v>
      </c>
      <c r="C14" s="80">
        <f>Fin!B15</f>
        <v>37262</v>
      </c>
      <c r="D14" s="111">
        <f>Phys!H15</f>
        <v>2.42</v>
      </c>
      <c r="E14" s="111">
        <f>Phys!I15</f>
        <v>2.0449999999999999</v>
      </c>
      <c r="F14" s="111">
        <f>Phys!J15</f>
        <v>1.9750000000000001</v>
      </c>
      <c r="G14" s="111">
        <f>Phys!K15</f>
        <v>2.15</v>
      </c>
      <c r="H14" s="111">
        <f>Phys!L15</f>
        <v>1.9850000000000001</v>
      </c>
      <c r="I14" s="111">
        <f>Phys!M15</f>
        <v>2.12</v>
      </c>
      <c r="J14" s="111">
        <f>Phys!N15</f>
        <v>2.0099999999999998</v>
      </c>
      <c r="K14" s="111">
        <f>Phys!O15</f>
        <v>2.2149999999999999</v>
      </c>
      <c r="L14" s="111">
        <f>Phys!P15</f>
        <v>2.125</v>
      </c>
      <c r="M14">
        <f>Phys!G15</f>
        <v>2.0699999999999998</v>
      </c>
      <c r="N14">
        <f>Phys!E15</f>
        <v>1.9359999999999999</v>
      </c>
      <c r="O14" s="81"/>
      <c r="P14" s="10"/>
    </row>
    <row r="15" spans="1:17" x14ac:dyDescent="0.2">
      <c r="A15">
        <v>0.96202283167619473</v>
      </c>
      <c r="B15" s="78" t="e">
        <f>(D15&amp;E15&amp;F15&amp;G15&amp;H15&amp;#REF!&amp;#REF!&amp;#REF!&amp;#REF!&amp;I15&amp;J15&amp;#REF!&amp;K15&amp;L15&amp;#REF!&amp;#REF!&amp;M15&amp;N15&amp;#REF!)</f>
        <v>#REF!</v>
      </c>
      <c r="C15" s="80">
        <f>Fin!B16</f>
        <v>37263</v>
      </c>
      <c r="D15" s="111">
        <f>Phys!H16</f>
        <v>2.42</v>
      </c>
      <c r="E15" s="111">
        <f>Phys!I16</f>
        <v>2.0449999999999999</v>
      </c>
      <c r="F15" s="111">
        <f>Phys!J16</f>
        <v>1.9750000000000001</v>
      </c>
      <c r="G15" s="111">
        <f>Phys!K16</f>
        <v>2.15</v>
      </c>
      <c r="H15" s="111">
        <f>Phys!L16</f>
        <v>1.9850000000000001</v>
      </c>
      <c r="I15" s="111">
        <f>Phys!M16</f>
        <v>2.12</v>
      </c>
      <c r="J15" s="111">
        <f>Phys!N16</f>
        <v>2.0099999999999998</v>
      </c>
      <c r="K15" s="111">
        <f>Phys!O16</f>
        <v>2.2149999999999999</v>
      </c>
      <c r="L15" s="111">
        <f>Phys!P16</f>
        <v>2.125</v>
      </c>
      <c r="M15">
        <f>Phys!G16</f>
        <v>1.9950000000000001</v>
      </c>
      <c r="N15">
        <f>Phys!E16</f>
        <v>1.9168000000000001</v>
      </c>
      <c r="O15" s="81"/>
      <c r="P15" s="10"/>
    </row>
    <row r="16" spans="1:17" x14ac:dyDescent="0.2">
      <c r="A16">
        <v>0.95612598501614776</v>
      </c>
      <c r="B16" s="78" t="e">
        <f>(D16&amp;E16&amp;F16&amp;G16&amp;H16&amp;#REF!&amp;#REF!&amp;#REF!&amp;#REF!&amp;I16&amp;J16&amp;#REF!&amp;K16&amp;L16&amp;#REF!&amp;#REF!&amp;M16&amp;N16&amp;#REF!)</f>
        <v>#REF!</v>
      </c>
      <c r="C16" s="80">
        <f>Fin!B17</f>
        <v>37264</v>
      </c>
      <c r="D16" s="111">
        <f>Phys!H17</f>
        <v>2.42</v>
      </c>
      <c r="E16" s="111">
        <f>Phys!I17</f>
        <v>1.98</v>
      </c>
      <c r="F16" s="111">
        <f>Phys!J17</f>
        <v>1.84</v>
      </c>
      <c r="G16" s="111">
        <f>Phys!K17</f>
        <v>2.0699999999999998</v>
      </c>
      <c r="H16" s="111">
        <f>Phys!L17</f>
        <v>1.86</v>
      </c>
      <c r="I16" s="111">
        <f>Phys!M17</f>
        <v>1.9950000000000001</v>
      </c>
      <c r="J16" s="111">
        <f>Phys!N17</f>
        <v>1.87</v>
      </c>
      <c r="K16" s="111">
        <f>Phys!O17</f>
        <v>2.125</v>
      </c>
      <c r="L16" s="111">
        <f>Phys!P17</f>
        <v>1.9750000000000001</v>
      </c>
      <c r="M16">
        <f>Phys!G17</f>
        <v>1.9650000000000001</v>
      </c>
      <c r="N16">
        <f>Phys!E17</f>
        <v>1.9168000000000001</v>
      </c>
      <c r="O16" s="81"/>
      <c r="P16" s="10"/>
    </row>
    <row r="17" spans="1:16" x14ac:dyDescent="0.2">
      <c r="A17">
        <v>0.95077980567612752</v>
      </c>
      <c r="B17" s="78" t="e">
        <f ca="1">(D17&amp;E17&amp;F17&amp;G17&amp;H17&amp;#REF!&amp;#REF!&amp;#REF!&amp;#REF!&amp;I17&amp;J17&amp;#REF!&amp;K17&amp;L17&amp;#REF!&amp;#REF!&amp;M17&amp;N17&amp;#REF!)</f>
        <v>#REF!</v>
      </c>
      <c r="C17" s="80">
        <f>Fin!B18</f>
        <v>37265</v>
      </c>
      <c r="D17" s="111">
        <f>Phys!H18</f>
        <v>2.42</v>
      </c>
      <c r="E17" s="111">
        <f>Phys!I18</f>
        <v>2.06</v>
      </c>
      <c r="F17" s="111">
        <f>Phys!J18</f>
        <v>2.0449999999999999</v>
      </c>
      <c r="G17" s="111">
        <f>Phys!K18</f>
        <v>2.145</v>
      </c>
      <c r="H17" s="111">
        <f>Phys!L18</f>
        <v>1.915</v>
      </c>
      <c r="I17" s="111">
        <f>Phys!M18</f>
        <v>2.1349999999999998</v>
      </c>
      <c r="J17" s="111">
        <f>Phys!N18</f>
        <v>2.0699999999999998</v>
      </c>
      <c r="K17" s="111">
        <f>Phys!O18</f>
        <v>2.23</v>
      </c>
      <c r="L17" s="111">
        <f>Phys!P18</f>
        <v>2.0750000000000002</v>
      </c>
      <c r="M17">
        <f ca="1">Phys!G18</f>
        <v>1.9650000000000001</v>
      </c>
      <c r="N17">
        <f>Phys!E18</f>
        <v>1.986</v>
      </c>
      <c r="O17" s="81"/>
      <c r="P17" s="10"/>
    </row>
    <row r="18" spans="1:16" x14ac:dyDescent="0.2">
      <c r="A18">
        <v>0.94489081246840967</v>
      </c>
      <c r="B18" s="78" t="e">
        <f ca="1">(D18&amp;E18&amp;F18&amp;G18&amp;H18&amp;#REF!&amp;#REF!&amp;#REF!&amp;#REF!&amp;I18&amp;J18&amp;#REF!&amp;K18&amp;L18&amp;#REF!&amp;#REF!&amp;M18&amp;N18&amp;#REF!)</f>
        <v>#REF!</v>
      </c>
      <c r="C18" s="80">
        <f>Fin!B19</f>
        <v>37266</v>
      </c>
      <c r="D18" s="111">
        <f>Phys!H19</f>
        <v>2.42</v>
      </c>
      <c r="E18" s="111">
        <f>Phys!I19</f>
        <v>2.0049999999999999</v>
      </c>
      <c r="F18" s="111">
        <f>Phys!J19</f>
        <v>2.0049999999999999</v>
      </c>
      <c r="G18" s="111">
        <f>Phys!K19</f>
        <v>2.0950000000000002</v>
      </c>
      <c r="H18" s="111">
        <f>Phys!L19</f>
        <v>1.91</v>
      </c>
      <c r="I18" s="111">
        <f>Phys!M19</f>
        <v>2.1</v>
      </c>
      <c r="J18" s="111">
        <f>Phys!N19</f>
        <v>2.0299999999999998</v>
      </c>
      <c r="K18" s="111">
        <f>Phys!O19</f>
        <v>2.1749999999999998</v>
      </c>
      <c r="L18" s="111">
        <f>Phys!P19</f>
        <v>1.97</v>
      </c>
      <c r="M18">
        <f ca="1">Phys!G19</f>
        <v>1.9650000000000001</v>
      </c>
      <c r="N18">
        <f>Phys!E19</f>
        <v>1.915</v>
      </c>
      <c r="O18" s="81"/>
      <c r="P18" s="10"/>
    </row>
    <row r="19" spans="1:16" x14ac:dyDescent="0.2">
      <c r="A19">
        <v>0.93927590349261758</v>
      </c>
      <c r="B19" s="78" t="e">
        <f ca="1">(D19&amp;E19&amp;F19&amp;G19&amp;H19&amp;#REF!&amp;#REF!&amp;#REF!&amp;#REF!&amp;I19&amp;J19&amp;#REF!&amp;K19&amp;L19&amp;#REF!&amp;#REF!&amp;M19&amp;N19&amp;#REF!)</f>
        <v>#REF!</v>
      </c>
      <c r="C19" s="80">
        <f>Fin!B20</f>
        <v>37267</v>
      </c>
      <c r="D19" s="111">
        <f>Phys!H20</f>
        <v>2.42</v>
      </c>
      <c r="E19" s="111">
        <f>Phys!I20</f>
        <v>2.0249999999999999</v>
      </c>
      <c r="F19" s="111">
        <f>Phys!J20</f>
        <v>1.9750000000000001</v>
      </c>
      <c r="G19" s="111">
        <f>Phys!K20</f>
        <v>2.09</v>
      </c>
      <c r="H19" s="111">
        <f>Phys!L20</f>
        <v>1.85</v>
      </c>
      <c r="I19" s="111">
        <f>Phys!M20</f>
        <v>2.06</v>
      </c>
      <c r="J19" s="111">
        <f>Phys!N20</f>
        <v>1.9850000000000001</v>
      </c>
      <c r="K19" s="111">
        <f>Phys!O20</f>
        <v>2.1349999999999998</v>
      </c>
      <c r="L19" s="111">
        <f>Phys!P20</f>
        <v>1.9750000000000001</v>
      </c>
      <c r="M19">
        <f ca="1">Phys!G20</f>
        <v>1.9650000000000001</v>
      </c>
      <c r="N19">
        <f>Phys!E20</f>
        <v>1.8979999999999999</v>
      </c>
      <c r="O19" s="81"/>
      <c r="P19" s="10"/>
    </row>
    <row r="20" spans="1:16" x14ac:dyDescent="0.2">
      <c r="A20">
        <v>0.933480459556567</v>
      </c>
      <c r="B20" s="78" t="e">
        <f ca="1">(D20&amp;E20&amp;F20&amp;G20&amp;H20&amp;#REF!&amp;#REF!&amp;#REF!&amp;#REF!&amp;I20&amp;J20&amp;#REF!&amp;K20&amp;L20&amp;#REF!&amp;#REF!&amp;M20&amp;N20&amp;#REF!)</f>
        <v>#REF!</v>
      </c>
      <c r="C20" s="80">
        <f>Fin!B21</f>
        <v>37268</v>
      </c>
      <c r="D20" s="111">
        <f>Phys!H21</f>
        <v>2.42</v>
      </c>
      <c r="E20" s="111">
        <f>Phys!I21</f>
        <v>2.0649999999999999</v>
      </c>
      <c r="F20" s="111">
        <f>Phys!J21</f>
        <v>2.0449999999999999</v>
      </c>
      <c r="G20" s="111">
        <f>Phys!K21</f>
        <v>2.09</v>
      </c>
      <c r="H20" s="111">
        <f>Phys!L21</f>
        <v>1.915</v>
      </c>
      <c r="I20" s="111">
        <f>Phys!M21</f>
        <v>2.1349999999999998</v>
      </c>
      <c r="J20" s="111">
        <f>Phys!N21</f>
        <v>2.0699999999999998</v>
      </c>
      <c r="K20" s="111">
        <f>Phys!O21</f>
        <v>2.23</v>
      </c>
      <c r="L20" s="111">
        <f>Phys!P21</f>
        <v>2.0750000000000002</v>
      </c>
      <c r="M20">
        <f ca="1">Phys!G21</f>
        <v>1.9650000000000001</v>
      </c>
      <c r="N20">
        <f>Phys!E21</f>
        <v>1.8979999999999999</v>
      </c>
      <c r="O20" s="81"/>
      <c r="P20" s="10"/>
    </row>
    <row r="21" spans="1:16" x14ac:dyDescent="0.2">
      <c r="A21">
        <v>0.92789953242204515</v>
      </c>
      <c r="B21" s="78" t="e">
        <f ca="1">(D21&amp;E21&amp;F21&amp;G21&amp;H21&amp;#REF!&amp;#REF!&amp;#REF!&amp;#REF!&amp;I21&amp;J21&amp;#REF!&amp;K21&amp;L21&amp;#REF!&amp;#REF!&amp;M21&amp;N21&amp;#REF!)</f>
        <v>#REF!</v>
      </c>
      <c r="C21" s="80">
        <f>Fin!B22</f>
        <v>37269</v>
      </c>
      <c r="D21" s="111">
        <f>Phys!H22</f>
        <v>2.42</v>
      </c>
      <c r="E21" s="111">
        <f>Phys!I22</f>
        <v>2.0649999999999999</v>
      </c>
      <c r="F21" s="111">
        <f>Phys!J22</f>
        <v>2.0449999999999999</v>
      </c>
      <c r="G21" s="111">
        <f>Phys!K22</f>
        <v>2.09</v>
      </c>
      <c r="H21" s="111">
        <f>Phys!L22</f>
        <v>1.915</v>
      </c>
      <c r="I21" s="111">
        <f>Phys!M22</f>
        <v>2.1349999999999998</v>
      </c>
      <c r="J21" s="111">
        <f>Phys!N22</f>
        <v>2.0699999999999998</v>
      </c>
      <c r="K21" s="111">
        <f>Phys!O22</f>
        <v>2.23</v>
      </c>
      <c r="L21" s="111">
        <f>Phys!P22</f>
        <v>2.0750000000000002</v>
      </c>
      <c r="M21">
        <f ca="1">Phys!G22</f>
        <v>1.9650000000000001</v>
      </c>
      <c r="N21">
        <f>Phys!E22</f>
        <v>1.8979999999999999</v>
      </c>
      <c r="O21" s="81"/>
      <c r="P21" s="10"/>
    </row>
    <row r="22" spans="1:16" x14ac:dyDescent="0.2">
      <c r="A22">
        <v>0.92218515583951732</v>
      </c>
      <c r="B22" s="78" t="e">
        <f ca="1">(D22&amp;E22&amp;F22&amp;G22&amp;H22&amp;#REF!&amp;#REF!&amp;#REF!&amp;#REF!&amp;I22&amp;J22&amp;#REF!&amp;K22&amp;L22&amp;#REF!&amp;#REF!&amp;M22&amp;N22&amp;#REF!)</f>
        <v>#REF!</v>
      </c>
      <c r="C22" s="80">
        <f>Fin!B23</f>
        <v>37270</v>
      </c>
      <c r="D22" s="111">
        <f>Phys!H23</f>
        <v>2.42</v>
      </c>
      <c r="E22" s="111">
        <f>Phys!I23</f>
        <v>2.0649999999999999</v>
      </c>
      <c r="F22" s="111">
        <f>Phys!J23</f>
        <v>2.0449999999999999</v>
      </c>
      <c r="G22" s="111">
        <f>Phys!K23</f>
        <v>2.09</v>
      </c>
      <c r="H22" s="111">
        <f>Phys!L23</f>
        <v>1.915</v>
      </c>
      <c r="I22" s="111">
        <f>Phys!M23</f>
        <v>2.1349999999999998</v>
      </c>
      <c r="J22" s="111">
        <f>Phys!N23</f>
        <v>2.0699999999999998</v>
      </c>
      <c r="K22" s="111">
        <f>Phys!O23</f>
        <v>2.23</v>
      </c>
      <c r="L22" s="111">
        <f>Phys!P23</f>
        <v>2.0750000000000002</v>
      </c>
      <c r="M22">
        <f ca="1">Phys!G23</f>
        <v>1.9650000000000001</v>
      </c>
      <c r="N22">
        <f>Phys!E23</f>
        <v>1.8979999999999999</v>
      </c>
      <c r="O22" s="81"/>
      <c r="P22" s="10"/>
    </row>
    <row r="23" spans="1:16" x14ac:dyDescent="0.2">
      <c r="A23">
        <v>0.91648731192463107</v>
      </c>
      <c r="B23" s="78" t="e">
        <f ca="1">(D23&amp;E23&amp;F23&amp;G23&amp;H23&amp;#REF!&amp;#REF!&amp;#REF!&amp;#REF!&amp;I23&amp;J23&amp;#REF!&amp;K23&amp;L23&amp;#REF!&amp;#REF!&amp;M23&amp;N23&amp;#REF!)</f>
        <v>#REF!</v>
      </c>
      <c r="C23" s="80">
        <f>Fin!B24</f>
        <v>37271</v>
      </c>
      <c r="D23" s="111">
        <f>Phys!H24</f>
        <v>2.42</v>
      </c>
      <c r="E23" s="111">
        <f>Phys!I24</f>
        <v>2.0099999999999998</v>
      </c>
      <c r="F23" s="111">
        <f>Phys!J24</f>
        <v>2.0449999999999999</v>
      </c>
      <c r="G23" s="111">
        <f>Phys!K24</f>
        <v>2.09</v>
      </c>
      <c r="H23" s="111">
        <f>Phys!L24</f>
        <v>1.915</v>
      </c>
      <c r="I23" s="111">
        <f>Phys!M24</f>
        <v>2.1349999999999998</v>
      </c>
      <c r="J23" s="111">
        <f>Phys!N24</f>
        <v>2.0699999999999998</v>
      </c>
      <c r="K23" s="111">
        <f>Phys!O24</f>
        <v>2.23</v>
      </c>
      <c r="L23" s="111">
        <f>Phys!P24</f>
        <v>2.0099999999999998</v>
      </c>
      <c r="M23">
        <f ca="1">Phys!G24</f>
        <v>1.9650000000000001</v>
      </c>
      <c r="N23">
        <f>Phys!E24</f>
        <v>1.8979999999999999</v>
      </c>
      <c r="O23" s="81"/>
      <c r="P23" s="10"/>
    </row>
    <row r="24" spans="1:16" x14ac:dyDescent="0.2">
      <c r="A24">
        <v>0.91100816916242588</v>
      </c>
      <c r="B24" s="78" t="e">
        <f ca="1">(D24&amp;E24&amp;F24&amp;G24&amp;H24&amp;#REF!&amp;#REF!&amp;#REF!&amp;#REF!&amp;I24&amp;J24&amp;#REF!&amp;K24&amp;L24&amp;#REF!&amp;#REF!&amp;M24&amp;N24&amp;#REF!)</f>
        <v>#REF!</v>
      </c>
      <c r="C24" s="80">
        <f>Fin!B25</f>
        <v>37272</v>
      </c>
      <c r="D24" s="111">
        <f>Phys!H25</f>
        <v>2.42</v>
      </c>
      <c r="E24" s="111">
        <f>Phys!I25</f>
        <v>2.0099999999999998</v>
      </c>
      <c r="F24" s="111">
        <f>Phys!J25</f>
        <v>2.0449999999999999</v>
      </c>
      <c r="G24" s="111">
        <f>Phys!K25</f>
        <v>2.09</v>
      </c>
      <c r="H24" s="111">
        <f>Phys!L25</f>
        <v>1.915</v>
      </c>
      <c r="I24" s="111">
        <f>Phys!M25</f>
        <v>2.1349999999999998</v>
      </c>
      <c r="J24" s="111">
        <f>Phys!N25</f>
        <v>2.0699999999999998</v>
      </c>
      <c r="K24" s="111">
        <f>Phys!O25</f>
        <v>2.23</v>
      </c>
      <c r="L24" s="111">
        <f>Phys!P25</f>
        <v>2.0099999999999998</v>
      </c>
      <c r="M24">
        <f ca="1">Phys!G25</f>
        <v>1.9650000000000001</v>
      </c>
      <c r="N24">
        <f>Phys!E25</f>
        <v>1.8979999999999999</v>
      </c>
      <c r="O24" s="81"/>
      <c r="P24" s="10"/>
    </row>
    <row r="25" spans="1:16" x14ac:dyDescent="0.2">
      <c r="A25">
        <v>0.90539820784597114</v>
      </c>
      <c r="B25" s="78" t="e">
        <f ca="1">(D25&amp;E25&amp;F25&amp;G25&amp;H25&amp;#REF!&amp;#REF!&amp;#REF!&amp;#REF!&amp;I25&amp;J25&amp;#REF!&amp;K25&amp;L25&amp;#REF!&amp;#REF!&amp;M25&amp;N25&amp;#REF!)</f>
        <v>#REF!</v>
      </c>
      <c r="C25" s="80">
        <f>Fin!B26</f>
        <v>37273</v>
      </c>
      <c r="D25" s="111">
        <f>Phys!H26</f>
        <v>2.42</v>
      </c>
      <c r="E25" s="111">
        <f>Phys!I26</f>
        <v>2.0099999999999998</v>
      </c>
      <c r="F25" s="111">
        <f>Phys!J26</f>
        <v>2.0449999999999999</v>
      </c>
      <c r="G25" s="111">
        <f>Phys!K26</f>
        <v>2.09</v>
      </c>
      <c r="H25" s="111">
        <f>Phys!L26</f>
        <v>1.915</v>
      </c>
      <c r="I25" s="111">
        <f>Phys!M26</f>
        <v>2.1349999999999998</v>
      </c>
      <c r="J25" s="111">
        <f>Phys!N26</f>
        <v>2.0699999999999998</v>
      </c>
      <c r="K25" s="111">
        <f>Phys!O26</f>
        <v>2.23</v>
      </c>
      <c r="L25" s="111">
        <f>Phys!P26</f>
        <v>2.0099999999999998</v>
      </c>
      <c r="M25">
        <f ca="1">Phys!G26</f>
        <v>1.9650000000000001</v>
      </c>
      <c r="N25">
        <f>Phys!E26</f>
        <v>1.8979999999999999</v>
      </c>
      <c r="O25" s="81"/>
      <c r="P25" s="10"/>
    </row>
    <row r="26" spans="1:16" x14ac:dyDescent="0.2">
      <c r="A26">
        <v>0.89999089468082505</v>
      </c>
      <c r="B26" s="78" t="e">
        <f ca="1">(D26&amp;E26&amp;F26&amp;G26&amp;H26&amp;#REF!&amp;#REF!&amp;#REF!&amp;#REF!&amp;I26&amp;J26&amp;#REF!&amp;K26&amp;L26&amp;#REF!&amp;#REF!&amp;M26&amp;N26&amp;#REF!)</f>
        <v>#REF!</v>
      </c>
      <c r="C26" s="80">
        <f>Fin!B27</f>
        <v>37274</v>
      </c>
      <c r="D26" s="111">
        <f>Phys!H27</f>
        <v>2.42</v>
      </c>
      <c r="E26" s="111">
        <f>Phys!I27</f>
        <v>2.0099999999999998</v>
      </c>
      <c r="F26" s="111">
        <f>Phys!J27</f>
        <v>2.0449999999999999</v>
      </c>
      <c r="G26" s="111">
        <f>Phys!K27</f>
        <v>2.09</v>
      </c>
      <c r="H26" s="111">
        <f>Phys!L27</f>
        <v>1.915</v>
      </c>
      <c r="I26" s="111">
        <f>Phys!M27</f>
        <v>2.1349999999999998</v>
      </c>
      <c r="J26" s="111">
        <f>Phys!N27</f>
        <v>2.0699999999999998</v>
      </c>
      <c r="K26" s="111">
        <f>Phys!O27</f>
        <v>2.23</v>
      </c>
      <c r="L26" s="111">
        <f>Phys!P27</f>
        <v>2.0099999999999998</v>
      </c>
      <c r="M26">
        <f ca="1">Phys!G27</f>
        <v>1.9650000000000001</v>
      </c>
      <c r="N26">
        <f>Phys!E27</f>
        <v>1.8979999999999999</v>
      </c>
      <c r="O26" s="81"/>
      <c r="P26" s="10"/>
    </row>
    <row r="27" spans="1:16" x14ac:dyDescent="0.2">
      <c r="A27">
        <v>0.89443193699709966</v>
      </c>
      <c r="B27" s="78" t="e">
        <f ca="1">(D27&amp;E27&amp;F27&amp;G27&amp;H27&amp;#REF!&amp;#REF!&amp;#REF!&amp;#REF!&amp;I27&amp;J27&amp;#REF!&amp;K27&amp;L27&amp;#REF!&amp;#REF!&amp;M27&amp;N27&amp;#REF!)</f>
        <v>#REF!</v>
      </c>
      <c r="C27" s="80">
        <f>Fin!B28</f>
        <v>37275</v>
      </c>
      <c r="D27" s="111">
        <f>Phys!H28</f>
        <v>2.42</v>
      </c>
      <c r="E27" s="111">
        <f>Phys!I28</f>
        <v>2.0099999999999998</v>
      </c>
      <c r="F27" s="111">
        <f>Phys!J28</f>
        <v>2.0449999999999999</v>
      </c>
      <c r="G27" s="111">
        <f>Phys!K28</f>
        <v>2.09</v>
      </c>
      <c r="H27" s="111">
        <f>Phys!L28</f>
        <v>1.915</v>
      </c>
      <c r="I27" s="111">
        <f>Phys!M28</f>
        <v>2.1349999999999998</v>
      </c>
      <c r="J27" s="111">
        <f>Phys!N28</f>
        <v>2.0699999999999998</v>
      </c>
      <c r="K27" s="111">
        <f>Phys!O28</f>
        <v>2.23</v>
      </c>
      <c r="L27" s="111">
        <f>Phys!P28</f>
        <v>2.0099999999999998</v>
      </c>
      <c r="M27">
        <f ca="1">Phys!G28</f>
        <v>2.2899999999999996</v>
      </c>
      <c r="N27">
        <f>Phys!E28</f>
        <v>1.8979999999999999</v>
      </c>
      <c r="O27" s="81"/>
      <c r="P27" s="10"/>
    </row>
    <row r="28" spans="1:16" x14ac:dyDescent="0.2">
      <c r="A28">
        <v>0.88890533710913555</v>
      </c>
      <c r="B28" s="78" t="e">
        <f ca="1">(D28&amp;E28&amp;F28&amp;G28&amp;H28&amp;#REF!&amp;#REF!&amp;#REF!&amp;#REF!&amp;I28&amp;J28&amp;#REF!&amp;K28&amp;L28&amp;#REF!&amp;#REF!&amp;M28&amp;N28&amp;#REF!)</f>
        <v>#REF!</v>
      </c>
      <c r="C28" s="80">
        <f>Fin!B29</f>
        <v>37276</v>
      </c>
      <c r="D28" s="111">
        <f>Phys!H29</f>
        <v>2.42</v>
      </c>
      <c r="E28" s="111">
        <f>Phys!I29</f>
        <v>2.0099999999999998</v>
      </c>
      <c r="F28" s="111">
        <f>Phys!J29</f>
        <v>2.0449999999999999</v>
      </c>
      <c r="G28" s="111">
        <f>Phys!K29</f>
        <v>2.09</v>
      </c>
      <c r="H28" s="111">
        <f>Phys!L29</f>
        <v>1.915</v>
      </c>
      <c r="I28" s="111">
        <f>Phys!M29</f>
        <v>2.1349999999999998</v>
      </c>
      <c r="J28" s="111">
        <f>Phys!N29</f>
        <v>2.0699999999999998</v>
      </c>
      <c r="K28" s="111">
        <f>Phys!O29</f>
        <v>2.23</v>
      </c>
      <c r="L28" s="111">
        <f>Phys!P29</f>
        <v>2.0099999999999998</v>
      </c>
      <c r="M28">
        <f ca="1">Phys!G29</f>
        <v>2.2899999999999996</v>
      </c>
      <c r="N28">
        <f>Phys!E29</f>
        <v>1.8979999999999999</v>
      </c>
      <c r="O28" s="81"/>
      <c r="P28" s="10"/>
    </row>
    <row r="29" spans="1:16" x14ac:dyDescent="0.2">
      <c r="A29">
        <v>0.88393435391758934</v>
      </c>
      <c r="B29" s="78" t="e">
        <f ca="1">(D29&amp;E29&amp;F29&amp;G29&amp;H29&amp;#REF!&amp;#REF!&amp;#REF!&amp;#REF!&amp;I29&amp;J29&amp;#REF!&amp;K29&amp;L29&amp;#REF!&amp;#REF!&amp;M29&amp;N29&amp;#REF!)</f>
        <v>#REF!</v>
      </c>
      <c r="C29" s="80">
        <f>Fin!B30</f>
        <v>37277</v>
      </c>
      <c r="D29" s="111">
        <f>Phys!H30</f>
        <v>2.42</v>
      </c>
      <c r="E29" s="111">
        <f>Phys!I30</f>
        <v>2.0099999999999998</v>
      </c>
      <c r="F29" s="111">
        <f>Phys!J30</f>
        <v>2.0449999999999999</v>
      </c>
      <c r="G29" s="111">
        <f>Phys!K30</f>
        <v>2.09</v>
      </c>
      <c r="H29" s="111">
        <f>Phys!L30</f>
        <v>1.915</v>
      </c>
      <c r="I29" s="111">
        <f>Phys!M30</f>
        <v>2.1349999999999998</v>
      </c>
      <c r="J29" s="111">
        <f>Phys!N30</f>
        <v>2.0699999999999998</v>
      </c>
      <c r="K29" s="111">
        <f>Phys!O30</f>
        <v>2.23</v>
      </c>
      <c r="L29" s="111">
        <f>Phys!P30</f>
        <v>2.0099999999999998</v>
      </c>
      <c r="M29">
        <f ca="1">Phys!G30</f>
        <v>2.2899999999999996</v>
      </c>
      <c r="N29">
        <f>Phys!E30</f>
        <v>1.8979999999999999</v>
      </c>
      <c r="O29" s="81"/>
      <c r="P29" s="10"/>
    </row>
    <row r="30" spans="1:16" x14ac:dyDescent="0.2">
      <c r="A30">
        <v>0.87848393186541163</v>
      </c>
      <c r="B30" s="78" t="e">
        <f ca="1">(D30&amp;E30&amp;F30&amp;G30&amp;H30&amp;#REF!&amp;#REF!&amp;#REF!&amp;#REF!&amp;I30&amp;J30&amp;#REF!&amp;K30&amp;L30&amp;#REF!&amp;#REF!&amp;M30&amp;N30&amp;#REF!)</f>
        <v>#REF!</v>
      </c>
      <c r="C30" s="80">
        <f>Fin!B31</f>
        <v>37278</v>
      </c>
      <c r="D30" s="111">
        <f>Phys!H31</f>
        <v>2.42</v>
      </c>
      <c r="E30" s="111">
        <f>Phys!I31</f>
        <v>2.0099999999999998</v>
      </c>
      <c r="F30" s="111">
        <f>Phys!J31</f>
        <v>2.0449999999999999</v>
      </c>
      <c r="G30" s="111">
        <f>Phys!K31</f>
        <v>2.09</v>
      </c>
      <c r="H30" s="111">
        <f>Phys!L31</f>
        <v>1.915</v>
      </c>
      <c r="I30" s="111">
        <f>Phys!M31</f>
        <v>2.1349999999999998</v>
      </c>
      <c r="J30" s="111">
        <f>Phys!N31</f>
        <v>2.0699999999999998</v>
      </c>
      <c r="K30" s="111">
        <f>Phys!O31</f>
        <v>2.23</v>
      </c>
      <c r="L30" s="111">
        <f>Phys!P31</f>
        <v>2.0099999999999998</v>
      </c>
      <c r="M30">
        <f ca="1">Phys!G31</f>
        <v>2.2899999999999996</v>
      </c>
      <c r="N30">
        <f>Phys!E31</f>
        <v>1.8979999999999999</v>
      </c>
      <c r="O30" s="81"/>
      <c r="P30" s="10"/>
    </row>
    <row r="31" spans="1:16" x14ac:dyDescent="0.2">
      <c r="A31">
        <v>0.87328080940981256</v>
      </c>
      <c r="B31" s="78" t="e">
        <f ca="1">(D31&amp;E31&amp;F31&amp;G31&amp;H31&amp;#REF!&amp;#REF!&amp;#REF!&amp;#REF!&amp;I31&amp;J31&amp;#REF!&amp;K31&amp;L31&amp;#REF!&amp;#REF!&amp;M31&amp;N31&amp;#REF!)</f>
        <v>#REF!</v>
      </c>
      <c r="C31" s="80">
        <f>Fin!B32</f>
        <v>37279</v>
      </c>
      <c r="D31" s="111">
        <f>Phys!H32</f>
        <v>2.42</v>
      </c>
      <c r="E31" s="111">
        <f>Phys!I32</f>
        <v>2.0099999999999998</v>
      </c>
      <c r="F31" s="111">
        <f>Phys!J32</f>
        <v>2.0449999999999999</v>
      </c>
      <c r="G31" s="111">
        <f>Phys!K32</f>
        <v>2.09</v>
      </c>
      <c r="H31" s="111">
        <f>Phys!L32</f>
        <v>1.915</v>
      </c>
      <c r="I31" s="111">
        <f>Phys!M32</f>
        <v>2.1349999999999998</v>
      </c>
      <c r="J31" s="111">
        <f>Phys!N32</f>
        <v>2.0699999999999998</v>
      </c>
      <c r="K31" s="111">
        <f>Phys!O32</f>
        <v>2.23</v>
      </c>
      <c r="L31" s="111">
        <f>Phys!P32</f>
        <v>2.0099999999999998</v>
      </c>
      <c r="M31">
        <f ca="1">Phys!G32</f>
        <v>2.2899999999999996</v>
      </c>
      <c r="N31">
        <f>Phys!E32</f>
        <v>1.8979999999999999</v>
      </c>
      <c r="O31" s="81"/>
      <c r="P31" s="10"/>
    </row>
    <row r="32" spans="1:16" x14ac:dyDescent="0.2">
      <c r="A32">
        <v>0.86793395363952708</v>
      </c>
      <c r="B32" s="78" t="e">
        <f ca="1">(D32&amp;E32&amp;F32&amp;G32&amp;H32&amp;#REF!&amp;#REF!&amp;#REF!&amp;#REF!&amp;I32&amp;J32&amp;#REF!&amp;K32&amp;L32&amp;#REF!&amp;#REF!&amp;M32&amp;N32&amp;#REF!)</f>
        <v>#REF!</v>
      </c>
      <c r="C32" s="80">
        <f>Fin!B33</f>
        <v>37280</v>
      </c>
      <c r="D32" s="111">
        <f>Phys!H33</f>
        <v>2.42</v>
      </c>
      <c r="E32" s="111">
        <f>Phys!I33</f>
        <v>2.0099999999999998</v>
      </c>
      <c r="F32" s="111">
        <f>Phys!J33</f>
        <v>2.0449999999999999</v>
      </c>
      <c r="G32" s="111">
        <f>Phys!K33</f>
        <v>2.09</v>
      </c>
      <c r="H32" s="111">
        <f>Phys!L33</f>
        <v>1.915</v>
      </c>
      <c r="I32" s="111">
        <f>Phys!M33</f>
        <v>2.1349999999999998</v>
      </c>
      <c r="J32" s="111">
        <f>Phys!N33</f>
        <v>2.0699999999999998</v>
      </c>
      <c r="K32" s="111">
        <f>Phys!O33</f>
        <v>2.23</v>
      </c>
      <c r="L32" s="111">
        <f>Phys!P33</f>
        <v>2.0099999999999998</v>
      </c>
      <c r="M32">
        <f ca="1">Phys!G33</f>
        <v>2.2899999999999996</v>
      </c>
      <c r="N32">
        <f>Phys!E33</f>
        <v>1.8979999999999999</v>
      </c>
      <c r="O32" s="81"/>
      <c r="P32" s="10"/>
    </row>
    <row r="33" spans="1:16" x14ac:dyDescent="0.2">
      <c r="A33">
        <v>0.86279432232963138</v>
      </c>
      <c r="B33" s="78" t="e">
        <f ca="1">(D33&amp;E33&amp;F33&amp;G33&amp;H33&amp;#REF!&amp;#REF!&amp;#REF!&amp;#REF!&amp;I33&amp;J33&amp;#REF!&amp;K33&amp;L33&amp;#REF!&amp;#REF!&amp;M33&amp;N33&amp;#REF!)</f>
        <v>#REF!</v>
      </c>
      <c r="C33" s="80">
        <f>Fin!B34</f>
        <v>37281</v>
      </c>
      <c r="D33" s="111">
        <f>Phys!H34</f>
        <v>2.42</v>
      </c>
      <c r="E33" s="111">
        <f>Phys!I34</f>
        <v>2.0099999999999998</v>
      </c>
      <c r="F33" s="111">
        <f>Phys!J34</f>
        <v>2.0449999999999999</v>
      </c>
      <c r="G33" s="111">
        <f>Phys!K34</f>
        <v>2.09</v>
      </c>
      <c r="H33" s="111">
        <f>Phys!L34</f>
        <v>1.915</v>
      </c>
      <c r="I33" s="111">
        <f>Phys!M34</f>
        <v>2.1349999999999998</v>
      </c>
      <c r="J33" s="111">
        <f>Phys!N34</f>
        <v>2.0699999999999998</v>
      </c>
      <c r="K33" s="111">
        <f>Phys!O34</f>
        <v>2.23</v>
      </c>
      <c r="L33" s="111">
        <f>Phys!P34</f>
        <v>2.0099999999999998</v>
      </c>
      <c r="M33">
        <f ca="1">Phys!G34</f>
        <v>2.2899999999999996</v>
      </c>
      <c r="N33">
        <f>Phys!E34</f>
        <v>1.8979999999999999</v>
      </c>
      <c r="O33" s="81"/>
      <c r="P33" s="10"/>
    </row>
    <row r="34" spans="1:16" x14ac:dyDescent="0.2">
      <c r="A34">
        <v>0.85752368687727432</v>
      </c>
      <c r="B34" s="78" t="e">
        <f ca="1">(D34&amp;E34&amp;F34&amp;G34&amp;H34&amp;#REF!&amp;#REF!&amp;#REF!&amp;#REF!&amp;I34&amp;J34&amp;#REF!&amp;K34&amp;L34&amp;#REF!&amp;#REF!&amp;M34&amp;N34&amp;#REF!)</f>
        <v>#REF!</v>
      </c>
      <c r="C34" s="80">
        <f>Fin!B35</f>
        <v>37282</v>
      </c>
      <c r="D34" s="111">
        <f>Phys!H35</f>
        <v>2.42</v>
      </c>
      <c r="E34" s="111">
        <f>Phys!I35</f>
        <v>2.0099999999999998</v>
      </c>
      <c r="F34" s="111">
        <f>Phys!J35</f>
        <v>2.0449999999999999</v>
      </c>
      <c r="G34" s="111">
        <f>Phys!K35</f>
        <v>2.09</v>
      </c>
      <c r="H34" s="111">
        <f>Phys!L35</f>
        <v>1.915</v>
      </c>
      <c r="I34" s="111">
        <f>Phys!M35</f>
        <v>2.1349999999999998</v>
      </c>
      <c r="J34" s="111">
        <f>Phys!N35</f>
        <v>2.0699999999999998</v>
      </c>
      <c r="K34" s="111">
        <f>Phys!O35</f>
        <v>2.23</v>
      </c>
      <c r="L34" s="111">
        <f>Phys!P35</f>
        <v>2.0099999999999998</v>
      </c>
      <c r="M34">
        <f ca="1">Phys!G35</f>
        <v>2.2899999999999996</v>
      </c>
      <c r="N34">
        <f>Phys!E35</f>
        <v>1.8979999999999999</v>
      </c>
      <c r="O34" s="81"/>
      <c r="P34" s="10"/>
    </row>
    <row r="35" spans="1:16" x14ac:dyDescent="0.2">
      <c r="A35">
        <v>0.85228393052907336</v>
      </c>
      <c r="B35" s="78" t="e">
        <f ca="1">(D35&amp;E35&amp;F35&amp;G35&amp;H35&amp;#REF!&amp;#REF!&amp;#REF!&amp;#REF!&amp;I35&amp;J35&amp;#REF!&amp;K35&amp;L35&amp;#REF!&amp;#REF!&amp;M35&amp;N35&amp;#REF!)</f>
        <v>#REF!</v>
      </c>
      <c r="C35" s="80">
        <f>Fin!B36</f>
        <v>37283</v>
      </c>
      <c r="D35" s="111">
        <f>Phys!H36</f>
        <v>2.42</v>
      </c>
      <c r="E35" s="111">
        <f>Phys!I36</f>
        <v>2.0099999999999998</v>
      </c>
      <c r="F35" s="111">
        <f>Phys!J36</f>
        <v>2.0449999999999999</v>
      </c>
      <c r="G35" s="111">
        <f>Phys!K36</f>
        <v>2.09</v>
      </c>
      <c r="H35" s="111">
        <f>Phys!L36</f>
        <v>1.915</v>
      </c>
      <c r="I35" s="111">
        <f>Phys!M36</f>
        <v>2.1349999999999998</v>
      </c>
      <c r="J35" s="111">
        <f>Phys!N36</f>
        <v>2.0699999999999998</v>
      </c>
      <c r="K35" s="111">
        <f>Phys!O36</f>
        <v>2.23</v>
      </c>
      <c r="L35" s="111">
        <f>Phys!P36</f>
        <v>2.0099999999999998</v>
      </c>
      <c r="M35">
        <f ca="1">Phys!G36</f>
        <v>2.2899999999999996</v>
      </c>
      <c r="N35">
        <f>Phys!E36</f>
        <v>1.8979999999999999</v>
      </c>
      <c r="O35" s="81"/>
      <c r="P35" s="10"/>
    </row>
    <row r="36" spans="1:16" x14ac:dyDescent="0.2">
      <c r="A36">
        <v>0.8472490174068471</v>
      </c>
      <c r="B36" s="78" t="e">
        <f ca="1">(D36&amp;E36&amp;F36&amp;G36&amp;H36&amp;#REF!&amp;#REF!&amp;#REF!&amp;#REF!&amp;I36&amp;J36&amp;#REF!&amp;K36&amp;L36&amp;#REF!&amp;#REF!&amp;M36&amp;N36&amp;#REF!)</f>
        <v>#REF!</v>
      </c>
      <c r="C36" s="80">
        <f>Fin!B37</f>
        <v>37284</v>
      </c>
      <c r="D36" s="111">
        <f>Phys!H37</f>
        <v>2.42</v>
      </c>
      <c r="E36" s="111">
        <f>Phys!I37</f>
        <v>2.0099999999999998</v>
      </c>
      <c r="F36" s="111">
        <f>Phys!J37</f>
        <v>2.0449999999999999</v>
      </c>
      <c r="G36" s="111">
        <f>Phys!K37</f>
        <v>2.09</v>
      </c>
      <c r="H36" s="111">
        <f>Phys!L37</f>
        <v>1.915</v>
      </c>
      <c r="I36" s="111">
        <f>Phys!M37</f>
        <v>2.1349999999999998</v>
      </c>
      <c r="J36" s="111">
        <f>Phys!N37</f>
        <v>2.0699999999999998</v>
      </c>
      <c r="K36" s="111">
        <f>Phys!O37</f>
        <v>2.23</v>
      </c>
      <c r="L36" s="111">
        <f>Phys!P37</f>
        <v>2.0099999999999998</v>
      </c>
      <c r="M36">
        <f ca="1">Phys!G37</f>
        <v>2.2899999999999996</v>
      </c>
      <c r="N36">
        <f>Phys!E37</f>
        <v>1.8979999999999999</v>
      </c>
      <c r="O36" s="81"/>
      <c r="P36" s="10"/>
    </row>
    <row r="37" spans="1:16" ht="12" customHeight="1" x14ac:dyDescent="0.2">
      <c r="A37">
        <v>0.84208646542575427</v>
      </c>
      <c r="B37" s="78" t="e">
        <f ca="1">(D37&amp;E37&amp;F37&amp;G37&amp;H37&amp;#REF!&amp;#REF!&amp;#REF!&amp;#REF!&amp;I37&amp;J37&amp;#REF!&amp;K37&amp;L37&amp;#REF!&amp;#REF!&amp;M37&amp;N37&amp;#REF!)</f>
        <v>#REF!</v>
      </c>
      <c r="C37" s="80">
        <f>Fin!B38</f>
        <v>37285</v>
      </c>
      <c r="D37" s="111">
        <f>Phys!H38</f>
        <v>2.42</v>
      </c>
      <c r="E37" s="111">
        <f>Phys!I38</f>
        <v>2.0099999999999998</v>
      </c>
      <c r="F37" s="111">
        <f>Phys!J38</f>
        <v>2.0449999999999999</v>
      </c>
      <c r="G37" s="111">
        <f>Phys!K38</f>
        <v>2.09</v>
      </c>
      <c r="H37" s="111">
        <f>Phys!L38</f>
        <v>1.915</v>
      </c>
      <c r="I37" s="111">
        <f>Phys!M38</f>
        <v>2.1349999999999998</v>
      </c>
      <c r="J37" s="111">
        <f>Phys!N38</f>
        <v>2.0699999999999998</v>
      </c>
      <c r="K37" s="111">
        <f>Phys!O38</f>
        <v>2.23</v>
      </c>
      <c r="L37" s="111">
        <f>Phys!P38</f>
        <v>2.0099999999999998</v>
      </c>
      <c r="M37">
        <f ca="1">Phys!G38</f>
        <v>2.2899999999999996</v>
      </c>
      <c r="N37">
        <f>Phys!E38</f>
        <v>1.8979999999999999</v>
      </c>
      <c r="O37" s="81"/>
      <c r="P37" s="10"/>
    </row>
    <row r="38" spans="1:16" x14ac:dyDescent="0.2">
      <c r="A38">
        <v>0.83712029473667748</v>
      </c>
      <c r="B38" s="78" t="e">
        <f ca="1">(D38&amp;E38&amp;F38&amp;G38&amp;H38&amp;#REF!&amp;#REF!&amp;#REF!&amp;#REF!&amp;I38&amp;J38&amp;#REF!&amp;K38&amp;L38&amp;#REF!&amp;#REF!&amp;M38&amp;N38&amp;#REF!)</f>
        <v>#REF!</v>
      </c>
      <c r="C38" s="80">
        <f>Fin!B39</f>
        <v>37286</v>
      </c>
      <c r="D38" s="111">
        <f>Phys!H39</f>
        <v>2.42</v>
      </c>
      <c r="E38" s="111">
        <f>Phys!I39</f>
        <v>2.0099999999999998</v>
      </c>
      <c r="F38" s="111">
        <f>Phys!J39</f>
        <v>2.0449999999999999</v>
      </c>
      <c r="G38" s="111">
        <f>Phys!K39</f>
        <v>2.09</v>
      </c>
      <c r="H38" s="111">
        <f>Phys!L39</f>
        <v>1.915</v>
      </c>
      <c r="I38" s="111">
        <f>Phys!M39</f>
        <v>2.1349999999999998</v>
      </c>
      <c r="J38" s="111">
        <f>Phys!N39</f>
        <v>2.0699999999999998</v>
      </c>
      <c r="K38" s="111">
        <f>Phys!O39</f>
        <v>2.23</v>
      </c>
      <c r="L38" s="111">
        <f>Phys!P39</f>
        <v>2.0099999999999998</v>
      </c>
      <c r="M38">
        <f ca="1">Phys!G39</f>
        <v>2.2899999999999996</v>
      </c>
      <c r="N38">
        <f>Phys!E39</f>
        <v>1.8979999999999999</v>
      </c>
      <c r="O38" s="81"/>
      <c r="P38" s="10"/>
    </row>
    <row r="39" spans="1:16" x14ac:dyDescent="0.2">
      <c r="A39">
        <v>0.83201208312485475</v>
      </c>
      <c r="B39" s="78" t="e">
        <f ca="1">(D39&amp;E39&amp;F39&amp;G39&amp;H39&amp;#REF!&amp;#REF!&amp;#REF!&amp;#REF!&amp;I39&amp;J39&amp;#REF!&amp;K39&amp;L39&amp;#REF!&amp;#REF!&amp;M39&amp;N39&amp;#REF!)</f>
        <v>#REF!</v>
      </c>
      <c r="C39" s="80">
        <f>C38+1</f>
        <v>37287</v>
      </c>
      <c r="D39" s="111">
        <f>Phys!H40</f>
        <v>2.42</v>
      </c>
      <c r="E39" s="111">
        <f>Phys!I40</f>
        <v>2.0099999999999998</v>
      </c>
      <c r="F39" s="111">
        <f>Phys!J40</f>
        <v>2.0449999999999999</v>
      </c>
      <c r="G39" s="111">
        <f>Phys!K40</f>
        <v>2.09</v>
      </c>
      <c r="H39" s="111">
        <f>Phys!L40</f>
        <v>1.915</v>
      </c>
      <c r="I39" s="111">
        <f>Phys!M40</f>
        <v>2.1349999999999998</v>
      </c>
      <c r="J39" s="111">
        <f>Phys!N40</f>
        <v>2.0699999999999998</v>
      </c>
      <c r="K39" s="111">
        <f>Phys!O40</f>
        <v>2.23</v>
      </c>
      <c r="L39" s="111">
        <f>Phys!P40</f>
        <v>2.0099999999999998</v>
      </c>
      <c r="M39">
        <f ca="1">Phys!G40</f>
        <v>2.2899999999999996</v>
      </c>
      <c r="N39">
        <f>Phys!E40</f>
        <v>1.8979999999999999</v>
      </c>
      <c r="O39" s="10"/>
    </row>
    <row r="40" spans="1:16" x14ac:dyDescent="0.2">
      <c r="A40">
        <v>0.82692553205452968</v>
      </c>
      <c r="B40" s="78" t="e">
        <f ca="1">(D40&amp;E40&amp;F40&amp;G40&amp;H40&amp;#REF!&amp;#REF!&amp;#REF!&amp;#REF!&amp;I40&amp;J40&amp;#REF!&amp;K40&amp;L40&amp;#REF!&amp;#REF!&amp;M40&amp;N40&amp;#REF!)</f>
        <v>#REF!</v>
      </c>
      <c r="C40" s="80">
        <f t="shared" ref="C40:C67" si="0">C39+1</f>
        <v>37288</v>
      </c>
      <c r="D40" s="111">
        <f>Phys!H41</f>
        <v>2.4824999999999999</v>
      </c>
      <c r="E40" s="111">
        <f>Phys!I41</f>
        <v>2.1900000000000004</v>
      </c>
      <c r="F40" s="111">
        <f>Phys!J41</f>
        <v>2.375</v>
      </c>
      <c r="G40" s="111">
        <f>Phys!K41</f>
        <v>2.1900000000000004</v>
      </c>
      <c r="H40" s="111">
        <f>Phys!L41</f>
        <v>2.0350000000000001</v>
      </c>
      <c r="I40" s="111">
        <f>Phys!M41</f>
        <v>2.4250000000000003</v>
      </c>
      <c r="J40" s="111">
        <f>Phys!N41</f>
        <v>2.4250000000000003</v>
      </c>
      <c r="K40" s="111">
        <f>Phys!O41</f>
        <v>2.6700000000000004</v>
      </c>
      <c r="L40" s="111">
        <f>Phys!P41</f>
        <v>2.1350000000000002</v>
      </c>
      <c r="M40">
        <f ca="1">Phys!G41</f>
        <v>2.2899999999999996</v>
      </c>
      <c r="N40">
        <f>Phys!E41</f>
        <v>1.8979999999999999</v>
      </c>
      <c r="O40" s="10"/>
    </row>
    <row r="41" spans="1:16" x14ac:dyDescent="0.2">
      <c r="A41">
        <v>0.82235697276696174</v>
      </c>
      <c r="B41" s="78" t="e">
        <f ca="1">(D41&amp;E41&amp;F41&amp;G41&amp;H41&amp;#REF!&amp;#REF!&amp;#REF!&amp;#REF!&amp;I41&amp;J41&amp;#REF!&amp;K41&amp;L41&amp;#REF!&amp;#REF!&amp;M41&amp;N41&amp;#REF!)</f>
        <v>#REF!</v>
      </c>
      <c r="C41" s="80">
        <f t="shared" si="0"/>
        <v>37289</v>
      </c>
      <c r="D41" s="111">
        <f>Phys!H42</f>
        <v>2.4824999999999999</v>
      </c>
      <c r="E41" s="111">
        <f>Phys!I42</f>
        <v>2.1900000000000004</v>
      </c>
      <c r="F41" s="111">
        <f>Phys!J42</f>
        <v>2.375</v>
      </c>
      <c r="G41" s="111">
        <f>Phys!K42</f>
        <v>2.1900000000000004</v>
      </c>
      <c r="H41" s="111">
        <f>Phys!L42</f>
        <v>2.0350000000000001</v>
      </c>
      <c r="I41" s="111">
        <f>Phys!M42</f>
        <v>2.4250000000000003</v>
      </c>
      <c r="J41" s="111">
        <f>Phys!N42</f>
        <v>2.4250000000000003</v>
      </c>
      <c r="K41" s="111">
        <f>Phys!O42</f>
        <v>2.6700000000000004</v>
      </c>
      <c r="L41" s="111">
        <f>Phys!P42</f>
        <v>2.1350000000000002</v>
      </c>
      <c r="M41">
        <f ca="1">Phys!G42</f>
        <v>2.2899999999999996</v>
      </c>
      <c r="N41">
        <f>Phys!E42</f>
        <v>1.8979999999999999</v>
      </c>
      <c r="O41" s="10"/>
    </row>
    <row r="42" spans="1:16" x14ac:dyDescent="0.2">
      <c r="A42">
        <v>0.81734804630155311</v>
      </c>
      <c r="B42" s="78" t="e">
        <f ca="1">(D42&amp;E42&amp;F42&amp;G42&amp;H42&amp;#REF!&amp;#REF!&amp;#REF!&amp;#REF!&amp;I42&amp;J42&amp;#REF!&amp;K42&amp;L42&amp;#REF!&amp;#REF!&amp;M42&amp;N42&amp;#REF!)</f>
        <v>#REF!</v>
      </c>
      <c r="C42" s="80">
        <f t="shared" si="0"/>
        <v>37290</v>
      </c>
      <c r="D42" s="111">
        <f>Phys!H43</f>
        <v>2.4824999999999999</v>
      </c>
      <c r="E42" s="111">
        <f>Phys!I43</f>
        <v>2.1900000000000004</v>
      </c>
      <c r="F42" s="111">
        <f>Phys!J43</f>
        <v>2.375</v>
      </c>
      <c r="G42" s="111">
        <f>Phys!K43</f>
        <v>2.1900000000000004</v>
      </c>
      <c r="H42" s="111">
        <f>Phys!L43</f>
        <v>2.0350000000000001</v>
      </c>
      <c r="I42" s="111">
        <f>Phys!M43</f>
        <v>2.4250000000000003</v>
      </c>
      <c r="J42" s="111">
        <f>Phys!N43</f>
        <v>2.4250000000000003</v>
      </c>
      <c r="K42" s="111">
        <f>Phys!O43</f>
        <v>2.6700000000000004</v>
      </c>
      <c r="L42" s="111">
        <f>Phys!P43</f>
        <v>2.1350000000000002</v>
      </c>
      <c r="M42">
        <f ca="1">Phys!G43</f>
        <v>2.2899999999999996</v>
      </c>
      <c r="N42">
        <f>Phys!E43</f>
        <v>1.8979999999999999</v>
      </c>
      <c r="O42" s="10"/>
    </row>
    <row r="43" spans="1:16" x14ac:dyDescent="0.2">
      <c r="A43">
        <v>0.81255780001450251</v>
      </c>
      <c r="B43" s="78" t="e">
        <f ca="1">(D43&amp;E43&amp;F43&amp;G43&amp;H43&amp;#REF!&amp;#REF!&amp;#REF!&amp;#REF!&amp;I43&amp;J43&amp;#REF!&amp;K43&amp;L43&amp;#REF!&amp;#REF!&amp;M43&amp;N43&amp;#REF!)</f>
        <v>#REF!</v>
      </c>
      <c r="C43" s="80">
        <f t="shared" si="0"/>
        <v>37291</v>
      </c>
      <c r="D43" s="111">
        <f>Phys!H44</f>
        <v>2.4824999999999999</v>
      </c>
      <c r="E43" s="111">
        <f>Phys!I44</f>
        <v>2.1900000000000004</v>
      </c>
      <c r="F43" s="111">
        <f>Phys!J44</f>
        <v>2.375</v>
      </c>
      <c r="G43" s="111">
        <f>Phys!K44</f>
        <v>2.1900000000000004</v>
      </c>
      <c r="H43" s="111">
        <f>Phys!L44</f>
        <v>2.0350000000000001</v>
      </c>
      <c r="I43" s="111">
        <f>Phys!M44</f>
        <v>2.4250000000000003</v>
      </c>
      <c r="J43" s="111">
        <f>Phys!N44</f>
        <v>2.4250000000000003</v>
      </c>
      <c r="K43" s="111">
        <f>Phys!O44</f>
        <v>2.6700000000000004</v>
      </c>
      <c r="L43" s="111">
        <f>Phys!P44</f>
        <v>2.1350000000000002</v>
      </c>
      <c r="M43">
        <f ca="1">Phys!G44</f>
        <v>2.2899999999999996</v>
      </c>
      <c r="N43">
        <f>Phys!E44</f>
        <v>1.8979999999999999</v>
      </c>
      <c r="O43" s="10"/>
    </row>
    <row r="44" spans="1:16" x14ac:dyDescent="0.2">
      <c r="A44">
        <v>0.80763914556713023</v>
      </c>
      <c r="B44" s="78" t="e">
        <f ca="1">(D44&amp;E44&amp;F44&amp;G44&amp;H44&amp;#REF!&amp;#REF!&amp;#REF!&amp;#REF!&amp;I44&amp;J44&amp;#REF!&amp;K44&amp;L44&amp;#REF!&amp;#REF!&amp;M44&amp;N44&amp;#REF!)</f>
        <v>#REF!</v>
      </c>
      <c r="C44" s="80">
        <f t="shared" si="0"/>
        <v>37292</v>
      </c>
      <c r="D44" s="111">
        <f>Phys!H45</f>
        <v>2.4824999999999999</v>
      </c>
      <c r="E44" s="111">
        <f>Phys!I45</f>
        <v>2.1900000000000004</v>
      </c>
      <c r="F44" s="111">
        <f>Phys!J45</f>
        <v>2.375</v>
      </c>
      <c r="G44" s="111">
        <f>Phys!K45</f>
        <v>2.1900000000000004</v>
      </c>
      <c r="H44" s="111">
        <f>Phys!L45</f>
        <v>2.0350000000000001</v>
      </c>
      <c r="I44" s="111">
        <f>Phys!M45</f>
        <v>2.4250000000000003</v>
      </c>
      <c r="J44" s="111">
        <f>Phys!N45</f>
        <v>2.4250000000000003</v>
      </c>
      <c r="K44" s="111">
        <f>Phys!O45</f>
        <v>2.6700000000000004</v>
      </c>
      <c r="L44" s="111">
        <f>Phys!P45</f>
        <v>2.1350000000000002</v>
      </c>
      <c r="M44">
        <f ca="1">Phys!G45</f>
        <v>2.2899999999999996</v>
      </c>
      <c r="N44">
        <f>Phys!E45</f>
        <v>1.8979999999999999</v>
      </c>
      <c r="O44" s="10"/>
    </row>
    <row r="45" spans="1:16" x14ac:dyDescent="0.2">
      <c r="A45">
        <v>0.80290798450414713</v>
      </c>
      <c r="B45" s="78" t="e">
        <f ca="1">(D45&amp;E45&amp;F45&amp;G45&amp;H45&amp;#REF!&amp;#REF!&amp;#REF!&amp;#REF!&amp;I45&amp;J45&amp;#REF!&amp;K45&amp;L45&amp;#REF!&amp;#REF!&amp;M45&amp;N45&amp;#REF!)</f>
        <v>#REF!</v>
      </c>
      <c r="C45" s="80">
        <f t="shared" si="0"/>
        <v>37293</v>
      </c>
      <c r="D45" s="111">
        <f>Phys!H46</f>
        <v>2.4824999999999999</v>
      </c>
      <c r="E45" s="111">
        <f>Phys!I46</f>
        <v>2.1900000000000004</v>
      </c>
      <c r="F45" s="111">
        <f>Phys!J46</f>
        <v>2.375</v>
      </c>
      <c r="G45" s="111">
        <f>Phys!K46</f>
        <v>2.1900000000000004</v>
      </c>
      <c r="H45" s="111">
        <f>Phys!L46</f>
        <v>2.0350000000000001</v>
      </c>
      <c r="I45" s="111">
        <f>Phys!M46</f>
        <v>2.4250000000000003</v>
      </c>
      <c r="J45" s="111">
        <f>Phys!N46</f>
        <v>2.4250000000000003</v>
      </c>
      <c r="K45" s="111">
        <f>Phys!O46</f>
        <v>2.6700000000000004</v>
      </c>
      <c r="L45" s="111">
        <f>Phys!P46</f>
        <v>2.1350000000000002</v>
      </c>
      <c r="M45">
        <f ca="1">Phys!G46</f>
        <v>2.2899999999999996</v>
      </c>
      <c r="N45">
        <f>Phys!E46</f>
        <v>1.8979999999999999</v>
      </c>
      <c r="O45" s="10"/>
    </row>
    <row r="46" spans="1:16" x14ac:dyDescent="0.2">
      <c r="A46">
        <v>0.79804810782542857</v>
      </c>
      <c r="B46" s="78" t="e">
        <f ca="1">(D46&amp;E46&amp;F46&amp;G46&amp;H46&amp;#REF!&amp;#REF!&amp;#REF!&amp;#REF!&amp;I46&amp;J46&amp;#REF!&amp;K46&amp;L46&amp;#REF!&amp;#REF!&amp;M46&amp;N46&amp;#REF!)</f>
        <v>#REF!</v>
      </c>
      <c r="C46" s="80">
        <f t="shared" si="0"/>
        <v>37294</v>
      </c>
      <c r="D46" s="111">
        <f>Phys!H47</f>
        <v>2.4824999999999999</v>
      </c>
      <c r="E46" s="111">
        <f>Phys!I47</f>
        <v>2.1900000000000004</v>
      </c>
      <c r="F46" s="111">
        <f>Phys!J47</f>
        <v>2.375</v>
      </c>
      <c r="G46" s="111">
        <f>Phys!K47</f>
        <v>2.1900000000000004</v>
      </c>
      <c r="H46" s="111">
        <f>Phys!L47</f>
        <v>2.0350000000000001</v>
      </c>
      <c r="I46" s="111">
        <f>Phys!M47</f>
        <v>2.4250000000000003</v>
      </c>
      <c r="J46" s="111">
        <f>Phys!N47</f>
        <v>2.4250000000000003</v>
      </c>
      <c r="K46" s="111">
        <f>Phys!O47</f>
        <v>2.6700000000000004</v>
      </c>
      <c r="L46" s="111">
        <f>Phys!P47</f>
        <v>2.1350000000000002</v>
      </c>
      <c r="M46">
        <f ca="1">Phys!G47</f>
        <v>2.2899999999999996</v>
      </c>
      <c r="N46">
        <f>Phys!E47</f>
        <v>1.8979999999999999</v>
      </c>
      <c r="O46" s="10"/>
    </row>
    <row r="47" spans="1:16" x14ac:dyDescent="0.2">
      <c r="A47">
        <v>0.79321925181850295</v>
      </c>
      <c r="B47" s="78" t="e">
        <f ca="1">(D47&amp;E47&amp;F47&amp;G47&amp;H47&amp;#REF!&amp;#REF!&amp;#REF!&amp;#REF!&amp;I47&amp;J47&amp;#REF!&amp;K47&amp;L47&amp;#REF!&amp;#REF!&amp;M47&amp;N47&amp;#REF!)</f>
        <v>#REF!</v>
      </c>
      <c r="C47" s="80">
        <f t="shared" si="0"/>
        <v>37295</v>
      </c>
      <c r="D47" s="111">
        <f>Phys!H48</f>
        <v>2.4824999999999999</v>
      </c>
      <c r="E47" s="111">
        <f>Phys!I48</f>
        <v>2.1900000000000004</v>
      </c>
      <c r="F47" s="111">
        <f>Phys!J48</f>
        <v>2.375</v>
      </c>
      <c r="G47" s="111">
        <f>Phys!K48</f>
        <v>2.1900000000000004</v>
      </c>
      <c r="H47" s="111">
        <f>Phys!L48</f>
        <v>2.0350000000000001</v>
      </c>
      <c r="I47" s="111">
        <f>Phys!M48</f>
        <v>2.4250000000000003</v>
      </c>
      <c r="J47" s="111">
        <f>Phys!N48</f>
        <v>2.4250000000000003</v>
      </c>
      <c r="K47" s="111">
        <f>Phys!O48</f>
        <v>2.6700000000000004</v>
      </c>
      <c r="L47" s="111">
        <f>Phys!P48</f>
        <v>2.1350000000000002</v>
      </c>
      <c r="M47">
        <f ca="1">Phys!G48</f>
        <v>2.2899999999999996</v>
      </c>
      <c r="N47">
        <f>Phys!E48</f>
        <v>1.8979999999999999</v>
      </c>
      <c r="O47" s="10"/>
    </row>
    <row r="48" spans="1:16" x14ac:dyDescent="0.2">
      <c r="A48">
        <v>0.78857532400411645</v>
      </c>
      <c r="B48" s="78" t="e">
        <f ca="1">(D48&amp;E48&amp;F48&amp;G48&amp;H48&amp;#REF!&amp;#REF!&amp;#REF!&amp;#REF!&amp;I48&amp;J48&amp;#REF!&amp;K48&amp;L48&amp;#REF!&amp;#REF!&amp;M48&amp;N48&amp;#REF!)</f>
        <v>#REF!</v>
      </c>
      <c r="C48" s="80">
        <f t="shared" si="0"/>
        <v>37296</v>
      </c>
      <c r="D48" s="111">
        <f>Phys!H49</f>
        <v>2.4824999999999999</v>
      </c>
      <c r="E48" s="111">
        <f>Phys!I49</f>
        <v>2.1900000000000004</v>
      </c>
      <c r="F48" s="111">
        <f>Phys!J49</f>
        <v>2.375</v>
      </c>
      <c r="G48" s="111">
        <f>Phys!K49</f>
        <v>2.1900000000000004</v>
      </c>
      <c r="H48" s="111">
        <f>Phys!L49</f>
        <v>2.0350000000000001</v>
      </c>
      <c r="I48" s="111">
        <f>Phys!M49</f>
        <v>2.4250000000000003</v>
      </c>
      <c r="J48" s="111">
        <f>Phys!N49</f>
        <v>2.4250000000000003</v>
      </c>
      <c r="K48" s="111">
        <f>Phys!O49</f>
        <v>2.6700000000000004</v>
      </c>
      <c r="L48" s="111">
        <f>Phys!P49</f>
        <v>2.1350000000000002</v>
      </c>
      <c r="M48">
        <f ca="1">Phys!G49</f>
        <v>2.2899999999999996</v>
      </c>
      <c r="N48">
        <f>Phys!E49</f>
        <v>1.8979999999999999</v>
      </c>
      <c r="O48" s="10"/>
    </row>
    <row r="49" spans="1:15" x14ac:dyDescent="0.2">
      <c r="A49">
        <v>0.78380647663049374</v>
      </c>
      <c r="B49" s="78" t="e">
        <f ca="1">(D49&amp;E49&amp;F49&amp;G49&amp;H49&amp;#REF!&amp;#REF!&amp;#REF!&amp;#REF!&amp;I49&amp;J49&amp;#REF!&amp;K49&amp;L49&amp;#REF!&amp;#REF!&amp;M49&amp;N49&amp;#REF!)</f>
        <v>#REF!</v>
      </c>
      <c r="C49" s="80">
        <f t="shared" si="0"/>
        <v>37297</v>
      </c>
      <c r="D49" s="111">
        <f>Phys!H50</f>
        <v>2.4824999999999999</v>
      </c>
      <c r="E49" s="111">
        <f>Phys!I50</f>
        <v>2.1900000000000004</v>
      </c>
      <c r="F49" s="111">
        <f>Phys!J50</f>
        <v>2.375</v>
      </c>
      <c r="G49" s="111">
        <f>Phys!K50</f>
        <v>2.1900000000000004</v>
      </c>
      <c r="H49" s="111">
        <f>Phys!L50</f>
        <v>2.0350000000000001</v>
      </c>
      <c r="I49" s="111">
        <f>Phys!M50</f>
        <v>2.4250000000000003</v>
      </c>
      <c r="J49" s="111">
        <f>Phys!N50</f>
        <v>2.4250000000000003</v>
      </c>
      <c r="K49" s="111">
        <f>Phys!O50</f>
        <v>2.6700000000000004</v>
      </c>
      <c r="L49" s="111">
        <f>Phys!P50</f>
        <v>2.1350000000000002</v>
      </c>
      <c r="M49">
        <f ca="1">Phys!G50</f>
        <v>2.2899999999999996</v>
      </c>
      <c r="N49">
        <f>Phys!E50</f>
        <v>1.8979999999999999</v>
      </c>
      <c r="O49" s="10"/>
    </row>
    <row r="50" spans="1:15" x14ac:dyDescent="0.2">
      <c r="A50">
        <v>0.77922040432092898</v>
      </c>
      <c r="B50" s="78" t="e">
        <f ca="1">(D50&amp;E50&amp;F50&amp;G50&amp;H50&amp;#REF!&amp;#REF!&amp;#REF!&amp;#REF!&amp;I50&amp;J50&amp;#REF!&amp;K50&amp;L50&amp;#REF!&amp;#REF!&amp;M50&amp;N50&amp;#REF!)</f>
        <v>#REF!</v>
      </c>
      <c r="C50" s="80">
        <f t="shared" si="0"/>
        <v>37298</v>
      </c>
      <c r="D50" s="111">
        <f>Phys!H51</f>
        <v>2.4824999999999999</v>
      </c>
      <c r="E50" s="111">
        <f>Phys!I51</f>
        <v>2.1900000000000004</v>
      </c>
      <c r="F50" s="111">
        <f>Phys!J51</f>
        <v>2.375</v>
      </c>
      <c r="G50" s="111">
        <f>Phys!K51</f>
        <v>2.1900000000000004</v>
      </c>
      <c r="H50" s="111">
        <f>Phys!L51</f>
        <v>2.0350000000000001</v>
      </c>
      <c r="I50" s="111">
        <f>Phys!M51</f>
        <v>2.4250000000000003</v>
      </c>
      <c r="J50" s="111">
        <f>Phys!N51</f>
        <v>2.4250000000000003</v>
      </c>
      <c r="K50" s="111">
        <f>Phys!O51</f>
        <v>2.6700000000000004</v>
      </c>
      <c r="L50" s="111">
        <f>Phys!P51</f>
        <v>2.1350000000000002</v>
      </c>
      <c r="M50">
        <f ca="1">Phys!G51</f>
        <v>2.2899999999999996</v>
      </c>
      <c r="N50">
        <f>Phys!E51</f>
        <v>1.8979999999999999</v>
      </c>
      <c r="O50" s="10"/>
    </row>
    <row r="51" spans="1:15" x14ac:dyDescent="0.2">
      <c r="A51">
        <v>0.77449652111602529</v>
      </c>
      <c r="B51" s="78" t="e">
        <f ca="1">(D51&amp;E51&amp;F51&amp;G51&amp;H51&amp;#REF!&amp;#REF!&amp;#REF!&amp;#REF!&amp;I51&amp;J51&amp;#REF!&amp;K51&amp;L51&amp;#REF!&amp;#REF!&amp;M51&amp;N51&amp;#REF!)</f>
        <v>#REF!</v>
      </c>
      <c r="C51" s="80">
        <f t="shared" si="0"/>
        <v>37299</v>
      </c>
      <c r="D51" s="111">
        <f>Phys!H52</f>
        <v>2.4824999999999999</v>
      </c>
      <c r="E51" s="111">
        <f>Phys!I52</f>
        <v>2.1900000000000004</v>
      </c>
      <c r="F51" s="111">
        <f>Phys!J52</f>
        <v>2.375</v>
      </c>
      <c r="G51" s="111">
        <f>Phys!K52</f>
        <v>2.1900000000000004</v>
      </c>
      <c r="H51" s="111">
        <f>Phys!L52</f>
        <v>2.0350000000000001</v>
      </c>
      <c r="I51" s="111">
        <f>Phys!M52</f>
        <v>2.4250000000000003</v>
      </c>
      <c r="J51" s="111">
        <f>Phys!N52</f>
        <v>2.4250000000000003</v>
      </c>
      <c r="K51" s="111">
        <f>Phys!O52</f>
        <v>2.6700000000000004</v>
      </c>
      <c r="L51" s="111">
        <f>Phys!P52</f>
        <v>2.1350000000000002</v>
      </c>
      <c r="M51">
        <f ca="1">Phys!G52</f>
        <v>2.2899999999999996</v>
      </c>
      <c r="N51">
        <f>Phys!E52</f>
        <v>1.8979999999999999</v>
      </c>
      <c r="O51" s="10"/>
    </row>
    <row r="52" spans="1:15" x14ac:dyDescent="0.2">
      <c r="A52">
        <v>0.76978621304006356</v>
      </c>
      <c r="B52" s="78" t="e">
        <f ca="1">(D52&amp;E52&amp;F52&amp;G52&amp;H52&amp;#REF!&amp;#REF!&amp;#REF!&amp;#REF!&amp;I52&amp;J52&amp;#REF!&amp;K52&amp;L52&amp;#REF!&amp;#REF!&amp;M52&amp;N52&amp;#REF!)</f>
        <v>#REF!</v>
      </c>
      <c r="C52" s="80">
        <f t="shared" si="0"/>
        <v>37300</v>
      </c>
      <c r="D52" s="111">
        <f>Phys!H53</f>
        <v>2.4824999999999999</v>
      </c>
      <c r="E52" s="111">
        <f>Phys!I53</f>
        <v>2.1900000000000004</v>
      </c>
      <c r="F52" s="111">
        <f>Phys!J53</f>
        <v>2.375</v>
      </c>
      <c r="G52" s="111">
        <f>Phys!K53</f>
        <v>2.1900000000000004</v>
      </c>
      <c r="H52" s="111">
        <f>Phys!L53</f>
        <v>2.0350000000000001</v>
      </c>
      <c r="I52" s="111">
        <f>Phys!M53</f>
        <v>2.4250000000000003</v>
      </c>
      <c r="J52" s="111">
        <f>Phys!N53</f>
        <v>2.4250000000000003</v>
      </c>
      <c r="K52" s="111">
        <f>Phys!O53</f>
        <v>2.6700000000000004</v>
      </c>
      <c r="L52" s="111">
        <f>Phys!P53</f>
        <v>2.1350000000000002</v>
      </c>
      <c r="M52">
        <f ca="1">Phys!G53</f>
        <v>2.2899999999999996</v>
      </c>
      <c r="N52">
        <f>Phys!E53</f>
        <v>1.8979999999999999</v>
      </c>
      <c r="O52" s="10"/>
    </row>
    <row r="53" spans="1:15" x14ac:dyDescent="0.2">
      <c r="A53">
        <v>0.76540582238950583</v>
      </c>
      <c r="B53" s="78" t="e">
        <f ca="1">(D53&amp;E53&amp;F53&amp;G53&amp;H53&amp;#REF!&amp;#REF!&amp;#REF!&amp;#REF!&amp;I53&amp;J53&amp;#REF!&amp;K53&amp;L53&amp;#REF!&amp;#REF!&amp;M53&amp;N53&amp;#REF!)</f>
        <v>#REF!</v>
      </c>
      <c r="C53" s="80">
        <f t="shared" si="0"/>
        <v>37301</v>
      </c>
      <c r="D53" s="111">
        <f>Phys!H54</f>
        <v>2.4824999999999999</v>
      </c>
      <c r="E53" s="111">
        <f>Phys!I54</f>
        <v>2.1900000000000004</v>
      </c>
      <c r="F53" s="111">
        <f>Phys!J54</f>
        <v>2.375</v>
      </c>
      <c r="G53" s="111">
        <f>Phys!K54</f>
        <v>2.1900000000000004</v>
      </c>
      <c r="H53" s="111">
        <f>Phys!L54</f>
        <v>2.0350000000000001</v>
      </c>
      <c r="I53" s="111">
        <f>Phys!M54</f>
        <v>2.4250000000000003</v>
      </c>
      <c r="J53" s="111">
        <f>Phys!N54</f>
        <v>2.4250000000000003</v>
      </c>
      <c r="K53" s="111">
        <f>Phys!O54</f>
        <v>2.6700000000000004</v>
      </c>
      <c r="L53" s="111">
        <f>Phys!P54</f>
        <v>2.1350000000000002</v>
      </c>
      <c r="M53">
        <f ca="1">Phys!G54</f>
        <v>2.2899999999999996</v>
      </c>
      <c r="N53">
        <f>Phys!E54</f>
        <v>1.8979999999999999</v>
      </c>
      <c r="O53" s="10"/>
    </row>
    <row r="54" spans="1:15" x14ac:dyDescent="0.2">
      <c r="A54">
        <v>0.76071290848148376</v>
      </c>
      <c r="B54" s="78" t="e">
        <f ca="1">(D54&amp;E54&amp;F54&amp;G54&amp;H54&amp;#REF!&amp;#REF!&amp;#REF!&amp;#REF!&amp;I54&amp;J54&amp;#REF!&amp;K54&amp;L54&amp;#REF!&amp;#REF!&amp;M54&amp;N54&amp;#REF!)</f>
        <v>#REF!</v>
      </c>
      <c r="C54" s="80">
        <f t="shared" si="0"/>
        <v>37302</v>
      </c>
      <c r="D54" s="111">
        <f>Phys!H55</f>
        <v>2.4824999999999999</v>
      </c>
      <c r="E54" s="111">
        <f>Phys!I55</f>
        <v>2.1900000000000004</v>
      </c>
      <c r="F54" s="111">
        <f>Phys!J55</f>
        <v>2.375</v>
      </c>
      <c r="G54" s="111">
        <f>Phys!K55</f>
        <v>2.1900000000000004</v>
      </c>
      <c r="H54" s="111">
        <f>Phys!L55</f>
        <v>2.0350000000000001</v>
      </c>
      <c r="I54" s="111">
        <f>Phys!M55</f>
        <v>2.4250000000000003</v>
      </c>
      <c r="J54" s="111">
        <f>Phys!N55</f>
        <v>2.4250000000000003</v>
      </c>
      <c r="K54" s="111">
        <f>Phys!O55</f>
        <v>2.6700000000000004</v>
      </c>
      <c r="L54" s="111">
        <f>Phys!P55</f>
        <v>2.1350000000000002</v>
      </c>
      <c r="M54">
        <f ca="1">Phys!G55</f>
        <v>2.2899999999999996</v>
      </c>
      <c r="N54">
        <f>Phys!E55</f>
        <v>1.8979999999999999</v>
      </c>
      <c r="O54" s="10"/>
    </row>
    <row r="55" spans="1:15" x14ac:dyDescent="0.2">
      <c r="A55">
        <v>0.75615734194321671</v>
      </c>
      <c r="B55" s="78" t="e">
        <f ca="1">(D55&amp;E55&amp;F55&amp;G55&amp;H55&amp;#REF!&amp;#REF!&amp;#REF!&amp;#REF!&amp;I55&amp;J55&amp;#REF!&amp;K55&amp;L55&amp;#REF!&amp;#REF!&amp;M55&amp;N55&amp;#REF!)</f>
        <v>#REF!</v>
      </c>
      <c r="C55" s="80">
        <f t="shared" si="0"/>
        <v>37303</v>
      </c>
      <c r="D55" s="111">
        <f>Phys!H56</f>
        <v>2.4824999999999999</v>
      </c>
      <c r="E55" s="111">
        <f>Phys!I56</f>
        <v>2.1900000000000004</v>
      </c>
      <c r="F55" s="111">
        <f>Phys!J56</f>
        <v>2.375</v>
      </c>
      <c r="G55" s="111">
        <f>Phys!K56</f>
        <v>2.1900000000000004</v>
      </c>
      <c r="H55" s="111">
        <f>Phys!L56</f>
        <v>2.0350000000000001</v>
      </c>
      <c r="I55" s="111">
        <f>Phys!M56</f>
        <v>2.4250000000000003</v>
      </c>
      <c r="J55" s="111">
        <f>Phys!N56</f>
        <v>2.4250000000000003</v>
      </c>
      <c r="K55" s="111">
        <f>Phys!O56</f>
        <v>2.6700000000000004</v>
      </c>
      <c r="L55" s="111">
        <f>Phys!P56</f>
        <v>2.1350000000000002</v>
      </c>
      <c r="M55">
        <f ca="1">Phys!G56</f>
        <v>2.2899999999999996</v>
      </c>
      <c r="N55">
        <f>Phys!E56</f>
        <v>1.8979999999999999</v>
      </c>
      <c r="O55" s="10"/>
    </row>
    <row r="56" spans="1:15" x14ac:dyDescent="0.2">
      <c r="A56">
        <v>0.75147526327922998</v>
      </c>
      <c r="B56" s="78" t="e">
        <f ca="1">(D56&amp;E56&amp;F56&amp;G56&amp;H56&amp;#REF!&amp;#REF!&amp;#REF!&amp;#REF!&amp;I56&amp;J56&amp;#REF!&amp;K56&amp;L56&amp;#REF!&amp;#REF!&amp;M56&amp;N56&amp;#REF!)</f>
        <v>#REF!</v>
      </c>
      <c r="C56" s="80">
        <f t="shared" si="0"/>
        <v>37304</v>
      </c>
      <c r="D56" s="111">
        <f>Phys!H57</f>
        <v>2.4824999999999999</v>
      </c>
      <c r="E56" s="111">
        <f>Phys!I57</f>
        <v>2.1900000000000004</v>
      </c>
      <c r="F56" s="111">
        <f>Phys!J57</f>
        <v>2.375</v>
      </c>
      <c r="G56" s="111">
        <f>Phys!K57</f>
        <v>2.1900000000000004</v>
      </c>
      <c r="H56" s="111">
        <f>Phys!L57</f>
        <v>2.0350000000000001</v>
      </c>
      <c r="I56" s="111">
        <f>Phys!M57</f>
        <v>2.4250000000000003</v>
      </c>
      <c r="J56" s="111">
        <f>Phys!N57</f>
        <v>2.4250000000000003</v>
      </c>
      <c r="K56" s="111">
        <f>Phys!O57</f>
        <v>2.6700000000000004</v>
      </c>
      <c r="L56" s="111">
        <f>Phys!P57</f>
        <v>2.1350000000000002</v>
      </c>
      <c r="M56">
        <f ca="1">Phys!G57</f>
        <v>2.2899999999999996</v>
      </c>
      <c r="N56">
        <f>Phys!E57</f>
        <v>1.8979999999999999</v>
      </c>
      <c r="O56" s="10"/>
    </row>
    <row r="57" spans="1:15" x14ac:dyDescent="0.2">
      <c r="A57">
        <v>0.74696863259335955</v>
      </c>
      <c r="B57" s="78" t="e">
        <f ca="1">(D57&amp;E57&amp;F57&amp;G57&amp;H57&amp;#REF!&amp;#REF!&amp;#REF!&amp;#REF!&amp;I57&amp;J57&amp;#REF!&amp;K57&amp;L57&amp;#REF!&amp;#REF!&amp;M57&amp;N57&amp;#REF!)</f>
        <v>#REF!</v>
      </c>
      <c r="C57" s="80">
        <f t="shared" si="0"/>
        <v>37305</v>
      </c>
      <c r="D57" s="111">
        <f>Phys!H58</f>
        <v>2.4824999999999999</v>
      </c>
      <c r="E57" s="111">
        <f>Phys!I58</f>
        <v>2.1900000000000004</v>
      </c>
      <c r="F57" s="111">
        <f>Phys!J58</f>
        <v>2.375</v>
      </c>
      <c r="G57" s="111">
        <f>Phys!K58</f>
        <v>2.1900000000000004</v>
      </c>
      <c r="H57" s="111">
        <f>Phys!L58</f>
        <v>2.0350000000000001</v>
      </c>
      <c r="I57" s="111">
        <f>Phys!M58</f>
        <v>2.4250000000000003</v>
      </c>
      <c r="J57" s="111">
        <f>Phys!N58</f>
        <v>2.4250000000000003</v>
      </c>
      <c r="K57" s="111">
        <f>Phys!O58</f>
        <v>2.6700000000000004</v>
      </c>
      <c r="L57" s="111">
        <f>Phys!P58</f>
        <v>2.1350000000000002</v>
      </c>
      <c r="M57">
        <f ca="1">Phys!G58</f>
        <v>2.2899999999999996</v>
      </c>
      <c r="N57">
        <f>Phys!E58</f>
        <v>1.8979999999999999</v>
      </c>
      <c r="O57" s="10"/>
    </row>
    <row r="58" spans="1:15" x14ac:dyDescent="0.2">
      <c r="A58">
        <v>0.74233689382596235</v>
      </c>
      <c r="B58" s="78" t="e">
        <f ca="1">(D58&amp;E58&amp;F58&amp;G58&amp;H58&amp;#REF!&amp;#REF!&amp;#REF!&amp;#REF!&amp;I58&amp;J58&amp;#REF!&amp;K58&amp;L58&amp;#REF!&amp;#REF!&amp;M58&amp;N58&amp;#REF!)</f>
        <v>#REF!</v>
      </c>
      <c r="C58" s="80">
        <f t="shared" si="0"/>
        <v>37306</v>
      </c>
      <c r="D58" s="111">
        <f>Phys!H59</f>
        <v>2.4824999999999999</v>
      </c>
      <c r="E58" s="111">
        <f>Phys!I59</f>
        <v>2.1900000000000004</v>
      </c>
      <c r="F58" s="111">
        <f>Phys!J59</f>
        <v>2.375</v>
      </c>
      <c r="G58" s="111">
        <f>Phys!K59</f>
        <v>2.1900000000000004</v>
      </c>
      <c r="H58" s="111">
        <f>Phys!L59</f>
        <v>2.0350000000000001</v>
      </c>
      <c r="I58" s="111">
        <f>Phys!M59</f>
        <v>2.4250000000000003</v>
      </c>
      <c r="J58" s="111">
        <f>Phys!N59</f>
        <v>2.4250000000000003</v>
      </c>
      <c r="K58" s="111">
        <f>Phys!O59</f>
        <v>2.6700000000000004</v>
      </c>
      <c r="L58" s="111">
        <f>Phys!P59</f>
        <v>2.1350000000000002</v>
      </c>
      <c r="M58">
        <f ca="1">Phys!G59</f>
        <v>2.2899999999999996</v>
      </c>
      <c r="N58">
        <f>Phys!E59</f>
        <v>1.8979999999999999</v>
      </c>
      <c r="O58" s="10"/>
    </row>
    <row r="59" spans="1:15" x14ac:dyDescent="0.2">
      <c r="A59">
        <v>0.73773056417958316</v>
      </c>
      <c r="B59" s="78" t="e">
        <f ca="1">(D59&amp;E59&amp;F59&amp;G59&amp;H59&amp;#REF!&amp;#REF!&amp;#REF!&amp;#REF!&amp;I59&amp;J59&amp;#REF!&amp;K59&amp;L59&amp;#REF!&amp;#REF!&amp;M59&amp;N59&amp;#REF!)</f>
        <v>#REF!</v>
      </c>
      <c r="C59" s="80">
        <f t="shared" si="0"/>
        <v>37307</v>
      </c>
      <c r="D59" s="111">
        <f>Phys!H60</f>
        <v>2.4824999999999999</v>
      </c>
      <c r="E59" s="111">
        <f>Phys!I60</f>
        <v>2.1900000000000004</v>
      </c>
      <c r="F59" s="111">
        <f>Phys!J60</f>
        <v>2.375</v>
      </c>
      <c r="G59" s="111">
        <f>Phys!K60</f>
        <v>2.1900000000000004</v>
      </c>
      <c r="H59" s="111">
        <f>Phys!L60</f>
        <v>2.0350000000000001</v>
      </c>
      <c r="I59" s="111">
        <f>Phys!M60</f>
        <v>2.4250000000000003</v>
      </c>
      <c r="J59" s="111">
        <f>Phys!N60</f>
        <v>2.4250000000000003</v>
      </c>
      <c r="K59" s="111">
        <f>Phys!O60</f>
        <v>2.6700000000000004</v>
      </c>
      <c r="L59" s="111">
        <f>Phys!P60</f>
        <v>2.1350000000000002</v>
      </c>
      <c r="M59">
        <f ca="1">Phys!G60</f>
        <v>2.2899999999999996</v>
      </c>
      <c r="N59">
        <f>Phys!E60</f>
        <v>1.8979999999999999</v>
      </c>
      <c r="O59" s="10"/>
    </row>
    <row r="60" spans="1:15" x14ac:dyDescent="0.2">
      <c r="A60">
        <v>0.73329690905481104</v>
      </c>
      <c r="B60" s="78" t="e">
        <f ca="1">(D60&amp;E60&amp;F60&amp;G60&amp;H60&amp;#REF!&amp;#REF!&amp;#REF!&amp;#REF!&amp;I60&amp;J60&amp;#REF!&amp;K60&amp;L60&amp;#REF!&amp;#REF!&amp;M60&amp;N60&amp;#REF!)</f>
        <v>#REF!</v>
      </c>
      <c r="C60" s="80">
        <f t="shared" si="0"/>
        <v>37308</v>
      </c>
      <c r="D60" s="111">
        <f>Phys!H61</f>
        <v>2.4824999999999999</v>
      </c>
      <c r="E60" s="111">
        <f>Phys!I61</f>
        <v>2.1900000000000004</v>
      </c>
      <c r="F60" s="111">
        <f>Phys!J61</f>
        <v>2.375</v>
      </c>
      <c r="G60" s="111">
        <f>Phys!K61</f>
        <v>2.1900000000000004</v>
      </c>
      <c r="H60" s="111">
        <f>Phys!L61</f>
        <v>2.0350000000000001</v>
      </c>
      <c r="I60" s="111">
        <f>Phys!M61</f>
        <v>2.4250000000000003</v>
      </c>
      <c r="J60" s="111">
        <f>Phys!N61</f>
        <v>2.4250000000000003</v>
      </c>
      <c r="K60" s="111">
        <f>Phys!O61</f>
        <v>2.6700000000000004</v>
      </c>
      <c r="L60" s="111">
        <f>Phys!P61</f>
        <v>2.1350000000000002</v>
      </c>
      <c r="M60">
        <f ca="1">Phys!G61</f>
        <v>2.2899999999999996</v>
      </c>
      <c r="N60">
        <f>Phys!E61</f>
        <v>1.8979999999999999</v>
      </c>
      <c r="O60" s="10"/>
    </row>
    <row r="61" spans="1:15" x14ac:dyDescent="0.2">
      <c r="A61">
        <v>0.72874023853285153</v>
      </c>
      <c r="B61" s="78" t="e">
        <f ca="1">(D61&amp;E61&amp;F61&amp;G61&amp;H61&amp;#REF!&amp;#REF!&amp;#REF!&amp;#REF!&amp;I61&amp;J61&amp;#REF!&amp;K61&amp;L61&amp;#REF!&amp;#REF!&amp;M61&amp;N61&amp;#REF!)</f>
        <v>#REF!</v>
      </c>
      <c r="C61" s="80">
        <f t="shared" si="0"/>
        <v>37309</v>
      </c>
      <c r="D61" s="111">
        <f>Phys!H62</f>
        <v>2.4824999999999999</v>
      </c>
      <c r="E61" s="111">
        <f>Phys!I62</f>
        <v>2.1900000000000004</v>
      </c>
      <c r="F61" s="111">
        <f>Phys!J62</f>
        <v>2.375</v>
      </c>
      <c r="G61" s="111">
        <f>Phys!K62</f>
        <v>2.1900000000000004</v>
      </c>
      <c r="H61" s="111">
        <f>Phys!L62</f>
        <v>2.0350000000000001</v>
      </c>
      <c r="I61" s="111">
        <f>Phys!M62</f>
        <v>2.4250000000000003</v>
      </c>
      <c r="J61" s="111">
        <f>Phys!N62</f>
        <v>2.4250000000000003</v>
      </c>
      <c r="K61" s="111">
        <f>Phys!O62</f>
        <v>2.6700000000000004</v>
      </c>
      <c r="L61" s="111">
        <f>Phys!P62</f>
        <v>2.1350000000000002</v>
      </c>
      <c r="M61">
        <f ca="1">Phys!G62</f>
        <v>2.2899999999999996</v>
      </c>
      <c r="N61">
        <f>Phys!E62</f>
        <v>1.8979999999999999</v>
      </c>
      <c r="O61" s="10"/>
    </row>
    <row r="62" spans="1:15" x14ac:dyDescent="0.2">
      <c r="A62">
        <v>0.72435442362621139</v>
      </c>
      <c r="B62" s="78" t="e">
        <f ca="1">(D62&amp;E62&amp;F62&amp;G62&amp;H62&amp;#REF!&amp;#REF!&amp;#REF!&amp;#REF!&amp;I62&amp;J62&amp;#REF!&amp;K62&amp;L62&amp;#REF!&amp;#REF!&amp;M62&amp;N62&amp;#REF!)</f>
        <v>#REF!</v>
      </c>
      <c r="C62" s="80">
        <f t="shared" si="0"/>
        <v>37310</v>
      </c>
      <c r="D62" s="111">
        <f>Phys!H63</f>
        <v>2.4824999999999999</v>
      </c>
      <c r="E62" s="111">
        <f>Phys!I63</f>
        <v>2.1900000000000004</v>
      </c>
      <c r="F62" s="111">
        <f>Phys!J63</f>
        <v>2.375</v>
      </c>
      <c r="G62" s="111">
        <f>Phys!K63</f>
        <v>2.1900000000000004</v>
      </c>
      <c r="H62" s="111">
        <f>Phys!L63</f>
        <v>2.0350000000000001</v>
      </c>
      <c r="I62" s="111">
        <f>Phys!M63</f>
        <v>2.4250000000000003</v>
      </c>
      <c r="J62" s="111">
        <f>Phys!N63</f>
        <v>2.4250000000000003</v>
      </c>
      <c r="K62" s="111">
        <f>Phys!O63</f>
        <v>2.6700000000000004</v>
      </c>
      <c r="L62" s="111">
        <f>Phys!P63</f>
        <v>2.1350000000000002</v>
      </c>
      <c r="M62">
        <f ca="1">Phys!G63</f>
        <v>2.2899999999999996</v>
      </c>
      <c r="N62">
        <f>Phys!E63</f>
        <v>1.8979999999999999</v>
      </c>
      <c r="O62" s="10"/>
    </row>
    <row r="63" spans="1:15" x14ac:dyDescent="0.2">
      <c r="A63">
        <v>0.71984696449427898</v>
      </c>
      <c r="B63" s="78" t="e">
        <f ca="1">(D63&amp;E63&amp;F63&amp;G63&amp;H63&amp;#REF!&amp;#REF!&amp;#REF!&amp;#REF!&amp;I63&amp;J63&amp;#REF!&amp;K63&amp;L63&amp;#REF!&amp;#REF!&amp;M63&amp;N63&amp;#REF!)</f>
        <v>#REF!</v>
      </c>
      <c r="C63" s="80">
        <f t="shared" si="0"/>
        <v>37311</v>
      </c>
      <c r="D63" s="111">
        <f>Phys!H64</f>
        <v>2.4824999999999999</v>
      </c>
      <c r="E63" s="111">
        <f>Phys!I64</f>
        <v>2.1900000000000004</v>
      </c>
      <c r="F63" s="111">
        <f>Phys!J64</f>
        <v>2.375</v>
      </c>
      <c r="G63" s="111">
        <f>Phys!K64</f>
        <v>2.1900000000000004</v>
      </c>
      <c r="H63" s="111">
        <f>Phys!L64</f>
        <v>2.0350000000000001</v>
      </c>
      <c r="I63" s="111">
        <f>Phys!M64</f>
        <v>2.4250000000000003</v>
      </c>
      <c r="J63" s="111">
        <f>Phys!N64</f>
        <v>2.4250000000000003</v>
      </c>
      <c r="K63" s="111">
        <f>Phys!O64</f>
        <v>2.6700000000000004</v>
      </c>
      <c r="L63" s="111">
        <f>Phys!P64</f>
        <v>2.1350000000000002</v>
      </c>
      <c r="M63">
        <f ca="1">Phys!G64</f>
        <v>2.2899999999999996</v>
      </c>
      <c r="N63">
        <f>Phys!E64</f>
        <v>1.8979999999999999</v>
      </c>
      <c r="O63" s="10"/>
    </row>
    <row r="64" spans="1:15" x14ac:dyDescent="0.2">
      <c r="A64">
        <v>0.71536434377438674</v>
      </c>
      <c r="B64" s="78" t="e">
        <f ca="1">(D64&amp;E64&amp;F64&amp;G64&amp;H64&amp;#REF!&amp;#REF!&amp;#REF!&amp;#REF!&amp;I64&amp;J64&amp;#REF!&amp;K64&amp;L64&amp;#REF!&amp;#REF!&amp;M64&amp;N64&amp;#REF!)</f>
        <v>#REF!</v>
      </c>
      <c r="C64" s="80">
        <f t="shared" si="0"/>
        <v>37312</v>
      </c>
      <c r="D64" s="111">
        <f>Phys!H65</f>
        <v>2.4824999999999999</v>
      </c>
      <c r="E64" s="111">
        <f>Phys!I65</f>
        <v>2.1900000000000004</v>
      </c>
      <c r="F64" s="111">
        <f>Phys!J65</f>
        <v>2.375</v>
      </c>
      <c r="G64" s="111">
        <f>Phys!K65</f>
        <v>2.1900000000000004</v>
      </c>
      <c r="H64" s="111">
        <f>Phys!L65</f>
        <v>2.0350000000000001</v>
      </c>
      <c r="I64" s="111">
        <f>Phys!M65</f>
        <v>2.4250000000000003</v>
      </c>
      <c r="J64" s="111">
        <f>Phys!N65</f>
        <v>2.4250000000000003</v>
      </c>
      <c r="K64" s="111">
        <f>Phys!O65</f>
        <v>2.6700000000000004</v>
      </c>
      <c r="L64" s="111">
        <f>Phys!P65</f>
        <v>2.1350000000000002</v>
      </c>
      <c r="M64">
        <f ca="1">Phys!G65</f>
        <v>2.2899999999999996</v>
      </c>
      <c r="N64">
        <f>Phys!E65</f>
        <v>1.8979999999999999</v>
      </c>
      <c r="O64" s="10"/>
    </row>
    <row r="65" spans="1:16" x14ac:dyDescent="0.2">
      <c r="A65">
        <v>0.71133677895383884</v>
      </c>
      <c r="B65" s="78" t="e">
        <f ca="1">(D65&amp;E65&amp;F65&amp;G65&amp;H65&amp;#REF!&amp;#REF!&amp;#REF!&amp;#REF!&amp;I65&amp;J65&amp;#REF!&amp;K65&amp;L65&amp;#REF!&amp;#REF!&amp;M65&amp;N65&amp;#REF!)</f>
        <v>#REF!</v>
      </c>
      <c r="C65" s="80">
        <f t="shared" si="0"/>
        <v>37313</v>
      </c>
      <c r="D65" s="111">
        <f>Phys!H66</f>
        <v>2.4824999999999999</v>
      </c>
      <c r="E65" s="111">
        <f>Phys!I66</f>
        <v>2.1900000000000004</v>
      </c>
      <c r="F65" s="111">
        <f>Phys!J66</f>
        <v>2.375</v>
      </c>
      <c r="G65" s="111">
        <f>Phys!K66</f>
        <v>2.1900000000000004</v>
      </c>
      <c r="H65" s="111">
        <f>Phys!L66</f>
        <v>2.0350000000000001</v>
      </c>
      <c r="I65" s="111">
        <f>Phys!M66</f>
        <v>2.4250000000000003</v>
      </c>
      <c r="J65" s="111">
        <f>Phys!N66</f>
        <v>2.4250000000000003</v>
      </c>
      <c r="K65" s="111">
        <f>Phys!O66</f>
        <v>2.6700000000000004</v>
      </c>
      <c r="L65" s="111">
        <f>Phys!P66</f>
        <v>2.1350000000000002</v>
      </c>
      <c r="M65">
        <f ca="1">Phys!G66</f>
        <v>2.2899999999999996</v>
      </c>
      <c r="N65">
        <f>Phys!E66</f>
        <v>1.8979999999999999</v>
      </c>
      <c r="O65" s="10"/>
    </row>
    <row r="66" spans="1:16" x14ac:dyDescent="0.2">
      <c r="A66">
        <v>0.70690111531372657</v>
      </c>
      <c r="B66" s="78" t="e">
        <f ca="1">(D66&amp;E66&amp;F66&amp;G66&amp;H66&amp;#REF!&amp;#REF!&amp;#REF!&amp;#REF!&amp;I66&amp;J66&amp;#REF!&amp;K66&amp;L66&amp;#REF!&amp;#REF!&amp;M66&amp;N66&amp;#REF!)</f>
        <v>#REF!</v>
      </c>
      <c r="C66" s="80">
        <f t="shared" si="0"/>
        <v>37314</v>
      </c>
      <c r="D66" s="111">
        <f>Phys!H67</f>
        <v>2.4824999999999999</v>
      </c>
      <c r="E66" s="111">
        <f>Phys!I67</f>
        <v>2.1900000000000004</v>
      </c>
      <c r="F66" s="111">
        <f>Phys!J67</f>
        <v>2.375</v>
      </c>
      <c r="G66" s="111">
        <f>Phys!K67</f>
        <v>2.1900000000000004</v>
      </c>
      <c r="H66" s="111">
        <f>Phys!L67</f>
        <v>2.0350000000000001</v>
      </c>
      <c r="I66" s="111">
        <f>Phys!M67</f>
        <v>2.4250000000000003</v>
      </c>
      <c r="J66" s="111">
        <f>Phys!N67</f>
        <v>2.4250000000000003</v>
      </c>
      <c r="K66" s="111">
        <f>Phys!O67</f>
        <v>2.6700000000000004</v>
      </c>
      <c r="L66" s="111">
        <f>Phys!P67</f>
        <v>2.1350000000000002</v>
      </c>
      <c r="M66">
        <f ca="1">Phys!G67</f>
        <v>2.2899999999999996</v>
      </c>
      <c r="N66">
        <f>Phys!E67</f>
        <v>1.8979999999999999</v>
      </c>
      <c r="O66" s="10"/>
    </row>
    <row r="67" spans="1:16" x14ac:dyDescent="0.2">
      <c r="A67">
        <v>0.70263187271989425</v>
      </c>
      <c r="B67" s="78" t="e">
        <f ca="1">(D67&amp;E67&amp;F67&amp;G67&amp;H67&amp;#REF!&amp;#REF!&amp;#REF!&amp;#REF!&amp;I67&amp;J67&amp;#REF!&amp;K67&amp;L67&amp;#REF!&amp;#REF!&amp;M67&amp;N67&amp;#REF!)</f>
        <v>#REF!</v>
      </c>
      <c r="C67" s="80">
        <f t="shared" si="0"/>
        <v>37315</v>
      </c>
      <c r="D67" s="111">
        <f>Phys!H68</f>
        <v>2.4824999999999999</v>
      </c>
      <c r="E67" s="111">
        <f>Phys!I68</f>
        <v>2.1900000000000004</v>
      </c>
      <c r="F67" s="111">
        <f>Phys!J68</f>
        <v>2.375</v>
      </c>
      <c r="G67" s="111">
        <f>Phys!K68</f>
        <v>2.1900000000000004</v>
      </c>
      <c r="H67" s="111">
        <f>Phys!L68</f>
        <v>2.0350000000000001</v>
      </c>
      <c r="I67" s="111">
        <f>Phys!M68</f>
        <v>2.4250000000000003</v>
      </c>
      <c r="J67" s="111">
        <f>Phys!N68</f>
        <v>2.4250000000000003</v>
      </c>
      <c r="K67" s="111">
        <f>Phys!O68</f>
        <v>2.6700000000000004</v>
      </c>
      <c r="L67" s="111">
        <f>Phys!P68</f>
        <v>2.1350000000000002</v>
      </c>
      <c r="M67">
        <f ca="1">Phys!G68</f>
        <v>2.2899999999999996</v>
      </c>
      <c r="N67">
        <f>Phys!E68</f>
        <v>1.8979999999999999</v>
      </c>
      <c r="O67" s="10"/>
    </row>
    <row r="68" spans="1:16" x14ac:dyDescent="0.2">
      <c r="B68" s="78" t="e">
        <f>(D68&amp;E68&amp;F68&amp;G68&amp;H68&amp;#REF!&amp;#REF!&amp;#REF!&amp;#REF!&amp;I68&amp;J68&amp;#REF!&amp;K68&amp;L68&amp;#REF!&amp;#REF!&amp;M68&amp;N68&amp;#REF!)</f>
        <v>#REF!</v>
      </c>
      <c r="C68" s="80"/>
      <c r="D68" s="111"/>
      <c r="E68" s="111"/>
      <c r="F68" s="111"/>
      <c r="G68" s="111"/>
      <c r="H68" s="111"/>
      <c r="I68" s="111"/>
      <c r="J68" s="111"/>
      <c r="K68" s="111"/>
      <c r="L68" s="111"/>
      <c r="N68" s="10"/>
      <c r="O68" s="10"/>
    </row>
    <row r="69" spans="1:16" x14ac:dyDescent="0.2">
      <c r="A69">
        <v>0.68152864791073864</v>
      </c>
      <c r="B69" s="78" t="e">
        <f>(D69&amp;E69&amp;F69&amp;G69&amp;H69&amp;#REF!&amp;#REF!&amp;#REF!&amp;#REF!&amp;#REF!&amp;I69&amp;#REF!&amp;J69&amp;#REF!&amp;#REF!&amp;#REF!&amp;#REF!&amp;K69&amp;#REF!&amp;#REF!&amp;#REF!&amp;#REF!&amp;#REF!&amp;#REF!&amp;#REF!&amp;L69&amp;#REF!&amp;#REF!&amp;#REF!&amp;#REF!&amp;#REF!&amp;#REF!&amp;#REF!&amp;#REF!&amp;#REF!&amp;#REF!&amp;#REF!&amp;#REF!&amp;#REF!&amp;#REF!&amp;#REF!&amp;#REF!&amp;#REF!&amp;#REF!&amp;#REF!&amp;#REF!&amp;#REF!&amp;#REF!&amp;#REF!&amp;#REF!&amp;#REF!&amp;#REF!&amp;M69&amp;#REF!&amp;#REF!&amp;#REF!&amp;#REF!&amp;#REF!&amp;#REF!&amp;#REF!&amp;#REF!&amp;#REF!&amp;#REF!&amp;#REF!&amp;#REF!&amp;#REF!&amp;#REF!)</f>
        <v>#REF!</v>
      </c>
      <c r="C69" s="80"/>
      <c r="D69" s="111"/>
      <c r="E69" s="111"/>
      <c r="F69" s="111"/>
      <c r="G69" s="111"/>
      <c r="H69" s="111"/>
      <c r="I69" s="111"/>
      <c r="J69" s="111"/>
      <c r="K69" s="111"/>
      <c r="L69" s="111"/>
      <c r="N69" s="10"/>
      <c r="O69" s="10"/>
    </row>
    <row r="70" spans="1:16" x14ac:dyDescent="0.2">
      <c r="B70" s="78" t="e">
        <f>(D70&amp;E70&amp;F70&amp;G70&amp;H70&amp;#REF!&amp;#REF!&amp;#REF!&amp;#REF!&amp;#REF!&amp;I70&amp;#REF!&amp;J70&amp;#REF!&amp;#REF!&amp;#REF!&amp;#REF!&amp;K70&amp;#REF!&amp;#REF!&amp;#REF!&amp;#REF!&amp;#REF!&amp;#REF!&amp;#REF!&amp;L70&amp;#REF!&amp;#REF!&amp;#REF!&amp;#REF!&amp;#REF!&amp;#REF!&amp;#REF!&amp;#REF!&amp;#REF!&amp;#REF!&amp;#REF!&amp;#REF!&amp;#REF!&amp;#REF!&amp;#REF!&amp;#REF!&amp;#REF!&amp;#REF!&amp;#REF!&amp;#REF!&amp;#REF!&amp;#REF!&amp;#REF!&amp;#REF!&amp;#REF!&amp;#REF!&amp;M70&amp;#REF!&amp;#REF!&amp;#REF!&amp;#REF!&amp;#REF!&amp;#REF!&amp;#REF!&amp;#REF!&amp;#REF!&amp;#REF!&amp;#REF!&amp;#REF!&amp;#REF!&amp;#REF!)</f>
        <v>#REF!</v>
      </c>
      <c r="C70" s="80"/>
      <c r="D70" s="111"/>
      <c r="E70" s="111"/>
      <c r="F70" s="111"/>
      <c r="G70" s="111"/>
      <c r="H70" s="111"/>
      <c r="I70" s="111"/>
      <c r="J70" s="111"/>
      <c r="K70" s="111"/>
      <c r="L70" s="111"/>
      <c r="N70" s="10"/>
      <c r="O70" s="10"/>
      <c r="P70" s="10"/>
    </row>
    <row r="71" spans="1:16" x14ac:dyDescent="0.2">
      <c r="A71">
        <v>0.66921301260415778</v>
      </c>
      <c r="B71" s="78" t="e">
        <f>(D71&amp;E71&amp;F71&amp;G71&amp;H71&amp;#REF!&amp;#REF!&amp;#REF!&amp;#REF!&amp;#REF!&amp;I71&amp;#REF!&amp;J71&amp;#REF!&amp;#REF!&amp;#REF!&amp;#REF!&amp;K71&amp;#REF!&amp;#REF!&amp;#REF!&amp;#REF!&amp;#REF!&amp;#REF!&amp;#REF!&amp;L71&amp;#REF!&amp;#REF!&amp;#REF!&amp;#REF!&amp;#REF!&amp;#REF!&amp;#REF!&amp;#REF!&amp;#REF!&amp;#REF!&amp;#REF!&amp;#REF!&amp;#REF!&amp;#REF!&amp;#REF!&amp;#REF!&amp;#REF!&amp;#REF!&amp;#REF!&amp;#REF!&amp;#REF!&amp;#REF!&amp;#REF!&amp;#REF!&amp;#REF!&amp;#REF!&amp;M71&amp;#REF!&amp;#REF!&amp;#REF!&amp;#REF!&amp;#REF!&amp;#REF!&amp;#REF!&amp;#REF!&amp;#REF!&amp;#REF!&amp;#REF!&amp;#REF!&amp;#REF!&amp;#REF!)</f>
        <v>#REF!</v>
      </c>
      <c r="C71" s="8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</row>
    <row r="72" spans="1:16" x14ac:dyDescent="0.2">
      <c r="A72">
        <v>0.66511316955956645</v>
      </c>
      <c r="B72" s="78" t="e">
        <f>(D72 &amp; E72 &amp; F72 &amp; G72 &amp; H72 &amp;#REF! &amp;#REF! &amp;#REF! &amp;#REF! &amp;#REF! &amp;#REF! &amp;#REF! &amp;#REF! &amp;#REF! &amp;#REF! &amp;#REF! &amp;#REF! &amp;#REF! &amp;#REF! &amp; I72 &amp;#REF! &amp;#REF! &amp;#REF! &amp;#REF! &amp;#REF! &amp; J72 &amp;#REF! &amp;#REF! &amp;#REF! &amp;#REF! &amp;#REF! &amp;#REF! &amp;#REF! &amp;#REF! &amp;#REF! &amp;#REF! &amp;#REF! &amp;#REF! &amp;#REF! &amp;#REF! &amp;#REF! &amp;#REF! &amp;#REF! &amp; K72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L72 &amp;#REF! &amp;#REF! &amp;#REF! &amp;#REF! &amp;#REF! &amp;#REF! &amp;#REF! &amp;#REF! &amp;#REF! &amp;#REF!)</f>
        <v>#REF!</v>
      </c>
      <c r="C72" s="8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</row>
    <row r="73" spans="1:16" x14ac:dyDescent="0.2">
      <c r="A73">
        <v>0.66143153187425152</v>
      </c>
      <c r="B73" s="78" t="e">
        <f>(D73 &amp; E73 &amp; F73 &amp; G73 &amp; H73 &amp;#REF! &amp;#REF! &amp;#REF! &amp;#REF! &amp;#REF! &amp;#REF! &amp;#REF! &amp;#REF! &amp;#REF! &amp;#REF! &amp;#REF! &amp;#REF! &amp;#REF! &amp;#REF! &amp; I73 &amp;#REF! &amp;#REF! &amp;#REF! &amp;#REF! &amp;#REF! &amp; J73 &amp;#REF! &amp;#REF! &amp;#REF! &amp;#REF! &amp;#REF! &amp;#REF! &amp;#REF! &amp;#REF! &amp;#REF! &amp;#REF! &amp;#REF! &amp;#REF! &amp;#REF! &amp;#REF! &amp;#REF! &amp;#REF! &amp;#REF! &amp; K73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L73 &amp;#REF! &amp;#REF! &amp;#REF! &amp;#REF! &amp;#REF! &amp;#REF! &amp;#REF! &amp;#REF! &amp;#REF! &amp;#REF!)</f>
        <v>#REF!</v>
      </c>
      <c r="C73" s="8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</row>
    <row r="74" spans="1:16" x14ac:dyDescent="0.2">
      <c r="A74">
        <v>0.65737903832521216</v>
      </c>
      <c r="B74" s="78" t="e">
        <f>(D74 &amp; E74 &amp; F74 &amp; G74 &amp; H74 &amp;#REF! &amp;#REF! &amp;#REF! &amp;#REF! &amp;#REF! &amp;#REF! &amp;#REF! &amp;#REF! &amp;#REF! &amp;#REF! &amp;#REF! &amp;#REF! &amp;#REF! &amp;#REF! &amp; I74 &amp;#REF! &amp;#REF! &amp;#REF! &amp;#REF! &amp;#REF! &amp; J74 &amp;#REF! &amp;#REF! &amp;#REF! &amp;#REF! &amp;#REF! &amp;#REF! &amp;#REF! &amp;#REF! &amp;#REF! &amp;#REF! &amp;#REF! &amp;#REF! &amp;#REF! &amp;#REF! &amp;#REF! &amp;#REF! &amp;#REF! &amp; K74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L74 &amp;#REF! &amp;#REF! &amp;#REF! &amp;#REF! &amp;#REF! &amp;#REF! &amp;#REF! &amp;#REF! &amp;#REF! &amp;#REF!)</f>
        <v>#REF!</v>
      </c>
      <c r="C74" s="8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</row>
    <row r="75" spans="1:16" x14ac:dyDescent="0.2">
      <c r="A75">
        <v>0.65348075200132882</v>
      </c>
      <c r="B75" s="78" t="e">
        <f>(D75 &amp; E75 &amp; F75 &amp; G75 &amp; H75 &amp;#REF! &amp;#REF! &amp;#REF! &amp;#REF! &amp;#REF! &amp;#REF! &amp;#REF! &amp;#REF! &amp;#REF! &amp;#REF! &amp;#REF! &amp;#REF! &amp;#REF! &amp;#REF! &amp; I75 &amp;#REF! &amp;#REF! &amp;#REF! &amp;#REF! &amp;#REF! &amp; J75 &amp;#REF! &amp;#REF! &amp;#REF! &amp;#REF! &amp;#REF! &amp;#REF! &amp;#REF! &amp;#REF! &amp;#REF! &amp;#REF! &amp;#REF! &amp;#REF! &amp;#REF! &amp;#REF! &amp;#REF! &amp;#REF! &amp;#REF! &amp; K75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L75 &amp;#REF! &amp;#REF! &amp;#REF! &amp;#REF! &amp;#REF! &amp;#REF! &amp;#REF! &amp;#REF! &amp;#REF! &amp;#REF!)</f>
        <v>#REF!</v>
      </c>
      <c r="C75" s="8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</row>
    <row r="76" spans="1:16" x14ac:dyDescent="0.2">
      <c r="A76">
        <v>0.64947664208768241</v>
      </c>
      <c r="B76" s="78" t="e">
        <f>(D76 &amp; E76 &amp; F76 &amp; G76 &amp; H76 &amp;#REF! &amp;#REF! &amp;#REF! &amp;#REF! &amp;#REF! &amp;#REF! &amp;#REF! &amp;#REF! &amp;#REF! &amp;#REF! &amp;#REF! &amp;#REF! &amp;#REF! &amp;#REF! &amp; I76 &amp;#REF! &amp;#REF! &amp;#REF! &amp;#REF! &amp;#REF! &amp; J76 &amp;#REF! &amp;#REF! &amp;#REF! &amp;#REF! &amp;#REF! &amp;#REF! &amp;#REF! &amp;#REF! &amp;#REF! &amp;#REF! &amp;#REF! &amp;#REF! &amp;#REF! &amp;#REF! &amp;#REF! &amp;#REF! &amp;#REF! &amp; K76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L76 &amp;#REF! &amp;#REF! &amp;#REF! &amp;#REF! &amp;#REF! &amp;#REF! &amp;#REF! &amp;#REF! &amp;#REF! &amp;#REF!)</f>
        <v>#REF!</v>
      </c>
      <c r="C76" s="8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</row>
    <row r="77" spans="1:16" x14ac:dyDescent="0.2">
      <c r="A77">
        <v>0.64562490022116847</v>
      </c>
      <c r="B77" s="78" t="e">
        <f>(D77 &amp; E77 &amp; F77 &amp; G77 &amp; H77 &amp;#REF! &amp;#REF! &amp;#REF! &amp;#REF! &amp;#REF! &amp;#REF! &amp;#REF! &amp;#REF! &amp;#REF! &amp;#REF! &amp;#REF! &amp;#REF! &amp;#REF! &amp;#REF! &amp; I77 &amp;#REF! &amp;#REF! &amp;#REF! &amp;#REF! &amp;#REF! &amp; J77 &amp;#REF! &amp;#REF! &amp;#REF! &amp;#REF! &amp;#REF! &amp;#REF! &amp;#REF! &amp;#REF! &amp;#REF! &amp;#REF! &amp;#REF! &amp;#REF! &amp;#REF! &amp;#REF! &amp;#REF! &amp;#REF! &amp;#REF! &amp; K77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L77 &amp;#REF! &amp;#REF! &amp;#REF! &amp;#REF! &amp;#REF! &amp;#REF! &amp;#REF! &amp;#REF! &amp;#REF! &amp;#REF!)</f>
        <v>#REF!</v>
      </c>
      <c r="C77" s="8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</row>
    <row r="78" spans="1:16" x14ac:dyDescent="0.2">
      <c r="A78">
        <v>0.64166860025850125</v>
      </c>
      <c r="B78" s="78" t="e">
        <f>(D78 &amp; E78 &amp; F78 &amp; G78 &amp; H78 &amp;#REF! &amp;#REF! &amp;#REF! &amp;#REF! &amp;#REF! &amp;#REF! &amp;#REF! &amp;#REF! &amp;#REF! &amp;#REF! &amp;#REF! &amp;#REF! &amp;#REF! &amp;#REF! &amp; I78 &amp;#REF! &amp;#REF! &amp;#REF! &amp;#REF! &amp;#REF! &amp; J78 &amp;#REF! &amp;#REF! &amp;#REF! &amp;#REF! &amp;#REF! &amp;#REF! &amp;#REF! &amp;#REF! &amp;#REF! &amp;#REF! &amp;#REF! &amp;#REF! &amp;#REF! &amp;#REF! &amp;#REF! &amp;#REF! &amp;#REF! &amp; K78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L78 &amp;#REF! &amp;#REF! &amp;#REF! &amp;#REF! &amp;#REF! &amp;#REF! &amp;#REF! &amp;#REF! &amp;#REF! &amp;#REF!)</f>
        <v>#REF!</v>
      </c>
      <c r="C78" s="8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</row>
    <row r="79" spans="1:16" x14ac:dyDescent="0.2">
      <c r="A79">
        <v>0.63773637947014095</v>
      </c>
      <c r="B79" s="78" t="e">
        <f>(D79 &amp; E79 &amp; F79 &amp; G79 &amp; H79 &amp;#REF! &amp;#REF! &amp;#REF! &amp;#REF! &amp;#REF! &amp;#REF! &amp;#REF! &amp;#REF! &amp;#REF! &amp;#REF! &amp;#REF! &amp;#REF! &amp;#REF! &amp;#REF! &amp; I79 &amp;#REF! &amp;#REF! &amp;#REF! &amp;#REF! &amp;#REF! &amp; J79 &amp;#REF! &amp;#REF! &amp;#REF! &amp;#REF! &amp;#REF! &amp;#REF! &amp;#REF! &amp;#REF! &amp;#REF! &amp;#REF! &amp;#REF! &amp;#REF! &amp;#REF! &amp;#REF! &amp;#REF! &amp;#REF! &amp;#REF! &amp; K79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L79 &amp;#REF! &amp;#REF! &amp;#REF! &amp;#REF! &amp;#REF! &amp;#REF! &amp;#REF! &amp;#REF! &amp;#REF! &amp;#REF!)</f>
        <v>#REF!</v>
      </c>
      <c r="C79" s="8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</row>
    <row r="80" spans="1:16" x14ac:dyDescent="0.2">
      <c r="A80">
        <v>0.63395379400695695</v>
      </c>
      <c r="B80" s="78" t="e">
        <f>(D80 &amp; E80 &amp; F80 &amp; G80 &amp; H80 &amp;#REF! &amp;#REF! &amp;#REF! &amp;#REF! &amp;#REF! &amp;#REF! &amp;#REF! &amp;#REF! &amp;#REF! &amp;#REF! &amp;#REF! &amp;#REF! &amp;#REF! &amp;#REF! &amp; I80 &amp;#REF! &amp;#REF! &amp;#REF! &amp;#REF! &amp;#REF! &amp; J80 &amp;#REF! &amp;#REF! &amp;#REF! &amp;#REF! &amp;#REF! &amp;#REF! &amp;#REF! &amp;#REF! &amp;#REF! &amp;#REF! &amp;#REF! &amp;#REF! &amp;#REF! &amp;#REF! &amp;#REF! &amp;#REF! &amp;#REF! &amp; K80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L80 &amp;#REF! &amp;#REF! &amp;#REF! &amp;#REF! &amp;#REF! &amp;#REF! &amp;#REF! &amp;#REF! &amp;#REF! &amp;#REF!)</f>
        <v>#REF!</v>
      </c>
      <c r="C80" s="80"/>
      <c r="D80" s="10"/>
      <c r="E80" s="10"/>
      <c r="F80" s="10"/>
      <c r="G80" s="10"/>
      <c r="H80" s="10"/>
      <c r="I80" s="10"/>
      <c r="J80" s="10"/>
      <c r="K80" s="10"/>
      <c r="L80" s="10"/>
    </row>
    <row r="81" spans="1:12" x14ac:dyDescent="0.2">
      <c r="A81">
        <v>0.63006853069057567</v>
      </c>
      <c r="B81" s="78" t="e">
        <f>(D81 &amp; E81 &amp; F81 &amp; G81 &amp; H81 &amp;#REF! &amp;#REF! &amp;#REF! &amp;#REF! &amp;#REF! &amp;#REF! &amp;#REF! &amp;#REF! &amp;#REF! &amp;#REF! &amp;#REF! &amp;#REF! &amp;#REF! &amp;#REF! &amp; I81 &amp;#REF! &amp;#REF! &amp;#REF! &amp;#REF! &amp;#REF! &amp; J81 &amp;#REF! &amp;#REF! &amp;#REF! &amp;#REF! &amp;#REF! &amp;#REF! &amp;#REF! &amp;#REF! &amp;#REF! &amp;#REF! &amp;#REF! &amp;#REF! &amp;#REF! &amp;#REF! &amp;#REF! &amp;#REF! &amp;#REF! &amp; K81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L81 &amp;#REF! &amp;#REF! &amp;#REF! &amp;#REF! &amp;#REF! &amp;#REF! &amp;#REF! &amp;#REF! &amp;#REF! &amp;#REF!)</f>
        <v>#REF!</v>
      </c>
      <c r="C81" s="80"/>
      <c r="D81" s="10"/>
      <c r="E81" s="10"/>
      <c r="F81" s="10"/>
      <c r="G81" s="10"/>
      <c r="H81" s="10"/>
      <c r="I81" s="10"/>
      <c r="J81" s="10"/>
      <c r="K81" s="10"/>
      <c r="L81" s="10"/>
    </row>
    <row r="82" spans="1:12" x14ac:dyDescent="0.2">
      <c r="A82">
        <v>0.62633111767585248</v>
      </c>
      <c r="B82" s="78" t="e">
        <f>(D82 &amp; E82 &amp; F82 &amp; G82 &amp; H82 &amp;#REF! &amp;#REF! &amp;#REF! &amp;#REF! &amp;#REF! &amp;#REF! &amp;#REF! &amp;#REF! &amp;#REF! &amp;#REF! &amp;#REF! &amp;#REF! &amp;#REF! &amp;#REF! &amp; I82 &amp;#REF! &amp;#REF! &amp;#REF! &amp;#REF! &amp;#REF! &amp; J82 &amp;#REF! &amp;#REF! &amp;#REF! &amp;#REF! &amp;#REF! &amp;#REF! &amp;#REF! &amp;#REF! &amp;#REF! &amp;#REF! &amp;#REF! &amp;#REF! &amp;#REF! &amp;#REF! &amp;#REF! &amp;#REF! &amp;#REF! &amp; K82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L82 &amp;#REF! &amp;#REF! &amp;#REF! &amp;#REF! &amp;#REF! &amp;#REF! &amp;#REF! &amp;#REF! &amp;#REF! &amp;#REF!)</f>
        <v>#REF!</v>
      </c>
      <c r="C82" s="80"/>
      <c r="D82" s="10"/>
      <c r="E82" s="10"/>
      <c r="F82" s="10"/>
      <c r="G82" s="10"/>
      <c r="H82" s="10"/>
      <c r="I82" s="10"/>
      <c r="J82" s="10"/>
      <c r="K82" s="10"/>
      <c r="L82" s="10"/>
    </row>
    <row r="83" spans="1:12" x14ac:dyDescent="0.2">
      <c r="A83">
        <v>0.61895402250090614</v>
      </c>
      <c r="B83" s="78" t="e">
        <f>(D83 &amp; E83 &amp; F83 &amp; G83 &amp; H83 &amp;#REF! &amp;#REF! &amp;#REF! &amp;#REF! &amp;#REF! &amp;#REF! &amp;#REF! &amp;#REF! &amp;#REF! &amp;#REF! &amp;#REF! &amp;#REF! &amp;#REF! &amp;#REF! &amp; I83 &amp;#REF! &amp;#REF! &amp;#REF! &amp;#REF! &amp;#REF! &amp; J83 &amp;#REF! &amp;#REF! &amp;#REF! &amp;#REF! &amp;#REF! &amp;#REF! &amp;#REF! &amp;#REF! &amp;#REF! &amp;#REF! &amp;#REF! &amp;#REF! &amp;#REF! &amp;#REF! &amp;#REF! &amp;#REF! &amp;#REF! &amp; K83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L83 &amp;#REF! &amp;#REF! &amp;#REF! &amp;#REF! &amp;#REF! &amp;#REF! &amp;#REF! &amp;#REF! &amp;#REF! &amp;#REF!)</f>
        <v>#REF!</v>
      </c>
      <c r="C83" s="80"/>
      <c r="D83" s="10"/>
      <c r="E83" s="10"/>
      <c r="F83" s="10"/>
      <c r="G83" s="10"/>
      <c r="H83" s="10"/>
      <c r="I83" s="10"/>
      <c r="J83" s="10"/>
      <c r="K83" s="10"/>
      <c r="L83" s="10"/>
    </row>
    <row r="84" spans="1:12" x14ac:dyDescent="0.2">
      <c r="A84">
        <v>0.61503581685761533</v>
      </c>
      <c r="B84" t="e">
        <f>(D84 &amp; E84 &amp; F84 &amp; G84 &amp; H84 &amp;#REF! &amp;#REF! &amp;#REF! &amp;#REF! &amp;#REF! &amp;#REF! &amp;#REF! &amp;#REF! &amp;#REF! &amp;#REF! &amp;#REF! &amp;#REF! &amp;#REF! &amp;#REF! &amp; I84 &amp;#REF! &amp;#REF! &amp;#REF! &amp;#REF! &amp;#REF! &amp; J84 &amp;#REF! &amp;#REF! &amp;#REF! &amp;#REF! &amp;#REF! &amp;#REF! &amp;#REF! &amp;#REF! &amp;#REF! &amp;#REF! &amp;#REF! &amp;#REF! &amp;#REF! &amp;#REF! &amp;#REF! &amp;#REF! &amp;#REF! &amp; K84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L84 &amp;#REF! &amp;#REF! &amp;#REF! &amp;#REF! &amp;#REF! &amp;#REF! &amp;#REF! &amp;#REF! &amp;#REF! &amp;#REF!)</f>
        <v>#REF!</v>
      </c>
      <c r="C84" s="55"/>
      <c r="D84" s="10"/>
      <c r="E84" s="10"/>
      <c r="F84" s="10"/>
      <c r="G84" s="10"/>
      <c r="H84" s="10"/>
      <c r="I84" s="10"/>
      <c r="J84" s="10"/>
      <c r="K84" s="10"/>
      <c r="L84" s="10"/>
    </row>
    <row r="85" spans="1:12" x14ac:dyDescent="0.2">
      <c r="A85">
        <v>0.61151591748683376</v>
      </c>
      <c r="B85" t="e">
        <f>(D85 &amp; E85 &amp; F85 &amp; G85 &amp; H85 &amp;#REF! &amp;#REF! &amp;#REF! &amp;#REF! &amp;#REF! &amp;#REF! &amp;#REF! &amp;#REF! &amp;#REF! &amp;#REF! &amp;#REF! &amp;#REF! &amp;#REF! &amp;#REF! &amp; I85 &amp;#REF! &amp;#REF! &amp;#REF! &amp;#REF! &amp;#REF! &amp; J85 &amp;#REF! &amp;#REF! &amp;#REF! &amp;#REF! &amp;#REF! &amp;#REF! &amp;#REF! &amp;#REF! &amp;#REF! &amp;#REF! &amp;#REF! &amp;#REF! &amp;#REF! &amp;#REF! &amp;#REF! &amp;#REF! &amp;#REF! &amp; K85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L85 &amp;#REF! &amp;#REF! &amp;#REF! &amp;#REF! &amp;#REF! &amp;#REF! &amp;#REF! &amp;#REF! &amp;#REF! &amp;#REF!)</f>
        <v>#REF!</v>
      </c>
      <c r="C85" s="55"/>
      <c r="D85" s="10"/>
      <c r="E85" s="10"/>
      <c r="F85" s="10"/>
      <c r="G85" s="10"/>
      <c r="H85" s="10"/>
      <c r="I85" s="10"/>
      <c r="J85" s="10"/>
      <c r="K85" s="10"/>
      <c r="L85" s="10"/>
    </row>
    <row r="86" spans="1:12" x14ac:dyDescent="0.2">
      <c r="A86">
        <v>0.60763996040128609</v>
      </c>
      <c r="B86" t="e">
        <f>(D86 &amp; E86 &amp; F86 &amp; G86 &amp; H86 &amp;#REF! &amp;#REF! &amp;#REF! &amp;#REF! &amp;#REF! &amp;#REF! &amp;#REF! &amp;#REF! &amp;#REF! &amp;#REF! &amp;#REF! &amp;#REF! &amp;#REF! &amp;#REF! &amp; I86 &amp;#REF! &amp;#REF! &amp;#REF! &amp;#REF! &amp;#REF! &amp; J86 &amp;#REF! &amp;#REF! &amp;#REF! &amp;#REF! &amp;#REF! &amp;#REF! &amp;#REF! &amp;#REF! &amp;#REF! &amp;#REF! &amp;#REF! &amp;#REF! &amp;#REF! &amp;#REF! &amp;#REF! &amp;#REF! &amp;#REF! &amp; K86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L86 &amp;#REF! &amp;#REF! &amp;#REF! &amp;#REF! &amp;#REF! &amp;#REF! &amp;#REF! &amp;#REF! &amp;#REF! &amp;#REF!)</f>
        <v>#REF!</v>
      </c>
      <c r="C86" s="55"/>
      <c r="D86" s="10"/>
      <c r="E86" s="10"/>
      <c r="F86" s="10"/>
      <c r="G86" s="10"/>
      <c r="H86" s="10"/>
      <c r="I86" s="10"/>
      <c r="J86" s="10"/>
      <c r="K86" s="10"/>
      <c r="L86" s="10"/>
    </row>
    <row r="87" spans="1:12" x14ac:dyDescent="0.2">
      <c r="A87">
        <v>0.60391002165207541</v>
      </c>
      <c r="B87" t="e">
        <f>(D87 &amp; E87 &amp; F87 &amp; G87 &amp; H87 &amp;#REF! &amp;#REF! &amp;#REF! &amp;#REF! &amp;#REF! &amp;#REF! &amp;#REF! &amp;#REF! &amp;#REF! &amp;#REF! &amp;#REF! &amp;#REF! &amp;#REF! &amp;#REF! &amp; I87 &amp;#REF! &amp;#REF! &amp;#REF! &amp;#REF! &amp;#REF! &amp; J87 &amp;#REF! &amp;#REF! &amp;#REF! &amp;#REF! &amp;#REF! &amp;#REF! &amp;#REF! &amp;#REF! &amp;#REF! &amp;#REF! &amp;#REF! &amp;#REF! &amp;#REF! &amp;#REF! &amp;#REF! &amp;#REF! &amp;#REF! &amp; K87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L87 &amp;#REF! &amp;#REF! &amp;#REF! &amp;#REF! &amp;#REF! &amp;#REF! &amp;#REF! &amp;#REF! &amp;#REF! &amp;#REF!)</f>
        <v>#REF!</v>
      </c>
      <c r="C87" s="55"/>
      <c r="D87" s="10"/>
      <c r="E87" s="10"/>
      <c r="F87" s="10"/>
      <c r="G87" s="10"/>
      <c r="H87" s="10"/>
      <c r="I87" s="10"/>
      <c r="J87" s="10"/>
      <c r="K87" s="10"/>
      <c r="L87" s="10"/>
    </row>
    <row r="88" spans="1:12" x14ac:dyDescent="0.2">
      <c r="A88">
        <v>0.60007733391129559</v>
      </c>
      <c r="B88" t="e">
        <f>(D88 &amp; E88 &amp; F88 &amp; G88 &amp; H88 &amp;#REF! &amp;#REF! &amp;#REF! &amp;#REF! &amp;#REF! &amp;#REF! &amp;#REF! &amp;#REF! &amp;#REF! &amp;#REF! &amp;#REF! &amp;#REF! &amp;#REF! &amp;#REF! &amp; I88 &amp;#REF! &amp;#REF! &amp;#REF! &amp;#REF! &amp;#REF! &amp; J88 &amp;#REF! &amp;#REF! &amp;#REF! &amp;#REF! &amp;#REF! &amp;#REF! &amp;#REF! &amp;#REF! &amp;#REF! &amp;#REF! &amp;#REF! &amp;#REF! &amp;#REF! &amp;#REF! &amp;#REF! &amp;#REF! &amp;#REF! &amp; K88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L88 &amp;#REF! &amp;#REF! &amp;#REF! &amp;#REF! &amp;#REF! &amp;#REF! &amp;#REF! &amp;#REF! &amp;#REF! &amp;#REF!)</f>
        <v>#REF!</v>
      </c>
      <c r="C88" s="55"/>
      <c r="D88" s="10"/>
      <c r="E88" s="10"/>
      <c r="F88" s="10"/>
      <c r="G88" s="10"/>
      <c r="H88" s="10"/>
      <c r="I88" s="10"/>
      <c r="J88" s="10"/>
      <c r="K88" s="10"/>
      <c r="L88" s="10"/>
    </row>
    <row r="89" spans="1:12" x14ac:dyDescent="0.2">
      <c r="A89">
        <v>0.59652381655978148</v>
      </c>
      <c r="B89" t="e">
        <f>(D89 &amp; E89 &amp; F89 &amp; G89 &amp; H89 &amp;#REF! &amp;#REF! &amp;#REF! &amp;#REF! &amp;#REF! &amp;#REF! &amp;#REF! &amp;#REF! &amp;#REF! &amp;#REF! &amp;#REF! &amp;#REF! &amp;#REF! &amp;#REF! &amp; I89 &amp;#REF! &amp;#REF! &amp;#REF! &amp;#REF! &amp;#REF! &amp; J89 &amp;#REF! &amp;#REF! &amp;#REF! &amp;#REF! &amp;#REF! &amp;#REF! &amp;#REF! &amp;#REF! &amp;#REF! &amp;#REF! &amp;#REF! &amp;#REF! &amp;#REF! &amp;#REF! &amp;#REF! &amp;#REF! &amp;#REF! &amp; K89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L89 &amp;#REF! &amp;#REF! &amp;#REF! &amp;#REF! &amp;#REF! &amp;#REF! &amp;#REF! &amp;#REF! &amp;#REF! &amp;#REF!)</f>
        <v>#REF!</v>
      </c>
      <c r="C89" s="55"/>
      <c r="D89" s="10"/>
      <c r="E89" s="10"/>
      <c r="F89" s="10"/>
      <c r="G89" s="10"/>
      <c r="H89" s="10"/>
      <c r="I89" s="10"/>
      <c r="J89" s="10"/>
      <c r="K89" s="10"/>
      <c r="L89" s="10"/>
    </row>
    <row r="90" spans="1:12" x14ac:dyDescent="0.2">
      <c r="A90">
        <v>0.59290279324220263</v>
      </c>
      <c r="B90" t="e">
        <f>(D90 &amp; E90 &amp; F90 &amp; G90 &amp; H90 &amp;#REF! &amp;#REF! &amp;#REF! &amp;#REF! &amp;#REF! &amp;#REF! &amp;#REF! &amp;#REF! &amp;#REF! &amp;#REF! &amp;#REF! &amp;#REF! &amp;#REF! &amp;#REF! &amp; I90 &amp;#REF! &amp;#REF! &amp;#REF! &amp;#REF! &amp;#REF! &amp; J90 &amp;#REF! &amp;#REF! &amp;#REF! &amp;#REF! &amp;#REF! &amp;#REF! &amp;#REF! &amp;#REF! &amp;#REF! &amp;#REF! &amp;#REF! &amp;#REF! &amp;#REF! &amp;#REF! &amp;#REF! &amp;#REF! &amp;#REF! &amp; K90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L90 &amp;#REF! &amp;#REF! &amp;#REF! &amp;#REF! &amp;#REF! &amp;#REF! &amp;#REF! &amp;#REF! &amp;#REF! &amp;#REF!)</f>
        <v>#REF!</v>
      </c>
      <c r="C90" s="55"/>
      <c r="D90" s="10"/>
      <c r="E90" s="10"/>
      <c r="F90" s="10"/>
      <c r="G90" s="10"/>
      <c r="H90" s="10"/>
      <c r="I90" s="10"/>
      <c r="J90" s="10"/>
      <c r="K90" s="10"/>
      <c r="L90" s="10"/>
    </row>
    <row r="91" spans="1:12" x14ac:dyDescent="0.2">
      <c r="A91">
        <v>0.58930524422311004</v>
      </c>
      <c r="B91" t="e">
        <f>(D91 &amp; E91 &amp; F91 &amp; G91 &amp; H91 &amp;#REF! &amp;#REF! &amp;#REF! &amp;#REF! &amp;#REF! &amp;#REF! &amp;#REF! &amp;#REF! &amp;#REF! &amp;#REF! &amp;#REF! &amp;#REF! &amp;#REF! &amp;#REF! &amp; I91 &amp;#REF! &amp;#REF! &amp;#REF! &amp;#REF! &amp;#REF! &amp; J91 &amp;#REF! &amp;#REF! &amp;#REF! &amp;#REF! &amp;#REF! &amp;#REF! &amp;#REF! &amp;#REF! &amp;#REF! &amp;#REF! &amp;#REF! &amp;#REF! &amp;#REF! &amp;#REF! &amp;#REF! &amp;#REF! &amp;#REF! &amp; K91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L91 &amp;#REF! &amp;#REF! &amp;#REF! &amp;#REF! &amp;#REF! &amp;#REF! &amp;#REF! &amp;#REF! &amp;#REF! &amp;#REF!)</f>
        <v>#REF!</v>
      </c>
      <c r="C91" s="55"/>
      <c r="D91" s="10"/>
      <c r="E91" s="10"/>
      <c r="F91" s="10"/>
      <c r="G91" s="10"/>
      <c r="H91" s="10"/>
      <c r="I91" s="10"/>
      <c r="J91" s="10"/>
      <c r="K91" s="10"/>
      <c r="L91" s="10"/>
    </row>
    <row r="92" spans="1:12" x14ac:dyDescent="0.2">
      <c r="A92">
        <v>0.58584594455127237</v>
      </c>
      <c r="B92" t="e">
        <f>(D92 &amp; E92 &amp; F92 &amp; G92 &amp; H92 &amp;#REF! &amp;#REF! &amp;#REF! &amp;#REF! &amp;#REF! &amp;#REF! &amp;#REF! &amp;#REF! &amp;#REF! &amp;#REF! &amp;#REF! &amp;#REF! &amp;#REF! &amp;#REF! &amp; I92 &amp;#REF! &amp;#REF! &amp;#REF! &amp;#REF! &amp;#REF! &amp; J92 &amp;#REF! &amp;#REF! &amp;#REF! &amp;#REF! &amp;#REF! &amp;#REF! &amp;#REF! &amp;#REF! &amp;#REF! &amp;#REF! &amp;#REF! &amp;#REF! &amp;#REF! &amp;#REF! &amp;#REF! &amp;#REF! &amp;#REF! &amp; K92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L92 &amp;#REF! &amp;#REF! &amp;#REF! &amp;#REF! &amp;#REF! &amp;#REF! &amp;#REF! &amp;#REF! &amp;#REF! &amp;#REF!)</f>
        <v>#REF!</v>
      </c>
      <c r="C92" s="55"/>
      <c r="D92" s="10"/>
      <c r="E92" s="10"/>
      <c r="F92" s="10"/>
      <c r="G92" s="10"/>
      <c r="H92" s="10"/>
      <c r="I92" s="10"/>
      <c r="J92" s="10"/>
      <c r="K92" s="10"/>
      <c r="L92" s="10"/>
    </row>
    <row r="93" spans="1:12" x14ac:dyDescent="0.2">
      <c r="A93">
        <v>0.58229411903709982</v>
      </c>
      <c r="B93" t="e">
        <f>(D93 &amp; E93 &amp; F93 &amp; G93 &amp; H93 &amp;#REF! &amp;#REF! &amp;#REF! &amp;#REF! &amp;#REF! &amp;#REF! &amp;#REF! &amp;#REF! &amp;#REF! &amp;#REF! &amp;#REF! &amp;#REF! &amp;#REF! &amp;#REF! &amp; I93 &amp;#REF! &amp;#REF! &amp;#REF! &amp;#REF! &amp;#REF! &amp; J93 &amp;#REF! &amp;#REF! &amp;#REF! &amp;#REF! &amp;#REF! &amp;#REF! &amp;#REF! &amp;#REF! &amp;#REF! &amp;#REF! &amp;#REF! &amp;#REF! &amp;#REF! &amp;#REF! &amp;#REF! &amp;#REF! &amp;#REF! &amp; K93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L93 &amp;#REF! &amp;#REF! &amp;#REF! &amp;#REF! &amp;#REF! &amp;#REF! &amp;#REF! &amp;#REF! &amp;#REF! &amp;#REF!)</f>
        <v>#REF!</v>
      </c>
      <c r="C93" s="55"/>
      <c r="D93" s="10"/>
      <c r="E93" s="10"/>
      <c r="F93" s="10"/>
      <c r="G93" s="10"/>
      <c r="H93" s="10"/>
      <c r="I93" s="10"/>
      <c r="J93" s="10"/>
      <c r="K93" s="10"/>
      <c r="L93" s="10"/>
    </row>
    <row r="94" spans="1:12" x14ac:dyDescent="0.2">
      <c r="A94">
        <v>0.57887877018886735</v>
      </c>
      <c r="B94" t="e">
        <f>(D94 &amp; E94 &amp; F94 &amp; G94 &amp; H94 &amp;#REF! &amp;#REF! &amp;#REF! &amp;#REF! &amp;#REF! &amp;#REF! &amp;#REF! &amp;#REF! &amp;#REF! &amp;#REF! &amp;#REF! &amp;#REF! &amp;#REF! &amp;#REF! &amp; I94 &amp;#REF! &amp;#REF! &amp;#REF! &amp;#REF! &amp;#REF! &amp; J94 &amp;#REF! &amp;#REF! &amp;#REF! &amp;#REF! &amp;#REF! &amp;#REF! &amp;#REF! &amp;#REF! &amp;#REF! &amp;#REF! &amp;#REF! &amp;#REF! &amp;#REF! &amp;#REF! &amp;#REF! &amp;#REF! &amp;#REF! &amp; K94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L94 &amp;#REF! &amp;#REF! &amp;#REF! &amp;#REF! &amp;#REF! &amp;#REF! &amp;#REF! &amp;#REF! &amp;#REF! &amp;#REF!)</f>
        <v>#REF!</v>
      </c>
      <c r="C94" s="55"/>
      <c r="D94" s="10"/>
      <c r="E94" s="10"/>
      <c r="F94" s="10"/>
      <c r="G94" s="10"/>
      <c r="H94" s="10"/>
      <c r="I94" s="10"/>
      <c r="J94" s="10"/>
      <c r="K94" s="10"/>
      <c r="L94" s="10"/>
    </row>
    <row r="95" spans="1:12" x14ac:dyDescent="0.2">
      <c r="A95">
        <v>0.57537205505184885</v>
      </c>
      <c r="B95" t="e">
        <f>(D95 &amp; E95 &amp; F95 &amp; G95 &amp; H95 &amp;#REF! &amp;#REF! &amp;#REF! &amp;#REF! &amp;#REF! &amp;#REF! &amp;#REF! &amp;#REF! &amp;#REF! &amp;#REF! &amp;#REF! &amp;#REF! &amp;#REF! &amp;#REF! &amp; I95 &amp;#REF! &amp;#REF! &amp;#REF! &amp;#REF! &amp;#REF! &amp; J95 &amp;#REF! &amp;#REF! &amp;#REF! &amp;#REF! &amp;#REF! &amp;#REF! &amp;#REF! &amp;#REF! &amp;#REF! &amp;#REF! &amp;#REF! &amp;#REF! &amp;#REF! &amp;#REF! &amp;#REF! &amp;#REF! &amp;#REF! &amp; K95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L95 &amp;#REF! &amp;#REF! &amp;#REF! &amp;#REF! &amp;#REF! &amp;#REF! &amp;#REF! &amp;#REF! &amp;#REF! &amp;#REF!)</f>
        <v>#REF!</v>
      </c>
      <c r="C95" s="55"/>
      <c r="D95" s="10"/>
      <c r="E95" s="10"/>
      <c r="F95" s="10"/>
      <c r="G95" s="10"/>
      <c r="H95" s="10"/>
      <c r="I95" s="10"/>
      <c r="J95" s="10"/>
      <c r="K95" s="10"/>
      <c r="L95" s="10"/>
    </row>
    <row r="96" spans="1:12" x14ac:dyDescent="0.2">
      <c r="A96">
        <v>0.57188803265453148</v>
      </c>
      <c r="B96" t="e">
        <f>(D96 &amp; E96 &amp; F96 &amp; G96 &amp; H96 &amp;#REF! &amp;#REF! &amp;#REF! &amp;#REF! &amp;#REF! &amp;#REF! &amp;#REF! &amp;#REF! &amp;#REF! &amp;#REF! &amp;#REF! &amp;#REF! &amp;#REF! &amp;#REF! &amp; I96 &amp;#REF! &amp;#REF! &amp;#REF! &amp;#REF! &amp;#REF! &amp; J96 &amp;#REF! &amp;#REF! &amp;#REF! &amp;#REF! &amp;#REF! &amp;#REF! &amp;#REF! &amp;#REF! &amp;#REF! &amp;#REF! &amp;#REF! &amp;#REF! &amp;#REF! &amp;#REF! &amp;#REF! &amp;#REF! &amp;#REF! &amp; K96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L96 &amp;#REF! &amp;#REF! &amp;#REF! &amp;#REF! &amp;#REF! &amp;#REF! &amp;#REF! &amp;#REF! &amp;#REF! &amp;#REF!)</f>
        <v>#REF!</v>
      </c>
      <c r="C96" s="55"/>
      <c r="D96" s="10"/>
      <c r="E96" s="10"/>
      <c r="F96" s="10"/>
      <c r="G96" s="10"/>
      <c r="H96" s="10"/>
      <c r="I96" s="10"/>
      <c r="J96" s="10"/>
      <c r="K96" s="10"/>
      <c r="L96" s="10"/>
    </row>
    <row r="97" spans="1:12" x14ac:dyDescent="0.2">
      <c r="A97">
        <v>0.56864919246499623</v>
      </c>
      <c r="B97" t="e">
        <f>(D97 &amp; E97 &amp; F97 &amp; G97 &amp; H97 &amp;#REF! &amp;#REF! &amp;#REF! &amp;#REF! &amp;#REF! &amp;#REF! &amp;#REF! &amp;#REF! &amp;#REF! &amp;#REF! &amp;#REF! &amp;#REF! &amp;#REF! &amp;#REF! &amp; I97 &amp;#REF! &amp;#REF! &amp;#REF! &amp;#REF! &amp;#REF! &amp; J97 &amp;#REF! &amp;#REF! &amp;#REF! &amp;#REF! &amp;#REF! &amp;#REF! &amp;#REF! &amp;#REF! &amp;#REF! &amp;#REF! &amp;#REF! &amp;#REF! &amp;#REF! &amp;#REF! &amp;#REF! &amp;#REF! &amp;#REF! &amp; K97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L97 &amp;#REF! &amp;#REF! &amp;#REF! &amp;#REF! &amp;#REF! &amp;#REF! &amp;#REF! &amp;#REF! &amp;#REF! &amp;#REF!)</f>
        <v>#REF!</v>
      </c>
      <c r="C97" s="55"/>
      <c r="D97" s="10"/>
      <c r="E97" s="10"/>
      <c r="F97" s="10"/>
      <c r="G97" s="10"/>
      <c r="H97" s="10"/>
      <c r="I97" s="10"/>
      <c r="J97" s="10"/>
      <c r="K97" s="10"/>
      <c r="L97" s="10"/>
    </row>
    <row r="98" spans="1:12" x14ac:dyDescent="0.2">
      <c r="A98">
        <v>0.56520865214176697</v>
      </c>
      <c r="B98" t="e">
        <f>(D98 &amp; E98 &amp; F98 &amp; G98 &amp; H98 &amp;#REF! &amp;#REF! &amp;#REF! &amp;#REF! &amp;#REF! &amp;#REF! &amp;#REF! &amp;#REF! &amp;#REF! &amp;#REF! &amp;#REF! &amp;#REF! &amp;#REF! &amp;#REF! &amp; I98 &amp;#REF! &amp;#REF! &amp;#REF! &amp;#REF! &amp;#REF! &amp; J98 &amp;#REF! &amp;#REF! &amp;#REF! &amp;#REF! &amp;#REF! &amp;#REF! &amp;#REF! &amp;#REF! &amp;#REF! &amp;#REF! &amp;#REF! &amp;#REF! &amp;#REF! &amp;#REF! &amp;#REF! &amp;#REF! &amp;#REF! &amp; K98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L98 &amp;#REF! &amp;#REF! &amp;#REF! &amp;#REF! &amp;#REF! &amp;#REF! &amp;#REF! &amp;#REF! &amp;#REF! &amp;#REF!)</f>
        <v>#REF!</v>
      </c>
      <c r="C98" s="55"/>
      <c r="D98" s="10"/>
      <c r="E98" s="10"/>
      <c r="F98" s="10"/>
      <c r="G98" s="10"/>
      <c r="H98" s="10"/>
      <c r="I98" s="10"/>
      <c r="J98" s="10"/>
      <c r="K98" s="10"/>
      <c r="L98" s="10"/>
    </row>
    <row r="99" spans="1:12" x14ac:dyDescent="0.2">
      <c r="A99">
        <v>0.56190027481253624</v>
      </c>
      <c r="B99" t="e">
        <f>(D99 &amp; E99 &amp; F99 &amp; G99 &amp; H99 &amp;#REF! &amp;#REF! &amp;#REF! &amp;#REF! &amp;#REF! &amp;#REF! &amp;#REF! &amp;#REF! &amp;#REF! &amp;#REF! &amp;#REF! &amp;#REF! &amp;#REF! &amp;#REF! &amp; I99 &amp;#REF! &amp;#REF! &amp;#REF! &amp;#REF! &amp;#REF! &amp; J99 &amp;#REF! &amp;#REF! &amp;#REF! &amp;#REF! &amp;#REF! &amp;#REF! &amp;#REF! &amp;#REF! &amp;#REF! &amp;#REF! &amp;#REF! &amp;#REF! &amp;#REF! &amp;#REF! &amp;#REF! &amp;#REF! &amp;#REF! &amp; K99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L99 &amp;#REF! &amp;#REF! &amp;#REF! &amp;#REF! &amp;#REF! &amp;#REF! &amp;#REF! &amp;#REF! &amp;#REF! &amp;#REF!)</f>
        <v>#REF!</v>
      </c>
      <c r="C99" s="55"/>
      <c r="D99" s="10"/>
      <c r="E99" s="10"/>
      <c r="F99" s="10"/>
      <c r="G99" s="10"/>
      <c r="H99" s="10"/>
      <c r="I99" s="10"/>
      <c r="J99" s="10"/>
      <c r="K99" s="10"/>
      <c r="L99" s="10"/>
    </row>
    <row r="100" spans="1:12" x14ac:dyDescent="0.2">
      <c r="A100">
        <v>0.5585033542511062</v>
      </c>
      <c r="B100" t="e">
        <f>(D100 &amp; E100 &amp; F100 &amp; G100 &amp; H100 &amp;#REF! &amp;#REF! &amp;#REF! &amp;#REF! &amp;#REF! &amp;#REF! &amp;#REF! &amp;#REF! &amp;#REF! &amp;#REF! &amp;#REF! &amp;#REF! &amp;#REF! &amp;#REF! &amp; I100 &amp;#REF! &amp;#REF! &amp;#REF! &amp;#REF! &amp;#REF! &amp; J100 &amp;#REF! &amp;#REF! &amp;#REF! &amp;#REF! &amp;#REF! &amp;#REF! &amp;#REF! &amp;#REF! &amp;#REF! &amp;#REF! &amp;#REF! &amp;#REF! &amp;#REF! &amp;#REF! &amp;#REF! &amp;#REF! &amp;#REF! &amp; K100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L100 &amp;#REF! &amp;#REF! &amp;#REF! &amp;#REF! &amp;#REF! &amp;#REF! &amp;#REF! &amp;#REF! &amp;#REF! &amp;#REF!)</f>
        <v>#REF!</v>
      </c>
      <c r="C100" s="55"/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1:12" x14ac:dyDescent="0.2">
      <c r="A101">
        <v>0.55523690619958654</v>
      </c>
      <c r="B101" t="e">
        <f>(D101 &amp; E101 &amp; F101 &amp; G101 &amp; H101 &amp;#REF! &amp;#REF! &amp;#REF! &amp;#REF! &amp;#REF! &amp;#REF! &amp;#REF! &amp;#REF! &amp;#REF! &amp;#REF! &amp;#REF! &amp;#REF! &amp;#REF! &amp;#REF! &amp; I101 &amp;#REF! &amp;#REF! &amp;#REF! &amp;#REF! &amp;#REF! &amp; J101 &amp;#REF! &amp;#REF! &amp;#REF! &amp;#REF! &amp;#REF! &amp;#REF! &amp;#REF! &amp;#REF! &amp;#REF! &amp;#REF! &amp;#REF! &amp;#REF! &amp;#REF! &amp;#REF! &amp;#REF! &amp;#REF! &amp;#REF! &amp; K101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L101 &amp;#REF! &amp;#REF! &amp;#REF! &amp;#REF! &amp;#REF! &amp;#REF! &amp;#REF! &amp;#REF! &amp;#REF! &amp;#REF!)</f>
        <v>#REF!</v>
      </c>
      <c r="C101" s="55"/>
      <c r="D101" s="10"/>
      <c r="E101" s="10"/>
      <c r="F101" s="10"/>
      <c r="G101" s="10"/>
      <c r="H101" s="10"/>
      <c r="I101" s="10"/>
      <c r="J101" s="10"/>
      <c r="K101" s="10"/>
      <c r="L101" s="10"/>
    </row>
    <row r="102" spans="1:12" x14ac:dyDescent="0.2">
      <c r="A102">
        <v>0.55188302178756898</v>
      </c>
      <c r="B102" t="e">
        <f>(D102 &amp; E102 &amp; F102 &amp; G102 &amp; H102 &amp;#REF! &amp;#REF! &amp;#REF! &amp;#REF! &amp;#REF! &amp;#REF! &amp;#REF! &amp;#REF! &amp;#REF! &amp;#REF! &amp;#REF! &amp;#REF! &amp;#REF! &amp;#REF! &amp; I102 &amp;#REF! &amp;#REF! &amp;#REF! &amp;#REF! &amp;#REF! &amp; J102 &amp;#REF! &amp;#REF! &amp;#REF! &amp;#REF! &amp;#REF! &amp;#REF! &amp;#REF! &amp;#REF! &amp;#REF! &amp;#REF! &amp;#REF! &amp;#REF! &amp;#REF! &amp;#REF! &amp;#REF! &amp;#REF! &amp;#REF! &amp; K102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L102 &amp;#REF! &amp;#REF! &amp;#REF! &amp;#REF! &amp;#REF! &amp;#REF! &amp;#REF! &amp;#REF! &amp;#REF! &amp;#REF!)</f>
        <v>#REF!</v>
      </c>
      <c r="C102" s="55"/>
      <c r="D102" s="10"/>
      <c r="E102" s="10"/>
      <c r="F102" s="10"/>
      <c r="G102" s="10"/>
      <c r="H102" s="10"/>
      <c r="I102" s="10"/>
      <c r="J102" s="10"/>
      <c r="K102" s="10"/>
      <c r="L102" s="10"/>
    </row>
    <row r="103" spans="1:12" x14ac:dyDescent="0.2">
      <c r="A103">
        <v>0.54855078717235606</v>
      </c>
      <c r="B103" t="e">
        <f>(D103 &amp; E103 &amp; F103 &amp; G103 &amp; H103 &amp;#REF! &amp;#REF! &amp;#REF! &amp;#REF! &amp;#REF! &amp;#REF! &amp;#REF! &amp;#REF! &amp;#REF! &amp;#REF! &amp;#REF! &amp;#REF! &amp;#REF! &amp;#REF! &amp; I103 &amp;#REF! &amp;#REF! &amp;#REF! &amp;#REF! &amp;#REF! &amp; J103 &amp;#REF! &amp;#REF! &amp;#REF! &amp;#REF! &amp;#REF! &amp;#REF! &amp;#REF! &amp;#REF! &amp;#REF! &amp;#REF! &amp;#REF! &amp;#REF! &amp;#REF! &amp;#REF! &amp;#REF! &amp;#REF! &amp;#REF! &amp; K103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L103 &amp;#REF! &amp;#REF! &amp;#REF! &amp;#REF! &amp;#REF! &amp;#REF! &amp;#REF! &amp;#REF! &amp;#REF! &amp;#REF!)</f>
        <v>#REF!</v>
      </c>
      <c r="C103" s="55"/>
      <c r="D103" s="10"/>
      <c r="E103" s="10"/>
      <c r="F103" s="10"/>
      <c r="G103" s="10"/>
      <c r="H103" s="10"/>
      <c r="I103" s="10"/>
      <c r="J103" s="10"/>
      <c r="K103" s="10"/>
      <c r="L103" s="10"/>
    </row>
    <row r="104" spans="1:12" x14ac:dyDescent="0.2">
      <c r="A104">
        <v>0.54534651850108529</v>
      </c>
      <c r="B104" t="e">
        <f>(D104 &amp; E104 &amp; F104 &amp; G104 &amp; H104 &amp;#REF! &amp;#REF! &amp;#REF! &amp;#REF! &amp;#REF! &amp;#REF! &amp;#REF! &amp;#REF! &amp;#REF! &amp;#REF! &amp;#REF! &amp;#REF! &amp;#REF! &amp;#REF! &amp; I104 &amp;#REF! &amp;#REF! &amp;#REF! &amp;#REF! &amp;#REF! &amp; J104 &amp;#REF! &amp;#REF! &amp;#REF! &amp;#REF! &amp;#REF! &amp;#REF! &amp;#REF! &amp;#REF! &amp;#REF! &amp;#REF! &amp;#REF! &amp;#REF! &amp;#REF! &amp;#REF! &amp;#REF! &amp;#REF! &amp;#REF! &amp; K104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L104 &amp;#REF! &amp;#REF! &amp;#REF! &amp;#REF! &amp;#REF! &amp;#REF! &amp;#REF! &amp;#REF! &amp;#REF! &amp;#REF!)</f>
        <v>#REF!</v>
      </c>
      <c r="C104" s="55"/>
      <c r="D104" s="10"/>
      <c r="E104" s="10"/>
      <c r="F104" s="10"/>
      <c r="G104" s="10"/>
      <c r="H104" s="10"/>
      <c r="I104" s="10"/>
      <c r="J104" s="10"/>
      <c r="K104" s="10"/>
      <c r="L104" s="10"/>
    </row>
    <row r="105" spans="1:12" x14ac:dyDescent="0.2">
      <c r="A105">
        <v>0.54205645526123303</v>
      </c>
      <c r="B105" t="e">
        <f>(D105 &amp; E105 &amp; F105 &amp; G105 &amp; H105 &amp;#REF! &amp;#REF! &amp;#REF! &amp;#REF! &amp;#REF! &amp;#REF! &amp;#REF! &amp;#REF! &amp;#REF! &amp;#REF! &amp;#REF! &amp;#REF! &amp;#REF! &amp;#REF! &amp; I105 &amp;#REF! &amp;#REF! &amp;#REF! &amp;#REF! &amp;#REF! &amp; J105 &amp;#REF! &amp;#REF! &amp;#REF! &amp;#REF! &amp;#REF! &amp;#REF! &amp;#REF! &amp;#REF! &amp;#REF! &amp;#REF! &amp;#REF! &amp;#REF! &amp;#REF! &amp;#REF! &amp;#REF! &amp;#REF! &amp;#REF! &amp; K105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L105 &amp;#REF! &amp;#REF! &amp;#REF! &amp;#REF! &amp;#REF! &amp;#REF! &amp;#REF! &amp;#REF! &amp;#REF! &amp;#REF!)</f>
        <v>#REF!</v>
      </c>
      <c r="C105" s="55"/>
      <c r="D105" s="10"/>
      <c r="E105" s="10"/>
      <c r="F105" s="10"/>
      <c r="G105" s="10"/>
      <c r="H105" s="10"/>
      <c r="I105" s="10"/>
      <c r="J105" s="10"/>
      <c r="K105" s="10"/>
      <c r="L105" s="10"/>
    </row>
    <row r="106" spans="1:12" x14ac:dyDescent="0.2">
      <c r="A106">
        <v>0.53889272405489697</v>
      </c>
      <c r="B106" t="e">
        <f>(D106 &amp; E106 &amp; F106 &amp; G106 &amp; H106 &amp;#REF! &amp;#REF! &amp;#REF! &amp;#REF! &amp;#REF! &amp;#REF! &amp;#REF! &amp;#REF! &amp;#REF! &amp;#REF! &amp;#REF! &amp;#REF! &amp;#REF! &amp;#REF! &amp; I106 &amp;#REF! &amp;#REF! &amp;#REF! &amp;#REF! &amp;#REF! &amp; J106 &amp;#REF! &amp;#REF! &amp;#REF! &amp;#REF! &amp;#REF! &amp;#REF! &amp;#REF! &amp;#REF! &amp;#REF! &amp;#REF! &amp;#REF! &amp;#REF! &amp;#REF! &amp;#REF! &amp;#REF! &amp;#REF! &amp;#REF! &amp; K106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L106 &amp;#REF! &amp;#REF! &amp;#REF! &amp;#REF! &amp;#REF! &amp;#REF! &amp;#REF! &amp;#REF! &amp;#REF! &amp;#REF!)</f>
        <v>#REF!</v>
      </c>
      <c r="C106" s="55"/>
      <c r="D106" s="10"/>
      <c r="E106" s="10"/>
      <c r="F106" s="10"/>
      <c r="G106" s="10"/>
      <c r="H106" s="10"/>
      <c r="I106" s="10"/>
      <c r="J106" s="10"/>
      <c r="K106" s="10"/>
      <c r="L106" s="10"/>
    </row>
    <row r="107" spans="1:12" x14ac:dyDescent="0.2">
      <c r="A107">
        <v>0.53564426886288674</v>
      </c>
      <c r="B107" t="e">
        <f>(D107 &amp; E107 &amp; F107 &amp; G107 &amp; H107 &amp;#REF! &amp;#REF! &amp;#REF! &amp;#REF! &amp;#REF! &amp;#REF! &amp;#REF! &amp;#REF! &amp;#REF! &amp;#REF! &amp;#REF! &amp;#REF! &amp;#REF! &amp;#REF! &amp; I107 &amp;#REF! &amp;#REF! &amp;#REF! &amp;#REF! &amp;#REF! &amp; J107 &amp;#REF! &amp;#REF! &amp;#REF! &amp;#REF! &amp;#REF! &amp;#REF! &amp;#REF! &amp;#REF! &amp;#REF! &amp;#REF! &amp;#REF! &amp;#REF! &amp;#REF! &amp;#REF! &amp;#REF! &amp;#REF! &amp;#REF! &amp; K107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L107 &amp;#REF! &amp;#REF! &amp;#REF! &amp;#REF! &amp;#REF! &amp;#REF! &amp;#REF! &amp;#REF! &amp;#REF! &amp;#REF!)</f>
        <v>#REF!</v>
      </c>
      <c r="C107" s="55"/>
      <c r="D107" s="10"/>
      <c r="E107" s="10"/>
      <c r="F107" s="10"/>
      <c r="G107" s="10"/>
      <c r="H107" s="10"/>
      <c r="I107" s="10"/>
      <c r="J107" s="10"/>
      <c r="K107" s="10"/>
      <c r="L107" s="10"/>
    </row>
    <row r="108" spans="1:12" x14ac:dyDescent="0.2">
      <c r="A108">
        <v>0.53241674538995054</v>
      </c>
      <c r="B108" t="e">
        <f>(D108 &amp; E108 &amp; F108 &amp; G108 &amp; H108 &amp;#REF! &amp;#REF! &amp;#REF! &amp;#REF! &amp;#REF! &amp;#REF! &amp;#REF! &amp;#REF! &amp;#REF! &amp;#REF! &amp;#REF! &amp;#REF! &amp;#REF! &amp;#REF! &amp; I108 &amp;#REF! &amp;#REF! &amp;#REF! &amp;#REF! &amp;#REF! &amp; J108 &amp;#REF! &amp;#REF! &amp;#REF! &amp;#REF! &amp;#REF! &amp;#REF! &amp;#REF! &amp;#REF! &amp;#REF! &amp;#REF! &amp;#REF! &amp;#REF! &amp;#REF! &amp;#REF! &amp;#REF! &amp;#REF! &amp;#REF! &amp; K108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L108 &amp;#REF! &amp;#REF! &amp;#REF! &amp;#REF! &amp;#REF! &amp;#REF! &amp;#REF! &amp;#REF! &amp;#REF! &amp;#REF!)</f>
        <v>#REF!</v>
      </c>
      <c r="C108" s="55"/>
      <c r="D108" s="10"/>
      <c r="E108" s="10"/>
      <c r="F108" s="10"/>
      <c r="G108" s="10"/>
      <c r="H108" s="10"/>
      <c r="I108" s="10"/>
      <c r="J108" s="10"/>
      <c r="K108" s="10"/>
      <c r="L108" s="10"/>
    </row>
    <row r="109" spans="1:12" x14ac:dyDescent="0.2">
      <c r="A109">
        <v>0.52951943566692272</v>
      </c>
      <c r="B109" t="e">
        <f>(D109 &amp; E109 &amp; F109 &amp; G109 &amp; H109 &amp;#REF! &amp;#REF! &amp;#REF! &amp;#REF! &amp;#REF! &amp;#REF! &amp;#REF! &amp;#REF! &amp;#REF! &amp;#REF! &amp;#REF! &amp;#REF! &amp;#REF! &amp;#REF! &amp; I109 &amp;#REF! &amp;#REF! &amp;#REF! &amp;#REF! &amp;#REF! &amp; J109 &amp;#REF! &amp;#REF! &amp;#REF! &amp;#REF! &amp;#REF! &amp;#REF! &amp;#REF! &amp;#REF! &amp;#REF! &amp;#REF! &amp;#REF! &amp;#REF! &amp;#REF! &amp;#REF! &amp;#REF! &amp;#REF! &amp;#REF! &amp; K109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L109 &amp;#REF! &amp;#REF! &amp;#REF! &amp;#REF! &amp;#REF! &amp;#REF! &amp;#REF! &amp;#REF! &amp;#REF! &amp;#REF!)</f>
        <v>#REF!</v>
      </c>
      <c r="C109" s="55"/>
      <c r="D109" s="10"/>
      <c r="E109" s="10"/>
      <c r="F109" s="10"/>
      <c r="G109" s="10"/>
      <c r="H109" s="10"/>
      <c r="I109" s="10"/>
      <c r="J109" s="10"/>
      <c r="K109" s="10"/>
      <c r="L109" s="10"/>
    </row>
    <row r="110" spans="1:12" x14ac:dyDescent="0.2">
      <c r="A110">
        <v>0.52633135733724123</v>
      </c>
      <c r="B110" t="e">
        <f>(D110 &amp; E110 &amp; F110 &amp; G110 &amp; H110 &amp;#REF! &amp;#REF! &amp;#REF! &amp;#REF! &amp;#REF! &amp;#REF! &amp;#REF! &amp;#REF! &amp;#REF! &amp;#REF! &amp;#REF! &amp;#REF! &amp;#REF! &amp;#REF! &amp; I110 &amp;#REF! &amp;#REF! &amp;#REF! &amp;#REF! &amp;#REF! &amp; J110 &amp;#REF! &amp;#REF! &amp;#REF! &amp;#REF! &amp;#REF! &amp;#REF! &amp;#REF! &amp;#REF! &amp;#REF! &amp;#REF! &amp;#REF! &amp;#REF! &amp;#REF! &amp;#REF! &amp;#REF! &amp;#REF! &amp;#REF! &amp; K110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L110 &amp;#REF! &amp;#REF! &amp;#REF! &amp;#REF! &amp;#REF! &amp;#REF! &amp;#REF! &amp;#REF! &amp;#REF! &amp;#REF!)</f>
        <v>#REF!</v>
      </c>
      <c r="C110" s="55"/>
      <c r="D110" s="10"/>
      <c r="E110" s="10"/>
      <c r="F110" s="10"/>
      <c r="G110" s="10"/>
      <c r="H110" s="10"/>
      <c r="I110" s="10"/>
      <c r="J110" s="10"/>
      <c r="K110" s="10"/>
      <c r="L110" s="10"/>
    </row>
    <row r="111" spans="1:12" x14ac:dyDescent="0.2">
      <c r="A111">
        <v>0.523265660419863</v>
      </c>
      <c r="B111" t="e">
        <f>(D111 &amp; E111 &amp; F111 &amp; G111 &amp; H111 &amp;#REF! &amp;#REF! &amp;#REF! &amp;#REF! &amp;#REF! &amp;#REF! &amp;#REF! &amp;#REF! &amp;#REF! &amp;#REF! &amp;#REF! &amp;#REF! &amp;#REF! &amp;#REF! &amp; I111 &amp;#REF! &amp;#REF! &amp;#REF! &amp;#REF! &amp;#REF! &amp; J111 &amp;#REF! &amp;#REF! &amp;#REF! &amp;#REF! &amp;#REF! &amp;#REF! &amp;#REF! &amp;#REF! &amp;#REF! &amp;#REF! &amp;#REF! &amp;#REF! &amp;#REF! &amp;#REF! &amp;#REF! &amp;#REF! &amp;#REF! &amp; K111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L111 &amp;#REF! &amp;#REF! &amp;#REF! &amp;#REF! &amp;#REF! &amp;#REF! &amp;#REF! &amp;#REF! &amp;#REF! &amp;#REF!)</f>
        <v>#REF!</v>
      </c>
      <c r="C111" s="55"/>
      <c r="D111" s="10"/>
      <c r="E111" s="10"/>
      <c r="F111" s="10"/>
      <c r="G111" s="10"/>
      <c r="H111" s="10"/>
      <c r="I111" s="10"/>
      <c r="J111" s="10"/>
      <c r="K111" s="10"/>
      <c r="L111" s="10"/>
    </row>
    <row r="112" spans="1:12" x14ac:dyDescent="0.2">
      <c r="A112">
        <v>0.52011782933075656</v>
      </c>
      <c r="B112" t="e">
        <f>(D112 &amp; E112 &amp; F112 &amp; G112 &amp; H112 &amp;#REF! &amp;#REF! &amp;#REF! &amp;#REF! &amp;#REF! &amp;#REF! &amp;#REF! &amp;#REF! &amp;#REF! &amp;#REF! &amp;#REF! &amp;#REF! &amp;#REF! &amp;#REF! &amp; I112 &amp;#REF! &amp;#REF! &amp;#REF! &amp;#REF! &amp;#REF! &amp; J112 &amp;#REF! &amp;#REF! &amp;#REF! &amp;#REF! &amp;#REF! &amp;#REF! &amp;#REF! &amp;#REF! &amp;#REF! &amp;#REF! &amp;#REF! &amp;#REF! &amp;#REF! &amp;#REF! &amp;#REF! &amp;#REF! &amp;#REF! &amp; K112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L112 &amp;#REF! &amp;#REF! &amp;#REF! &amp;#REF! &amp;#REF! &amp;#REF! &amp;#REF! &amp;#REF! &amp;#REF! &amp;#REF!)</f>
        <v>#REF!</v>
      </c>
      <c r="C112" s="55"/>
      <c r="D112" s="10"/>
      <c r="E112" s="10"/>
      <c r="F112" s="10"/>
      <c r="G112" s="10"/>
      <c r="H112" s="10"/>
      <c r="I112" s="10"/>
      <c r="J112" s="10"/>
      <c r="K112" s="10"/>
      <c r="L112" s="10"/>
    </row>
    <row r="113" spans="1:12" x14ac:dyDescent="0.2">
      <c r="A113">
        <v>0.51709082087675595</v>
      </c>
      <c r="B113" t="e">
        <f>(D113 &amp; E113 &amp; F113 &amp; G113 &amp; H113 &amp;#REF! &amp;#REF! &amp;#REF! &amp;#REF! &amp;#REF! &amp;#REF! &amp;#REF! &amp;#REF! &amp;#REF! &amp;#REF! &amp;#REF! &amp;#REF! &amp;#REF! &amp;#REF! &amp; I113 &amp;#REF! &amp;#REF! &amp;#REF! &amp;#REF! &amp;#REF! &amp; J113 &amp;#REF! &amp;#REF! &amp;#REF! &amp;#REF! &amp;#REF! &amp;#REF! &amp;#REF! &amp;#REF! &amp;#REF! &amp;#REF! &amp;#REF! &amp;#REF! &amp;#REF! &amp;#REF! &amp;#REF! &amp;#REF! &amp;#REF! &amp; K113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L113 &amp;#REF! &amp;#REF! &amp;#REF! &amp;#REF! &amp;#REF! &amp;#REF! &amp;#REF! &amp;#REF! &amp;#REF! &amp;#REF!)</f>
        <v>#REF!</v>
      </c>
      <c r="C113" s="55"/>
      <c r="D113" s="10"/>
      <c r="E113" s="10"/>
      <c r="F113" s="10"/>
      <c r="G113" s="10"/>
      <c r="H113" s="10"/>
      <c r="I113" s="10"/>
      <c r="J113" s="10"/>
      <c r="K113" s="10"/>
      <c r="L113" s="10"/>
    </row>
    <row r="114" spans="1:12" x14ac:dyDescent="0.2">
      <c r="A114">
        <v>0.51398270060116202</v>
      </c>
      <c r="B114" t="e">
        <f>(D114 &amp; E114 &amp; F114 &amp; G114 &amp; H114 &amp;#REF! &amp;#REF! &amp;#REF! &amp;#REF! &amp;#REF! &amp;#REF! &amp;#REF! &amp;#REF! &amp;#REF! &amp;#REF! &amp;#REF! &amp;#REF! &amp;#REF! &amp;#REF! &amp; I114 &amp;#REF! &amp;#REF! &amp;#REF! &amp;#REF! &amp;#REF! &amp; J114 &amp;#REF! &amp;#REF! &amp;#REF! &amp;#REF! &amp;#REF! &amp;#REF! &amp;#REF! &amp;#REF! &amp;#REF! &amp;#REF! &amp;#REF! &amp;#REF! &amp;#REF! &amp;#REF! &amp;#REF! &amp;#REF! &amp;#REF! &amp; K114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L114 &amp;#REF! &amp;#REF! &amp;#REF! &amp;#REF! &amp;#REF! &amp;#REF! &amp;#REF! &amp;#REF! &amp;#REF! &amp;#REF!)</f>
        <v>#REF!</v>
      </c>
      <c r="C114" s="55"/>
      <c r="D114" s="10"/>
      <c r="E114" s="10"/>
      <c r="F114" s="10"/>
      <c r="G114" s="10"/>
      <c r="H114" s="10"/>
      <c r="I114" s="10"/>
      <c r="J114" s="10"/>
      <c r="K114" s="10"/>
      <c r="L114" s="10"/>
    </row>
    <row r="115" spans="1:12" x14ac:dyDescent="0.2">
      <c r="A115">
        <v>0.51089455805971129</v>
      </c>
      <c r="B115" t="e">
        <f>(D115 &amp; E115 &amp; F115 &amp; G115 &amp; H115 &amp;#REF! &amp;#REF! &amp;#REF! &amp;#REF! &amp;#REF! &amp;#REF! &amp;#REF! &amp;#REF! &amp;#REF! &amp;#REF! &amp;#REF! &amp;#REF! &amp;#REF! &amp;#REF! &amp; I115 &amp;#REF! &amp;#REF! &amp;#REF! &amp;#REF! &amp;#REF! &amp; J115 &amp;#REF! &amp;#REF! &amp;#REF! &amp;#REF! &amp;#REF! &amp;#REF! &amp;#REF! &amp;#REF! &amp;#REF! &amp;#REF! &amp;#REF! &amp;#REF! &amp;#REF! &amp;#REF! &amp;#REF! &amp;#REF! &amp;#REF! &amp; K115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L115 &amp;#REF! &amp;#REF! &amp;#REF! &amp;#REF! &amp;#REF! &amp;#REF! &amp;#REF! &amp;#REF! &amp;#REF! &amp;#REF!)</f>
        <v>#REF!</v>
      </c>
      <c r="C115" s="55"/>
      <c r="D115" s="10"/>
      <c r="E115" s="10"/>
      <c r="F115" s="10"/>
      <c r="G115" s="10"/>
      <c r="H115" s="10"/>
      <c r="I115" s="10"/>
      <c r="J115" s="10"/>
      <c r="K115" s="10"/>
      <c r="L115" s="10"/>
    </row>
    <row r="116" spans="1:12" x14ac:dyDescent="0.2">
      <c r="A116">
        <v>0.50792492672538303</v>
      </c>
      <c r="B116" t="e">
        <f>(D116 &amp; E116 &amp; F116 &amp; G116 &amp; H116 &amp;#REF! &amp;#REF! &amp;#REF! &amp;#REF! &amp;#REF! &amp;#REF! &amp;#REF! &amp;#REF! &amp;#REF! &amp;#REF! &amp;#REF! &amp;#REF! &amp;#REF! &amp;#REF! &amp; I116 &amp;#REF! &amp;#REF! &amp;#REF! &amp;#REF! &amp;#REF! &amp; J116 &amp;#REF! &amp;#REF! &amp;#REF! &amp;#REF! &amp;#REF! &amp;#REF! &amp;#REF! &amp;#REF! &amp;#REF! &amp;#REF! &amp;#REF! &amp;#REF! &amp;#REF! &amp;#REF! &amp;#REF! &amp;#REF! &amp;#REF! &amp; K116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L116 &amp;#REF! &amp;#REF! &amp;#REF! &amp;#REF! &amp;#REF! &amp;#REF! &amp;#REF! &amp;#REF! &amp;#REF! &amp;#REF!)</f>
        <v>#REF!</v>
      </c>
      <c r="C116" s="55"/>
      <c r="D116" s="10"/>
      <c r="E116" s="10"/>
      <c r="F116" s="10"/>
      <c r="G116" s="10"/>
      <c r="H116" s="10"/>
      <c r="I116" s="10"/>
      <c r="J116" s="10"/>
      <c r="K116" s="10"/>
      <c r="L116" s="10"/>
    </row>
    <row r="117" spans="1:12" x14ac:dyDescent="0.2">
      <c r="A117">
        <v>0.50487570009097438</v>
      </c>
      <c r="B117" t="e">
        <f>(D117 &amp; E117 &amp; F117 &amp; G117 &amp; H117 &amp;#REF! &amp;#REF! &amp;#REF! &amp;#REF! &amp;#REF! &amp;#REF! &amp;#REF! &amp;#REF! &amp;#REF! &amp;#REF! &amp;#REF! &amp;#REF! &amp;#REF! &amp;#REF! &amp; I117 &amp;#REF! &amp;#REF! &amp;#REF! &amp;#REF! &amp;#REF! &amp; J117 &amp;#REF! &amp;#REF! &amp;#REF! &amp;#REF! &amp;#REF! &amp;#REF! &amp;#REF! &amp;#REF! &amp;#REF! &amp;#REF! &amp;#REF! &amp;#REF! &amp;#REF! &amp;#REF! &amp;#REF! &amp;#REF! &amp;#REF! &amp; K117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L117 &amp;#REF! &amp;#REF! &amp;#REF! &amp;#REF! &amp;#REF! &amp;#REF! &amp;#REF! &amp;#REF! &amp;#REF! &amp;#REF!)</f>
        <v>#REF!</v>
      </c>
      <c r="C117" s="55"/>
      <c r="D117" s="10"/>
      <c r="E117" s="10"/>
      <c r="F117" s="10"/>
      <c r="G117" s="10"/>
      <c r="H117" s="10"/>
      <c r="I117" s="10"/>
      <c r="J117" s="10"/>
      <c r="K117" s="10"/>
      <c r="L117" s="10"/>
    </row>
    <row r="118" spans="1:12" x14ac:dyDescent="0.2">
      <c r="A118">
        <v>0.50194347785610238</v>
      </c>
      <c r="B118" t="e">
        <f>(D118 &amp; E118 &amp; F118 &amp; G118 &amp; H118 &amp;#REF! &amp;#REF! &amp;#REF! &amp;#REF! &amp;#REF! &amp;#REF! &amp;#REF! &amp;#REF! &amp;#REF! &amp;#REF! &amp;#REF! &amp;#REF! &amp;#REF! &amp;#REF! &amp; I118 &amp;#REF! &amp;#REF! &amp;#REF! &amp;#REF! &amp;#REF! &amp; J118 &amp;#REF! &amp;#REF! &amp;#REF! &amp;#REF! &amp;#REF! &amp;#REF! &amp;#REF! &amp;#REF! &amp;#REF! &amp;#REF! &amp;#REF! &amp;#REF! &amp;#REF! &amp;#REF! &amp;#REF! &amp;#REF! &amp;#REF! &amp; K118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L118 &amp;#REF! &amp;#REF! &amp;#REF! &amp;#REF! &amp;#REF! &amp;#REF! &amp;#REF! &amp;#REF! &amp;#REF! &amp;#REF!)</f>
        <v>#REF!</v>
      </c>
      <c r="C118" s="55"/>
      <c r="D118" s="10"/>
      <c r="E118" s="10"/>
      <c r="F118" s="10"/>
      <c r="G118" s="10"/>
      <c r="H118" s="10"/>
      <c r="I118" s="10"/>
      <c r="J118" s="10"/>
      <c r="K118" s="10"/>
      <c r="L118" s="10"/>
    </row>
    <row r="119" spans="1:12" x14ac:dyDescent="0.2">
      <c r="A119">
        <v>0.49893264928155245</v>
      </c>
      <c r="B119" t="e">
        <f>(D119 &amp; E119 &amp; F119 &amp; G119 &amp; H119 &amp;#REF! &amp;#REF! &amp;#REF! &amp;#REF! &amp;#REF! &amp;#REF! &amp;#REF! &amp;#REF! &amp;#REF! &amp;#REF! &amp;#REF! &amp;#REF! &amp;#REF! &amp;#REF! &amp; I119 &amp;#REF! &amp;#REF! &amp;#REF! &amp;#REF! &amp;#REF! &amp; J119 &amp;#REF! &amp;#REF! &amp;#REF! &amp;#REF! &amp;#REF! &amp;#REF! &amp;#REF! &amp;#REF! &amp;#REF! &amp;#REF! &amp;#REF! &amp;#REF! &amp;#REF! &amp;#REF! &amp;#REF! &amp;#REF! &amp;#REF! &amp; K119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L119 &amp;#REF! &amp;#REF! &amp;#REF! &amp;#REF! &amp;#REF! &amp;#REF! &amp;#REF! &amp;#REF! &amp;#REF! &amp;#REF!)</f>
        <v>#REF!</v>
      </c>
      <c r="C119" s="55"/>
      <c r="D119" s="10"/>
      <c r="E119" s="10"/>
      <c r="F119" s="10"/>
      <c r="G119" s="10"/>
      <c r="H119" s="10"/>
      <c r="I119" s="10"/>
      <c r="J119" s="10"/>
      <c r="K119" s="10"/>
      <c r="L119" s="10"/>
    </row>
    <row r="120" spans="1:12" x14ac:dyDescent="0.2">
      <c r="A120">
        <v>0.49594113833771042</v>
      </c>
      <c r="B120" t="e">
        <f>(D120 &amp; E120 &amp; F120 &amp; G120 &amp; H120 &amp;#REF! &amp;#REF! &amp;#REF! &amp;#REF! &amp;#REF! &amp;#REF! &amp;#REF! &amp;#REF! &amp;#REF! &amp;#REF! &amp;#REF! &amp;#REF! &amp;#REF! &amp;#REF! &amp; I120 &amp;#REF! &amp;#REF! &amp;#REF! &amp;#REF! &amp;#REF! &amp; J120 &amp;#REF! &amp;#REF! &amp;#REF! &amp;#REF! &amp;#REF! &amp;#REF! &amp;#REF! &amp;#REF! &amp;#REF! &amp;#REF! &amp;#REF! &amp;#REF! &amp;#REF! &amp;#REF! &amp;#REF! &amp;#REF! &amp;#REF! &amp; K120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L120 &amp;#REF! &amp;#REF! &amp;#REF! &amp;#REF! &amp;#REF! &amp;#REF! &amp;#REF! &amp;#REF! &amp;#REF! &amp;#REF!)</f>
        <v>#REF!</v>
      </c>
      <c r="C120" s="55"/>
      <c r="D120" s="10"/>
      <c r="E120" s="10"/>
      <c r="F120" s="10"/>
      <c r="G120" s="10"/>
      <c r="H120" s="10"/>
      <c r="I120" s="10"/>
      <c r="J120" s="10"/>
      <c r="K120" s="10"/>
      <c r="L120" s="10"/>
    </row>
    <row r="121" spans="1:12" x14ac:dyDescent="0.2">
      <c r="A121">
        <v>0.49325562343639606</v>
      </c>
      <c r="B121" t="e">
        <f>(D121 &amp; E121 &amp; F121 &amp; G121 &amp; H121 &amp;#REF! &amp;#REF! &amp;#REF! &amp;#REF! &amp;#REF! &amp;#REF! &amp;#REF! &amp;#REF! &amp;#REF! &amp;#REF! &amp;#REF! &amp;#REF! &amp;#REF! &amp;#REF! &amp; I121 &amp;#REF! &amp;#REF! &amp;#REF! &amp;#REF! &amp;#REF! &amp; J121 &amp;#REF! &amp;#REF! &amp;#REF! &amp;#REF! &amp;#REF! &amp;#REF! &amp;#REF! &amp;#REF! &amp;#REF! &amp;#REF! &amp;#REF! &amp;#REF! &amp;#REF! &amp;#REF! &amp;#REF! &amp;#REF! &amp;#REF! &amp; K121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L121 &amp;#REF! &amp;#REF! &amp;#REF! &amp;#REF! &amp;#REF! &amp;#REF! &amp;#REF! &amp;#REF! &amp;#REF! &amp;#REF!)</f>
        <v>#REF!</v>
      </c>
      <c r="C121" s="55"/>
      <c r="D121" s="10"/>
      <c r="E121" s="10"/>
      <c r="F121" s="10"/>
      <c r="G121" s="10"/>
      <c r="H121" s="10"/>
      <c r="I121" s="10"/>
      <c r="J121" s="10"/>
      <c r="K121" s="10"/>
      <c r="L121" s="10"/>
    </row>
    <row r="122" spans="1:12" x14ac:dyDescent="0.2">
      <c r="A122">
        <v>0.49030051733138863</v>
      </c>
      <c r="B122" t="e">
        <f>(D122 &amp; E122 &amp; F122 &amp; G122 &amp; H122 &amp;#REF! &amp;#REF! &amp;#REF! &amp;#REF! &amp;#REF! &amp;#REF! &amp;#REF! &amp;#REF! &amp;#REF! &amp;#REF! &amp;#REF! &amp;#REF! &amp;#REF! &amp;#REF! &amp; I122 &amp;#REF! &amp;#REF! &amp;#REF! &amp;#REF! &amp;#REF! &amp; J122 &amp;#REF! &amp;#REF! &amp;#REF! &amp;#REF! &amp;#REF! &amp;#REF! &amp;#REF! &amp;#REF! &amp;#REF! &amp;#REF! &amp;#REF! &amp;#REF! &amp;#REF! &amp;#REF! &amp;#REF! &amp;#REF! &amp;#REF! &amp; K122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L122 &amp;#REF! &amp;#REF! &amp;#REF! &amp;#REF! &amp;#REF! &amp;#REF! &amp;#REF! &amp;#REF! &amp;#REF! &amp;#REF!)</f>
        <v>#REF!</v>
      </c>
      <c r="C122" s="55"/>
      <c r="D122" s="10"/>
      <c r="E122" s="10"/>
      <c r="F122" s="10"/>
      <c r="G122" s="10"/>
      <c r="H122" s="10"/>
      <c r="I122" s="10"/>
      <c r="J122" s="10"/>
      <c r="K122" s="10"/>
      <c r="L122" s="10"/>
    </row>
    <row r="123" spans="1:12" x14ac:dyDescent="0.2">
      <c r="A123">
        <v>0.48745877199802518</v>
      </c>
      <c r="B123" t="e">
        <f>(D123 &amp; E123 &amp; F123 &amp; G123 &amp; H123 &amp;#REF! &amp;#REF! &amp;#REF! &amp;#REF! &amp;#REF! &amp;#REF! &amp;#REF! &amp;#REF! &amp;#REF! &amp;#REF! &amp;#REF! &amp;#REF! &amp;#REF! &amp;#REF! &amp; I123 &amp;#REF! &amp;#REF! &amp;#REF! &amp;#REF! &amp;#REF! &amp; J123 &amp;#REF! &amp;#REF! &amp;#REF! &amp;#REF! &amp;#REF! &amp;#REF! &amp;#REF! &amp;#REF! &amp;#REF! &amp;#REF! &amp;#REF! &amp;#REF! &amp;#REF! &amp;#REF! &amp;#REF! &amp;#REF! &amp;#REF! &amp; K123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L123 &amp;#REF! &amp;#REF! &amp;#REF! &amp;#REF! &amp;#REF! &amp;#REF! &amp;#REF! &amp;#REF! &amp;#REF! &amp;#REF!)</f>
        <v>#REF!</v>
      </c>
      <c r="C123" s="55"/>
      <c r="D123" s="10"/>
      <c r="E123" s="10"/>
      <c r="F123" s="10"/>
      <c r="G123" s="10"/>
      <c r="H123" s="10"/>
      <c r="I123" s="10"/>
      <c r="J123" s="10"/>
      <c r="K123" s="10"/>
      <c r="L123" s="10"/>
    </row>
    <row r="124" spans="1:12" x14ac:dyDescent="0.2">
      <c r="A124">
        <v>0.48454081290229367</v>
      </c>
      <c r="B124" t="e">
        <f>(D124 &amp; E124 &amp; F124 &amp; G124 &amp; H124 &amp;#REF! &amp;#REF! &amp;#REF! &amp;#REF! &amp;#REF! &amp;#REF! &amp;#REF! &amp;#REF! &amp;#REF! &amp;#REF! &amp;#REF! &amp;#REF! &amp;#REF! &amp;#REF! &amp; I124 &amp;#REF! &amp;#REF! &amp;#REF! &amp;#REF! &amp;#REF! &amp; J124 &amp;#REF! &amp;#REF! &amp;#REF! &amp;#REF! &amp;#REF! &amp;#REF! &amp;#REF! &amp;#REF! &amp;#REF! &amp;#REF! &amp;#REF! &amp;#REF! &amp;#REF! &amp;#REF! &amp;#REF! &amp;#REF! &amp;#REF! &amp; K124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L124 &amp;#REF! &amp;#REF! &amp;#REF! &amp;#REF! &amp;#REF! &amp;#REF! &amp;#REF! &amp;#REF! &amp;#REF! &amp;#REF!)</f>
        <v>#REF!</v>
      </c>
      <c r="C124" s="55"/>
      <c r="D124" s="10"/>
      <c r="E124" s="10"/>
      <c r="F124" s="10"/>
      <c r="G124" s="10"/>
      <c r="H124" s="10"/>
      <c r="I124" s="10"/>
      <c r="J124" s="10"/>
      <c r="K124" s="10"/>
      <c r="L124" s="10"/>
    </row>
    <row r="125" spans="1:12" x14ac:dyDescent="0.2">
      <c r="A125">
        <v>0.48166598518981579</v>
      </c>
      <c r="B125" t="e">
        <f>(D125 &amp; E125 &amp; F125 &amp; G125 &amp; H125 &amp;#REF! &amp;#REF! &amp;#REF! &amp;#REF! &amp;#REF! &amp;#REF! &amp;#REF! &amp;#REF! &amp;#REF! &amp;#REF! &amp;#REF! &amp;#REF! &amp;#REF! &amp;#REF! &amp; I125 &amp;#REF! &amp;#REF! &amp;#REF! &amp;#REF! &amp;#REF! &amp; J125 &amp;#REF! &amp;#REF! &amp;#REF! &amp;#REF! &amp;#REF! &amp;#REF! &amp;#REF! &amp;#REF! &amp;#REF! &amp;#REF! &amp;#REF! &amp;#REF! &amp;#REF! &amp;#REF! &amp;#REF! &amp;#REF! &amp;#REF! &amp; K125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L125 &amp;#REF! &amp;#REF! &amp;#REF! &amp;#REF! &amp;#REF! &amp;#REF! &amp;#REF! &amp;#REF! &amp;#REF! &amp;#REF!)</f>
        <v>#REF!</v>
      </c>
      <c r="C125" s="55"/>
      <c r="D125" s="10"/>
      <c r="E125" s="10"/>
      <c r="F125" s="10"/>
      <c r="G125" s="10"/>
      <c r="H125" s="10"/>
      <c r="I125" s="10"/>
      <c r="J125" s="10"/>
      <c r="K125" s="10"/>
      <c r="L125" s="10"/>
    </row>
    <row r="126" spans="1:12" x14ac:dyDescent="0.2">
      <c r="A126">
        <v>0.47869546160343551</v>
      </c>
      <c r="B126" t="e">
        <f>(D126 &amp; E126 &amp; F126 &amp; G126 &amp; H126 &amp;#REF! &amp;#REF! &amp;#REF! &amp;#REF! &amp;#REF! &amp;#REF! &amp;#REF! &amp;#REF! &amp;#REF! &amp;#REF! &amp;#REF! &amp;#REF! &amp;#REF! &amp;#REF! &amp; I126 &amp;#REF! &amp;#REF! &amp;#REF! &amp;#REF! &amp;#REF! &amp; J126 &amp;#REF! &amp;#REF! &amp;#REF! &amp;#REF! &amp;#REF! &amp;#REF! &amp;#REF! &amp;#REF! &amp;#REF! &amp;#REF! &amp;#REF! &amp;#REF! &amp;#REF! &amp;#REF! &amp;#REF! &amp;#REF! &amp;#REF! &amp; K126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L126 &amp;#REF! &amp;#REF! &amp;#REF! &amp;#REF! &amp;#REF! &amp;#REF! &amp;#REF! &amp;#REF! &amp;#REF! &amp;#REF!)</f>
        <v>#REF!</v>
      </c>
      <c r="C126" s="55"/>
      <c r="D126" s="10"/>
      <c r="E126" s="10"/>
      <c r="F126" s="10"/>
      <c r="G126" s="10"/>
      <c r="H126" s="10"/>
      <c r="I126" s="10"/>
      <c r="J126" s="10"/>
      <c r="K126" s="10"/>
      <c r="L126" s="10"/>
    </row>
    <row r="127" spans="1:12" x14ac:dyDescent="0.2">
      <c r="A127">
        <v>0.47574298567816675</v>
      </c>
      <c r="B127" t="e">
        <f>(D127 &amp; E127 &amp; F127 &amp; G127 &amp; H127 &amp;#REF! &amp;#REF! &amp;#REF! &amp;#REF! &amp;#REF! &amp;#REF! &amp;#REF! &amp;#REF! &amp;#REF! &amp;#REF! &amp;#REF! &amp;#REF! &amp;#REF! &amp;#REF! &amp; I127 &amp;#REF! &amp;#REF! &amp;#REF! &amp;#REF! &amp;#REF! &amp; J127 &amp;#REF! &amp;#REF! &amp;#REF! &amp;#REF! &amp;#REF! &amp;#REF! &amp;#REF! &amp;#REF! &amp;#REF! &amp;#REF! &amp;#REF! &amp;#REF! &amp;#REF! &amp;#REF! &amp;#REF! &amp;#REF! &amp;#REF! &amp; K127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L127 &amp;#REF! &amp;#REF! &amp;#REF! &amp;#REF! &amp;#REF! &amp;#REF! &amp;#REF! &amp;#REF! &amp;#REF! &amp;#REF!)</f>
        <v>#REF!</v>
      </c>
      <c r="C127" s="55"/>
      <c r="D127" s="10"/>
      <c r="E127" s="10"/>
      <c r="F127" s="10"/>
      <c r="G127" s="10"/>
      <c r="H127" s="10"/>
      <c r="I127" s="10"/>
      <c r="J127" s="10"/>
      <c r="K127" s="10"/>
      <c r="L127" s="10"/>
    </row>
    <row r="128" spans="1:12" x14ac:dyDescent="0.2">
      <c r="A128">
        <v>0.472902833010521</v>
      </c>
      <c r="B128" t="e">
        <f>(D128 &amp; E128 &amp; F128 &amp; G128 &amp; H128 &amp;#REF! &amp;#REF! &amp;#REF! &amp;#REF! &amp;#REF! &amp;#REF! &amp;#REF! &amp;#REF! &amp;#REF! &amp;#REF! &amp;#REF! &amp;#REF! &amp;#REF! &amp;#REF! &amp; I128 &amp;#REF! &amp;#REF! &amp;#REF! &amp;#REF! &amp;#REF! &amp; J128 &amp;#REF! &amp;#REF! &amp;#REF! &amp;#REF! &amp;#REF! &amp;#REF! &amp;#REF! &amp;#REF! &amp;#REF! &amp;#REF! &amp;#REF! &amp;#REF! &amp;#REF! &amp;#REF! &amp;#REF! &amp;#REF! &amp;#REF! &amp; K128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L128 &amp;#REF! &amp;#REF! &amp;#REF! &amp;#REF! &amp;#REF! &amp;#REF! &amp;#REF! &amp;#REF! &amp;#REF! &amp;#REF!)</f>
        <v>#REF!</v>
      </c>
      <c r="C128" s="55"/>
      <c r="D128" s="10"/>
      <c r="E128" s="10"/>
      <c r="F128" s="10"/>
      <c r="G128" s="10"/>
      <c r="H128" s="10"/>
      <c r="I128" s="10"/>
      <c r="J128" s="10"/>
      <c r="K128" s="10"/>
      <c r="L128" s="10"/>
    </row>
    <row r="129" spans="1:12" x14ac:dyDescent="0.2">
      <c r="A129">
        <v>0.46998555563476219</v>
      </c>
      <c r="B129" t="e">
        <f>(D129 &amp; E129 &amp; F129 &amp; G129 &amp; H129 &amp;#REF! &amp;#REF! &amp;#REF! &amp;#REF! &amp;#REF! &amp;#REF! &amp;#REF! &amp;#REF! &amp;#REF! &amp;#REF! &amp;#REF! &amp;#REF! &amp;#REF! &amp;#REF! &amp; I129 &amp;#REF! &amp;#REF! &amp;#REF! &amp;#REF! &amp;#REF! &amp; J129 &amp;#REF! &amp;#REF! &amp;#REF! &amp;#REF! &amp;#REF! &amp;#REF! &amp;#REF! &amp;#REF! &amp;#REF! &amp;#REF! &amp;#REF! &amp;#REF! &amp;#REF! &amp;#REF! &amp;#REF! &amp;#REF! &amp;#REF! &amp; K129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L129 &amp;#REF! &amp;#REF! &amp;#REF! &amp;#REF! &amp;#REF! &amp;#REF! &amp;#REF! &amp;#REF! &amp;#REF! &amp;#REF!)</f>
        <v>#REF!</v>
      </c>
      <c r="C129" s="55"/>
      <c r="D129" s="10"/>
      <c r="E129" s="10"/>
      <c r="F129" s="10"/>
      <c r="G129" s="10"/>
      <c r="H129" s="10"/>
      <c r="I129" s="10"/>
      <c r="J129" s="10"/>
      <c r="K129" s="10"/>
      <c r="L129" s="10"/>
    </row>
    <row r="130" spans="1:12" x14ac:dyDescent="0.2">
      <c r="A130">
        <v>0.46717926558706785</v>
      </c>
      <c r="B130" t="e">
        <f>(D130 &amp; E130 &amp; F130 &amp; G130 &amp; H130 &amp;#REF! &amp;#REF! &amp;#REF! &amp;#REF! &amp;#REF! &amp;#REF! &amp;#REF! &amp;#REF! &amp;#REF! &amp;#REF! &amp;#REF! &amp;#REF! &amp;#REF! &amp;#REF! &amp; I130 &amp;#REF! &amp;#REF! &amp;#REF! &amp;#REF! &amp;#REF! &amp; J130 &amp;#REF! &amp;#REF! &amp;#REF! &amp;#REF! &amp;#REF! &amp;#REF! &amp;#REF! &amp;#REF! &amp;#REF! &amp;#REF! &amp;#REF! &amp;#REF! &amp;#REF! &amp;#REF! &amp;#REF! &amp;#REF! &amp;#REF! &amp; K130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L130 &amp;#REF! &amp;#REF! &amp;#REF! &amp;#REF! &amp;#REF! &amp;#REF! &amp;#REF! &amp;#REF! &amp;#REF! &amp;#REF!)</f>
        <v>#REF!</v>
      </c>
      <c r="C130" s="55"/>
      <c r="D130" s="10"/>
      <c r="E130" s="10"/>
      <c r="F130" s="10"/>
      <c r="G130" s="10"/>
      <c r="H130" s="10"/>
      <c r="I130" s="10"/>
      <c r="J130" s="10"/>
      <c r="K130" s="10"/>
      <c r="L130" s="10"/>
    </row>
    <row r="131" spans="1:12" x14ac:dyDescent="0.2">
      <c r="A131">
        <v>0.4642967736157349</v>
      </c>
      <c r="B131" t="e">
        <f>(D131 &amp; E131 &amp; F131 &amp; G131 &amp; H131 &amp;#REF! &amp;#REF! &amp;#REF! &amp;#REF! &amp;#REF! &amp;#REF! &amp;#REF! &amp;#REF! &amp;#REF! &amp;#REF! &amp;#REF! &amp;#REF! &amp;#REF! &amp;#REF! &amp; I131 &amp;#REF! &amp;#REF! &amp;#REF! &amp;#REF! &amp;#REF! &amp; J131 &amp;#REF! &amp;#REF! &amp;#REF! &amp;#REF! &amp;#REF! &amp;#REF! &amp;#REF! &amp;#REF! &amp;#REF! &amp;#REF! &amp;#REF! &amp;#REF! &amp;#REF! &amp;#REF! &amp;#REF! &amp;#REF! &amp;#REF! &amp; K131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L131 &amp;#REF! &amp;#REF! &amp;#REF! &amp;#REF! &amp;#REF! &amp;#REF! &amp;#REF! &amp;#REF! &amp;#REF! &amp;#REF!)</f>
        <v>#REF!</v>
      </c>
      <c r="C131" s="55"/>
      <c r="D131" s="10"/>
      <c r="E131" s="10"/>
      <c r="F131" s="10"/>
      <c r="G131" s="10"/>
      <c r="H131" s="10"/>
      <c r="I131" s="10"/>
      <c r="J131" s="10"/>
      <c r="K131" s="10"/>
      <c r="L131" s="10"/>
    </row>
    <row r="132" spans="1:12" x14ac:dyDescent="0.2">
      <c r="A132">
        <v>0.46143180267388706</v>
      </c>
      <c r="B132" t="e">
        <f>(D132 &amp; E132 &amp; F132 &amp; G132 &amp; H132 &amp;#REF! &amp;#REF! &amp;#REF! &amp;#REF! &amp;#REF! &amp;#REF! &amp;#REF! &amp;#REF! &amp;#REF! &amp;#REF! &amp;#REF! &amp;#REF! &amp;#REF! &amp;#REF! &amp; I132 &amp;#REF! &amp;#REF! &amp;#REF! &amp;#REF! &amp;#REF! &amp; J132 &amp;#REF! &amp;#REF! &amp;#REF! &amp;#REF! &amp;#REF! &amp;#REF! &amp;#REF! &amp;#REF! &amp;#REF! &amp;#REF! &amp;#REF! &amp;#REF! &amp;#REF! &amp;#REF! &amp;#REF! &amp;#REF! &amp;#REF! &amp; K132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L132 &amp;#REF! &amp;#REF! &amp;#REF! &amp;#REF! &amp;#REF! &amp;#REF! &amp;#REF! &amp;#REF! &amp;#REF! &amp;#REF!)</f>
        <v>#REF!</v>
      </c>
      <c r="C132" s="55"/>
      <c r="D132" s="10"/>
      <c r="E132" s="10"/>
      <c r="F132" s="10"/>
      <c r="G132" s="10"/>
      <c r="H132" s="10"/>
      <c r="I132" s="10"/>
      <c r="J132" s="10"/>
      <c r="K132" s="10"/>
      <c r="L132" s="10"/>
    </row>
    <row r="133" spans="1:12" x14ac:dyDescent="0.2">
      <c r="A133">
        <v>0.45885905945967637</v>
      </c>
      <c r="B133" t="e">
        <f>(D133 &amp; E133 &amp; F133 &amp; G133 &amp; H133 &amp;#REF! &amp;#REF! &amp;#REF! &amp;#REF! &amp;#REF! &amp;#REF! &amp;#REF! &amp;#REF! &amp;#REF! &amp;#REF! &amp;#REF! &amp;#REF! &amp;#REF! &amp;#REF! &amp; I133 &amp;#REF! &amp;#REF! &amp;#REF! &amp;#REF! &amp;#REF! &amp; J133 &amp;#REF! &amp;#REF! &amp;#REF! &amp;#REF! &amp;#REF! &amp;#REF! &amp;#REF! &amp;#REF! &amp;#REF! &amp;#REF! &amp;#REF! &amp;#REF! &amp;#REF! &amp;#REF! &amp;#REF! &amp;#REF! &amp;#REF! &amp; K133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L133 &amp;#REF! &amp;#REF! &amp;#REF! &amp;#REF! &amp;#REF! &amp;#REF! &amp;#REF! &amp;#REF! &amp;#REF! &amp;#REF!)</f>
        <v>#REF!</v>
      </c>
      <c r="C133" s="55"/>
      <c r="D133" s="10"/>
      <c r="E133" s="10"/>
      <c r="F133" s="10"/>
      <c r="G133" s="10"/>
      <c r="H133" s="10"/>
      <c r="I133" s="10"/>
      <c r="J133" s="10"/>
      <c r="K133" s="10"/>
      <c r="L133" s="10"/>
    </row>
    <row r="134" spans="1:12" x14ac:dyDescent="0.2">
      <c r="A134">
        <v>0.45602714584177795</v>
      </c>
      <c r="B134" t="e">
        <f>(D134 &amp; E134 &amp; F134 &amp; G134 &amp; H134 &amp;#REF! &amp;#REF! &amp;#REF! &amp;#REF! &amp;#REF! &amp;#REF! &amp;#REF! &amp;#REF! &amp;#REF! &amp;#REF! &amp;#REF! &amp;#REF! &amp;#REF! &amp;#REF! &amp; I134 &amp;#REF! &amp;#REF! &amp;#REF! &amp;#REF! &amp;#REF! &amp; J134 &amp;#REF! &amp;#REF! &amp;#REF! &amp;#REF! &amp;#REF! &amp;#REF! &amp;#REF! &amp;#REF! &amp;#REF! &amp;#REF! &amp;#REF! &amp;#REF! &amp;#REF! &amp;#REF! &amp;#REF! &amp;#REF! &amp;#REF! &amp; K134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L134 &amp;#REF! &amp;#REF! &amp;#REF! &amp;#REF! &amp;#REF! &amp;#REF! &amp;#REF! &amp;#REF! &amp;#REF! &amp;#REF!)</f>
        <v>#REF!</v>
      </c>
      <c r="C134" s="55"/>
      <c r="D134" s="10"/>
      <c r="E134" s="10"/>
      <c r="F134" s="10"/>
      <c r="G134" s="10"/>
      <c r="H134" s="10"/>
      <c r="I134" s="10"/>
      <c r="J134" s="10"/>
      <c r="K134" s="10"/>
      <c r="L134" s="10"/>
    </row>
    <row r="135" spans="1:12" x14ac:dyDescent="0.2">
      <c r="A135">
        <v>0.4533029794839874</v>
      </c>
      <c r="B135" t="e">
        <f>(D135 &amp; E135 &amp; F135 &amp; G135 &amp; H135 &amp;#REF! &amp;#REF! &amp;#REF! &amp;#REF! &amp;#REF! &amp;#REF! &amp;#REF! &amp;#REF! &amp;#REF! &amp;#REF! &amp;#REF! &amp;#REF! &amp;#REF! &amp;#REF! &amp; I135 &amp;#REF! &amp;#REF! &amp;#REF! &amp;#REF! &amp;#REF! &amp; J135 &amp;#REF! &amp;#REF! &amp;#REF! &amp;#REF! &amp;#REF! &amp;#REF! &amp;#REF! &amp;#REF! &amp;#REF! &amp;#REF! &amp;#REF! &amp;#REF! &amp;#REF! &amp;#REF! &amp;#REF! &amp;#REF! &amp;#REF! &amp; K135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L135 &amp;#REF! &amp;#REF! &amp;#REF! &amp;#REF! &amp;#REF! &amp;#REF! &amp;#REF! &amp;#REF! &amp;#REF! &amp;#REF!)</f>
        <v>#REF!</v>
      </c>
      <c r="C135" s="55"/>
      <c r="D135" s="10"/>
      <c r="E135" s="10"/>
      <c r="F135" s="10"/>
      <c r="G135" s="10"/>
      <c r="H135" s="10"/>
      <c r="I135" s="10"/>
      <c r="J135" s="10"/>
      <c r="K135" s="10"/>
      <c r="L135" s="10"/>
    </row>
    <row r="136" spans="1:12" x14ac:dyDescent="0.2">
      <c r="A136">
        <v>0.45050484897420406</v>
      </c>
      <c r="B136" t="e">
        <f>(D136 &amp; E136 &amp; F136 &amp; G136 &amp; H136 &amp;#REF! &amp;#REF! &amp;#REF! &amp;#REF! &amp;#REF! &amp;#REF! &amp;#REF! &amp;#REF! &amp;#REF! &amp;#REF! &amp;#REF! &amp;#REF! &amp;#REF! &amp;#REF! &amp; I136 &amp;#REF! &amp;#REF! &amp;#REF! &amp;#REF! &amp;#REF! &amp; J136 &amp;#REF! &amp;#REF! &amp;#REF! &amp;#REF! &amp;#REF! &amp;#REF! &amp;#REF! &amp;#REF! &amp;#REF! &amp;#REF! &amp;#REF! &amp;#REF! &amp;#REF! &amp;#REF! &amp;#REF! &amp;#REF! &amp;#REF! &amp; K136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L136 &amp;#REF! &amp;#REF! &amp;#REF! &amp;#REF! &amp;#REF! &amp;#REF! &amp;#REF! &amp;#REF! &amp;#REF! &amp;#REF!)</f>
        <v>#REF!</v>
      </c>
      <c r="C136" s="55"/>
      <c r="D136" s="10"/>
      <c r="E136" s="10"/>
      <c r="F136" s="10"/>
      <c r="G136" s="10"/>
      <c r="H136" s="10"/>
      <c r="I136" s="10"/>
      <c r="J136" s="10"/>
      <c r="K136" s="10"/>
      <c r="L136" s="10"/>
    </row>
    <row r="137" spans="1:12" x14ac:dyDescent="0.2">
      <c r="A137">
        <v>0.44781318338769199</v>
      </c>
      <c r="B137" t="e">
        <f>(D137 &amp; E137 &amp; F137 &amp; G137 &amp; H137 &amp;#REF! &amp;#REF! &amp;#REF! &amp;#REF! &amp;#REF! &amp;#REF! &amp;#REF! &amp;#REF! &amp;#REF! &amp;#REF! &amp;#REF! &amp;#REF! &amp;#REF! &amp;#REF! &amp; I137 &amp;#REF! &amp;#REF! &amp;#REF! &amp;#REF! &amp;#REF! &amp; J137 &amp;#REF! &amp;#REF! &amp;#REF! &amp;#REF! &amp;#REF! &amp;#REF! &amp;#REF! &amp;#REF! &amp;#REF! &amp;#REF! &amp;#REF! &amp;#REF! &amp;#REF! &amp;#REF! &amp;#REF! &amp;#REF! &amp;#REF! &amp; K137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L137 &amp;#REF! &amp;#REF! &amp;#REF! &amp;#REF! &amp;#REF! &amp;#REF! &amp;#REF! &amp;#REF! &amp;#REF! &amp;#REF!)</f>
        <v>#REF!</v>
      </c>
      <c r="C137" s="55"/>
      <c r="D137" s="10"/>
      <c r="E137" s="10"/>
      <c r="F137" s="10"/>
      <c r="G137" s="10"/>
      <c r="H137" s="10"/>
      <c r="I137" s="10"/>
      <c r="J137" s="10"/>
      <c r="K137" s="10"/>
      <c r="L137" s="10"/>
    </row>
    <row r="138" spans="1:12" x14ac:dyDescent="0.2">
      <c r="A138">
        <v>0.44504843918956177</v>
      </c>
      <c r="B138" t="e">
        <f>(D138 &amp; E138 &amp; F138 &amp; G138 &amp; H138 &amp;#REF! &amp;#REF! &amp;#REF! &amp;#REF! &amp;#REF! &amp;#REF! &amp;#REF! &amp;#REF! &amp;#REF! &amp;#REF! &amp;#REF! &amp;#REF! &amp;#REF! &amp;#REF! &amp; I138 &amp;#REF! &amp;#REF! &amp;#REF! &amp;#REF! &amp;#REF! &amp; J138 &amp;#REF! &amp;#REF! &amp;#REF! &amp;#REF! &amp;#REF! &amp;#REF! &amp;#REF! &amp;#REF! &amp;#REF! &amp;#REF! &amp;#REF! &amp;#REF! &amp;#REF! &amp;#REF! &amp;#REF! &amp;#REF! &amp;#REF! &amp; K138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L138 &amp;#REF! &amp;#REF! &amp;#REF! &amp;#REF! &amp;#REF! &amp;#REF! &amp;#REF! &amp;#REF! &amp;#REF! &amp;#REF!)</f>
        <v>#REF!</v>
      </c>
      <c r="C138" s="55"/>
      <c r="D138" s="10"/>
      <c r="E138" s="10"/>
      <c r="F138" s="10"/>
      <c r="G138" s="10"/>
      <c r="H138" s="10"/>
      <c r="I138" s="10"/>
      <c r="J138" s="10"/>
      <c r="K138" s="10"/>
      <c r="L138" s="10"/>
    </row>
    <row r="139" spans="1:12" x14ac:dyDescent="0.2">
      <c r="A139">
        <v>0.44230051121228436</v>
      </c>
      <c r="B139" t="e">
        <f>(D139 &amp; E139 &amp; F139 &amp; G139 &amp; H139 &amp;#REF! &amp;#REF! &amp;#REF! &amp;#REF! &amp;#REF! &amp;#REF! &amp;#REF! &amp;#REF! &amp;#REF! &amp;#REF! &amp;#REF! &amp;#REF! &amp;#REF! &amp;#REF! &amp; I139 &amp;#REF! &amp;#REF! &amp;#REF! &amp;#REF! &amp;#REF! &amp; J139 &amp;#REF! &amp;#REF! &amp;#REF! &amp;#REF! &amp;#REF! &amp;#REF! &amp;#REF! &amp;#REF! &amp;#REF! &amp;#REF! &amp;#REF! &amp;#REF! &amp;#REF! &amp;#REF! &amp;#REF! &amp;#REF! &amp;#REF! &amp; K139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L139 &amp;#REF! &amp;#REF! &amp;#REF! &amp;#REF! &amp;#REF! &amp;#REF! &amp;#REF! &amp;#REF! &amp;#REF! &amp;#REF!)</f>
        <v>#REF!</v>
      </c>
      <c r="C139" s="55"/>
      <c r="D139" s="10"/>
      <c r="E139" s="10"/>
      <c r="F139" s="10"/>
      <c r="G139" s="10"/>
      <c r="H139" s="10"/>
      <c r="I139" s="10"/>
      <c r="J139" s="10"/>
      <c r="K139" s="10"/>
      <c r="L139" s="10"/>
    </row>
    <row r="140" spans="1:12" x14ac:dyDescent="0.2">
      <c r="A140">
        <v>0.43965714250492288</v>
      </c>
      <c r="B140" t="e">
        <f>(D140 &amp; E140 &amp; F140 &amp; G140 &amp; H140 &amp;#REF! &amp;#REF! &amp;#REF! &amp;#REF! &amp;#REF! &amp;#REF! &amp;#REF! &amp;#REF! &amp;#REF! &amp;#REF! &amp;#REF! &amp;#REF! &amp;#REF! &amp;#REF! &amp; I140 &amp;#REF! &amp;#REF! &amp;#REF! &amp;#REF! &amp;#REF! &amp; J140 &amp;#REF! &amp;#REF! &amp;#REF! &amp;#REF! &amp;#REF! &amp;#REF! &amp;#REF! &amp;#REF! &amp;#REF! &amp;#REF! &amp;#REF! &amp;#REF! &amp;#REF! &amp;#REF! &amp;#REF! &amp;#REF! &amp;#REF! &amp; K140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L140 &amp;#REF! &amp;#REF! &amp;#REF! &amp;#REF! &amp;#REF! &amp;#REF! &amp;#REF! &amp;#REF! &amp;#REF! &amp;#REF!)</f>
        <v>#REF!</v>
      </c>
      <c r="C140" s="55"/>
      <c r="D140" s="10"/>
      <c r="E140" s="10"/>
      <c r="F140" s="10"/>
      <c r="G140" s="10"/>
      <c r="H140" s="10"/>
      <c r="I140" s="10"/>
      <c r="J140" s="10"/>
      <c r="K140" s="10"/>
      <c r="L140" s="10"/>
    </row>
    <row r="141" spans="1:12" x14ac:dyDescent="0.2">
      <c r="A141">
        <v>0.43694201104789293</v>
      </c>
      <c r="B141" t="e">
        <f>(D141 &amp; E141 &amp; F141 &amp; G141 &amp; H141 &amp;#REF! &amp;#REF! &amp;#REF! &amp;#REF! &amp;#REF! &amp;#REF! &amp;#REF! &amp;#REF! &amp;#REF! &amp;#REF! &amp;#REF! &amp;#REF! &amp;#REF! &amp;#REF! &amp; I141 &amp;#REF! &amp;#REF! &amp;#REF! &amp;#REF! &amp;#REF! &amp; J141 &amp;#REF! &amp;#REF! &amp;#REF! &amp;#REF! &amp;#REF! &amp;#REF! &amp;#REF! &amp;#REF! &amp;#REF! &amp;#REF! &amp;#REF! &amp;#REF! &amp;#REF! &amp;#REF! &amp;#REF! &amp;#REF! &amp;#REF! &amp; K141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L141 &amp;#REF! &amp;#REF! &amp;#REF! &amp;#REF! &amp;#REF! &amp;#REF! &amp;#REF! &amp;#REF! &amp;#REF! &amp;#REF!)</f>
        <v>#REF!</v>
      </c>
      <c r="C141" s="55"/>
      <c r="D141" s="10"/>
      <c r="E141" s="10"/>
      <c r="F141" s="10"/>
      <c r="G141" s="10"/>
      <c r="H141" s="10"/>
      <c r="I141" s="10"/>
      <c r="J141" s="10"/>
      <c r="K141" s="10"/>
      <c r="L141" s="10"/>
    </row>
    <row r="142" spans="1:12" x14ac:dyDescent="0.2">
      <c r="A142">
        <v>0.43433019388233479</v>
      </c>
      <c r="B142" t="e">
        <f>(D142 &amp; E142 &amp; F142 &amp; G142 &amp; H142 &amp;#REF! &amp;#REF! &amp;#REF! &amp;#REF! &amp;#REF! &amp;#REF! &amp;#REF! &amp;#REF! &amp;#REF! &amp;#REF! &amp;#REF! &amp;#REF! &amp;#REF! &amp;#REF! &amp; I142 &amp;#REF! &amp;#REF! &amp;#REF! &amp;#REF! &amp;#REF! &amp; J142 &amp;#REF! &amp;#REF! &amp;#REF! &amp;#REF! &amp;#REF! &amp;#REF! &amp;#REF! &amp;#REF! &amp;#REF! &amp;#REF! &amp;#REF! &amp;#REF! &amp;#REF! &amp;#REF! &amp;#REF! &amp;#REF! &amp;#REF! &amp; K142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L142 &amp;#REF! &amp;#REF! &amp;#REF! &amp;#REF! &amp;#REF! &amp;#REF! &amp;#REF! &amp;#REF! &amp;#REF! &amp;#REF!)</f>
        <v>#REF!</v>
      </c>
      <c r="C142" s="55"/>
      <c r="D142" s="10"/>
      <c r="E142" s="10"/>
      <c r="F142" s="10"/>
      <c r="G142" s="10"/>
      <c r="H142" s="10"/>
      <c r="I142" s="10"/>
      <c r="J142" s="10"/>
      <c r="K142" s="10"/>
      <c r="L142" s="10"/>
    </row>
    <row r="143" spans="1:12" x14ac:dyDescent="0.2">
      <c r="A143">
        <v>0.43164747355118072</v>
      </c>
      <c r="B143" t="e">
        <f>(D143 &amp; E143 &amp; F143 &amp; G143 &amp; H143 &amp;#REF! &amp;#REF! &amp;#REF! &amp;#REF! &amp;#REF! &amp;#REF! &amp;#REF! &amp;#REF! &amp;#REF! &amp;#REF! &amp;#REF! &amp;#REF! &amp;#REF! &amp;#REF! &amp; I143 &amp;#REF! &amp;#REF! &amp;#REF! &amp;#REF! &amp;#REF! &amp; J143 &amp;#REF! &amp;#REF! &amp;#REF! &amp;#REF! &amp;#REF! &amp;#REF! &amp;#REF! &amp;#REF! &amp;#REF! &amp;#REF! &amp;#REF! &amp;#REF! &amp;#REF! &amp;#REF! &amp;#REF! &amp;#REF! &amp;#REF! &amp;#REF! &amp; K143 &amp;#REF!)</f>
        <v>#REF!</v>
      </c>
      <c r="C143" s="55"/>
      <c r="D143" s="10"/>
      <c r="E143" s="10"/>
      <c r="F143" s="10"/>
      <c r="G143" s="10"/>
      <c r="H143" s="10"/>
      <c r="I143" s="10"/>
      <c r="J143" s="10"/>
      <c r="K143" s="73"/>
    </row>
    <row r="144" spans="1:12" x14ac:dyDescent="0.2">
      <c r="A144">
        <v>0.42898107818271358</v>
      </c>
      <c r="B144" t="e">
        <f>(D144 &amp; E144 &amp; F144 &amp; G144 &amp; H144 &amp;#REF! &amp;#REF! &amp;#REF! &amp;#REF! &amp;#REF! &amp;#REF! &amp;#REF! &amp;#REF! &amp;#REF! &amp;#REF! &amp;#REF! &amp;#REF! &amp;#REF! &amp;#REF! &amp; I144 &amp;#REF! &amp;#REF! &amp;#REF! &amp;#REF! &amp;#REF! &amp; J144 &amp;#REF! &amp;#REF! &amp;#REF! &amp;#REF! &amp;#REF! &amp;#REF! &amp;#REF! &amp;#REF! &amp;#REF! &amp;#REF! &amp;#REF! &amp;#REF! &amp;#REF! &amp;#REF! &amp;#REF! &amp;#REF! &amp;#REF! &amp;#REF! &amp; K144 &amp;#REF!)</f>
        <v>#REF!</v>
      </c>
      <c r="C144" s="55"/>
      <c r="D144" s="10"/>
      <c r="E144" s="10"/>
      <c r="F144" s="10"/>
      <c r="G144" s="10"/>
      <c r="H144" s="10"/>
      <c r="I144" s="10"/>
      <c r="J144" s="10"/>
      <c r="K144" s="73"/>
    </row>
    <row r="145" spans="1:11" x14ac:dyDescent="0.2">
      <c r="A145">
        <v>0.4265014007793046</v>
      </c>
      <c r="B145" t="e">
        <f>(D145 &amp; E145 &amp; F145 &amp; G145 &amp; H145 &amp;#REF! &amp;#REF! &amp;#REF! &amp;#REF! &amp;#REF! &amp;#REF! &amp;#REF! &amp;#REF! &amp;#REF! &amp;#REF! &amp;#REF! &amp;#REF! &amp;#REF! &amp;#REF! &amp; I145 &amp;#REF! &amp;#REF! &amp;#REF! &amp;#REF! &amp;#REF! &amp; J145 &amp;#REF! &amp;#REF! &amp;#REF! &amp;#REF! &amp;#REF! &amp;#REF! &amp;#REF! &amp;#REF! &amp;#REF! &amp;#REF! &amp;#REF! &amp;#REF! &amp;#REF! &amp;#REF! &amp;#REF! &amp;#REF! &amp;#REF! &amp;#REF! &amp; K145 &amp;#REF!)</f>
        <v>#REF!</v>
      </c>
      <c r="C145" s="55"/>
      <c r="D145" s="10"/>
      <c r="E145" s="10"/>
      <c r="F145" s="10"/>
      <c r="G145" s="10"/>
      <c r="H145" s="10"/>
      <c r="I145" s="10"/>
      <c r="J145" s="10"/>
      <c r="K145" s="73"/>
    </row>
    <row r="146" spans="1:11" x14ac:dyDescent="0.2">
      <c r="A146">
        <v>0.42386632478797076</v>
      </c>
      <c r="B146" t="e">
        <f>(D146 &amp; E146 &amp; F146 &amp; G146 &amp; H146 &amp;#REF! &amp;#REF! &amp;#REF! &amp;#REF! &amp;#REF! &amp;#REF! &amp;#REF! &amp;#REF! &amp;#REF! &amp;#REF! &amp;#REF! &amp;#REF! &amp;#REF! &amp;#REF! &amp; I146 &amp;#REF! &amp;#REF! &amp;#REF! &amp;#REF! &amp;#REF! &amp; J146 &amp;#REF! &amp;#REF! &amp;#REF! &amp;#REF! &amp;#REF! &amp;#REF! &amp;#REF! &amp;#REF! &amp;#REF! &amp;#REF! &amp;#REF! &amp;#REF! &amp;#REF! &amp;#REF! &amp;#REF! &amp;#REF! &amp;#REF! &amp;#REF! &amp; K146 &amp;#REF!)</f>
        <v>#REF!</v>
      </c>
      <c r="C146" s="55"/>
      <c r="D146" s="10"/>
      <c r="E146" s="10"/>
      <c r="F146" s="10"/>
      <c r="G146" s="10"/>
      <c r="H146" s="10"/>
      <c r="I146" s="10"/>
      <c r="J146" s="10"/>
      <c r="K146" s="73"/>
    </row>
    <row r="147" spans="1:11" x14ac:dyDescent="0.2">
      <c r="A147">
        <v>0.42133152397439516</v>
      </c>
      <c r="B147" t="e">
        <f>(D147 &amp; E147 &amp; F147 &amp; G147 &amp; H147 &amp;#REF! &amp;#REF! &amp;#REF! &amp;#REF! &amp;#REF! &amp;#REF! &amp;#REF! &amp;#REF! &amp;#REF! &amp;#REF! &amp;#REF! &amp;#REF! &amp;#REF! &amp;#REF! &amp; I147 &amp;#REF! &amp;#REF! &amp;#REF! &amp;#REF! &amp;#REF! &amp; J147 &amp;#REF! &amp;#REF! &amp;#REF! &amp;#REF! &amp;#REF! &amp;#REF! &amp;#REF! &amp;#REF! &amp;#REF! &amp;#REF! &amp;#REF! &amp;#REF! &amp;#REF! &amp;#REF! &amp;#REF! &amp;#REF! &amp;#REF! &amp;#REF! &amp; K147 &amp;#REF!)</f>
        <v>#REF!</v>
      </c>
      <c r="C147" s="55"/>
      <c r="D147" s="10"/>
      <c r="E147" s="10"/>
      <c r="F147" s="10"/>
      <c r="G147" s="10"/>
      <c r="H147" s="10"/>
      <c r="I147" s="10"/>
      <c r="J147" s="10"/>
      <c r="K147" s="73"/>
    </row>
    <row r="148" spans="1:11" x14ac:dyDescent="0.2">
      <c r="A148">
        <v>0.4187279180563564</v>
      </c>
      <c r="B148" t="e">
        <f>(D148 &amp; E148 &amp; F148 &amp; G148 &amp; H148 &amp;#REF! &amp;#REF! &amp;#REF! &amp;#REF! &amp;#REF! &amp;#REF! &amp;#REF! &amp;#REF! &amp;#REF! &amp;#REF! &amp;#REF! &amp;#REF! &amp;#REF! &amp;#REF! &amp; I148 &amp;#REF! &amp;#REF! &amp;#REF! &amp;#REF! &amp;#REF! &amp; J148 &amp;#REF! &amp;#REF! &amp;#REF! &amp;#REF! &amp;#REF! &amp;#REF! &amp;#REF! &amp;#REF! &amp;#REF! &amp;#REF! &amp;#REF! &amp;#REF! &amp;#REF! &amp;#REF! &amp;#REF! &amp;#REF! &amp;#REF! &amp;#REF! &amp; K148 &amp;#REF!)</f>
        <v>#REF!</v>
      </c>
      <c r="C148" s="55"/>
      <c r="D148" s="10"/>
      <c r="E148" s="10"/>
      <c r="F148" s="10"/>
      <c r="G148" s="10"/>
      <c r="H148" s="10"/>
      <c r="I148" s="10"/>
      <c r="J148" s="10"/>
      <c r="K148" s="73"/>
    </row>
    <row r="149" spans="1:11" x14ac:dyDescent="0.2">
      <c r="A149">
        <v>0.41622339256965507</v>
      </c>
      <c r="B149" t="e">
        <f>(D149 &amp; E149 &amp; F149 &amp; G149 &amp; H149 &amp;#REF! &amp;#REF! &amp;#REF! &amp;#REF! &amp;#REF! &amp;#REF! &amp;#REF! &amp;#REF! &amp;#REF! &amp;#REF! &amp;#REF! &amp;#REF! &amp;#REF! &amp;#REF! &amp; I149 &amp;#REF! &amp;#REF! &amp;#REF! &amp;#REF! &amp;#REF! &amp; J149 &amp;#REF! &amp;#REF! &amp;#REF! &amp;#REF! &amp;#REF! &amp;#REF! &amp;#REF! &amp;#REF! &amp;#REF! &amp;#REF! &amp;#REF! &amp;#REF! &amp;#REF! &amp;#REF! &amp;#REF! &amp;#REF! &amp;#REF! &amp;#REF! &amp; K149 &amp;#REF!)</f>
        <v>#REF!</v>
      </c>
      <c r="C149" s="55"/>
      <c r="D149" s="10"/>
      <c r="E149" s="10"/>
      <c r="F149" s="10"/>
      <c r="G149" s="10"/>
      <c r="H149" s="10"/>
      <c r="I149" s="10"/>
      <c r="J149" s="10"/>
      <c r="K149" s="73"/>
    </row>
    <row r="150" spans="1:11" x14ac:dyDescent="0.2">
      <c r="A150">
        <v>0.41365088666952021</v>
      </c>
      <c r="B150" t="e">
        <f>(D150 &amp; E150 &amp; F150 &amp; G150 &amp; H150 &amp;#REF! &amp;#REF! &amp;#REF! &amp;#REF! &amp;#REF! &amp;#REF! &amp;#REF! &amp;#REF! &amp;#REF! &amp;#REF! &amp;#REF! &amp;#REF! &amp;#REF! &amp;#REF! &amp; I150 &amp;#REF! &amp;#REF! &amp;#REF! &amp;#REF! &amp;#REF! &amp; J150 &amp;#REF! &amp;#REF! &amp;#REF! &amp;#REF! &amp;#REF! &amp;#REF! &amp;#REF! &amp;#REF! &amp;#REF! &amp;#REF! &amp;#REF! &amp;#REF! &amp;#REF! &amp;#REF! &amp;#REF! &amp;#REF! &amp;#REF! &amp;#REF! &amp; K150 &amp;#REF!)</f>
        <v>#REF!</v>
      </c>
      <c r="C150" s="55"/>
      <c r="D150" s="10"/>
      <c r="E150" s="10"/>
      <c r="F150" s="10"/>
      <c r="G150" s="10"/>
      <c r="H150" s="10"/>
      <c r="I150" s="10"/>
      <c r="J150" s="10"/>
      <c r="K150" s="73"/>
    </row>
    <row r="151" spans="1:11" x14ac:dyDescent="0.2">
      <c r="A151">
        <v>0.41109404525371951</v>
      </c>
      <c r="B151" t="e">
        <f>(D151 &amp; E151 &amp; F151 &amp; G151 &amp; H151 &amp;#REF! &amp;#REF! &amp;#REF! &amp;#REF! &amp;#REF! &amp;#REF! &amp;#REF! &amp;#REF! &amp;#REF! &amp;#REF! &amp;#REF! &amp;#REF! &amp;#REF! &amp;#REF! &amp; I151 &amp;#REF! &amp;#REF! &amp;#REF! &amp;#REF! &amp;#REF! &amp; J151 &amp;#REF! &amp;#REF! &amp;#REF! &amp;#REF! &amp;#REF! &amp;#REF! &amp;#REF! &amp;#REF! &amp;#REF! &amp;#REF! &amp;#REF! &amp;#REF! &amp;#REF! &amp;#REF! &amp;#REF! &amp;#REF! &amp;#REF! &amp;#REF! &amp; K151 &amp;#REF!)</f>
        <v>#REF!</v>
      </c>
      <c r="C151" s="55"/>
      <c r="D151" s="10"/>
      <c r="E151" s="10"/>
      <c r="F151" s="10"/>
      <c r="G151" s="10"/>
      <c r="H151" s="10"/>
      <c r="I151" s="10"/>
      <c r="J151" s="10"/>
      <c r="K151" s="73"/>
    </row>
    <row r="152" spans="1:11" x14ac:dyDescent="0.2">
      <c r="A152">
        <v>0.40863450881267982</v>
      </c>
      <c r="B152" t="e">
        <f>(D152 &amp; E152 &amp; F152 &amp; G152 &amp; H152 &amp;#REF! &amp;#REF! &amp;#REF! &amp;#REF! &amp;#REF! &amp;#REF! &amp;#REF! &amp;#REF! &amp;#REF! &amp;#REF! &amp;#REF! &amp;#REF! &amp;#REF! &amp;#REF! &amp; I152 &amp;#REF! &amp;#REF! &amp;#REF! &amp;#REF! &amp;#REF! &amp; J152 &amp;#REF! &amp;#REF! &amp;#REF! &amp;#REF! &amp;#REF! &amp;#REF! &amp;#REF! &amp;#REF! &amp;#REF! &amp;#REF! &amp;#REF! &amp;#REF! &amp;#REF! &amp;#REF! &amp;#REF! &amp;#REF! &amp;#REF! &amp;#REF! &amp; K152 &amp;#REF!)</f>
        <v>#REF!</v>
      </c>
      <c r="C152" s="55"/>
      <c r="D152" s="10"/>
      <c r="E152" s="10"/>
      <c r="F152" s="10"/>
      <c r="G152" s="10"/>
      <c r="H152" s="10"/>
      <c r="I152" s="10"/>
      <c r="J152" s="10"/>
      <c r="K152" s="73"/>
    </row>
    <row r="153" spans="1:11" x14ac:dyDescent="0.2">
      <c r="A153">
        <v>0.40610821738045205</v>
      </c>
      <c r="B153" t="e">
        <f>(D153 &amp; E153 &amp; F153 &amp; G153 &amp; H153 &amp;#REF! &amp;#REF! &amp;#REF! &amp;#REF! &amp;#REF! &amp;#REF! &amp;#REF! &amp;#REF! &amp;#REF! &amp;#REF! &amp;#REF! &amp;#REF! &amp;#REF! &amp;#REF! &amp; I153 &amp;#REF! &amp;#REF! &amp;#REF! &amp;#REF! &amp;#REF! &amp; J153 &amp;#REF! &amp;#REF! &amp;#REF! &amp;#REF! &amp;#REF! &amp;#REF! &amp;#REF! &amp;#REF! &amp;#REF! &amp;#REF! &amp;#REF! &amp;#REF! &amp;#REF! &amp;#REF! &amp;#REF! &amp;#REF! &amp;#REF! &amp;#REF! &amp; K153 &amp;#REF!)</f>
        <v>#REF!</v>
      </c>
      <c r="C153" s="55"/>
      <c r="D153" s="10"/>
      <c r="E153" s="10"/>
      <c r="F153" s="10"/>
      <c r="G153" s="10"/>
      <c r="H153" s="10"/>
      <c r="I153" s="10"/>
      <c r="J153" s="10"/>
      <c r="K153" s="73"/>
    </row>
    <row r="154" spans="1:11" x14ac:dyDescent="0.2">
      <c r="A154">
        <v>0.40367807102310749</v>
      </c>
      <c r="B154" t="e">
        <f>(D154 &amp; E154 &amp; F154 &amp; G154 &amp; H154 &amp;#REF! &amp;#REF! &amp;#REF! &amp;#REF! &amp;#REF! &amp;#REF! &amp;#REF! &amp;#REF! &amp;#REF! &amp;#REF! &amp;#REF! &amp;#REF! &amp;#REF! &amp;#REF! &amp; I154 &amp;#REF! &amp;#REF! &amp;#REF! &amp;#REF! &amp;#REF! &amp; J154 &amp;#REF! &amp;#REF! &amp;#REF! &amp;#REF! &amp;#REF! &amp;#REF! &amp;#REF! &amp;#REF! &amp;#REF! &amp;#REF! &amp;#REF! &amp;#REF! &amp;#REF! &amp;#REF! &amp;#REF! &amp;#REF! &amp;#REF! &amp;#REF! &amp; K154 &amp;#REF!)</f>
        <v>#REF!</v>
      </c>
      <c r="C154" s="55"/>
      <c r="D154" s="10"/>
      <c r="E154" s="10"/>
      <c r="F154" s="10"/>
      <c r="G154" s="10"/>
      <c r="H154" s="10"/>
      <c r="I154" s="10"/>
      <c r="J154" s="10"/>
      <c r="K154" s="73"/>
    </row>
    <row r="155" spans="1:11" x14ac:dyDescent="0.2">
      <c r="A155">
        <v>0.40118197016530482</v>
      </c>
      <c r="B155" t="e">
        <f>(D155 &amp; E155 &amp; F155 &amp; G155 &amp; H155 &amp;#REF! &amp;#REF! &amp;#REF! &amp;#REF! &amp;#REF! &amp;#REF! &amp;#REF! &amp;#REF! &amp;#REF! &amp;#REF! &amp;#REF! &amp;#REF! &amp;#REF! &amp;#REF! &amp; I155 &amp;#REF! &amp;#REF! &amp;#REF! &amp;#REF! &amp;#REF! &amp; J155 &amp;#REF! &amp;#REF! &amp;#REF! &amp;#REF! &amp;#REF! &amp;#REF! &amp;#REF! &amp;#REF! &amp;#REF! &amp;#REF! &amp;#REF! &amp;#REF! &amp;#REF! &amp;#REF! &amp;#REF! &amp;#REF! &amp;#REF! &amp;#REF! &amp; K155 &amp;#REF!)</f>
        <v>#REF!</v>
      </c>
      <c r="C155" s="55"/>
      <c r="D155" s="10"/>
      <c r="E155" s="10"/>
      <c r="F155" s="10"/>
      <c r="G155" s="10"/>
      <c r="H155" s="10"/>
      <c r="I155" s="10"/>
      <c r="J155" s="10"/>
      <c r="K155" s="73"/>
    </row>
    <row r="156" spans="1:11" x14ac:dyDescent="0.2">
      <c r="A156">
        <v>0.39870107565676594</v>
      </c>
      <c r="B156" t="e">
        <f>(D156 &amp; E156 &amp; F156 &amp; G156 &amp; H156 &amp;#REF! &amp;#REF! &amp;#REF! &amp;#REF! &amp;#REF! &amp;#REF! &amp;#REF! &amp;#REF! &amp;#REF! &amp;#REF! &amp;#REF! &amp;#REF! &amp;#REF! &amp;#REF! &amp; I156 &amp;#REF! &amp;#REF! &amp;#REF! &amp;#REF! &amp;#REF! &amp; J156 &amp;#REF! &amp;#REF! &amp;#REF! &amp;#REF! &amp;#REF! &amp;#REF! &amp;#REF! &amp;#REF! &amp;#REF! &amp;#REF! &amp;#REF! &amp;#REF! &amp;#REF! &amp;#REF! &amp;#REF! &amp;#REF! &amp;#REF! &amp;#REF! &amp; K156 &amp;#REF!)</f>
        <v>#REF!</v>
      </c>
      <c r="C156" s="55"/>
      <c r="D156" s="10"/>
      <c r="E156" s="10"/>
      <c r="F156" s="10"/>
      <c r="G156" s="10"/>
      <c r="H156" s="10"/>
      <c r="I156" s="10"/>
      <c r="J156" s="10"/>
      <c r="K156" s="73"/>
    </row>
    <row r="157" spans="1:11" x14ac:dyDescent="0.2">
      <c r="A157">
        <v>0.39647326201966704</v>
      </c>
      <c r="B157" t="e">
        <f>(D157 &amp; E157 &amp; F157 &amp; G157 &amp; H157 &amp;#REF! &amp;#REF! &amp;#REF! &amp;#REF! &amp;#REF! &amp;#REF! &amp;#REF! &amp;#REF! &amp;#REF! &amp;#REF! &amp;#REF! &amp;#REF! &amp;#REF! &amp;#REF! &amp; I157 &amp;#REF! &amp;#REF! &amp;#REF! &amp;#REF! &amp;#REF! &amp; J157 &amp;#REF! &amp;#REF! &amp;#REF! &amp;#REF! &amp;#REF! &amp;#REF! &amp;#REF! &amp;#REF! &amp;#REF! &amp;#REF! &amp;#REF! &amp;#REF! &amp;#REF! &amp;#REF! &amp;#REF! &amp;#REF! &amp;#REF! &amp;#REF! &amp; K157 &amp;#REF!)</f>
        <v>#REF!</v>
      </c>
      <c r="C157" s="55"/>
      <c r="D157" s="10"/>
      <c r="E157" s="10"/>
      <c r="F157" s="10"/>
      <c r="G157" s="10"/>
      <c r="H157" s="10"/>
      <c r="I157" s="10"/>
      <c r="J157" s="10"/>
      <c r="K157" s="73"/>
    </row>
    <row r="158" spans="1:11" x14ac:dyDescent="0.2">
      <c r="A158">
        <v>0.39402105709624985</v>
      </c>
      <c r="B158" t="e">
        <f>(D158 &amp; E158 &amp; F158 &amp; G158 &amp; H158 &amp;#REF! &amp;#REF! &amp;#REF! &amp;#REF! &amp;#REF! &amp;#REF! &amp;#REF! &amp;#REF! &amp;#REF! &amp;#REF! &amp;#REF! &amp;#REF! &amp;#REF! &amp;#REF! &amp; I158 &amp;#REF! &amp;#REF! &amp;#REF! &amp;#REF! &amp;#REF! &amp; J158 &amp;#REF! &amp;#REF! &amp;#REF! &amp;#REF! &amp;#REF! &amp;#REF! &amp;#REF! &amp;#REF! &amp;#REF! &amp;#REF! &amp;#REF! &amp;#REF! &amp;#REF! &amp;#REF! &amp;#REF! &amp;#REF! &amp;#REF! &amp;#REF! &amp; K158 &amp;#REF!)</f>
        <v>#REF!</v>
      </c>
      <c r="C158" s="55"/>
      <c r="D158" s="10"/>
      <c r="E158" s="10"/>
      <c r="F158" s="10"/>
      <c r="G158" s="10"/>
      <c r="H158" s="10"/>
      <c r="I158" s="10"/>
      <c r="J158" s="10"/>
      <c r="K158" s="73"/>
    </row>
    <row r="159" spans="1:11" x14ac:dyDescent="0.2">
      <c r="A159">
        <v>0.39166218424312266</v>
      </c>
      <c r="B159" t="e">
        <f>(D159 &amp; E159 &amp; F159 &amp; G159 &amp; H159 &amp;#REF! &amp;#REF! &amp;#REF! &amp;#REF! &amp;#REF! &amp;#REF! &amp;#REF! &amp;#REF! &amp;#REF! &amp;#REF! &amp;#REF! &amp;#REF! &amp;#REF! &amp;#REF! &amp; I159 &amp;#REF! &amp;#REF! &amp;#REF! &amp;#REF! &amp;#REF! &amp; J159 &amp;#REF! &amp;#REF! &amp;#REF! &amp;#REF! &amp;#REF! &amp;#REF! &amp;#REF! &amp;#REF! &amp;#REF! &amp;#REF! &amp;#REF! &amp;#REF! &amp;#REF! &amp;#REF! &amp;#REF! &amp;#REF! &amp;#REF! &amp;#REF! &amp; K159 &amp;#REF!)</f>
        <v>#REF!</v>
      </c>
      <c r="C159" s="55"/>
      <c r="D159" s="10"/>
      <c r="E159" s="10"/>
      <c r="F159" s="10"/>
      <c r="G159" s="10"/>
      <c r="H159" s="10"/>
      <c r="I159" s="10"/>
      <c r="J159" s="10"/>
      <c r="K159" s="73"/>
    </row>
    <row r="160" spans="1:11" x14ac:dyDescent="0.2">
      <c r="A160">
        <v>0.38923929800411522</v>
      </c>
      <c r="B160" t="e">
        <f>(D160 &amp; E160 &amp; F160 &amp; G160 &amp; H160 &amp;#REF! &amp;#REF! &amp;#REF! &amp;#REF! &amp;#REF! &amp;#REF! &amp;#REF! &amp;#REF! &amp;#REF! &amp;#REF! &amp;#REF! &amp;#REF! &amp;#REF! &amp;#REF! &amp; I160 &amp;#REF! &amp;#REF! &amp;#REF! &amp;#REF! &amp;#REF! &amp; J160 &amp;#REF! &amp;#REF! &amp;#REF! &amp;#REF! &amp;#REF! &amp;#REF! &amp;#REF! &amp;#REF! &amp;#REF! &amp;#REF! &amp;#REF! &amp;#REF! &amp;#REF! &amp;#REF! &amp;#REF! &amp;#REF! &amp;#REF! &amp;#REF! &amp; K160 &amp;#REF!)</f>
        <v>#REF!</v>
      </c>
      <c r="C160" s="55"/>
      <c r="D160" s="10"/>
      <c r="E160" s="10"/>
      <c r="F160" s="10"/>
      <c r="G160" s="10"/>
      <c r="H160" s="10"/>
      <c r="I160" s="10"/>
      <c r="J160" s="10"/>
      <c r="K160" s="73"/>
    </row>
    <row r="161" spans="1:11" x14ac:dyDescent="0.2">
      <c r="A161">
        <v>0.38690863057259756</v>
      </c>
      <c r="B161" t="e">
        <f>(D161 &amp; E161 &amp; F161 &amp; G161 &amp; H161 &amp;#REF! &amp;#REF! &amp;#REF! &amp;#REF! &amp;#REF! &amp;#REF! &amp;#REF! &amp;#REF! &amp;#REF! &amp;#REF! &amp;#REF! &amp;#REF! &amp;#REF! &amp;#REF! &amp; I161 &amp;#REF! &amp;#REF! &amp;#REF! &amp;#REF! &amp;#REF! &amp; J161 &amp;#REF! &amp;#REF! &amp;#REF! &amp;#REF! &amp;#REF! &amp;#REF! &amp;#REF! &amp;#REF! &amp;#REF! &amp;#REF! &amp;#REF! &amp;#REF! &amp;#REF! &amp;#REF! &amp;#REF! &amp;#REF! &amp;#REF! &amp;#REF! &amp; K161 &amp;#REF!)</f>
        <v>#REF!</v>
      </c>
      <c r="C161" s="55"/>
      <c r="D161" s="10"/>
      <c r="E161" s="10"/>
      <c r="F161" s="10"/>
      <c r="G161" s="10"/>
      <c r="H161" s="10"/>
      <c r="I161" s="10"/>
      <c r="J161" s="10"/>
      <c r="K161" s="73"/>
    </row>
    <row r="162" spans="1:11" x14ac:dyDescent="0.2">
      <c r="A162">
        <v>0.38451471786452296</v>
      </c>
      <c r="B162" t="e">
        <f>(D162 &amp; E162 &amp; F162 &amp; G162 &amp; H162 &amp;#REF! &amp;#REF! &amp;#REF! &amp;#REF! &amp;#REF! &amp;#REF! &amp;#REF! &amp;#REF! &amp;#REF! &amp;#REF! &amp;#REF! &amp;#REF! &amp;#REF! &amp;#REF! &amp; I162 &amp;#REF! &amp;#REF! &amp;#REF! &amp;#REF! &amp;#REF! &amp; J162 &amp;#REF! &amp;#REF! &amp;#REF! &amp;#REF! &amp;#REF! &amp;#REF! &amp;#REF! &amp;#REF! &amp;#REF! &amp;#REF! &amp;#REF! &amp;#REF! &amp;#REF! &amp;#REF! &amp;#REF! &amp;#REF! &amp;#REF! &amp;#REF! &amp; K162 &amp;#REF!)</f>
        <v>#REF!</v>
      </c>
      <c r="C162" s="55"/>
      <c r="D162" s="10"/>
      <c r="E162" s="10"/>
      <c r="F162" s="10"/>
      <c r="G162" s="10"/>
      <c r="H162" s="10"/>
      <c r="I162" s="10"/>
      <c r="J162" s="10"/>
      <c r="K162" s="73"/>
    </row>
    <row r="163" spans="1:11" x14ac:dyDescent="0.2">
      <c r="A163">
        <v>0.38213539841933486</v>
      </c>
      <c r="B163" t="e">
        <f>(D163 &amp; E163 &amp; F163 &amp; G163 &amp; H163 &amp;#REF! &amp;#REF! &amp;#REF! &amp;#REF! &amp;#REF! &amp;#REF! &amp;#REF! &amp;#REF! &amp;#REF! &amp;#REF! &amp;#REF! &amp;#REF! &amp;#REF! &amp;#REF! &amp; I163 &amp;#REF! &amp;#REF! &amp;#REF! &amp;#REF! &amp;#REF! &amp; J163 &amp;#REF! &amp;#REF! &amp;#REF! &amp;#REF! &amp;#REF! &amp;#REF! &amp;#REF! &amp;#REF! &amp;#REF! &amp;#REF! &amp;#REF! &amp;#REF! &amp;#REF! &amp;#REF! &amp;#REF! &amp;#REF! &amp;#REF! &amp;#REF! &amp; K163 &amp;#REF!)</f>
        <v>#REF!</v>
      </c>
      <c r="C163" s="55"/>
      <c r="D163" s="10"/>
      <c r="E163" s="10"/>
      <c r="F163" s="10"/>
      <c r="G163" s="10"/>
      <c r="H163" s="10"/>
      <c r="I163" s="10"/>
      <c r="J163" s="10"/>
      <c r="K163" s="73"/>
    </row>
    <row r="164" spans="1:11" x14ac:dyDescent="0.2">
      <c r="A164">
        <v>0.37984664344238994</v>
      </c>
      <c r="B164" t="e">
        <f>(D164 &amp; E164 &amp; F164 &amp; G164 &amp; H164 &amp;#REF! &amp;#REF! &amp;#REF! &amp;#REF! &amp;#REF! &amp;#REF! &amp;#REF! &amp;#REF! &amp;#REF! &amp;#REF! &amp;#REF! &amp;#REF! &amp;#REF! &amp;#REF! &amp; I164 &amp;#REF! &amp;#REF! &amp;#REF! &amp;#REF! &amp;#REF! &amp; J164 &amp;#REF! &amp;#REF! &amp;#REF! &amp;#REF! &amp;#REF! &amp;#REF! &amp;#REF! &amp;#REF! &amp;#REF! &amp;#REF! &amp;#REF! &amp;#REF! &amp;#REF! &amp;#REF! &amp;#REF! &amp;#REF! &amp;#REF! &amp;#REF! &amp; K164 &amp;#REF!)</f>
        <v>#REF!</v>
      </c>
      <c r="C164" s="55"/>
      <c r="D164" s="10"/>
      <c r="E164" s="10"/>
      <c r="F164" s="10"/>
      <c r="G164" s="10"/>
      <c r="H164" s="10"/>
      <c r="I164" s="10"/>
      <c r="J164" s="10"/>
      <c r="K164" s="73"/>
    </row>
    <row r="165" spans="1:11" x14ac:dyDescent="0.2">
      <c r="A165">
        <v>0.37749578451588017</v>
      </c>
      <c r="B165" t="e">
        <f>(D165 &amp; E165 &amp; F165 &amp; G165 &amp; H165 &amp;#REF! &amp;#REF! &amp;#REF! &amp;#REF! &amp;#REF! &amp;#REF! &amp;#REF! &amp;#REF! &amp;#REF! &amp;#REF! &amp;#REF! &amp;#REF! &amp;#REF! &amp;#REF! &amp; I165 &amp;#REF! &amp;#REF! &amp;#REF! &amp;#REF! &amp;#REF! &amp; J165 &amp;#REF! &amp;#REF! &amp;#REF! &amp;#REF! &amp;#REF! &amp;#REF! &amp;#REF! &amp;#REF! &amp;#REF! &amp;#REF! &amp;#REF! &amp;#REF! &amp;#REF! &amp;#REF! &amp;#REF! &amp;#REF! &amp;#REF! &amp;#REF! &amp; K165 &amp;#REF!)</f>
        <v>#REF!</v>
      </c>
      <c r="C165" s="55"/>
      <c r="D165" s="10"/>
      <c r="E165" s="10"/>
      <c r="F165" s="10"/>
      <c r="G165" s="10"/>
      <c r="H165" s="10"/>
      <c r="I165" s="10"/>
      <c r="J165" s="10"/>
      <c r="K165" s="73"/>
    </row>
    <row r="166" spans="1:11" x14ac:dyDescent="0.2">
      <c r="A166">
        <v>0.37523440930182134</v>
      </c>
      <c r="B166" t="e">
        <f>(D166 &amp; E166 &amp; F166 &amp; G166 &amp; H166 &amp;#REF! &amp;#REF! &amp;#REF! &amp;#REF! &amp;#REF! &amp;#REF! &amp;#REF! &amp;#REF! &amp;#REF! &amp;#REF! &amp;#REF! &amp;#REF! &amp;#REF! &amp;#REF! &amp; I166 &amp;#REF! &amp;#REF! &amp;#REF! &amp;#REF! &amp;#REF! &amp; J166 &amp;#REF! &amp;#REF! &amp;#REF! &amp;#REF! &amp;#REF! &amp;#REF! &amp;#REF! &amp;#REF! &amp;#REF! &amp;#REF! &amp;#REF! &amp;#REF! &amp;#REF! &amp;#REF! &amp;#REF! &amp;#REF! &amp;#REF! &amp;#REF! &amp; K166 &amp;#REF!)</f>
        <v>#REF!</v>
      </c>
      <c r="C166" s="55"/>
      <c r="D166" s="10"/>
      <c r="E166" s="10"/>
      <c r="F166" s="10"/>
      <c r="G166" s="10"/>
      <c r="H166" s="10"/>
      <c r="I166" s="10"/>
      <c r="J166" s="10"/>
      <c r="K166" s="73"/>
    </row>
    <row r="167" spans="1:11" x14ac:dyDescent="0.2">
      <c r="A167">
        <v>0.37291167568203026</v>
      </c>
      <c r="B167" t="e">
        <f>(D167 &amp; E167 &amp; F167 &amp; G167 &amp; H167 &amp;#REF! &amp;#REF! &amp;#REF! &amp;#REF! &amp;#REF! &amp;#REF! &amp;#REF! &amp;#REF! &amp;#REF! &amp;#REF! &amp;#REF! &amp;#REF! &amp;#REF! &amp;#REF! &amp; I167 &amp;#REF! &amp;#REF! &amp;#REF! &amp;#REF! &amp;#REF! &amp; J167 &amp;#REF! &amp;#REF! &amp;#REF! &amp;#REF! &amp;#REF! &amp;#REF! &amp;#REF! &amp;#REF! &amp;#REF! &amp;#REF! &amp;#REF! &amp;#REF! &amp;#REF! &amp;#REF! &amp;#REF! &amp;#REF! &amp;#REF! &amp;#REF! &amp; K167 &amp;#REF!)</f>
        <v>#REF!</v>
      </c>
      <c r="C167" s="55"/>
      <c r="D167" s="10"/>
      <c r="E167" s="10"/>
      <c r="F167" s="10"/>
      <c r="G167" s="10"/>
      <c r="H167" s="10"/>
      <c r="I167" s="10"/>
      <c r="J167" s="10"/>
      <c r="K167" s="73"/>
    </row>
    <row r="168" spans="1:11" x14ac:dyDescent="0.2">
      <c r="A168">
        <v>0.37060310803393909</v>
      </c>
      <c r="B168" t="e">
        <f>(D168 &amp; E168 &amp; F168 &amp; G168 &amp; H168 &amp;#REF! &amp;#REF! &amp;#REF! &amp;#REF! &amp;#REF! &amp;#REF! &amp;#REF! &amp;#REF! &amp;#REF! &amp;#REF! &amp;#REF! &amp;#REF! &amp;#REF! &amp;#REF! &amp; I168 &amp;#REF! &amp;#REF! &amp;#REF! &amp;#REF! &amp;#REF! &amp; J168 &amp;#REF! &amp;#REF! &amp;#REF! &amp;#REF! &amp;#REF! &amp;#REF! &amp;#REF! &amp;#REF! &amp;#REF! &amp;#REF! &amp;#REF! &amp;#REF! &amp;#REF! &amp;#REF! &amp;#REF! &amp;#REF! &amp;#REF! &amp;#REF! &amp; K168 &amp;#REF!)</f>
        <v>#REF!</v>
      </c>
      <c r="C168" s="55"/>
      <c r="D168" s="10"/>
      <c r="E168" s="10"/>
      <c r="F168" s="10"/>
      <c r="G168" s="10"/>
      <c r="H168" s="10"/>
      <c r="I168" s="10"/>
      <c r="J168" s="10"/>
      <c r="K168" s="73"/>
    </row>
    <row r="169" spans="1:11" x14ac:dyDescent="0.2">
      <c r="A169">
        <v>0.36853005534742228</v>
      </c>
      <c r="B169" t="e">
        <f>(D169 &amp; E169 &amp; F169 &amp; G169 &amp; H169 &amp;#REF! &amp;#REF! &amp;#REF! &amp;#REF! &amp;#REF! &amp;#REF! &amp;#REF! &amp;#REF! &amp;#REF! &amp;#REF! &amp;#REF! &amp;#REF! &amp;#REF! &amp;#REF! &amp; I169 &amp;#REF! &amp;#REF! &amp;#REF! &amp;#REF! &amp;#REF! &amp; J169 &amp;#REF! &amp;#REF! &amp;#REF! &amp;#REF! &amp;#REF! &amp;#REF! &amp;#REF! &amp;#REF! &amp;#REF! &amp;#REF! &amp;#REF! &amp;#REF! &amp;#REF! &amp;#REF! &amp;#REF! &amp;#REF! &amp;#REF! &amp;#REF! &amp; K169 &amp;#REF!)</f>
        <v>#REF!</v>
      </c>
      <c r="C169" s="55"/>
      <c r="D169" s="10"/>
      <c r="E169" s="10"/>
      <c r="F169" s="10"/>
      <c r="G169" s="10"/>
      <c r="H169" s="10"/>
      <c r="I169" s="10"/>
      <c r="J169" s="10"/>
      <c r="K169" s="73"/>
    </row>
    <row r="170" spans="1:11" x14ac:dyDescent="0.2">
      <c r="A170">
        <v>0.3662482141507859</v>
      </c>
      <c r="B170" t="e">
        <f>(D170 &amp; E170 &amp; F170 &amp; G170 &amp; H170 &amp;#REF! &amp;#REF! &amp;#REF! &amp;#REF! &amp;#REF! &amp;#REF! &amp;#REF! &amp;#REF! &amp;#REF! &amp;#REF! &amp;#REF! &amp;#REF! &amp;#REF! &amp;#REF! &amp; I170 &amp;#REF! &amp;#REF! &amp;#REF! &amp;#REF! &amp;#REF! &amp; J170 &amp;#REF! &amp;#REF! &amp;#REF! &amp;#REF! &amp;#REF! &amp;#REF! &amp;#REF! &amp;#REF! &amp;#REF! &amp;#REF! &amp;#REF! &amp;#REF! &amp;#REF! &amp;#REF! &amp;#REF! &amp;#REF! &amp;#REF! &amp;#REF! &amp; K170 &amp;#REF!)</f>
        <v>#REF!</v>
      </c>
      <c r="C170" s="55"/>
      <c r="D170" s="10"/>
      <c r="E170" s="10"/>
      <c r="F170" s="10"/>
      <c r="G170" s="10"/>
      <c r="H170" s="10"/>
      <c r="I170" s="10"/>
      <c r="J170" s="10"/>
      <c r="K170" s="73"/>
    </row>
    <row r="171" spans="1:11" x14ac:dyDescent="0.2">
      <c r="A171">
        <v>0.36405323566549092</v>
      </c>
      <c r="B171" t="e">
        <f>(D171 &amp; E171 &amp; F171 &amp; G171 &amp; H171 &amp;#REF! &amp;#REF! &amp;#REF! &amp;#REF! &amp;#REF! &amp;#REF! &amp;#REF! &amp;#REF! &amp;#REF! &amp;#REF! &amp;#REF! &amp;#REF! &amp;#REF! &amp;#REF! &amp; I171 &amp;#REF! &amp;#REF! &amp;#REF! &amp;#REF! &amp;#REF! &amp; J171 &amp;#REF! &amp;#REF! &amp;#REF! &amp;#REF! &amp;#REF! &amp;#REF! &amp;#REF! &amp;#REF! &amp;#REF! &amp;#REF! &amp;#REF! &amp;#REF! &amp;#REF! &amp;#REF! &amp;#REF! &amp;#REF! &amp;#REF! &amp;#REF! &amp; K171 &amp;#REF!)</f>
        <v>#REF!</v>
      </c>
      <c r="C171" s="55"/>
      <c r="D171" s="10"/>
      <c r="E171" s="10"/>
      <c r="F171" s="10"/>
      <c r="G171" s="10"/>
      <c r="H171" s="10"/>
      <c r="I171" s="10"/>
      <c r="J171" s="10"/>
      <c r="K171" s="73"/>
    </row>
    <row r="172" spans="1:11" x14ac:dyDescent="0.2">
      <c r="A172">
        <v>0.36179870660511088</v>
      </c>
      <c r="B172" t="e">
        <f>(D172 &amp; E172 &amp; F172 &amp; G172 &amp; H172 &amp;#REF! &amp;#REF! &amp;#REF! &amp;#REF! &amp;#REF! &amp;#REF! &amp;#REF! &amp;#REF! &amp;#REF! &amp;#REF! &amp;#REF! &amp;#REF! &amp;#REF! &amp;#REF! &amp; I172 &amp;#REF! &amp;#REF! &amp;#REF! &amp;#REF! &amp;#REF! &amp; J172 &amp;#REF! &amp;#REF! &amp;#REF! &amp;#REF! &amp;#REF! &amp;#REF! &amp;#REF! &amp;#REF! &amp;#REF! &amp;#REF! &amp;#REF! &amp;#REF! &amp;#REF! &amp;#REF! &amp;#REF! &amp;#REF! &amp;#REF! &amp;#REF! &amp; K172 &amp;#REF!)</f>
        <v>#REF!</v>
      </c>
      <c r="C172" s="55"/>
      <c r="D172" s="10"/>
      <c r="E172" s="10"/>
      <c r="F172" s="10"/>
      <c r="G172" s="10"/>
      <c r="H172" s="10"/>
      <c r="I172" s="10"/>
      <c r="J172" s="10"/>
      <c r="K172" s="73"/>
    </row>
    <row r="173" spans="1:11" x14ac:dyDescent="0.2">
      <c r="A173">
        <v>0.35963000300448156</v>
      </c>
      <c r="B173" t="e">
        <f>(D173 &amp; E173 &amp; F173 &amp; G173 &amp; H173 &amp;#REF! &amp;#REF! &amp;#REF! &amp;#REF! &amp;#REF! &amp;#REF! &amp;#REF! &amp;#REF! &amp;#REF! &amp;#REF! &amp;#REF! &amp;#REF! &amp;#REF! &amp;#REF! &amp; I173 &amp;#REF! &amp;#REF! &amp;#REF! &amp;#REF! &amp;#REF! &amp; J173 &amp;#REF! &amp;#REF! &amp;#REF! &amp;#REF! &amp;#REF! &amp;#REF! &amp;#REF! &amp;#REF! &amp;#REF! &amp;#REF! &amp;#REF! &amp;#REF! &amp;#REF! &amp;#REF! &amp;#REF! &amp;#REF! &amp;#REF! &amp;#REF! &amp; K173 &amp;#REF!)</f>
        <v>#REF!</v>
      </c>
      <c r="C173" s="55"/>
      <c r="D173" s="10"/>
      <c r="E173" s="10"/>
      <c r="F173" s="10"/>
      <c r="G173" s="10"/>
      <c r="H173" s="10"/>
      <c r="I173" s="10"/>
      <c r="J173" s="10"/>
      <c r="K173" s="73"/>
    </row>
    <row r="174" spans="1:11" x14ac:dyDescent="0.2">
      <c r="A174">
        <v>0.3574024641798797</v>
      </c>
      <c r="B174" t="e">
        <f>(D174 &amp; E174 &amp; F174 &amp; G174 &amp; H174 &amp;#REF! &amp;#REF! &amp;#REF! &amp;#REF! &amp;#REF! &amp;#REF! &amp;#REF! &amp;#REF! &amp;#REF! &amp;#REF! &amp;#REF! &amp;#REF! &amp;#REF! &amp;#REF! &amp; I174 &amp;#REF! &amp;#REF! &amp;#REF! &amp;#REF! &amp;#REF! &amp; J174 &amp;#REF! &amp;#REF! &amp;#REF! &amp;#REF! &amp;#REF! &amp;#REF! &amp;#REF! &amp;#REF! &amp;#REF! &amp;#REF! &amp;#REF! &amp;#REF! &amp;#REF! &amp;#REF! &amp;#REF! &amp;#REF! &amp;#REF! &amp;#REF! &amp; K174 &amp;#REF!)</f>
        <v>#REF!</v>
      </c>
      <c r="C174" s="55"/>
      <c r="D174" s="10"/>
      <c r="E174" s="10"/>
      <c r="F174" s="10"/>
      <c r="G174" s="10"/>
      <c r="H174" s="10"/>
      <c r="I174" s="10"/>
      <c r="J174" s="10"/>
      <c r="K174" s="73"/>
    </row>
    <row r="175" spans="1:11" x14ac:dyDescent="0.2">
      <c r="A175">
        <v>0.3551885195403407</v>
      </c>
      <c r="B175" t="e">
        <f>(D175 &amp; E175 &amp; F175 &amp; G175 &amp; H175 &amp;#REF! &amp;#REF! &amp;#REF! &amp;#REF! &amp;#REF! &amp;#REF! &amp;#REF! &amp;#REF! &amp;#REF! &amp;#REF! &amp;#REF! &amp;#REF! &amp;#REF! &amp;#REF! &amp; I175 &amp;#REF! &amp;#REF! &amp;#REF! &amp;#REF! &amp;#REF! &amp; J175 &amp;#REF! &amp;#REF! &amp;#REF! &amp;#REF! &amp;#REF! &amp;#REF! &amp;#REF! &amp;#REF! &amp;#REF! &amp;#REF! &amp;#REF! &amp;#REF! &amp;#REF! &amp;#REF! &amp;#REF! &amp;#REF! &amp;#REF! &amp;#REF! &amp; K175 &amp;#REF!)</f>
        <v>#REF!</v>
      </c>
      <c r="C175" s="55"/>
      <c r="D175" s="10"/>
      <c r="E175" s="10"/>
      <c r="F175" s="10"/>
      <c r="G175" s="10"/>
      <c r="H175" s="10"/>
      <c r="I175" s="10"/>
      <c r="J175" s="10"/>
      <c r="K175" s="73"/>
    </row>
    <row r="176" spans="1:11" x14ac:dyDescent="0.2">
      <c r="A176">
        <v>0.35305885900248024</v>
      </c>
      <c r="B176" t="e">
        <f>(D176 &amp; E176 &amp; F176 &amp; G176 &amp; H176 &amp;#REF! &amp;#REF! &amp;#REF! &amp;#REF! &amp;#REF! &amp;#REF! &amp;#REF! &amp;#REF! &amp;#REF! &amp;#REF! &amp;#REF! &amp;#REF! &amp;#REF! &amp;#REF! &amp; I176 &amp;#REF! &amp;#REF! &amp;#REF! &amp;#REF! &amp;#REF! &amp; J176 &amp;#REF! &amp;#REF! &amp;#REF! &amp;#REF! &amp;#REF! &amp;#REF! &amp;#REF! &amp;#REF! &amp;#REF! &amp;#REF! &amp;#REF! &amp;#REF! &amp;#REF! &amp;#REF! &amp;#REF! &amp;#REF! &amp;#REF! &amp;#REF! &amp; K176 &amp;#REF!)</f>
        <v>#REF!</v>
      </c>
      <c r="C176" s="55"/>
      <c r="D176" s="10"/>
      <c r="E176" s="10"/>
      <c r="F176" s="10"/>
      <c r="G176" s="10"/>
      <c r="H176" s="10"/>
      <c r="I176" s="10"/>
      <c r="J176" s="10"/>
      <c r="K176" s="73"/>
    </row>
    <row r="177" spans="1:11" x14ac:dyDescent="0.2">
      <c r="A177">
        <v>0.350871426156461</v>
      </c>
      <c r="B177" t="e">
        <f>(D177 &amp; E177 &amp; F177 &amp; G177 &amp; H177 &amp;#REF! &amp;#REF! &amp;#REF! &amp;#REF! &amp;#REF! &amp;#REF! &amp;#REF! &amp;#REF! &amp;#REF! &amp;#REF! &amp;#REF! &amp;#REF! &amp;#REF! &amp;#REF! &amp; I177 &amp;#REF! &amp;#REF! &amp;#REF! &amp;#REF! &amp;#REF! &amp; J177 &amp;#REF! &amp;#REF! &amp;#REF! &amp;#REF! &amp;#REF! &amp;#REF! &amp;#REF! &amp;#REF! &amp;#REF! &amp;#REF! &amp;#REF! &amp;#REF! &amp;#REF! &amp;#REF! &amp;#REF! &amp;#REF! &amp;#REF! &amp;#REF! &amp; K177 &amp;#REF!)</f>
        <v>#REF!</v>
      </c>
      <c r="C177" s="55"/>
      <c r="D177" s="10"/>
      <c r="E177" s="10"/>
      <c r="F177" s="10"/>
      <c r="G177" s="10"/>
      <c r="H177" s="10"/>
      <c r="I177" s="10"/>
      <c r="J177" s="10"/>
      <c r="K177" s="73"/>
    </row>
    <row r="178" spans="1:11" x14ac:dyDescent="0.2">
      <c r="A178">
        <v>0.34876727048260708</v>
      </c>
      <c r="B178" t="e">
        <f>(D178 &amp; E178 &amp; F178 &amp; G178 &amp; H178 &amp;#REF! &amp;#REF! &amp;#REF! &amp;#REF! &amp;#REF! &amp;#REF! &amp;#REF! &amp;#REF! &amp;#REF! &amp;#REF! &amp;#REF! &amp;#REF! &amp;#REF! &amp;#REF! &amp; I178 &amp;#REF! &amp;#REF! &amp;#REF! &amp;#REF! &amp;#REF! &amp; J178 &amp;#REF! &amp;#REF! &amp;#REF! &amp;#REF! &amp;#REF! &amp;#REF! &amp;#REF! &amp;#REF! &amp;#REF! &amp;#REF! &amp;#REF! &amp;#REF! &amp;#REF! &amp;#REF! &amp;#REF! &amp;#REF! &amp;#REF! &amp;#REF! &amp; K178 &amp;#REF!)</f>
        <v>#REF!</v>
      </c>
      <c r="C178" s="55"/>
      <c r="D178" s="10"/>
      <c r="E178" s="10"/>
      <c r="F178" s="10"/>
      <c r="G178" s="10"/>
      <c r="H178" s="10"/>
      <c r="I178" s="10"/>
      <c r="J178" s="10"/>
      <c r="K178" s="73"/>
    </row>
    <row r="179" spans="1:11" x14ac:dyDescent="0.2">
      <c r="A179">
        <v>0.34660603681230401</v>
      </c>
      <c r="B179" t="e">
        <f>(D179 &amp; E179 &amp; F179 &amp; G179 &amp; H179 &amp;#REF! &amp;#REF! &amp;#REF! &amp;#REF! &amp;#REF! &amp;#REF! &amp;#REF! &amp;#REF! &amp;#REF! &amp;#REF! &amp;#REF! &amp;#REF! &amp;#REF! &amp;#REF! &amp; I179 &amp;#REF! &amp;#REF! &amp;#REF! &amp;#REF! &amp;#REF! &amp; J179 &amp;#REF! &amp;#REF! &amp;#REF! &amp;#REF! &amp;#REF! &amp;#REF! &amp;#REF! &amp;#REF! &amp;#REF! &amp;#REF! &amp;#REF! &amp;#REF! &amp;#REF! &amp;#REF! &amp;#REF! &amp;#REF! &amp;#REF! &amp;#REF! &amp; K179 &amp;#REF!)</f>
        <v>#REF!</v>
      </c>
      <c r="C179" s="55"/>
      <c r="D179" s="10"/>
      <c r="E179" s="10"/>
      <c r="F179" s="10"/>
      <c r="G179" s="10"/>
      <c r="H179" s="10"/>
      <c r="I179" s="10"/>
      <c r="J179" s="10"/>
      <c r="K179" s="73"/>
    </row>
    <row r="180" spans="1:11" x14ac:dyDescent="0.2">
      <c r="A180">
        <v>0.3444579988363769</v>
      </c>
      <c r="B180" t="e">
        <f>(D180 &amp; E180 &amp; F180 &amp; G180 &amp; H180 &amp;#REF! &amp;#REF! &amp;#REF! &amp;#REF! &amp;#REF! &amp;#REF! &amp;#REF! &amp;#REF! &amp;#REF! &amp;#REF! &amp;#REF! &amp;#REF! &amp;#REF! &amp;#REF! &amp; I180 &amp;#REF! &amp;#REF! &amp;#REF! &amp;#REF! &amp;#REF! &amp; J180 &amp;#REF! &amp;#REF! &amp;#REF! &amp;#REF! &amp;#REF! &amp;#REF! &amp;#REF! &amp;#REF! &amp;#REF! &amp;#REF! &amp;#REF! &amp;#REF! &amp;#REF! &amp;#REF! &amp;#REF! &amp;#REF! &amp;#REF! &amp;#REF! &amp; K180 &amp;#REF!)</f>
        <v>#REF!</v>
      </c>
      <c r="C180" s="55"/>
      <c r="D180" s="10"/>
      <c r="E180" s="10"/>
      <c r="F180" s="10"/>
      <c r="G180" s="10"/>
      <c r="H180" s="10"/>
      <c r="I180" s="10"/>
      <c r="J180" s="10"/>
      <c r="K180" s="73"/>
    </row>
    <row r="181" spans="1:11" x14ac:dyDescent="0.2">
      <c r="A181">
        <v>0.34252911148957288</v>
      </c>
      <c r="B181" t="e">
        <f>(D181 &amp; E181 &amp; F181 &amp; G181 &amp; H181 &amp;#REF! &amp;#REF! &amp;#REF! &amp;#REF! &amp;#REF! &amp;#REF! &amp;#REF! &amp;#REF! &amp;#REF! &amp;#REF! &amp;#REF! &amp;#REF! &amp;#REF! &amp;#REF! &amp; I181 &amp;#REF! &amp;#REF! &amp;#REF! &amp;#REF! &amp;#REF! &amp; J181 &amp;#REF! &amp;#REF! &amp;#REF! &amp;#REF! &amp;#REF! &amp;#REF! &amp;#REF! &amp;#REF! &amp;#REF! &amp;#REF! &amp;#REF! &amp;#REF! &amp;#REF! &amp;#REF! &amp;#REF! &amp;#REF! &amp;#REF! &amp;#REF! &amp; K181 &amp;#REF!)</f>
        <v>#REF!</v>
      </c>
      <c r="C181" s="55"/>
      <c r="D181" s="10"/>
      <c r="E181" s="10"/>
      <c r="F181" s="10"/>
      <c r="G181" s="10"/>
      <c r="H181" s="10"/>
      <c r="I181" s="10"/>
      <c r="J181" s="10"/>
      <c r="K181" s="73"/>
    </row>
    <row r="182" spans="1:11" x14ac:dyDescent="0.2">
      <c r="A182">
        <v>0.34040596912538978</v>
      </c>
      <c r="B182" t="e">
        <f>(D182 &amp; E182 &amp; F182 &amp; G182 &amp; H182 &amp;#REF! &amp;#REF! &amp;#REF! &amp;#REF! &amp;#REF! &amp;#REF! &amp;#REF! &amp;#REF! &amp;#REF! &amp;#REF! &amp;#REF! &amp;#REF! &amp;#REF! &amp;#REF! &amp; I182 &amp;#REF! &amp;#REF! &amp;#REF! &amp;#REF! &amp;#REF! &amp; J182 &amp;#REF! &amp;#REF! &amp;#REF! &amp;#REF! &amp;#REF! &amp;#REF! &amp;#REF! &amp;#REF! &amp;#REF! &amp;#REF! &amp;#REF! &amp;#REF! &amp;#REF! &amp;#REF! &amp;#REF! &amp;#REF! &amp;#REF! &amp;#REF! &amp; K182 &amp;#REF!)</f>
        <v>#REF!</v>
      </c>
      <c r="C182" s="55"/>
      <c r="D182" s="10"/>
      <c r="E182" s="10"/>
      <c r="F182" s="10"/>
      <c r="G182" s="10"/>
      <c r="H182" s="10"/>
      <c r="I182" s="10"/>
      <c r="J182" s="10"/>
      <c r="K182" s="73"/>
    </row>
    <row r="183" spans="1:11" x14ac:dyDescent="0.2">
      <c r="A183">
        <v>0.33836366203031709</v>
      </c>
      <c r="B183" t="e">
        <f>(D183 &amp; E183 &amp; F183 &amp; G183 &amp; H183 &amp;#REF! &amp;#REF! &amp;#REF! &amp;#REF! &amp;#REF! &amp;#REF! &amp;#REF! &amp;#REF! &amp;#REF! &amp;#REF! &amp;#REF! &amp;#REF! &amp;#REF! &amp;#REF! &amp; I183 &amp;#REF! &amp;#REF! &amp;#REF! &amp;#REF! &amp;#REF! &amp; J183 &amp;#REF! &amp;#REF! &amp;#REF! &amp;#REF! &amp;#REF! &amp;#REF! &amp;#REF! &amp;#REF! &amp;#REF! &amp;#REF! &amp;#REF! &amp;#REF! &amp;#REF! &amp;#REF! &amp;#REF! &amp;#REF! &amp;#REF! &amp;#REF! &amp; K183 &amp;#REF!)</f>
        <v>#REF!</v>
      </c>
      <c r="C183" s="55"/>
      <c r="D183" s="10"/>
      <c r="E183" s="10"/>
      <c r="F183" s="10"/>
      <c r="G183" s="10"/>
      <c r="H183" s="10"/>
      <c r="I183" s="10"/>
      <c r="J183" s="10"/>
      <c r="K183" s="73"/>
    </row>
    <row r="184" spans="1:11" x14ac:dyDescent="0.2">
      <c r="A184">
        <v>0.33626596049946761</v>
      </c>
      <c r="B184" t="e">
        <f>(D184 &amp; E184 &amp; F184 &amp; G184 &amp; H184 &amp;#REF! &amp;#REF! &amp;#REF! &amp;#REF! &amp;#REF! &amp;#REF! &amp;#REF! &amp;#REF! &amp;#REF! &amp;#REF! &amp;#REF! &amp;#REF! &amp;#REF! &amp;#REF! &amp; I184 &amp;#REF! &amp;#REF! &amp;#REF! &amp;#REF! &amp;#REF! &amp; J184 &amp;#REF! &amp;#REF! &amp;#REF! &amp;#REF! &amp;#REF! &amp;#REF! &amp;#REF! &amp;#REF! &amp;#REF! &amp;#REF! &amp;#REF! &amp;#REF! &amp;#REF! &amp;#REF! &amp;#REF! &amp;#REF! &amp;#REF! &amp;#REF! &amp; K184 &amp;#REF!)</f>
        <v>#REF!</v>
      </c>
      <c r="C184" s="55"/>
      <c r="D184" s="10"/>
      <c r="E184" s="10"/>
      <c r="F184" s="10"/>
      <c r="G184" s="10"/>
      <c r="H184" s="10"/>
      <c r="I184" s="10"/>
      <c r="J184" s="10"/>
      <c r="K184" s="73"/>
    </row>
    <row r="185" spans="1:11" x14ac:dyDescent="0.2">
      <c r="A185">
        <v>0.33424812788658292</v>
      </c>
      <c r="B185" t="e">
        <f>(D185 &amp; E185 &amp; F185 &amp; G185 &amp; H185 &amp;#REF! &amp;#REF! &amp;#REF! &amp;#REF! &amp;#REF! &amp;#REF! &amp;#REF! &amp;#REF! &amp;#REF! &amp;#REF! &amp;#REF! &amp;#REF! &amp;#REF! &amp;#REF! &amp; I185 &amp;#REF! &amp;#REF! &amp;#REF! &amp;#REF! &amp;#REF! &amp; J185 &amp;#REF! &amp;#REF! &amp;#REF! &amp;#REF! &amp;#REF! &amp;#REF! &amp;#REF! &amp;#REF! &amp;#REF! &amp;#REF! &amp;#REF! &amp;#REF! &amp;#REF! &amp;#REF! &amp;#REF! &amp;#REF! &amp;#REF! &amp;#REF! &amp; K185 &amp;#REF!)</f>
        <v>#REF!</v>
      </c>
      <c r="C185" s="55"/>
      <c r="D185" s="10"/>
      <c r="E185" s="10"/>
      <c r="F185" s="10"/>
      <c r="G185" s="10"/>
      <c r="H185" s="10"/>
      <c r="I185" s="10"/>
      <c r="J185" s="10"/>
      <c r="K185" s="73"/>
    </row>
    <row r="186" spans="1:11" x14ac:dyDescent="0.2">
      <c r="A186">
        <v>0.33217556700004147</v>
      </c>
      <c r="B186" t="e">
        <f>(D186 &amp; E186 &amp; F186 &amp; G186 &amp; H186 &amp;#REF! &amp;#REF! &amp;#REF! &amp;#REF! &amp;#REF! &amp;#REF! &amp;#REF! &amp;#REF! &amp;#REF! &amp;#REF! &amp;#REF! &amp;#REF! &amp;#REF! &amp;#REF! &amp; I186 &amp;#REF! &amp;#REF! &amp;#REF! &amp;#REF! &amp;#REF! &amp; J186 &amp;#REF! &amp;#REF! &amp;#REF! &amp;#REF! &amp;#REF! &amp;#REF! &amp;#REF! &amp;#REF! &amp;#REF! &amp;#REF! &amp;#REF! &amp;#REF! &amp;#REF! &amp;#REF! &amp;#REF! &amp;#REF! &amp;#REF! &amp;#REF! &amp; K186 &amp;#REF!)</f>
        <v>#REF!</v>
      </c>
      <c r="C186" s="55"/>
      <c r="D186" s="10"/>
      <c r="E186" s="10"/>
      <c r="F186" s="10"/>
      <c r="G186" s="10"/>
      <c r="H186" s="10"/>
      <c r="I186" s="10"/>
      <c r="J186" s="10"/>
      <c r="K186" s="73"/>
    </row>
    <row r="187" spans="1:11" x14ac:dyDescent="0.2">
      <c r="A187">
        <v>0.33011566858324848</v>
      </c>
      <c r="B187" t="e">
        <f>(D187 &amp; E187 &amp; F187 &amp; G187 &amp; H187 &amp;#REF! &amp;#REF! &amp;#REF! &amp;#REF! &amp;#REF! &amp;#REF! &amp;#REF! &amp;#REF! &amp;#REF! &amp;#REF! &amp;#REF! &amp;#REF! &amp;#REF! &amp;#REF! &amp; I187 &amp;#REF! &amp;#REF! &amp;#REF! &amp;#REF! &amp;#REF! &amp; J187 &amp;#REF! &amp;#REF! &amp;#REF! &amp;#REF! &amp;#REF! &amp;#REF! &amp;#REF! &amp;#REF! &amp;#REF! &amp;#REF! &amp;#REF! &amp;#REF! &amp;#REF! &amp;#REF! &amp;#REF! &amp;#REF! &amp;#REF! &amp;#REF! &amp; K187 &amp;#REF!)</f>
        <v>#REF!</v>
      </c>
      <c r="C187" s="55"/>
      <c r="D187" s="10"/>
      <c r="E187" s="10"/>
      <c r="F187" s="10"/>
      <c r="G187" s="10"/>
      <c r="H187" s="10"/>
      <c r="I187" s="10"/>
      <c r="J187" s="10"/>
      <c r="K187" s="73"/>
    </row>
    <row r="188" spans="1:11" x14ac:dyDescent="0.2">
      <c r="A188">
        <v>0.32813420310917046</v>
      </c>
      <c r="B188" t="e">
        <f>(D188 &amp; E188 &amp; F188 &amp; G188 &amp; H188 &amp;#REF! &amp;#REF! &amp;#REF! &amp;#REF! &amp;#REF! &amp;#REF! &amp;#REF! &amp;#REF! &amp;#REF! &amp;#REF! &amp;#REF! &amp;#REF! &amp;#REF! &amp;#REF! &amp; I188 &amp;#REF! &amp;#REF! &amp;#REF! &amp;#REF! &amp;#REF! &amp; J188 &amp;#REF! &amp;#REF! &amp;#REF! &amp;#REF! &amp;#REF! &amp;#REF! &amp;#REF! &amp;#REF! &amp;#REF! &amp;#REF! &amp;#REF! &amp;#REF! &amp;#REF! &amp;#REF! &amp;#REF! &amp;#REF! &amp;#REF! &amp;#REF! &amp; K188 &amp;#REF!)</f>
        <v>#REF!</v>
      </c>
      <c r="C188" s="55"/>
      <c r="D188" s="10"/>
      <c r="E188" s="10"/>
      <c r="F188" s="10"/>
      <c r="G188" s="10"/>
      <c r="H188" s="10"/>
      <c r="I188" s="10"/>
      <c r="J188" s="10"/>
      <c r="K188" s="73"/>
    </row>
    <row r="189" spans="1:11" x14ac:dyDescent="0.2">
      <c r="A189">
        <v>0.32609899917201762</v>
      </c>
      <c r="B189" t="e">
        <f>(D189 &amp; E189 &amp; F189 &amp; G189 &amp; H189 &amp;#REF! &amp;#REF! &amp;#REF! &amp;#REF! &amp;#REF! &amp;#REF! &amp;#REF! &amp;#REF! &amp;#REF! &amp;#REF! &amp;#REF! &amp;#REF! &amp;#REF! &amp;#REF! &amp; I189 &amp;#REF! &amp;#REF! &amp;#REF! &amp;#REF! &amp;#REF! &amp; J189 &amp;#REF! &amp;#REF! &amp;#REF! &amp;#REF! &amp;#REF! &amp;#REF! &amp;#REF! &amp;#REF! &amp;#REF! &amp;#REF! &amp;#REF! &amp;#REF! &amp;#REF! &amp;#REF! &amp;#REF! &amp;#REF! &amp;#REF! &amp;#REF! &amp; K189 &amp;#REF!)</f>
        <v>#REF!</v>
      </c>
      <c r="C189" s="55"/>
      <c r="D189" s="10"/>
      <c r="E189" s="10"/>
      <c r="F189" s="10"/>
      <c r="G189" s="10"/>
      <c r="H189" s="10"/>
      <c r="I189" s="10"/>
      <c r="J189" s="10"/>
      <c r="K189" s="73"/>
    </row>
    <row r="190" spans="1:11" x14ac:dyDescent="0.2">
      <c r="A190">
        <v>0.32414129010804288</v>
      </c>
      <c r="B190" t="e">
        <f>(D190 &amp; E190 &amp; F190 &amp; G190 &amp; H190 &amp;#REF! &amp;#REF! &amp;#REF! &amp;#REF! &amp;#REF! &amp;#REF! &amp;#REF! &amp;#REF! &amp;#REF! &amp;#REF! &amp;#REF! &amp;#REF! &amp;#REF! &amp;#REF! &amp; I190 &amp;#REF! &amp;#REF! &amp;#REF! &amp;#REF! &amp;#REF! &amp; J190 &amp;#REF! &amp;#REF! &amp;#REF! &amp;#REF! &amp;#REF! &amp;#REF! &amp;#REF! &amp;#REF! &amp;#REF! &amp;#REF! &amp;#REF! &amp;#REF! &amp;#REF! &amp;#REF! &amp;#REF! &amp;#REF! &amp;#REF! &amp;#REF! &amp; K190 &amp;#REF!)</f>
        <v>#REF!</v>
      </c>
      <c r="C190" s="55"/>
      <c r="D190" s="10"/>
      <c r="E190" s="10"/>
      <c r="F190" s="10"/>
      <c r="G190" s="10"/>
      <c r="H190" s="10"/>
      <c r="I190" s="10"/>
      <c r="J190" s="10"/>
      <c r="K190" s="73"/>
    </row>
    <row r="191" spans="1:11" x14ac:dyDescent="0.2">
      <c r="A191">
        <v>0.32213048912825859</v>
      </c>
      <c r="B191" t="e">
        <f>(D191 &amp; E191 &amp; F191 &amp; G191 &amp; H191 &amp;#REF! &amp;#REF! &amp;#REF! &amp;#REF! &amp;#REF! &amp;#REF! &amp;#REF! &amp;#REF! &amp;#REF! &amp;#REF! &amp;#REF! &amp;#REF! &amp;#REF! &amp;#REF! &amp; I191 &amp;#REF! &amp;#REF! &amp;#REF! &amp;#REF! &amp;#REF! &amp; J191 &amp;#REF! &amp;#REF! &amp;#REF! &amp;#REF! &amp;#REF! &amp;#REF! &amp;#REF! &amp;#REF! &amp;#REF! &amp;#REF! &amp;#REF! &amp;#REF! &amp;#REF! &amp;#REF! &amp;#REF! &amp;#REF! &amp;#REF! &amp;#REF! &amp; K191 &amp;#REF!)</f>
        <v>#REF!</v>
      </c>
      <c r="C191" s="55"/>
      <c r="D191" s="10"/>
      <c r="E191" s="10"/>
      <c r="F191" s="10"/>
      <c r="G191" s="10"/>
      <c r="H191" s="10"/>
      <c r="I191" s="10"/>
      <c r="J191" s="10"/>
      <c r="K191" s="73"/>
    </row>
    <row r="192" spans="1:11" x14ac:dyDescent="0.2">
      <c r="A192">
        <v>0.3201319790177149</v>
      </c>
      <c r="B192" t="e">
        <f>(D192 &amp; E192 &amp; F192 &amp; G192 &amp; H192 &amp;#REF! &amp;#REF! &amp;#REF! &amp;#REF! &amp;#REF! &amp;#REF! &amp;#REF! &amp;#REF! &amp;#REF! &amp;#REF! &amp;#REF! &amp;#REF! &amp;#REF! &amp;#REF! &amp; I192 &amp;#REF! &amp;#REF! &amp;#REF! &amp;#REF! &amp;#REF! &amp; J192 &amp;#REF! &amp;#REF! &amp;#REF! &amp;#REF! &amp;#REF! &amp;#REF! &amp;#REF! &amp;#REF! &amp;#REF! &amp;#REF! &amp;#REF! &amp;#REF! &amp;#REF! &amp;#REF! &amp;#REF! &amp;#REF! &amp;#REF! &amp;#REF! &amp; K192 &amp;#REF!)</f>
        <v>#REF!</v>
      </c>
      <c r="C192" s="55"/>
      <c r="D192" s="10"/>
      <c r="E192" s="10"/>
      <c r="F192" s="10"/>
      <c r="G192" s="10"/>
      <c r="H192" s="10"/>
      <c r="I192" s="10"/>
      <c r="J192" s="10"/>
      <c r="K192" s="73"/>
    </row>
    <row r="193" spans="1:11" x14ac:dyDescent="0.2">
      <c r="A193">
        <v>0.31827346651795507</v>
      </c>
      <c r="B193" t="e">
        <f>(D193 &amp; E193 &amp; F193 &amp; G193 &amp; H193 &amp;#REF! &amp;#REF! &amp;#REF! &amp;#REF! &amp;#REF! &amp;#REF! &amp;#REF! &amp;#REF! &amp;#REF! &amp;#REF! &amp;#REF! &amp;#REF! &amp;#REF! &amp;#REF! &amp; I193 &amp;#REF! &amp;#REF! &amp;#REF! &amp;#REF! &amp;#REF! &amp; J193 &amp;#REF! &amp;#REF! &amp;#REF! &amp;#REF! &amp;#REF! &amp;#REF! &amp;#REF! &amp;#REF! &amp;#REF! &amp;#REF! &amp;#REF! &amp;#REF! &amp;#REF! &amp;#REF! &amp;#REF! &amp;#REF! &amp;#REF! &amp;#REF! &amp; K193 &amp;#REF!)</f>
        <v>#REF!</v>
      </c>
      <c r="C193" s="55"/>
      <c r="D193" s="10"/>
      <c r="E193" s="10"/>
      <c r="F193" s="10"/>
      <c r="G193" s="10"/>
      <c r="H193" s="10"/>
      <c r="I193" s="10"/>
      <c r="J193" s="10"/>
      <c r="K193" s="73"/>
    </row>
    <row r="194" spans="1:11" x14ac:dyDescent="0.2">
      <c r="A194">
        <v>0.31629853543052516</v>
      </c>
      <c r="B194" t="e">
        <f>(D194 &amp; E194 &amp; F194 &amp; G194 &amp; H194 &amp;#REF! &amp;#REF! &amp;#REF! &amp;#REF! &amp;#REF! &amp;#REF! &amp;#REF! &amp;#REF! &amp;#REF! &amp;#REF! &amp;#REF! &amp;#REF! &amp;#REF! &amp;#REF! &amp; I194 &amp;#REF! &amp;#REF! &amp;#REF! &amp;#REF! &amp;#REF! &amp; J194 &amp;#REF! &amp;#REF! &amp;#REF! &amp;#REF! &amp;#REF! &amp;#REF! &amp;#REF! &amp;#REF! &amp;#REF! &amp;#REF! &amp;#REF! &amp;#REF! &amp;#REF! &amp;#REF! &amp;#REF! &amp;#REF! &amp;#REF! &amp;#REF! &amp; K194 &amp;#REF!)</f>
        <v>#REF!</v>
      </c>
      <c r="C194" s="55"/>
      <c r="D194" s="10"/>
      <c r="E194" s="10"/>
      <c r="F194" s="10"/>
      <c r="G194" s="10"/>
      <c r="H194" s="10"/>
      <c r="I194" s="10"/>
      <c r="J194" s="10"/>
      <c r="K194" s="73"/>
    </row>
    <row r="195" spans="1:11" x14ac:dyDescent="0.2">
      <c r="A195">
        <v>0.31439880951540627</v>
      </c>
      <c r="B195" t="e">
        <f>(D195 &amp; E195 &amp; F195 &amp; G195 &amp; H195 &amp;#REF! &amp;#REF! &amp;#REF! &amp;#REF! &amp;#REF! &amp;#REF! &amp;#REF! &amp;#REF! &amp;#REF! &amp;#REF! &amp;#REF! &amp;#REF! &amp;#REF! &amp;#REF! &amp; I195 &amp;#REF! &amp;#REF! &amp;#REF! &amp;#REF! &amp;#REF! &amp; J195 &amp;#REF! &amp;#REF! &amp;#REF! &amp;#REF! &amp;#REF! &amp;#REF! &amp;#REF! &amp;#REF! &amp;#REF! &amp;#REF! &amp;#REF! &amp;#REF! &amp;#REF! &amp;#REF! &amp;#REF! &amp;#REF! &amp;#REF! &amp;#REF! &amp; K195 &amp;#REF!)</f>
        <v>#REF!</v>
      </c>
      <c r="C195" s="55"/>
      <c r="D195" s="10"/>
      <c r="E195" s="10"/>
      <c r="F195" s="10"/>
      <c r="G195" s="10"/>
      <c r="H195" s="10"/>
      <c r="I195" s="10"/>
      <c r="J195" s="10"/>
      <c r="K195" s="73"/>
    </row>
    <row r="196" spans="1:11" x14ac:dyDescent="0.2">
      <c r="A196">
        <v>0.31244756961785347</v>
      </c>
      <c r="B196" t="e">
        <f>(D196 &amp; E196 &amp; F196 &amp; G196 &amp; H196 &amp;#REF! &amp;#REF! &amp;#REF! &amp;#REF! &amp;#REF! &amp;#REF! &amp;#REF! &amp;#REF! &amp;#REF! &amp;#REF! &amp;#REF! &amp;#REF! &amp;#REF! &amp;#REF! &amp; I196 &amp;#REF! &amp;#REF! &amp;#REF! &amp;#REF! &amp;#REF! &amp; J196 &amp;#REF! &amp;#REF! &amp;#REF! &amp;#REF! &amp;#REF! &amp;#REF! &amp;#REF! &amp;#REF! &amp;#REF! &amp;#REF! &amp;#REF! &amp;#REF! &amp;#REF! &amp;#REF! &amp;#REF! &amp;#REF! &amp;#REF! &amp;#REF! &amp; K196 &amp;#REF!)</f>
        <v>#REF!</v>
      </c>
      <c r="C196" s="55"/>
      <c r="D196" s="10"/>
      <c r="E196" s="10"/>
      <c r="F196" s="10"/>
      <c r="G196" s="10"/>
      <c r="H196" s="10"/>
      <c r="I196" s="10"/>
      <c r="J196" s="10"/>
      <c r="K196" s="73"/>
    </row>
    <row r="197" spans="1:11" x14ac:dyDescent="0.2">
      <c r="A197">
        <v>0.31057063484415343</v>
      </c>
      <c r="B197" t="e">
        <f>(D197 &amp; E197 &amp; F197 &amp; G197 &amp; H197 &amp;#REF! &amp;#REF! &amp;#REF! &amp;#REF! &amp;#REF! &amp;#REF! &amp;#REF! &amp;#REF! &amp;#REF! &amp;#REF! &amp;#REF! &amp;#REF! &amp;#REF! &amp;#REF! &amp; I197 &amp;#REF! &amp;#REF! &amp;#REF! &amp;#REF! &amp;#REF! &amp; J197 &amp;#REF! &amp;#REF! &amp;#REF! &amp;#REF! &amp;#REF! &amp;#REF! &amp;#REF! &amp;#REF! &amp;#REF! &amp;#REF! &amp;#REF! &amp;#REF! &amp;#REF! &amp;#REF! &amp;#REF! &amp;#REF! &amp;#REF! &amp;#REF! &amp; K197 &amp;#REF!)</f>
        <v>#REF!</v>
      </c>
      <c r="C197" s="55"/>
      <c r="D197" s="10"/>
      <c r="E197" s="10"/>
      <c r="F197" s="10"/>
      <c r="G197" s="10"/>
      <c r="H197" s="10"/>
      <c r="I197" s="10"/>
      <c r="J197" s="10"/>
      <c r="K197" s="73"/>
    </row>
    <row r="198" spans="1:11" x14ac:dyDescent="0.2">
      <c r="A198">
        <v>0.30864280627143736</v>
      </c>
      <c r="B198" t="e">
        <f>(D198 &amp; E198 &amp; F198 &amp; G198 &amp; H198 &amp;#REF! &amp;#REF! &amp;#REF! &amp;#REF! &amp;#REF! &amp;#REF! &amp;#REF! &amp;#REF! &amp;#REF! &amp;#REF! &amp;#REF! &amp;#REF! &amp;#REF! &amp;#REF! &amp; I198 &amp;#REF! &amp;#REF! &amp;#REF! &amp;#REF! &amp;#REF! &amp; J198 &amp;#REF! &amp;#REF! &amp;#REF! &amp;#REF! &amp;#REF! &amp;#REF! &amp;#REF! &amp;#REF! &amp;#REF! &amp;#REF! &amp;#REF! &amp;#REF! &amp;#REF! &amp;#REF! &amp;#REF! &amp;#REF! &amp;#REF! &amp;#REF! &amp; K198 &amp;#REF!)</f>
        <v>#REF!</v>
      </c>
      <c r="C198" s="55"/>
      <c r="D198" s="10"/>
      <c r="E198" s="10"/>
      <c r="F198" s="10"/>
      <c r="G198" s="10"/>
      <c r="H198" s="10"/>
      <c r="I198" s="10"/>
      <c r="J198" s="10"/>
      <c r="K198" s="73"/>
    </row>
    <row r="199" spans="1:11" x14ac:dyDescent="0.2">
      <c r="A199">
        <v>0.30672676904829443</v>
      </c>
      <c r="B199" t="e">
        <f>(D199 &amp; E199 &amp; F199 &amp; G199 &amp; H199 &amp;#REF! &amp;#REF! &amp;#REF! &amp;#REF! &amp;#REF! &amp;#REF! &amp;#REF! &amp;#REF! &amp;#REF! &amp;#REF! &amp;#REF! &amp;#REF! &amp;#REF! &amp;#REF! &amp; I199 &amp;#REF! &amp;#REF! &amp;#REF! &amp;#REF! &amp;#REF! &amp; J199 &amp;#REF! &amp;#REF! &amp;#REF! &amp;#REF! &amp;#REF! &amp;#REF! &amp;#REF! &amp;#REF! &amp;#REF! &amp;#REF! &amp;#REF! &amp;#REF! &amp;#REF! &amp;#REF! &amp;#REF! &amp;#REF! &amp;#REF! &amp;#REF! &amp; K199 &amp;#REF!)</f>
        <v>#REF!</v>
      </c>
      <c r="C199" s="55"/>
      <c r="D199" s="10"/>
      <c r="E199" s="10"/>
      <c r="F199" s="10"/>
      <c r="G199" s="10"/>
      <c r="H199" s="10"/>
      <c r="I199" s="10"/>
      <c r="J199" s="10"/>
      <c r="K199" s="73"/>
    </row>
    <row r="200" spans="1:11" x14ac:dyDescent="0.2">
      <c r="A200">
        <v>0.30488369952098893</v>
      </c>
      <c r="B200" t="e">
        <f>(D200 &amp; E200 &amp; F200 &amp; G200 &amp; H200 &amp;#REF! &amp;#REF! &amp;#REF! &amp;#REF! &amp;#REF! &amp;#REF! &amp;#REF! &amp;#REF! &amp;#REF! &amp;#REF! &amp;#REF! &amp;#REF! &amp;#REF! &amp;#REF! &amp; I200 &amp;#REF! &amp;#REF! &amp;#REF! &amp;#REF! &amp;#REF! &amp; J200 &amp;#REF! &amp;#REF! &amp;#REF! &amp;#REF! &amp;#REF! &amp;#REF! &amp;#REF! &amp;#REF! &amp;#REF! &amp;#REF! &amp;#REF! &amp;#REF! &amp;#REF! &amp;#REF! &amp;#REF! &amp;#REF! &amp;#REF! &amp;#REF! &amp; K200 &amp;#REF!)</f>
        <v>#REF!</v>
      </c>
      <c r="C200" s="55"/>
      <c r="D200" s="10"/>
      <c r="E200" s="10"/>
      <c r="F200" s="10"/>
      <c r="G200" s="10"/>
      <c r="H200" s="10"/>
      <c r="I200" s="10"/>
      <c r="J200" s="10"/>
      <c r="K200" s="73"/>
    </row>
    <row r="201" spans="1:11" x14ac:dyDescent="0.2">
      <c r="A201">
        <v>0.30299065767242517</v>
      </c>
      <c r="B201" t="e">
        <f>(D201 &amp; E201 &amp; F201 &amp; G201 &amp; H201 &amp;#REF! &amp;#REF! &amp;#REF! &amp;#REF! &amp;#REF! &amp;#REF! &amp;#REF! &amp;#REF! &amp;#REF! &amp;#REF! &amp;#REF! &amp;#REF! &amp;#REF! &amp;#REF! &amp; I201 &amp;#REF! &amp;#REF! &amp;#REF! &amp;#REF! &amp;#REF! &amp; J201 &amp;#REF! &amp;#REF! &amp;#REF! &amp;#REF! &amp;#REF! &amp;#REF! &amp;#REF! &amp;#REF! &amp;#REF! &amp;#REF! &amp;#REF! &amp;#REF! &amp;#REF! &amp;#REF! &amp;#REF! &amp;#REF! &amp;#REF! &amp;#REF! &amp; K201 &amp;#REF!)</f>
        <v>#REF!</v>
      </c>
      <c r="C201" s="55"/>
      <c r="D201" s="10"/>
      <c r="E201" s="10"/>
      <c r="F201" s="10"/>
      <c r="G201" s="10"/>
      <c r="H201" s="10"/>
      <c r="I201" s="10"/>
      <c r="J201" s="10"/>
      <c r="K201" s="73"/>
    </row>
    <row r="202" spans="1:11" x14ac:dyDescent="0.2">
      <c r="A202">
        <v>0.30116970984247937</v>
      </c>
      <c r="B202" t="e">
        <f>(D202 &amp; E202 &amp; F202 &amp; G202 &amp; H202 &amp;#REF! &amp;#REF! &amp;#REF! &amp;#REF! &amp;#REF! &amp;#REF! &amp;#REF! &amp;#REF! &amp;#REF! &amp;#REF! &amp;#REF! &amp;#REF! &amp;#REF! &amp;#REF! &amp; I202 &amp;#REF! &amp;#REF! &amp;#REF! &amp;#REF! &amp;#REF! &amp; J202 &amp;#REF! &amp;#REF! &amp;#REF! &amp;#REF! &amp;#REF! &amp;#REF! &amp;#REF! &amp;#REF! &amp;#REF! &amp;#REF! &amp;#REF! &amp;#REF! &amp;#REF! &amp;#REF! &amp;#REF! &amp;#REF! &amp;#REF! &amp;#REF! &amp; K202 &amp;#REF!)</f>
        <v>#REF!</v>
      </c>
      <c r="C202" s="55"/>
      <c r="D202" s="10"/>
      <c r="E202" s="10"/>
      <c r="F202" s="10"/>
      <c r="G202" s="10"/>
      <c r="H202" s="10"/>
      <c r="I202" s="10"/>
      <c r="J202" s="10"/>
      <c r="K202" s="73"/>
    </row>
    <row r="203" spans="1:11" x14ac:dyDescent="0.2">
      <c r="A203">
        <v>0.29929939159295099</v>
      </c>
      <c r="B203" t="e">
        <f>(D203 &amp; E203 &amp; F203 &amp; G203 &amp; H203 &amp;#REF! &amp;#REF! &amp;#REF! &amp;#REF! &amp;#REF! &amp;#REF! &amp;#REF! &amp;#REF! &amp;#REF! &amp;#REF! &amp;#REF! &amp;#REF! &amp;#REF! &amp;#REF! &amp; I203 &amp;#REF! &amp;#REF! &amp;#REF! &amp;#REF! &amp;#REF! &amp; J203 &amp;#REF! &amp;#REF! &amp;#REF! &amp;#REF! &amp;#REF! &amp;#REF! &amp;#REF! &amp;#REF! &amp;#REF! &amp;#REF! &amp;#REF! &amp;#REF! &amp;#REF! &amp;#REF! &amp;#REF! &amp;#REF! &amp;#REF! &amp;#REF! &amp; K203 &amp;#REF!)</f>
        <v>#REF!</v>
      </c>
      <c r="C203" s="55"/>
      <c r="D203" s="10"/>
      <c r="E203" s="10"/>
      <c r="F203" s="10"/>
      <c r="G203" s="10"/>
      <c r="H203" s="10"/>
      <c r="I203" s="10"/>
      <c r="J203" s="10"/>
      <c r="K203" s="73"/>
    </row>
    <row r="204" spans="1:11" x14ac:dyDescent="0.2">
      <c r="A204">
        <v>0.29744051826346946</v>
      </c>
      <c r="B204" t="e">
        <f>(D204 &amp; E204 &amp; F204 &amp; G204 &amp; H204 &amp;#REF! &amp;#REF! &amp;#REF! &amp;#REF! &amp;#REF! &amp;#REF! &amp;#REF! &amp;#REF! &amp;#REF! &amp;#REF! &amp;#REF! &amp;#REF! &amp;#REF! &amp;#REF! &amp; I204 &amp;#REF! &amp;#REF! &amp;#REF! &amp;#REF! &amp;#REF! &amp; J204 &amp;#REF! &amp;#REF! &amp;#REF! &amp;#REF! &amp;#REF! &amp;#REF! &amp;#REF! &amp;#REF! &amp;#REF! &amp;#REF! &amp;#REF! &amp;#REF! &amp;#REF! &amp;#REF! &amp;#REF! &amp;#REF! &amp;#REF! &amp;#REF! &amp; K204 &amp;#REF!)</f>
        <v>#REF!</v>
      </c>
      <c r="C204" s="55"/>
      <c r="D204" s="10"/>
      <c r="E204" s="10"/>
      <c r="F204" s="10"/>
      <c r="G204" s="10"/>
      <c r="H204" s="10"/>
      <c r="I204" s="10"/>
      <c r="J204" s="10"/>
      <c r="K204" s="73"/>
    </row>
    <row r="205" spans="1:11" x14ac:dyDescent="0.2">
      <c r="A205">
        <v>0.29577131568407572</v>
      </c>
      <c r="B205" t="e">
        <f>(D205 &amp; E205 &amp; F205 &amp; G205 &amp; H205 &amp;#REF! &amp;#REF! &amp;#REF! &amp;#REF! &amp;#REF! &amp;#REF! &amp;#REF! &amp;#REF! &amp;#REF! &amp;#REF! &amp;#REF! &amp;#REF! &amp;#REF! &amp;#REF! &amp; I205 &amp;#REF! &amp;#REF! &amp;#REF! &amp;#REF! &amp;#REF! &amp; J205 &amp;#REF! &amp;#REF! &amp;#REF! &amp;#REF! &amp;#REF! &amp;#REF! &amp;#REF! &amp;#REF! &amp;#REF! &amp;#REF! &amp;#REF! &amp;#REF! &amp;#REF! &amp;#REF! &amp;#REF! &amp;#REF! &amp;#REF! &amp;#REF! &amp; K205 &amp;#REF!)</f>
        <v>#REF!</v>
      </c>
      <c r="C205" s="55"/>
      <c r="D205" s="10"/>
      <c r="E205" s="10"/>
      <c r="F205" s="10"/>
      <c r="G205" s="10"/>
      <c r="H205" s="10"/>
      <c r="I205" s="10"/>
      <c r="J205" s="10"/>
      <c r="K205" s="73"/>
    </row>
    <row r="206" spans="1:11" x14ac:dyDescent="0.2">
      <c r="A206">
        <v>0.29393403443824229</v>
      </c>
      <c r="B206" t="e">
        <f>(D206 &amp; E206 &amp; F206 &amp; G206 &amp; H206 &amp;#REF! &amp;#REF! &amp;#REF! &amp;#REF! &amp;#REF! &amp;#REF! &amp;#REF! &amp;#REF! &amp;#REF! &amp;#REF! &amp;#REF! &amp;#REF! &amp;#REF! &amp;#REF! &amp; I206 &amp;#REF! &amp;#REF! &amp;#REF! &amp;#REF! &amp;#REF! &amp; J206 &amp;#REF! &amp;#REF! &amp;#REF! &amp;#REF! &amp;#REF! &amp;#REF! &amp;#REF! &amp;#REF! &amp;#REF! &amp;#REF! &amp;#REF! &amp;#REF! &amp;#REF! &amp;#REF! &amp;#REF! &amp;#REF! &amp;#REF! &amp;#REF! &amp; K206 &amp;#REF!)</f>
        <v>#REF!</v>
      </c>
      <c r="C206" s="55"/>
      <c r="D206" s="10"/>
      <c r="E206" s="10"/>
      <c r="F206" s="10"/>
      <c r="G206" s="10"/>
      <c r="H206" s="10"/>
      <c r="I206" s="10"/>
      <c r="J206" s="10"/>
      <c r="K206" s="73"/>
    </row>
    <row r="207" spans="1:11" x14ac:dyDescent="0.2">
      <c r="A207">
        <v>0.29216672855845022</v>
      </c>
      <c r="B207" t="e">
        <f>(D207 &amp; E207 &amp; F207 &amp; G207 &amp; H207 &amp;#REF! &amp;#REF! &amp;#REF! &amp;#REF! &amp;#REF! &amp;#REF! &amp;#REF! &amp;#REF! &amp;#REF! &amp;#REF! &amp;#REF! &amp;#REF! &amp;#REF! &amp;#REF! &amp; I207 &amp;#REF! &amp;#REF! &amp;#REF! &amp;#REF! &amp;#REF! &amp; J207 &amp;#REF! &amp;#REF! &amp;#REF! &amp;#REF! &amp;#REF! &amp;#REF! &amp;#REF! &amp;#REF! &amp;#REF! &amp;#REF! &amp;#REF! &amp;#REF! &amp;#REF! &amp;#REF! &amp;#REF! &amp;#REF! &amp;#REF! &amp;#REF! &amp; K207 &amp;#REF!)</f>
        <v>#REF!</v>
      </c>
      <c r="C207" s="55"/>
      <c r="D207" s="10"/>
      <c r="E207" s="10"/>
      <c r="F207" s="10"/>
      <c r="G207" s="10"/>
      <c r="H207" s="10"/>
      <c r="I207" s="10"/>
      <c r="J207" s="10"/>
      <c r="K207" s="73"/>
    </row>
    <row r="208" spans="1:11" x14ac:dyDescent="0.2">
      <c r="A208">
        <v>0.29035151167546164</v>
      </c>
      <c r="B208" t="e">
        <f>(D208 &amp; E208 &amp; F208 &amp; G208 &amp; H208 &amp;#REF! &amp;#REF! &amp;#REF! &amp;#REF! &amp;#REF! &amp;#REF! &amp;#REF! &amp;#REF! &amp;#REF! &amp;#REF! &amp;#REF! &amp;#REF! &amp;#REF! &amp;#REF! &amp; I208 &amp;#REF! &amp;#REF! &amp;#REF! &amp;#REF! &amp;#REF! &amp; J208 &amp;#REF! &amp;#REF! &amp;#REF! &amp;#REF! &amp;#REF! &amp;#REF! &amp;#REF! &amp;#REF! &amp;#REF! &amp;#REF! &amp;#REF! &amp;#REF! &amp;#REF! &amp;#REF! &amp;#REF! &amp;#REF! &amp;#REF! &amp;#REF! &amp; K208 &amp;#REF!)</f>
        <v>#REF!</v>
      </c>
      <c r="C208" s="55"/>
      <c r="D208" s="10"/>
      <c r="E208" s="10"/>
      <c r="F208" s="10"/>
      <c r="G208" s="10"/>
      <c r="H208" s="10"/>
      <c r="I208" s="10"/>
      <c r="J208" s="10"/>
      <c r="K208" s="73"/>
    </row>
    <row r="209" spans="1:11" x14ac:dyDescent="0.2">
      <c r="A209">
        <v>0.28860543176952802</v>
      </c>
      <c r="B209" t="e">
        <f>(D209 &amp; E209 &amp; F209 &amp; G209 &amp; H209 &amp;#REF! &amp;#REF! &amp;#REF! &amp;#REF! &amp;#REF! &amp;#REF! &amp;#REF! &amp;#REF! &amp;#REF! &amp;#REF! &amp;#REF! &amp;#REF! &amp;#REF! &amp;#REF! &amp; I209 &amp;#REF! &amp;#REF! &amp;#REF! &amp;#REF! &amp;#REF! &amp; J209 &amp;#REF! &amp;#REF! &amp;#REF! &amp;#REF! &amp;#REF! &amp;#REF! &amp;#REF! &amp;#REF! &amp;#REF! &amp;#REF! &amp;#REF! &amp;#REF! &amp;#REF! &amp;#REF! &amp;#REF! &amp;#REF! &amp;#REF! &amp;#REF! &amp; K209 &amp;#REF!)</f>
        <v>#REF!</v>
      </c>
      <c r="C209" s="55"/>
      <c r="D209" s="10"/>
      <c r="E209" s="10"/>
      <c r="F209" s="10"/>
      <c r="G209" s="10"/>
      <c r="H209" s="10"/>
      <c r="I209" s="10"/>
      <c r="J209" s="10"/>
      <c r="K209" s="73"/>
    </row>
    <row r="210" spans="1:11" x14ac:dyDescent="0.2">
      <c r="A210">
        <v>0.28681201830410602</v>
      </c>
      <c r="B210" t="e">
        <f>(D210 &amp; E210 &amp; F210 &amp; G210 &amp; H210 &amp;#REF! &amp;#REF! &amp;#REF! &amp;#REF! &amp;#REF! &amp;#REF! &amp;#REF! &amp;#REF! &amp;#REF! &amp;#REF! &amp;#REF! &amp;#REF! &amp;#REF! &amp;#REF! &amp; I210 &amp;#REF! &amp;#REF! &amp;#REF! &amp;#REF! &amp;#REF! &amp; J210 &amp;#REF! &amp;#REF! &amp;#REF! &amp;#REF! &amp;#REF! &amp;#REF! &amp;#REF! &amp;#REF! &amp;#REF! &amp;#REF! &amp;#REF! &amp;#REF! &amp;#REF! &amp;#REF! &amp;#REF! &amp;#REF! &amp;#REF! &amp;#REF! &amp; K210 &amp;#REF!)</f>
        <v>#REF!</v>
      </c>
      <c r="C210" s="55"/>
      <c r="D210" s="10"/>
      <c r="E210" s="10"/>
      <c r="F210" s="10"/>
      <c r="G210" s="10"/>
      <c r="H210" s="10"/>
      <c r="I210" s="10"/>
      <c r="J210" s="10"/>
      <c r="K210" s="73"/>
    </row>
    <row r="211" spans="1:11" x14ac:dyDescent="0.2">
      <c r="A211">
        <v>0.28502958623625457</v>
      </c>
      <c r="B211" t="e">
        <f>(D211 &amp; E211 &amp; F211 &amp; G211 &amp; H211 &amp;#REF! &amp;#REF! &amp;#REF! &amp;#REF! &amp;#REF! &amp;#REF! &amp;#REF! &amp;#REF! &amp;#REF! &amp;#REF! &amp;#REF! &amp;#REF! &amp;#REF! &amp;#REF! &amp; I211 &amp;#REF! &amp;#REF! &amp;#REF! &amp;#REF! &amp;#REF! &amp; J211 &amp;#REF! &amp;#REF! &amp;#REF! &amp;#REF! &amp;#REF! &amp;#REF! &amp;#REF! &amp;#REF! &amp;#REF! &amp;#REF! &amp;#REF! &amp;#REF! &amp;#REF! &amp;#REF! &amp;#REF! &amp;#REF! &amp;#REF! &amp;#REF! &amp; K211 &amp;#REF!)</f>
        <v>#REF!</v>
      </c>
      <c r="C211" s="55"/>
      <c r="D211" s="10"/>
      <c r="E211" s="10"/>
      <c r="F211" s="10"/>
      <c r="G211" s="10"/>
      <c r="H211" s="10"/>
      <c r="I211" s="10"/>
      <c r="J211" s="10"/>
      <c r="K211" s="73"/>
    </row>
    <row r="212" spans="1:11" x14ac:dyDescent="0.2">
      <c r="A212">
        <v>0.28331504536175373</v>
      </c>
      <c r="B212" t="e">
        <f>(D212 &amp; E212 &amp; F212 &amp; G212 &amp; H212 &amp;#REF! &amp;#REF! &amp;#REF! &amp;#REF! &amp;#REF! &amp;#REF! &amp;#REF! &amp;#REF! &amp;#REF! &amp;#REF! &amp;#REF! &amp;#REF! &amp;#REF! &amp;#REF! &amp; I212 &amp;#REF! &amp;#REF! &amp;#REF! &amp;#REF! &amp;#REF! &amp; J212 &amp;#REF! &amp;#REF! &amp;#REF! &amp;#REF! &amp;#REF! &amp;#REF! &amp;#REF! &amp;#REF! &amp;#REF! &amp;#REF! &amp;#REF! &amp;#REF! &amp;#REF! &amp;#REF! &amp;#REF! &amp;#REF! &amp;#REF! &amp;#REF! &amp; K212 &amp;#REF!)</f>
        <v>#REF!</v>
      </c>
      <c r="C212" s="55"/>
      <c r="D212" s="10"/>
      <c r="E212" s="10"/>
      <c r="F212" s="10"/>
      <c r="G212" s="10"/>
      <c r="H212" s="10"/>
      <c r="I212" s="10"/>
      <c r="J212" s="10"/>
      <c r="K212" s="73"/>
    </row>
    <row r="213" spans="1:11" x14ac:dyDescent="0.2">
      <c r="A213">
        <v>0.28155402888750264</v>
      </c>
      <c r="B213" t="e">
        <f>(D213 &amp; E213 &amp; F213 &amp; G213 &amp; H213 &amp;#REF! &amp;#REF! &amp;#REF! &amp;#REF! &amp;#REF! &amp;#REF! &amp;#REF! &amp;#REF! &amp;#REF! &amp;#REF! &amp;#REF! &amp;#REF! &amp;#REF! &amp;#REF! &amp; I213 &amp;#REF! &amp;#REF! &amp;#REF! &amp;#REF! &amp;#REF! &amp; J213 &amp;#REF! &amp;#REF! &amp;#REF! &amp;#REF! &amp;#REF! &amp;#REF! &amp;#REF! &amp;#REF! &amp;#REF! &amp;#REF! &amp;#REF! &amp;#REF! &amp;#REF! &amp;#REF! &amp;#REF! &amp;#REF! &amp;#REF! &amp;#REF! &amp; K213 &amp;#REF!)</f>
        <v>#REF!</v>
      </c>
      <c r="C213" s="55"/>
      <c r="D213" s="10"/>
      <c r="E213" s="10"/>
      <c r="F213" s="10"/>
      <c r="G213" s="10"/>
      <c r="H213" s="10"/>
      <c r="I213" s="10"/>
      <c r="J213" s="10"/>
      <c r="K213" s="73"/>
    </row>
    <row r="214" spans="1:11" x14ac:dyDescent="0.2">
      <c r="A214">
        <v>0.27986008981015459</v>
      </c>
      <c r="B214" t="e">
        <f>(D214 &amp; E214 &amp; F214 &amp; G214 &amp; H214 &amp;#REF! &amp;#REF! &amp;#REF! &amp;#REF! &amp;#REF! &amp;#REF! &amp;#REF! &amp;#REF! &amp;#REF! &amp;#REF! &amp;#REF! &amp;#REF! &amp;#REF! &amp;#REF! &amp; I214 &amp;#REF! &amp;#REF! &amp;#REF! &amp;#REF! &amp;#REF! &amp; J214 &amp;#REF! &amp;#REF! &amp;#REF! &amp;#REF! &amp;#REF! &amp;#REF! &amp;#REF! &amp;#REF! &amp;#REF! &amp;#REF! &amp;#REF! &amp;#REF! &amp;#REF! &amp;#REF! &amp;#REF! &amp;#REF! &amp;#REF! &amp;#REF! &amp; K214 &amp;#REF!)</f>
        <v>#REF!</v>
      </c>
      <c r="C214" s="55"/>
      <c r="D214" s="10"/>
      <c r="E214" s="10"/>
      <c r="F214" s="10"/>
      <c r="G214" s="10"/>
      <c r="H214" s="10"/>
      <c r="I214" s="10"/>
      <c r="J214" s="10"/>
      <c r="K214" s="73"/>
    </row>
    <row r="215" spans="1:11" x14ac:dyDescent="0.2">
      <c r="A215">
        <v>0.27812023553567805</v>
      </c>
      <c r="B215" t="e">
        <f>(D215 &amp; E215 &amp; F215 &amp; G215 &amp; H215 &amp;#REF! &amp;#REF! &amp;#REF! &amp;#REF! &amp;#REF! &amp;#REF! &amp;#REF! &amp;#REF! &amp;#REF! &amp;#REF! &amp;#REF! &amp;#REF! &amp;#REF! &amp;#REF! &amp; I215 &amp;#REF! &amp;#REF! &amp;#REF! &amp;#REF! &amp;#REF! &amp; J215 &amp;#REF! &amp;#REF! &amp;#REF! &amp;#REF! &amp;#REF! &amp;#REF! &amp;#REF! &amp;#REF! &amp;#REF! &amp;#REF! &amp;#REF! &amp;#REF! &amp;#REF! &amp;#REF! &amp;#REF! &amp;#REF! &amp;#REF! &amp;#REF! &amp; K215 &amp;#REF!)</f>
        <v>#REF!</v>
      </c>
      <c r="C215" s="55"/>
      <c r="D215" s="10"/>
      <c r="E215" s="10"/>
      <c r="F215" s="10"/>
      <c r="G215" s="10"/>
      <c r="H215" s="10"/>
      <c r="I215" s="10"/>
      <c r="J215" s="10"/>
      <c r="K215" s="73"/>
    </row>
    <row r="216" spans="1:11" x14ac:dyDescent="0.2">
      <c r="A216">
        <v>0.27639103966021261</v>
      </c>
      <c r="B216" t="e">
        <f>(D216 &amp; E216 &amp; F216 &amp; G216 &amp; H216 &amp;#REF! &amp;#REF! &amp;#REF! &amp;#REF! &amp;#REF! &amp;#REF! &amp;#REF! &amp;#REF! &amp;#REF! &amp;#REF! &amp;#REF! &amp;#REF! &amp;#REF! &amp;#REF! &amp; I216 &amp;#REF! &amp;#REF! &amp;#REF! &amp;#REF! &amp;#REF! &amp; J216 &amp;#REF! &amp;#REF! &amp;#REF! &amp;#REF! &amp;#REF! &amp;#REF! &amp;#REF! &amp;#REF! &amp;#REF! &amp;#REF! &amp;#REF! &amp;#REF! &amp;#REF! &amp;#REF! &amp;#REF! &amp;#REF! &amp;#REF! &amp;#REF! &amp; K216 &amp;#REF!)</f>
        <v>#REF!</v>
      </c>
      <c r="C216" s="55"/>
      <c r="D216" s="10"/>
      <c r="E216" s="10"/>
      <c r="F216" s="10"/>
      <c r="G216" s="10"/>
      <c r="H216" s="10"/>
      <c r="I216" s="10"/>
      <c r="J216" s="10"/>
      <c r="K216" s="73"/>
    </row>
    <row r="217" spans="1:11" x14ac:dyDescent="0.2">
      <c r="A217">
        <v>0.27483829295358819</v>
      </c>
      <c r="B217" t="e">
        <f>(D217 &amp; E217 &amp; F217 &amp; G217 &amp; H217 &amp;#REF! &amp;#REF! &amp;#REF! &amp;#REF! &amp;#REF! &amp;#REF! &amp;#REF! &amp;#REF! &amp;#REF! &amp;#REF! &amp;#REF! &amp;#REF! &amp;#REF! &amp;#REF! &amp; I217 &amp;#REF! &amp;#REF! &amp;#REF! &amp;#REF! &amp;#REF! &amp; J217 &amp;#REF! &amp;#REF! &amp;#REF! &amp;#REF! &amp;#REF! &amp;#REF! &amp;#REF! &amp;#REF! &amp;#REF! &amp;#REF! &amp;#REF! &amp;#REF! &amp;#REF! &amp;#REF! &amp;#REF! &amp;#REF! &amp;#REF! &amp;#REF! &amp; K217 &amp;#REF!)</f>
        <v>#REF!</v>
      </c>
      <c r="C217" s="55"/>
      <c r="D217" s="10"/>
      <c r="E217" s="10"/>
      <c r="F217" s="10"/>
      <c r="G217" s="10"/>
      <c r="H217" s="10"/>
      <c r="I217" s="10"/>
      <c r="J217" s="10"/>
      <c r="K217" s="73"/>
    </row>
    <row r="218" spans="1:11" x14ac:dyDescent="0.2">
      <c r="A218">
        <v>0.27312920510194211</v>
      </c>
      <c r="B218" t="e">
        <f>(D218 &amp; E218 &amp; F218 &amp; G218 &amp; H218 &amp;#REF! &amp;#REF! &amp;#REF! &amp;#REF! &amp;#REF! &amp;#REF! &amp;#REF! &amp;#REF! &amp;#REF! &amp;#REF! &amp;#REF! &amp;#REF! &amp;#REF! &amp;#REF! &amp; I218 &amp;#REF! &amp;#REF! &amp;#REF! &amp;#REF! &amp;#REF! &amp; J218 &amp;#REF! &amp;#REF! &amp;#REF! &amp;#REF! &amp;#REF! &amp;#REF! &amp;#REF! &amp;#REF! &amp;#REF! &amp;#REF! &amp;#REF! &amp;#REF! &amp;#REF! &amp;#REF! &amp;#REF! &amp;#REF! &amp;#REF! &amp;#REF! &amp; K218 &amp;#REF!)</f>
        <v>#REF!</v>
      </c>
      <c r="C218" s="55"/>
      <c r="D218" s="10"/>
      <c r="E218" s="10"/>
      <c r="F218" s="10"/>
      <c r="G218" s="10"/>
      <c r="H218" s="10"/>
      <c r="I218" s="10"/>
      <c r="J218" s="10"/>
      <c r="K218" s="73"/>
    </row>
    <row r="219" spans="1:11" x14ac:dyDescent="0.2">
      <c r="A219">
        <v>0.27148522125125835</v>
      </c>
      <c r="B219" t="e">
        <f>(D219 &amp; E219 &amp; F219 &amp; G219 &amp; H219 &amp;#REF! &amp;#REF! &amp;#REF! &amp;#REF! &amp;#REF! &amp;#REF! &amp;#REF! &amp;#REF! &amp;#REF! &amp;#REF! &amp;#REF! &amp;#REF! &amp;#REF! &amp;#REF! &amp; I219 &amp;#REF! &amp;#REF! &amp;#REF! &amp;#REF! &amp;#REF! &amp; J219 &amp;#REF! &amp;#REF! &amp;#REF! &amp;#REF! &amp;#REF! &amp;#REF! &amp;#REF! &amp;#REF! &amp;#REF! &amp;#REF! &amp;#REF! &amp;#REF! &amp;#REF! &amp;#REF! &amp;#REF! &amp;#REF! &amp;#REF! &amp;#REF! &amp; K219 &amp;#REF!)</f>
        <v>#REF!</v>
      </c>
      <c r="C219" s="55"/>
      <c r="D219" s="10"/>
      <c r="E219" s="10"/>
      <c r="F219" s="10"/>
      <c r="G219" s="10"/>
      <c r="H219" s="10"/>
      <c r="I219" s="10"/>
      <c r="J219" s="10"/>
      <c r="K219" s="73"/>
    </row>
    <row r="220" spans="1:11" x14ac:dyDescent="0.2">
      <c r="A220">
        <v>0.26979668096587467</v>
      </c>
      <c r="B220" t="e">
        <f>(D220 &amp; E220 &amp; F220 &amp; G220 &amp; H220 &amp;#REF! &amp;#REF! &amp;#REF! &amp;#REF! &amp;#REF! &amp;#REF! &amp;#REF! &amp;#REF! &amp;#REF! &amp;#REF! &amp;#REF! &amp;#REF! &amp;#REF! &amp;#REF! &amp; I220 &amp;#REF! &amp;#REF! &amp;#REF! &amp;#REF! &amp;#REF! &amp; J220 &amp;#REF! &amp;#REF! &amp;#REF! &amp;#REF! &amp;#REF! &amp;#REF! &amp;#REF! &amp;#REF! &amp;#REF! &amp;#REF! &amp;#REF! &amp;#REF! &amp;#REF! &amp;#REF! &amp;#REF! &amp;#REF! &amp;#REF! &amp;#REF! &amp; K220 &amp;#REF!)</f>
        <v>#REF!</v>
      </c>
      <c r="C220" s="55"/>
      <c r="D220" s="10"/>
      <c r="E220" s="10"/>
      <c r="F220" s="10"/>
      <c r="G220" s="10"/>
      <c r="H220" s="10"/>
      <c r="I220" s="10"/>
      <c r="J220" s="10"/>
      <c r="K220" s="73"/>
    </row>
    <row r="221" spans="1:11" x14ac:dyDescent="0.2">
      <c r="A221">
        <v>0.26817246379174603</v>
      </c>
      <c r="B221" t="e">
        <f>(D221 &amp; E221 &amp; F221 &amp; G221 &amp; H221 &amp;#REF! &amp;#REF! &amp;#REF! &amp;#REF! &amp;#REF! &amp;#REF! &amp;#REF! &amp;#REF! &amp;#REF! &amp;#REF! &amp;#REF! &amp;#REF! &amp;#REF! &amp;#REF! &amp; I221 &amp;#REF! &amp;#REF! &amp;#REF! &amp;#REF! &amp;#REF! &amp; J221 &amp;#REF! &amp;#REF! &amp;#REF! &amp;#REF! &amp;#REF! &amp;#REF! &amp;#REF! &amp;#REF! &amp;#REF! &amp;#REF! &amp;#REF! &amp;#REF! &amp;#REF! &amp;#REF! &amp;#REF! &amp;#REF! &amp;#REF! &amp;#REF! &amp; K221 &amp;#REF!)</f>
        <v>#REF!</v>
      </c>
      <c r="C221" s="55"/>
      <c r="D221" s="10"/>
      <c r="E221" s="10"/>
      <c r="F221" s="10"/>
      <c r="G221" s="10"/>
      <c r="H221" s="10"/>
      <c r="I221" s="10"/>
      <c r="J221" s="10"/>
      <c r="K221" s="73"/>
    </row>
    <row r="222" spans="1:11" x14ac:dyDescent="0.2">
      <c r="A222">
        <v>0.26650422778830141</v>
      </c>
      <c r="B222" t="e">
        <f>(D222 &amp; E222 &amp; F222 &amp; G222 &amp; H222 &amp;#REF! &amp;#REF! &amp;#REF! &amp;#REF! &amp;#REF! &amp;#REF! &amp;#REF! &amp;#REF! &amp;#REF! &amp;#REF! &amp;#REF! &amp;#REF! &amp;#REF! &amp;#REF! &amp; I222 &amp;#REF! &amp;#REF! &amp;#REF! &amp;#REF! &amp;#REF! &amp; J222 &amp;#REF! &amp;#REF! &amp;#REF! &amp;#REF! &amp;#REF! &amp;#REF! &amp;#REF! &amp;#REF! &amp;#REF! &amp;#REF! &amp;#REF! &amp;#REF! &amp;#REF! &amp;#REF! &amp;#REF! &amp;#REF! &amp;#REF! &amp;#REF! &amp; K222 &amp;#REF!)</f>
        <v>#REF!</v>
      </c>
      <c r="C222" s="55"/>
      <c r="D222" s="10"/>
      <c r="E222" s="10"/>
      <c r="F222" s="10"/>
      <c r="G222" s="10"/>
      <c r="H222" s="10"/>
      <c r="I222" s="10"/>
      <c r="J222" s="10"/>
      <c r="K222" s="73"/>
    </row>
    <row r="223" spans="1:11" x14ac:dyDescent="0.2">
      <c r="A223">
        <v>0.26484621802996861</v>
      </c>
      <c r="B223" t="e">
        <f>(D223 &amp; E223 &amp; F223 &amp; G223 &amp; H223 &amp;#REF! &amp;#REF! &amp;#REF! &amp;#REF! &amp;#REF! &amp;#REF! &amp;#REF! &amp;#REF! &amp;#REF! &amp;#REF! &amp;#REF! &amp;#REF! &amp;#REF! &amp;#REF! &amp; I223 &amp;#REF! &amp;#REF! &amp;#REF! &amp;#REF! &amp;#REF! &amp; J223 &amp;#REF! &amp;#REF! &amp;#REF! &amp;#REF! &amp;#REF! &amp;#REF! &amp;#REF! &amp;#REF! &amp;#REF! &amp;#REF! &amp;#REF! &amp;#REF! &amp;#REF! &amp;#REF! &amp;#REF! &amp;#REF! &amp;#REF! &amp;#REF! &amp; K223 &amp;#REF!)</f>
        <v>#REF!</v>
      </c>
      <c r="C223" s="55"/>
      <c r="D223" s="10"/>
      <c r="E223" s="10"/>
      <c r="F223" s="10"/>
      <c r="G223" s="10"/>
      <c r="H223" s="10"/>
      <c r="I223" s="10"/>
      <c r="J223" s="10"/>
      <c r="K223" s="73"/>
    </row>
    <row r="224" spans="1:11" x14ac:dyDescent="0.2">
      <c r="A224">
        <v>0.26325137105872004</v>
      </c>
      <c r="B224" t="e">
        <f>(D224 &amp; E224 &amp; F224 &amp; G224 &amp; H224 &amp;#REF! &amp;#REF! &amp;#REF! &amp;#REF! &amp;#REF! &amp;#REF! &amp;#REF! &amp;#REF! &amp;#REF! &amp;#REF! &amp;#REF! &amp;#REF! &amp;#REF! &amp;#REF! &amp; I224 &amp;#REF! &amp;#REF! &amp;#REF! &amp;#REF! &amp;#REF! &amp; J224 &amp;#REF! &amp;#REF! &amp;#REF! &amp;#REF! &amp;#REF! &amp;#REF! &amp;#REF! &amp;#REF! &amp;#REF! &amp;#REF! &amp;#REF! &amp;#REF! &amp;#REF! &amp;#REF! &amp;#REF! &amp;#REF! &amp;#REF! &amp;#REF! &amp; K224 &amp;#REF!)</f>
        <v>#REF!</v>
      </c>
      <c r="C224" s="55"/>
      <c r="D224" s="10"/>
      <c r="E224" s="10"/>
      <c r="F224" s="10"/>
      <c r="G224" s="10"/>
      <c r="H224" s="10"/>
      <c r="I224" s="10"/>
      <c r="J224" s="10"/>
      <c r="K224" s="73"/>
    </row>
    <row r="225" spans="1:11" x14ac:dyDescent="0.2">
      <c r="A225">
        <v>0.26161330401287097</v>
      </c>
      <c r="B225" t="e">
        <f>(D225 &amp; E225 &amp; F225 &amp; G225 &amp; H225 &amp;#REF! &amp;#REF! &amp;#REF! &amp;#REF! &amp;#REF! &amp;#REF! &amp;#REF! &amp;#REF! &amp;#REF! &amp;#REF! &amp;#REF! &amp;#REF! &amp;#REF! &amp;#REF! &amp; I225 &amp;#REF! &amp;#REF! &amp;#REF! &amp;#REF! &amp;#REF! &amp; J225 &amp;#REF! &amp;#REF! &amp;#REF! &amp;#REF! &amp;#REF! &amp;#REF! &amp;#REF! &amp;#REF! &amp;#REF! &amp;#REF! &amp;#REF! &amp;#REF! &amp;#REF! &amp;#REF! &amp;#REF! &amp;#REF! &amp;#REF! &amp;#REF! &amp; K225 &amp;#REF!)</f>
        <v>#REF!</v>
      </c>
      <c r="C225" s="55"/>
      <c r="D225" s="10"/>
      <c r="E225" s="10"/>
      <c r="F225" s="10"/>
      <c r="G225" s="10"/>
      <c r="H225" s="10"/>
      <c r="I225" s="10"/>
      <c r="J225" s="10"/>
      <c r="K225" s="73"/>
    </row>
    <row r="226" spans="1:11" x14ac:dyDescent="0.2">
      <c r="A226">
        <v>0.26003764179630429</v>
      </c>
      <c r="B226" t="e">
        <f>(D226 &amp; E226 &amp; F226 &amp; G226 &amp; H226 &amp;#REF! &amp;#REF! &amp;#REF! &amp;#REF! &amp;#REF! &amp;#REF! &amp;#REF! &amp;#REF! &amp;#REF! &amp;#REF! &amp;#REF! &amp;#REF! &amp;#REF! &amp;#REF! &amp; I226 &amp;#REF! &amp;#REF! &amp;#REF! &amp;#REF! &amp;#REF! &amp; J226 &amp;#REF! &amp;#REF! &amp;#REF! &amp;#REF! &amp;#REF! &amp;#REF! &amp;#REF! &amp;#REF! &amp;#REF! &amp;#REF! &amp;#REF! &amp;#REF! &amp;#REF! &amp;#REF! &amp;#REF! &amp;#REF! &amp;#REF! &amp;#REF! &amp; K226 &amp;#REF!)</f>
        <v>#REF!</v>
      </c>
      <c r="C226" s="55"/>
      <c r="D226" s="10"/>
      <c r="E226" s="10"/>
      <c r="F226" s="10"/>
      <c r="G226" s="10"/>
      <c r="H226" s="10"/>
      <c r="I226" s="10"/>
      <c r="J226" s="10"/>
      <c r="K226" s="73"/>
    </row>
    <row r="227" spans="1:11" x14ac:dyDescent="0.2">
      <c r="A227">
        <v>0.25841928122721569</v>
      </c>
      <c r="B227" t="e">
        <f>(D227 &amp; E227 &amp; F227 &amp; G227 &amp; H227 &amp;#REF! &amp;#REF! &amp;#REF! &amp;#REF! &amp;#REF! &amp;#REF! &amp;#REF! &amp;#REF! &amp;#REF! &amp;#REF! &amp;#REF! &amp;#REF! &amp;#REF! &amp;#REF! &amp; I227 &amp;#REF! &amp;#REF! &amp;#REF! &amp;#REF! &amp;#REF! &amp; J227 &amp;#REF! &amp;#REF! &amp;#REF! &amp;#REF! &amp;#REF! &amp;#REF! &amp;#REF! &amp;#REF! &amp;#REF! &amp;#REF! &amp;#REF! &amp;#REF! &amp;#REF! &amp;#REF! &amp;#REF! &amp;#REF! &amp;#REF! &amp;#REF! &amp; K227 &amp;#REF!)</f>
        <v>#REF!</v>
      </c>
      <c r="C227" s="55"/>
      <c r="D227" s="10"/>
      <c r="E227" s="10"/>
      <c r="F227" s="10"/>
      <c r="G227" s="10"/>
      <c r="H227" s="10"/>
      <c r="I227" s="10"/>
      <c r="J227" s="10"/>
      <c r="K227" s="73"/>
    </row>
    <row r="228" spans="1:11" x14ac:dyDescent="0.2">
      <c r="A228">
        <v>0.25681084577594382</v>
      </c>
      <c r="B228" t="e">
        <f>(D228 &amp; E228 &amp; F228 &amp; G228 &amp; H228 &amp;#REF! &amp;#REF! &amp;#REF! &amp;#REF! &amp;#REF! &amp;#REF! &amp;#REF! &amp;#REF! &amp;#REF! &amp;#REF! &amp;#REF! &amp;#REF! &amp;#REF! &amp;#REF! &amp; I228 &amp;#REF! &amp;#REF! &amp;#REF! &amp;#REF! &amp;#REF! &amp; J228 &amp;#REF! &amp;#REF! &amp;#REF! &amp;#REF! &amp;#REF! &amp;#REF! &amp;#REF! &amp;#REF! &amp;#REF! &amp;#REF! &amp;#REF! &amp;#REF! &amp;#REF! &amp;#REF! &amp;#REF! &amp;#REF! &amp;#REF! &amp;#REF! &amp; K228 &amp;#REF!)</f>
        <v>#REF!</v>
      </c>
      <c r="C228" s="55"/>
      <c r="D228" s="10"/>
      <c r="E228" s="10"/>
      <c r="F228" s="10"/>
      <c r="G228" s="10"/>
      <c r="H228" s="10"/>
      <c r="I228" s="10"/>
      <c r="J228" s="10"/>
      <c r="K228" s="73"/>
    </row>
    <row r="229" spans="1:11" x14ac:dyDescent="0.2">
      <c r="A229">
        <v>0.25536654635294254</v>
      </c>
      <c r="B229" t="e">
        <f>(D229 &amp; E229 &amp; F229 &amp; G229 &amp; H229 &amp;#REF! &amp;#REF! &amp;#REF! &amp;#REF! &amp;#REF! &amp;#REF! &amp;#REF! &amp;#REF! &amp;#REF! &amp;#REF! &amp;#REF! &amp;#REF! &amp;#REF! &amp;#REF! &amp; I229 &amp;#REF! &amp;#REF! &amp;#REF! &amp;#REF! &amp;#REF! &amp; J229 &amp;#REF! &amp;#REF! &amp;#REF! &amp;#REF! &amp;#REF! &amp;#REF! &amp;#REF! &amp;#REF! &amp;#REF! &amp;#REF! &amp;#REF! &amp;#REF! &amp;#REF! &amp;#REF! &amp;#REF! &amp;#REF! &amp;#REF! &amp;#REF! &amp; K229 &amp;#REF!)</f>
        <v>#REF!</v>
      </c>
      <c r="C229" s="55"/>
      <c r="D229" s="10"/>
      <c r="E229" s="10"/>
      <c r="F229" s="10"/>
      <c r="G229" s="10"/>
      <c r="H229" s="10"/>
      <c r="I229" s="10"/>
      <c r="J229" s="10"/>
      <c r="K229" s="73"/>
    </row>
    <row r="230" spans="1:11" x14ac:dyDescent="0.2">
      <c r="A230">
        <v>0.25377683533624262</v>
      </c>
      <c r="B230" t="e">
        <f>(D230 &amp; E230 &amp; F230 &amp; G230 &amp; H230 &amp;#REF! &amp;#REF! &amp;#REF! &amp;#REF! &amp;#REF! &amp;#REF! &amp;#REF! &amp;#REF! &amp;#REF! &amp;#REF! &amp;#REF! &amp;#REF! &amp;#REF! &amp;#REF! &amp; I230 &amp;#REF! &amp;#REF! &amp;#REF! &amp;#REF! &amp;#REF! &amp; J230 &amp;#REF! &amp;#REF! &amp;#REF! &amp;#REF! &amp;#REF! &amp;#REF! &amp;#REF! &amp;#REF! &amp;#REF! &amp;#REF! &amp;#REF! &amp;#REF! &amp;#REF! &amp;#REF! &amp;#REF! &amp;#REF! &amp;#REF! &amp;#REF! &amp; K230 &amp;#REF!)</f>
        <v>#REF!</v>
      </c>
      <c r="C230" s="55"/>
      <c r="D230" s="10"/>
      <c r="E230" s="10"/>
      <c r="F230" s="10"/>
      <c r="G230" s="10"/>
      <c r="H230" s="10"/>
      <c r="I230" s="10"/>
      <c r="J230" s="10"/>
      <c r="K230" s="73"/>
    </row>
    <row r="231" spans="1:11" x14ac:dyDescent="0.2">
      <c r="A231">
        <v>0.2522476912010142</v>
      </c>
      <c r="B231" t="e">
        <f>(D231 &amp; E231 &amp; F231 &amp; G231 &amp; H231 &amp;#REF! &amp;#REF! &amp;#REF! &amp;#REF! &amp;#REF! &amp;#REF! &amp;#REF! &amp;#REF! &amp;#REF! &amp;#REF! &amp;#REF! &amp;#REF! &amp;#REF! &amp;#REF! &amp; I231 &amp;#REF! &amp;#REF! &amp;#REF! &amp;#REF! &amp;#REF! &amp; J231 &amp;#REF! &amp;#REF! &amp;#REF! &amp;#REF! &amp;#REF! &amp;#REF! &amp;#REF! &amp;#REF! &amp;#REF! &amp;#REF! &amp;#REF! &amp;#REF! &amp;#REF! &amp;#REF! &amp;#REF! &amp;#REF! &amp;#REF! &amp;#REF! &amp; K231 &amp;#REF!)</f>
        <v>#REF!</v>
      </c>
      <c r="C231" s="55"/>
      <c r="D231" s="10"/>
      <c r="E231" s="10"/>
      <c r="F231" s="10"/>
      <c r="G231" s="10"/>
      <c r="H231" s="10"/>
      <c r="I231" s="10"/>
      <c r="J231" s="10"/>
      <c r="K231" s="73"/>
    </row>
    <row r="232" spans="1:11" x14ac:dyDescent="0.2">
      <c r="A232">
        <v>0.25067711366020273</v>
      </c>
      <c r="B232" t="e">
        <f>(D232 &amp; E232 &amp; F232 &amp; G232 &amp; H232 &amp;#REF! &amp;#REF! &amp;#REF! &amp;#REF! &amp;#REF! &amp;#REF! &amp;#REF! &amp;#REF! &amp;#REF! &amp;#REF! &amp;#REF! &amp;#REF! &amp;#REF! &amp;#REF! &amp; I232 &amp;#REF! &amp;#REF! &amp;#REF! &amp;#REF! &amp;#REF! &amp; J232 &amp;#REF! &amp;#REF! &amp;#REF! &amp;#REF! &amp;#REF! &amp;#REF! &amp;#REF! &amp;#REF! &amp;#REF! &amp;#REF! &amp;#REF! &amp;#REF! &amp;#REF! &amp;#REF! &amp;#REF! &amp;#REF! &amp;#REF! &amp;#REF! &amp; K232 &amp;#REF!)</f>
        <v>#REF!</v>
      </c>
      <c r="C232" s="55"/>
      <c r="D232" s="10"/>
      <c r="E232" s="10"/>
      <c r="F232" s="10"/>
      <c r="G232" s="10"/>
      <c r="H232" s="10"/>
      <c r="I232" s="10"/>
      <c r="J232" s="10"/>
      <c r="K232" s="73"/>
    </row>
    <row r="233" spans="1:11" x14ac:dyDescent="0.2">
      <c r="A233">
        <v>0.24916637572647174</v>
      </c>
      <c r="B233" t="e">
        <f>(D233 &amp; E233 &amp; F233 &amp; G233 &amp; H233 &amp;#REF! &amp;#REF! &amp;#REF! &amp;#REF! &amp;#REF! &amp;#REF! &amp;#REF! &amp;#REF! &amp;#REF! &amp;#REF! &amp;#REF! &amp;#REF! &amp;#REF! &amp;#REF! &amp; I233 &amp;#REF! &amp;#REF! &amp;#REF! &amp;#REF! &amp;#REF! &amp; J233 &amp;#REF! &amp;#REF! &amp;#REF! &amp;#REF! &amp;#REF! &amp;#REF! &amp;#REF! &amp;#REF! &amp;#REF! &amp;#REF! &amp;#REF! &amp;#REF! &amp;#REF! &amp;#REF! &amp;#REF! &amp;#REF! &amp;#REF! &amp;#REF! &amp; K233 &amp;#REF!)</f>
        <v>#REF!</v>
      </c>
      <c r="C233" s="55"/>
      <c r="D233" s="10"/>
      <c r="E233" s="10"/>
      <c r="F233" s="10"/>
      <c r="G233" s="10"/>
      <c r="H233" s="10"/>
      <c r="I233" s="10"/>
      <c r="J233" s="10"/>
      <c r="K233" s="73"/>
    </row>
    <row r="234" spans="1:11" x14ac:dyDescent="0.2">
      <c r="A234">
        <v>0.24761470486175186</v>
      </c>
      <c r="B234" t="e">
        <f>(D234 &amp; E234 &amp; F234 &amp; G234 &amp; H234 &amp;#REF! &amp;#REF! &amp;#REF! &amp;#REF! &amp;#REF! &amp;#REF! &amp;#REF! &amp;#REF! &amp;#REF! &amp;#REF! &amp;#REF! &amp;#REF! &amp;#REF! &amp;#REF! &amp; I234 &amp;#REF! &amp;#REF! &amp;#REF! &amp;#REF! &amp;#REF! &amp; J234 &amp;#REF! &amp;#REF! &amp;#REF! &amp;#REF! &amp;#REF! &amp;#REF! &amp;#REF! &amp;#REF! &amp;#REF! &amp;#REF! &amp;#REF! &amp;#REF! &amp;#REF! &amp;#REF! &amp;#REF! &amp;#REF! &amp;#REF! &amp;#REF! &amp; K234 &amp;#REF!)</f>
        <v>#REF!</v>
      </c>
      <c r="C234" s="55"/>
      <c r="D234" s="10"/>
      <c r="E234" s="10"/>
      <c r="F234" s="10"/>
      <c r="G234" s="10"/>
      <c r="H234" s="10"/>
      <c r="I234" s="10"/>
      <c r="J234" s="10"/>
      <c r="K234" s="73"/>
    </row>
    <row r="235" spans="1:11" x14ac:dyDescent="0.2">
      <c r="A235">
        <v>0.24607255624017513</v>
      </c>
      <c r="B235" t="e">
        <f>(D235 &amp; E235 &amp; F235 &amp; G235 &amp; H235 &amp;#REF! &amp;#REF! &amp;#REF! &amp;#REF! &amp;#REF! &amp;#REF! &amp;#REF! &amp;#REF! &amp;#REF! &amp;#REF! &amp;#REF! &amp;#REF! &amp;#REF! &amp;#REF! &amp; I235 &amp;#REF! &amp;#REF! &amp;#REF! &amp;#REF! &amp;#REF! &amp; J235 &amp;#REF! &amp;#REF! &amp;#REF! &amp;#REF! &amp;#REF! &amp;#REF! &amp;#REF! &amp;#REF! &amp;#REF! &amp;#REF! &amp;#REF! &amp;#REF! &amp;#REF! &amp;#REF! &amp;#REF! &amp;#REF! &amp;#REF! &amp;#REF! &amp; K235 &amp;#REF!)</f>
        <v>#REF!</v>
      </c>
      <c r="C235" s="55"/>
      <c r="D235" s="10"/>
      <c r="E235" s="10"/>
      <c r="F235" s="10"/>
      <c r="G235" s="10"/>
      <c r="H235" s="10"/>
      <c r="I235" s="10"/>
      <c r="J235" s="10"/>
      <c r="K235" s="73"/>
    </row>
    <row r="236" spans="1:11" x14ac:dyDescent="0.2">
      <c r="A236">
        <v>0.24458916658703986</v>
      </c>
      <c r="B236" t="e">
        <f>(D236 &amp; E236 &amp; F236 &amp; G236 &amp; H236 &amp;#REF! &amp;#REF! &amp;#REF! &amp;#REF! &amp;#REF! &amp;#REF! &amp;#REF! &amp;#REF! &amp;#REF! &amp;#REF! &amp;#REF! &amp;#REF! &amp;#REF! &amp;#REF! &amp; I236 &amp;#REF! &amp;#REF! &amp;#REF! &amp;#REF! &amp;#REF! &amp; J236 &amp;#REF! &amp;#REF! &amp;#REF! &amp;#REF! &amp;#REF! &amp;#REF! &amp;#REF! &amp;#REF! &amp;#REF! &amp;#REF! &amp;#REF! &amp;#REF! &amp;#REF! &amp;#REF! &amp;#REF! &amp;#REF! &amp;#REF! &amp;#REF! &amp; K236 &amp;#REF!)</f>
        <v>#REF!</v>
      </c>
      <c r="C236" s="55"/>
      <c r="D236" s="10"/>
      <c r="E236" s="10"/>
      <c r="F236" s="10"/>
      <c r="G236" s="10"/>
      <c r="H236" s="10"/>
      <c r="I236" s="10"/>
      <c r="J236" s="10"/>
      <c r="K236" s="73"/>
    </row>
    <row r="237" spans="1:11" x14ac:dyDescent="0.2">
      <c r="A237">
        <v>0.24306558757729155</v>
      </c>
      <c r="B237" t="e">
        <f>(D237 &amp; E237 &amp; F237 &amp; G237 &amp; H237 &amp;#REF! &amp;#REF! &amp;#REF! &amp;#REF! &amp;#REF! &amp;#REF! &amp;#REF! &amp;#REF! &amp;#REF! &amp;#REF! &amp;#REF! &amp;#REF! &amp;#REF! &amp;#REF! &amp; I237 &amp;#REF! &amp;#REF! &amp;#REF! &amp;#REF! &amp;#REF! &amp; J237 &amp;#REF! &amp;#REF! &amp;#REF! &amp;#REF! &amp;#REF! &amp;#REF! &amp;#REF! &amp;#REF! &amp;#REF! &amp;#REF! &amp;#REF! &amp;#REF! &amp;#REF! &amp;#REF! &amp;#REF! &amp;#REF! &amp;#REF! &amp;#REF! &amp; K237 &amp;#REF!)</f>
        <v>#REF!</v>
      </c>
      <c r="C237" s="55"/>
      <c r="D237" s="10"/>
      <c r="E237" s="10"/>
      <c r="F237" s="10"/>
      <c r="G237" s="10"/>
      <c r="H237" s="10"/>
      <c r="I237" s="10"/>
      <c r="J237" s="10"/>
      <c r="K237" s="73"/>
    </row>
    <row r="238" spans="1:11" x14ac:dyDescent="0.2">
      <c r="A238">
        <v>0.24160006164322742</v>
      </c>
      <c r="B238" t="e">
        <f>(D238 &amp; E238 &amp; F238 &amp; G238 &amp; H238 &amp;#REF! &amp;#REF! &amp;#REF! &amp;#REF! &amp;#REF! &amp;#REF! &amp;#REF! &amp;#REF! &amp;#REF! &amp;#REF! &amp;#REF! &amp;#REF! &amp;#REF! &amp;#REF! &amp; I238 &amp;#REF! &amp;#REF! &amp;#REF! &amp;#REF! &amp;#REF! &amp; J238 &amp;#REF! &amp;#REF! &amp;#REF! &amp;#REF! &amp;#REF! &amp;#REF! &amp;#REF! &amp;#REF! &amp;#REF! &amp;#REF! &amp;#REF! &amp;#REF! &amp;#REF! &amp;#REF! &amp;#REF! &amp;#REF! &amp;#REF! &amp;#REF! &amp; K238 &amp;#REF!)</f>
        <v>#REF!</v>
      </c>
      <c r="C238" s="55"/>
      <c r="D238" s="10"/>
      <c r="E238" s="10"/>
      <c r="F238" s="10"/>
      <c r="G238" s="10"/>
      <c r="H238" s="10"/>
      <c r="I238" s="10"/>
      <c r="J238" s="10"/>
      <c r="K238" s="73"/>
    </row>
    <row r="239" spans="1:11" x14ac:dyDescent="0.2">
      <c r="A239">
        <v>0.24009483202421006</v>
      </c>
      <c r="B239" t="e">
        <f>(D239 &amp; E239 &amp; F239 &amp; G239 &amp; H239 &amp;#REF! &amp;#REF! &amp;#REF! &amp;#REF! &amp;#REF! &amp;#REF! &amp;#REF! &amp;#REF! &amp;#REF! &amp;#REF! &amp;#REF! &amp;#REF! &amp;#REF! &amp;#REF! &amp; I239 &amp;#REF! &amp;#REF! &amp;#REF! &amp;#REF! &amp;#REF! &amp; J239 &amp;#REF! &amp;#REF! &amp;#REF! &amp;#REF! &amp;#REF! &amp;#REF! &amp;#REF! &amp;#REF! &amp;#REF! &amp;#REF! &amp;#REF! &amp;#REF! &amp;#REF! &amp;#REF! &amp;#REF! &amp;#REF! &amp;#REF! &amp;#REF! &amp; K239 &amp;#REF!)</f>
        <v>#REF!</v>
      </c>
      <c r="C239" s="55"/>
      <c r="D239" s="10"/>
      <c r="E239" s="10"/>
      <c r="F239" s="10"/>
      <c r="G239" s="10"/>
      <c r="H239" s="10"/>
      <c r="I239" s="10"/>
      <c r="J239" s="10"/>
      <c r="K239" s="73"/>
    </row>
    <row r="240" spans="1:11" x14ac:dyDescent="0.2">
      <c r="A240">
        <v>0.23859884393468056</v>
      </c>
      <c r="B240" t="e">
        <f>(D240 &amp; E240 &amp; F240 &amp; G240 &amp; H240 &amp;#REF! &amp;#REF! &amp;#REF! &amp;#REF! &amp;#REF! &amp;#REF! &amp;#REF! &amp;#REF! &amp;#REF! &amp;#REF! &amp;#REF! &amp;#REF! &amp;#REF! &amp;#REF! &amp; I240 &amp;#REF! &amp;#REF! &amp;#REF! &amp;#REF! &amp;#REF! &amp; J240 &amp;#REF! &amp;#REF! &amp;#REF! &amp;#REF! &amp;#REF! &amp;#REF! &amp;#REF! &amp;#REF! &amp;#REF! &amp;#REF! &amp;#REF! &amp;#REF! &amp;#REF! &amp;#REF! &amp;#REF! &amp;#REF! &amp;#REF! &amp;#REF! &amp; K240 &amp;#REF!)</f>
        <v>#REF!</v>
      </c>
      <c r="C240" s="55"/>
      <c r="D240" s="10"/>
      <c r="E240" s="10"/>
      <c r="F240" s="10"/>
      <c r="G240" s="10"/>
      <c r="H240" s="10"/>
      <c r="I240" s="10"/>
      <c r="J240" s="10"/>
      <c r="K240" s="73"/>
    </row>
    <row r="241" spans="1:11" x14ac:dyDescent="0.2">
      <c r="A241">
        <v>0.23720768812457682</v>
      </c>
      <c r="B241" t="e">
        <f>(D241 &amp; E241 &amp; F241 &amp; G241 &amp; H241 &amp;#REF! &amp;#REF! &amp;#REF! &amp;#REF! &amp;#REF! &amp;#REF! &amp;#REF! &amp;#REF! &amp;#REF! &amp;#REF! &amp;#REF! &amp;#REF! &amp;#REF! &amp;#REF! &amp; I241 &amp;#REF! &amp;#REF! &amp;#REF! &amp;#REF! &amp;#REF! &amp; J241 &amp;#REF! &amp;#REF! &amp;#REF! &amp;#REF! &amp;#REF! &amp;#REF! &amp;#REF! &amp;#REF! &amp;#REF! &amp;#REF! &amp;#REF! &amp;#REF! &amp;#REF! &amp;#REF! &amp;#REF! &amp;#REF! &amp;#REF! &amp;#REF! &amp; K241 &amp;#REF!)</f>
        <v>#REF!</v>
      </c>
      <c r="C241" s="55"/>
      <c r="D241" s="10"/>
      <c r="E241" s="10"/>
      <c r="F241" s="10"/>
      <c r="G241" s="10"/>
      <c r="H241" s="10"/>
      <c r="I241" s="10"/>
      <c r="J241" s="10"/>
      <c r="K241" s="73"/>
    </row>
    <row r="242" spans="1:11" x14ac:dyDescent="0.2">
      <c r="A242">
        <v>0.23572942842745898</v>
      </c>
      <c r="B242" t="e">
        <f>(D242 &amp; E242 &amp; F242 &amp; G242 &amp; H242 &amp;#REF! &amp;#REF! &amp;#REF! &amp;#REF! &amp;#REF! &amp;#REF! &amp;#REF! &amp;#REF! &amp;#REF! &amp;#REF! &amp;#REF! &amp;#REF! &amp;#REF! &amp;#REF! &amp; I242 &amp;#REF! &amp;#REF! &amp;#REF! &amp;#REF! &amp;#REF! &amp; J242 &amp;#REF! &amp;#REF! &amp;#REF! &amp;#REF! &amp;#REF! &amp;#REF! &amp;#REF! &amp;#REF! &amp;#REF! &amp;#REF! &amp;#REF! &amp;#REF! &amp;#REF! &amp;#REF! &amp;#REF! &amp;#REF! &amp;#REF! &amp;#REF! &amp; K242 &amp;#REF!)</f>
        <v>#REF!</v>
      </c>
      <c r="C242" s="55"/>
      <c r="D242" s="10"/>
      <c r="E242" s="10"/>
      <c r="F242" s="10"/>
      <c r="G242" s="10"/>
      <c r="H242" s="10"/>
      <c r="I242" s="10"/>
      <c r="J242" s="10"/>
      <c r="K242" s="73"/>
    </row>
    <row r="243" spans="1:11" x14ac:dyDescent="0.2">
      <c r="A243">
        <v>0.23430749898143377</v>
      </c>
      <c r="B243" t="e">
        <f>(D243 &amp; E243 &amp; F243 &amp; G243 &amp; H243 &amp;#REF! &amp;#REF! &amp;#REF! &amp;#REF! &amp;#REF! &amp;#REF! &amp;#REF! &amp;#REF! &amp;#REF! &amp;#REF! &amp;#REF! &amp;#REF! &amp;#REF! &amp;#REF! &amp; I243 &amp;#REF! &amp;#REF! &amp;#REF! &amp;#REF! &amp;#REF! &amp; J243 &amp;#REF! &amp;#REF! &amp;#REF! &amp;#REF! &amp;#REF! &amp;#REF! &amp;#REF! &amp;#REF! &amp;#REF! &amp;#REF! &amp;#REF! &amp;#REF! &amp;#REF! &amp;#REF! &amp;#REF! &amp;#REF! &amp;#REF! &amp;#REF! &amp; K243 &amp;#REF!)</f>
        <v>#REF!</v>
      </c>
      <c r="C243" s="55"/>
      <c r="D243" s="10"/>
      <c r="E243" s="10"/>
      <c r="F243" s="10"/>
      <c r="G243" s="10"/>
      <c r="H243" s="10"/>
      <c r="I243" s="10"/>
      <c r="J243" s="10"/>
      <c r="K243" s="73"/>
    </row>
    <row r="244" spans="1:11" x14ac:dyDescent="0.2">
      <c r="A244">
        <v>0.23284705104534492</v>
      </c>
      <c r="B244" t="e">
        <f>(D244 &amp; E244 &amp; F244 &amp; G244 &amp; H244 &amp;#REF! &amp;#REF! &amp;#REF! &amp;#REF! &amp;#REF! &amp;#REF! &amp;#REF! &amp;#REF! &amp;#REF! &amp;#REF! &amp;#REF! &amp;#REF! &amp;#REF! &amp;#REF! &amp; I244 &amp;#REF! &amp;#REF! &amp;#REF! &amp;#REF! &amp;#REF! &amp; J244 &amp;#REF! &amp;#REF! &amp;#REF! &amp;#REF! &amp;#REF! &amp;#REF! &amp;#REF! &amp;#REF! &amp;#REF! &amp;#REF! &amp;#REF! &amp;#REF! &amp;#REF! &amp;#REF! &amp;#REF! &amp;#REF! &amp;#REF! &amp;#REF! &amp; K244 &amp;#REF!)</f>
        <v>#REF!</v>
      </c>
      <c r="C244" s="55"/>
      <c r="D244" s="10"/>
      <c r="E244" s="10"/>
      <c r="F244" s="10"/>
      <c r="G244" s="10"/>
      <c r="H244" s="10"/>
      <c r="I244" s="10"/>
      <c r="J244" s="10"/>
      <c r="K244" s="73"/>
    </row>
    <row r="245" spans="1:11" x14ac:dyDescent="0.2">
      <c r="A245">
        <v>0.23144792645179244</v>
      </c>
      <c r="B245" t="e">
        <f>(D245 &amp; E245 &amp; F245 &amp; G245 &amp; H245 &amp;#REF! &amp;#REF! &amp;#REF! &amp;#REF! &amp;#REF! &amp;#REF! &amp;#REF! &amp;#REF! &amp;#REF! &amp;#REF! &amp;#REF! &amp;#REF! &amp;#REF! &amp;#REF! &amp; I245 &amp;#REF! &amp;#REF! &amp;#REF! &amp;#REF! &amp;#REF! &amp; J245 &amp;#REF! &amp;#REF! &amp;#REF! &amp;#REF! &amp;#REF! &amp;#REF! &amp;#REF! &amp;#REF! &amp;#REF! &amp;#REF! &amp;#REF! &amp;#REF! &amp;#REF! &amp;#REF! &amp;#REF! &amp;#REF! &amp;#REF! &amp;#REF! &amp; K245 &amp;#REF!)</f>
        <v>#REF!</v>
      </c>
      <c r="C245" s="55"/>
      <c r="D245" s="10"/>
      <c r="E245" s="10"/>
      <c r="F245" s="10"/>
      <c r="G245" s="10"/>
      <c r="H245" s="10"/>
      <c r="I245" s="10"/>
      <c r="J245" s="10"/>
      <c r="K245" s="73"/>
    </row>
    <row r="246" spans="1:11" x14ac:dyDescent="0.2">
      <c r="A246">
        <v>0.23001269453668113</v>
      </c>
      <c r="B246" t="e">
        <f>(D246 &amp; E246 &amp; F246 &amp; G246 &amp; H246 &amp;#REF! &amp;#REF! &amp;#REF! &amp;#REF! &amp;#REF! &amp;#REF! &amp;#REF! &amp;#REF! &amp;#REF! &amp;#REF! &amp;#REF! &amp;#REF! &amp;#REF! &amp;#REF! &amp; I246 &amp;#REF! &amp;#REF! &amp;#REF! &amp;#REF! &amp;#REF! &amp; J246 &amp;#REF! &amp;#REF! &amp;#REF! &amp;#REF! &amp;#REF! &amp;#REF! &amp;#REF! &amp;#REF! &amp;#REF! &amp;#REF! &amp;#REF! &amp;#REF! &amp;#REF! &amp;#REF! &amp;#REF! &amp;#REF! &amp;#REF! &amp;#REF! &amp; K246 &amp;#REF!)</f>
        <v>#REF!</v>
      </c>
      <c r="C246" s="55"/>
      <c r="D246" s="10"/>
      <c r="E246" s="10"/>
      <c r="F246" s="10"/>
      <c r="G246" s="10"/>
      <c r="H246" s="10"/>
      <c r="I246" s="10"/>
      <c r="J246" s="10"/>
      <c r="K246" s="73"/>
    </row>
    <row r="247" spans="1:11" x14ac:dyDescent="0.2">
      <c r="A247">
        <v>0.22858629572476935</v>
      </c>
      <c r="B247" t="e">
        <f>(D247 &amp; E247 &amp; F247 &amp; G247 &amp; H247 &amp;#REF! &amp;#REF! &amp;#REF! &amp;#REF! &amp;#REF! &amp;#REF! &amp;#REF! &amp;#REF! &amp;#REF! &amp;#REF! &amp;#REF! &amp;#REF! &amp;#REF! &amp;#REF! &amp; I247 &amp;#REF! &amp;#REF! &amp;#REF! &amp;#REF! &amp;#REF! &amp; J247 &amp;#REF! &amp;#REF! &amp;#REF! &amp;#REF! &amp;#REF! &amp;#REF! &amp;#REF! &amp;#REF! &amp;#REF! &amp;#REF! &amp;#REF! &amp;#REF! &amp;#REF! &amp;#REF! &amp;#REF! &amp;#REF! &amp;#REF! &amp;#REF! &amp; K247 &amp;#REF!)</f>
        <v>#REF!</v>
      </c>
      <c r="C247" s="55"/>
      <c r="D247" s="10"/>
      <c r="E247" s="10"/>
      <c r="F247" s="10"/>
      <c r="G247" s="10"/>
      <c r="H247" s="10"/>
      <c r="I247" s="10"/>
      <c r="J247" s="10"/>
      <c r="K247" s="73"/>
    </row>
    <row r="248" spans="1:11" x14ac:dyDescent="0.2">
      <c r="A248">
        <v>0.2272142692555611</v>
      </c>
      <c r="B248" t="e">
        <f>(D248 &amp; E248 &amp; F248 &amp; G248 &amp; H248 &amp;#REF! &amp;#REF! &amp;#REF! &amp;#REF! &amp;#REF! &amp;#REF! &amp;#REF! &amp;#REF! &amp;#REF! &amp;#REF! &amp;#REF! &amp;#REF! &amp;#REF! &amp;#REF! &amp; I248 &amp;#REF! &amp;#REF! &amp;#REF! &amp;#REF! &amp;#REF! &amp; J248 &amp;#REF! &amp;#REF! &amp;#REF! &amp;#REF! &amp;#REF! &amp;#REF! &amp;#REF! &amp;#REF! &amp;#REF! &amp;#REF! &amp;#REF! &amp;#REF! &amp;#REF! &amp;#REF! &amp;#REF! &amp;#REF! &amp;#REF! &amp;#REF! &amp; K248 &amp;#REF!)</f>
        <v>#REF!</v>
      </c>
      <c r="C248" s="55"/>
      <c r="D248" s="10"/>
      <c r="E248" s="10"/>
      <c r="F248" s="10"/>
      <c r="G248" s="10"/>
      <c r="H248" s="10"/>
      <c r="I248" s="10"/>
      <c r="J248" s="10"/>
      <c r="K248" s="73"/>
    </row>
    <row r="249" spans="1:11" x14ac:dyDescent="0.2">
      <c r="A249">
        <v>0.22580509450663611</v>
      </c>
      <c r="B249" t="e">
        <f>(D249 &amp; E249 &amp; F249 &amp; G249 &amp; H249 &amp;#REF! &amp;#REF! &amp;#REF! &amp;#REF! &amp;#REF! &amp;#REF! &amp;#REF! &amp;#REF! &amp;#REF! &amp;#REF! &amp;#REF! &amp;#REF! &amp;#REF! &amp;#REF! &amp; I249 &amp;#REF! &amp;#REF! &amp;#REF! &amp;#REF! &amp;#REF! &amp; J249 &amp;#REF! &amp;#REF! &amp;#REF! &amp;#REF! &amp;#REF! &amp;#REF! &amp;#REF! &amp;#REF! &amp;#REF! &amp;#REF! &amp;#REF! &amp;#REF! &amp;#REF! &amp;#REF! &amp;#REF! &amp;#REF! &amp;#REF! &amp;#REF! &amp; K249 &amp;#REF!)</f>
        <v>#REF!</v>
      </c>
      <c r="C249" s="55"/>
      <c r="D249" s="10"/>
      <c r="E249" s="10"/>
      <c r="F249" s="10"/>
      <c r="G249" s="10"/>
      <c r="H249" s="10"/>
      <c r="I249" s="10"/>
      <c r="J249" s="10"/>
      <c r="K249" s="73"/>
    </row>
    <row r="250" spans="1:11" x14ac:dyDescent="0.2">
      <c r="A250">
        <v>0.22444963631722314</v>
      </c>
      <c r="B250" t="e">
        <f>(D250 &amp; E250 &amp; F250 &amp; G250 &amp; H250 &amp;#REF! &amp;#REF! &amp;#REF! &amp;#REF! &amp;#REF! &amp;#REF! &amp;#REF! &amp;#REF! &amp;#REF! &amp;#REF! &amp;#REF! &amp;#REF! &amp;#REF! &amp;#REF! &amp; I250 &amp;#REF! &amp;#REF! &amp;#REF! &amp;#REF! &amp;#REF! &amp; J250 &amp;#REF! &amp;#REF! &amp;#REF! &amp;#REF! &amp;#REF! &amp;#REF! &amp;#REF! &amp;#REF! &amp;#REF! &amp;#REF! &amp;#REF! &amp;#REF! &amp;#REF! &amp;#REF! &amp;#REF! &amp;#REF! &amp;#REF! &amp;#REF! &amp; K250 &amp;#REF!)</f>
        <v>#REF!</v>
      </c>
      <c r="C250" s="55"/>
      <c r="D250" s="10"/>
      <c r="E250" s="10"/>
      <c r="F250" s="10"/>
      <c r="G250" s="10"/>
      <c r="H250" s="10"/>
      <c r="I250" s="10"/>
      <c r="J250" s="10"/>
      <c r="K250" s="73"/>
    </row>
    <row r="251" spans="1:11" x14ac:dyDescent="0.2">
      <c r="A251">
        <v>0.22305747923735342</v>
      </c>
      <c r="B251" t="e">
        <f>(D251 &amp; E251 &amp; F251 &amp; G251 &amp; H251 &amp;#REF! &amp;#REF! &amp;#REF! &amp;#REF! &amp;#REF! &amp;#REF! &amp;#REF! &amp;#REF! &amp;#REF! &amp;#REF! &amp;#REF! &amp;#REF! &amp;#REF! &amp;#REF! &amp; I251 &amp;#REF! &amp;#REF! &amp;#REF! &amp;#REF! &amp;#REF! &amp; J251 &amp;#REF! &amp;#REF! &amp;#REF! &amp;#REF! &amp;#REF! &amp;#REF! &amp;#REF! &amp;#REF! &amp;#REF! &amp;#REF! &amp;#REF! &amp;#REF! &amp;#REF! &amp;#REF! &amp;#REF! &amp;#REF! &amp;#REF! &amp;#REF! &amp; K251 &amp;#REF!)</f>
        <v>#REF!</v>
      </c>
      <c r="C251" s="55"/>
      <c r="D251" s="10"/>
      <c r="E251" s="10"/>
      <c r="F251" s="10"/>
      <c r="G251" s="10"/>
      <c r="H251" s="10"/>
      <c r="I251" s="10"/>
      <c r="J251" s="10"/>
      <c r="K251" s="73"/>
    </row>
    <row r="252" spans="1:11" x14ac:dyDescent="0.2">
      <c r="A252">
        <v>0.22167389217205485</v>
      </c>
      <c r="B252" t="e">
        <f>(D252 &amp; E252 &amp; F252 &amp; G252 &amp; H252 &amp;#REF! &amp;#REF! &amp;#REF! &amp;#REF! &amp;#REF! &amp;#REF! &amp;#REF! &amp;#REF! &amp;#REF! &amp;#REF! &amp;#REF! &amp;#REF! &amp;#REF! &amp;#REF! &amp; I252 &amp;#REF! &amp;#REF! &amp;#REF! &amp;#REF! &amp;#REF! &amp; J252 &amp;#REF! &amp;#REF! &amp;#REF! &amp;#REF! &amp;#REF! &amp;#REF! &amp;#REF! &amp;#REF! &amp;#REF! &amp;#REF! &amp;#REF! &amp;#REF! &amp;#REF! &amp;#REF! &amp;#REF! &amp;#REF! &amp;#REF! &amp;#REF! &amp; K252 &amp;#REF!)</f>
        <v>#REF!</v>
      </c>
      <c r="C252" s="55"/>
      <c r="D252" s="10"/>
      <c r="E252" s="10"/>
      <c r="F252" s="10"/>
      <c r="G252" s="10"/>
      <c r="H252" s="10"/>
      <c r="I252" s="10"/>
      <c r="J252" s="10"/>
      <c r="K252" s="73"/>
    </row>
    <row r="253" spans="1:11" x14ac:dyDescent="0.2">
      <c r="A253">
        <v>0.22043152318809661</v>
      </c>
      <c r="B253" t="e">
        <f>(D253 &amp; E253 &amp; F253 &amp; G253 &amp; H253 &amp;#REF! &amp;#REF! &amp;#REF! &amp;#REF! &amp;#REF! &amp;#REF! &amp;#REF! &amp;#REF! &amp;#REF! &amp;#REF! &amp;#REF! &amp;#REF! &amp;#REF! &amp;#REF! &amp; I253 &amp;#REF! &amp;#REF! &amp;#REF! &amp;#REF! &amp;#REF! &amp; J253 &amp;#REF! &amp;#REF! &amp;#REF! &amp;#REF! &amp;#REF! &amp;#REF! &amp;#REF! &amp;#REF! &amp;#REF! &amp;#REF! &amp;#REF! &amp;#REF! &amp;#REF! &amp;#REF! &amp;#REF! &amp;#REF! &amp;#REF! &amp;#REF! &amp; K253 &amp;#REF!)</f>
        <v>#REF!</v>
      </c>
      <c r="C253" s="55"/>
      <c r="D253" s="10"/>
      <c r="E253" s="10"/>
      <c r="F253" s="10"/>
      <c r="G253" s="10"/>
      <c r="H253" s="10"/>
      <c r="I253" s="10"/>
      <c r="J253" s="10"/>
      <c r="K253" s="73"/>
    </row>
    <row r="254" spans="1:11" x14ac:dyDescent="0.2">
      <c r="A254">
        <v>0.21906410242784466</v>
      </c>
      <c r="B254" t="e">
        <f>(D254 &amp; E254 &amp; F254 &amp; G254 &amp; H254 &amp;#REF! &amp;#REF! &amp;#REF! &amp;#REF! &amp;#REF! &amp;#REF! &amp;#REF! &amp;#REF! &amp;#REF! &amp;#REF! &amp;#REF! &amp;#REF! &amp;#REF! &amp;#REF! &amp; I254 &amp;#REF! &amp;#REF! &amp;#REF! &amp;#REF! &amp;#REF! &amp; J254 &amp;#REF! &amp;#REF! &amp;#REF! &amp;#REF! &amp;#REF! &amp;#REF! &amp;#REF! &amp;#REF! &amp;#REF! &amp;#REF! &amp;#REF! &amp;#REF! &amp;#REF! &amp;#REF! &amp;#REF! &amp;#REF! &amp;#REF! &amp;#REF! &amp; K254 &amp;#REF!)</f>
        <v>#REF!</v>
      </c>
      <c r="C254" s="55"/>
      <c r="D254" s="10"/>
      <c r="E254" s="10"/>
      <c r="F254" s="10"/>
      <c r="G254" s="10"/>
      <c r="H254" s="10"/>
      <c r="I254" s="10"/>
      <c r="J254" s="10"/>
      <c r="K254" s="73"/>
    </row>
    <row r="255" spans="1:11" x14ac:dyDescent="0.2">
      <c r="A255">
        <v>0.21774880845966682</v>
      </c>
      <c r="B255" t="e">
        <f>(D255 &amp; E255 &amp; F255 &amp; G255 &amp; H255 &amp;#REF! &amp;#REF! &amp;#REF! &amp;#REF! &amp;#REF! &amp;#REF! &amp;#REF! &amp;#REF! &amp;#REF! &amp;#REF! &amp;#REF! &amp;#REF! &amp;#REF! &amp;#REF! &amp; I255 &amp;#REF! &amp;#REF! &amp;#REF! &amp;#REF! &amp;#REF! &amp; J255 &amp;#REF! &amp;#REF! &amp;#REF! &amp;#REF! &amp;#REF! &amp;#REF! &amp;#REF! &amp;#REF! &amp;#REF! &amp;#REF! &amp;#REF! &amp;#REF! &amp;#REF! &amp;#REF! &amp;#REF! &amp;#REF! &amp;#REF! &amp;#REF! &amp; K255 &amp;#REF!)</f>
        <v>#REF!</v>
      </c>
      <c r="C255" s="55"/>
      <c r="D255" s="10"/>
      <c r="E255" s="10"/>
      <c r="F255" s="10"/>
      <c r="G255" s="10"/>
      <c r="H255" s="10"/>
      <c r="I255" s="10"/>
      <c r="J255" s="10"/>
      <c r="K255" s="73"/>
    </row>
    <row r="256" spans="1:11" x14ac:dyDescent="0.2">
      <c r="A256">
        <v>0.21639790495299302</v>
      </c>
      <c r="B256" t="e">
        <f>(D256 &amp; E256 &amp; F256 &amp; G256 &amp; H256 &amp;#REF! &amp;#REF! &amp;#REF! &amp;#REF! &amp;#REF! &amp;#REF! &amp;#REF! &amp;#REF! &amp;#REF! &amp;#REF! &amp;#REF! &amp;#REF! &amp;#REF! &amp;#REF! &amp; I256 &amp;#REF! &amp;#REF! &amp;#REF! &amp;#REF! &amp;#REF! &amp; J256 &amp;#REF! &amp;#REF! &amp;#REF! &amp;#REF! &amp;#REF! &amp;#REF! &amp;#REF! &amp;#REF! &amp;#REF! &amp;#REF! &amp;#REF! &amp;#REF! &amp;#REF! &amp;#REF! &amp;#REF! &amp;#REF! &amp;#REF! &amp;#REF! &amp; K256 &amp;#REF!)</f>
        <v>#REF!</v>
      </c>
      <c r="C256" s="55"/>
      <c r="D256" s="10"/>
      <c r="E256" s="10"/>
      <c r="F256" s="10"/>
      <c r="G256" s="10"/>
      <c r="H256" s="10"/>
      <c r="I256" s="10"/>
      <c r="J256" s="10"/>
      <c r="K256" s="73"/>
    </row>
    <row r="257" spans="1:11" x14ac:dyDescent="0.2">
      <c r="A257">
        <v>0.21509849933423203</v>
      </c>
      <c r="B257" t="e">
        <f>(D257 &amp; E257 &amp; F257 &amp; G257 &amp; H257 &amp;#REF! &amp;#REF! &amp;#REF! &amp;#REF! &amp;#REF! &amp;#REF! &amp;#REF! &amp;#REF! &amp;#REF! &amp;#REF! &amp;#REF! &amp;#REF! &amp;#REF! &amp;#REF! &amp; I257 &amp;#REF! &amp;#REF! &amp;#REF! &amp;#REF! &amp;#REF! &amp; J257 &amp;#REF! &amp;#REF! &amp;#REF! &amp;#REF! &amp;#REF! &amp;#REF! &amp;#REF! &amp;#REF! &amp;#REF! &amp;#REF! &amp;#REF! &amp;#REF! &amp;#REF! &amp;#REF! &amp;#REF! &amp;#REF! &amp;#REF! &amp;#REF! &amp; K257 &amp;#REF!)</f>
        <v>#REF!</v>
      </c>
      <c r="C257" s="55"/>
      <c r="D257" s="10"/>
      <c r="E257" s="10"/>
      <c r="F257" s="10"/>
      <c r="G257" s="10"/>
      <c r="H257" s="10"/>
      <c r="I257" s="10"/>
      <c r="J257" s="10"/>
      <c r="K257" s="73"/>
    </row>
    <row r="258" spans="1:11" x14ac:dyDescent="0.2">
      <c r="A258">
        <v>0.21376391509150688</v>
      </c>
      <c r="B258" t="e">
        <f>(D258 &amp; E258 &amp; F258 &amp; G258 &amp; H258 &amp;#REF! &amp;#REF! &amp;#REF! &amp;#REF! &amp;#REF! &amp;#REF! &amp;#REF! &amp;#REF! &amp;#REF! &amp;#REF! &amp;#REF! &amp;#REF! &amp;#REF! &amp;#REF! &amp; I258 &amp;#REF! &amp;#REF! &amp;#REF! &amp;#REF! &amp;#REF! &amp; J258 &amp;#REF! &amp;#REF! &amp;#REF! &amp;#REF! &amp;#REF! &amp;#REF! &amp;#REF! &amp;#REF! &amp;#REF! &amp;#REF! &amp;#REF! &amp;#REF! &amp;#REF! &amp;#REF! &amp;#REF! &amp;#REF! &amp;#REF! &amp;#REF! &amp; K258 &amp;#REF!)</f>
        <v>#REF!</v>
      </c>
      <c r="C258" s="55"/>
      <c r="D258" s="10"/>
      <c r="E258" s="10"/>
      <c r="F258" s="10"/>
      <c r="G258" s="10"/>
      <c r="H258" s="10"/>
      <c r="I258" s="10"/>
      <c r="J258" s="10"/>
      <c r="K258" s="73"/>
    </row>
    <row r="259" spans="1:11" x14ac:dyDescent="0.2">
      <c r="A259">
        <v>0.21243754912514648</v>
      </c>
      <c r="B259" t="e">
        <f>(D259 &amp; E259 &amp; F259 &amp; G259 &amp; H259 &amp;#REF! &amp;#REF! &amp;#REF! &amp;#REF! &amp;#REF! &amp;#REF! &amp;#REF! &amp;#REF! &amp;#REF! &amp;#REF! &amp;#REF! &amp;#REF! &amp;#REF! &amp;#REF! &amp; I259 &amp;#REF! &amp;#REF! &amp;#REF! &amp;#REF! &amp;#REF! &amp; J259 &amp;#REF! &amp;#REF! &amp;#REF! &amp;#REF! &amp;#REF! &amp;#REF! &amp;#REF! &amp;#REF! &amp;#REF! &amp;#REF! &amp;#REF! &amp;#REF! &amp;#REF! &amp;#REF! &amp;#REF! &amp;#REF! &amp;#REF! &amp;#REF! &amp; K259 &amp;#REF!)</f>
        <v>#REF!</v>
      </c>
      <c r="C259" s="55"/>
      <c r="D259" s="10"/>
      <c r="E259" s="10"/>
      <c r="F259" s="10"/>
      <c r="G259" s="10"/>
      <c r="H259" s="10"/>
      <c r="I259" s="10"/>
      <c r="J259" s="10"/>
      <c r="K259" s="73"/>
    </row>
    <row r="260" spans="1:11" x14ac:dyDescent="0.2">
      <c r="A260">
        <v>0.2111617467483593</v>
      </c>
      <c r="B260" t="e">
        <f>(D260 &amp; E260 &amp; F260 &amp; G260 &amp; H260 &amp;#REF! &amp;#REF! &amp;#REF! &amp;#REF! &amp;#REF! &amp;#REF! &amp;#REF! &amp;#REF! &amp;#REF! &amp;#REF! &amp;#REF! &amp;#REF! &amp;#REF! &amp;#REF! &amp; I260 &amp;#REF! &amp;#REF! &amp;#REF! &amp;#REF! &amp;#REF! &amp; J260 &amp;#REF! &amp;#REF! &amp;#REF! &amp;#REF! &amp;#REF! &amp;#REF! &amp;#REF! &amp;#REF! &amp;#REF! &amp;#REF! &amp;#REF! &amp;#REF! &amp;#REF! &amp;#REF! &amp;#REF! &amp;#REF! &amp;#REF! &amp;#REF! &amp; K260 &amp;#REF!)</f>
        <v>#REF!</v>
      </c>
      <c r="C260" s="55"/>
      <c r="D260" s="10"/>
      <c r="E260" s="10"/>
      <c r="F260" s="10"/>
      <c r="G260" s="10"/>
      <c r="H260" s="10"/>
      <c r="I260" s="10"/>
      <c r="J260" s="10"/>
      <c r="K260" s="73"/>
    </row>
    <row r="261" spans="1:11" x14ac:dyDescent="0.2">
      <c r="A261">
        <v>0.2098514058834742</v>
      </c>
      <c r="B261" t="e">
        <f>(D261 &amp; E261 &amp; F261 &amp; G261 &amp; H261 &amp;#REF! &amp;#REF! &amp;#REF! &amp;#REF! &amp;#REF! &amp;#REF! &amp;#REF! &amp;#REF! &amp;#REF! &amp;#REF! &amp;#REF! &amp;#REF! &amp;#REF! &amp;#REF! &amp; I261 &amp;#REF! &amp;#REF! &amp;#REF! &amp;#REF! &amp;#REF! &amp; J261 &amp;#REF! &amp;#REF! &amp;#REF! &amp;#REF! &amp;#REF! &amp;#REF! &amp;#REF! &amp;#REF! &amp;#REF! &amp;#REF! &amp;#REF! &amp;#REF! &amp;#REF! &amp;#REF! &amp;#REF! &amp;#REF! &amp;#REF! &amp;#REF! &amp; K261 &amp;#REF!)</f>
        <v>#REF!</v>
      </c>
      <c r="C261" s="55"/>
      <c r="D261" s="10"/>
      <c r="E261" s="10"/>
      <c r="F261" s="10"/>
      <c r="G261" s="10"/>
      <c r="H261" s="10"/>
      <c r="I261" s="10"/>
      <c r="J261" s="10"/>
      <c r="K261" s="73"/>
    </row>
    <row r="262" spans="1:11" x14ac:dyDescent="0.2">
      <c r="A262">
        <v>0.2085910184207164</v>
      </c>
      <c r="B262" t="e">
        <f>(D262 &amp; E262 &amp; F262 &amp; G262 &amp; H262 &amp;#REF! &amp;#REF! &amp;#REF! &amp;#REF! &amp;#REF! &amp;#REF! &amp;#REF! &amp;#REF! &amp;#REF! &amp;#REF! &amp;#REF! &amp;#REF! &amp;#REF! &amp;#REF! &amp; I262 &amp;#REF! &amp;#REF! &amp;#REF! &amp;#REF! &amp;#REF! &amp; J262 &amp;#REF! &amp;#REF! &amp;#REF! &amp;#REF! &amp;#REF! &amp;#REF! &amp;#REF! &amp;#REF! &amp;#REF! &amp;#REF! &amp;#REF! &amp;#REF! &amp;#REF! &amp;#REF! &amp;#REF! &amp;#REF! &amp;#REF! &amp;#REF! &amp; K262 &amp;#REF!)</f>
        <v>#REF!</v>
      </c>
      <c r="C262" s="55"/>
      <c r="D262" s="10"/>
      <c r="E262" s="10"/>
      <c r="F262" s="10"/>
      <c r="G262" s="10"/>
      <c r="H262" s="10"/>
      <c r="I262" s="10"/>
      <c r="J262" s="10"/>
      <c r="K262" s="73"/>
    </row>
    <row r="263" spans="1:11" x14ac:dyDescent="0.2">
      <c r="A263">
        <v>0.20729651052129958</v>
      </c>
      <c r="B263" t="e">
        <f>(D263 &amp; E263 &amp; F263 &amp; G263 &amp; H263 &amp;#REF! &amp;#REF! &amp;#REF! &amp;#REF! &amp;#REF! &amp;#REF! &amp;#REF! &amp;#REF! &amp;#REF! &amp;#REF! &amp;#REF! &amp;#REF! &amp;#REF! &amp;#REF! &amp; I263 &amp;#REF! &amp;#REF! &amp;#REF! &amp;#REF! &amp;#REF! &amp; J263 &amp;#REF! &amp;#REF! &amp;#REF! &amp;#REF! &amp;#REF! &amp;#REF! &amp;#REF! &amp;#REF! &amp;#REF! &amp;#REF! &amp;#REF! &amp;#REF! &amp;#REF! &amp;#REF! &amp;#REF! &amp;#REF! &amp;#REF! &amp;#REF! &amp; K263 &amp;#REF!)</f>
        <v>#REF!</v>
      </c>
      <c r="C263" s="55"/>
      <c r="D263" s="10"/>
      <c r="E263" s="10"/>
      <c r="F263" s="10"/>
      <c r="G263" s="10"/>
      <c r="H263" s="10"/>
      <c r="I263" s="10"/>
      <c r="J263" s="10"/>
      <c r="K263" s="73"/>
    </row>
    <row r="264" spans="1:11" x14ac:dyDescent="0.2">
      <c r="A264">
        <v>0.20600997598407744</v>
      </c>
      <c r="B264" t="e">
        <f>(D264 &amp; E264 &amp; F264 &amp; G264 &amp; H264 &amp;#REF! &amp;#REF! &amp;#REF! &amp;#REF! &amp;#REF! &amp;#REF! &amp;#REF! &amp;#REF! &amp;#REF! &amp;#REF! &amp;#REF! &amp;#REF! &amp;#REF! &amp;#REF! &amp; I264 &amp;#REF! &amp;#REF! &amp;#REF! &amp;#REF! &amp;#REF! &amp; J264 &amp;#REF! &amp;#REF! &amp;#REF! &amp;#REF! &amp;#REF! &amp;#REF! &amp;#REF! &amp;#REF! &amp;#REF! &amp;#REF! &amp;#REF! &amp;#REF! &amp;#REF! &amp;#REF! &amp;#REF! &amp;#REF! &amp;#REF! &amp;#REF! &amp; K264 &amp;#REF!)</f>
        <v>#REF!</v>
      </c>
      <c r="C264" s="55"/>
      <c r="D264" s="10"/>
      <c r="E264" s="10"/>
      <c r="F264" s="10"/>
      <c r="G264" s="10"/>
      <c r="H264" s="10"/>
      <c r="I264" s="10"/>
      <c r="J264" s="10"/>
      <c r="K264" s="73"/>
    </row>
    <row r="265" spans="1:11" x14ac:dyDescent="0.2">
      <c r="A265">
        <v>0.20485475752161428</v>
      </c>
      <c r="B265" t="e">
        <f>(D265 &amp; E265 &amp; F265 &amp; G265 &amp; H265 &amp;#REF! &amp;#REF! &amp;#REF! &amp;#REF! &amp;#REF! &amp;#REF! &amp;#REF! &amp;#REF! &amp;#REF! &amp;#REF! &amp;#REF! &amp;#REF! &amp;#REF! &amp;#REF! &amp; I265 &amp;#REF! &amp;#REF! &amp;#REF! &amp;#REF! &amp;#REF! &amp; J265 &amp;#REF! &amp;#REF! &amp;#REF! &amp;#REF! &amp;#REF! &amp;#REF! &amp;#REF! &amp;#REF! &amp;#REF! &amp;#REF! &amp;#REF! &amp;#REF! &amp;#REF! &amp;#REF! &amp;#REF! &amp;#REF! &amp;#REF! &amp;#REF! &amp; K265 &amp;#REF!)</f>
        <v>#REF!</v>
      </c>
      <c r="C265" s="55"/>
      <c r="D265" s="10"/>
      <c r="E265" s="10"/>
      <c r="F265" s="10"/>
      <c r="G265" s="10"/>
      <c r="H265" s="10"/>
      <c r="I265" s="10"/>
      <c r="J265" s="10"/>
      <c r="K265" s="73"/>
    </row>
    <row r="266" spans="1:11" x14ac:dyDescent="0.2">
      <c r="A266">
        <v>0.20358326369988344</v>
      </c>
      <c r="B266" t="e">
        <f>(D266 &amp; E266 &amp; F266 &amp; G266 &amp; H266 &amp;#REF! &amp;#REF! &amp;#REF! &amp;#REF! &amp;#REF! &amp;#REF! &amp;#REF! &amp;#REF! &amp;#REF! &amp;#REF! &amp;#REF! &amp;#REF! &amp;#REF! &amp;#REF! &amp; I266 &amp;#REF! &amp;#REF! &amp;#REF! &amp;#REF! &amp;#REF! &amp; J266 &amp;#REF! &amp;#REF! &amp;#REF! &amp;#REF! &amp;#REF! &amp;#REF! &amp;#REF! &amp;#REF! &amp;#REF! &amp;#REF! &amp;#REF! &amp;#REF! &amp;#REF! &amp;#REF! &amp;#REF! &amp;#REF! &amp;#REF! &amp;#REF! &amp; K266 &amp;#REF!)</f>
        <v>#REF!</v>
      </c>
      <c r="C266" s="55"/>
      <c r="D266" s="10"/>
      <c r="E266" s="10"/>
      <c r="F266" s="10"/>
      <c r="G266" s="10"/>
      <c r="H266" s="10"/>
      <c r="I266" s="10"/>
      <c r="J266" s="10"/>
      <c r="K266" s="73"/>
    </row>
    <row r="267" spans="1:11" x14ac:dyDescent="0.2">
      <c r="A267">
        <v>0.20236024406497458</v>
      </c>
      <c r="B267" t="e">
        <f>(D267 &amp; E267 &amp; F267 &amp; G267 &amp; H267 &amp;#REF! &amp;#REF! &amp;#REF! &amp;#REF! &amp;#REF! &amp;#REF! &amp;#REF! &amp;#REF! &amp;#REF! &amp;#REF! &amp;#REF! &amp;#REF! &amp;#REF! &amp;#REF! &amp; I267 &amp;#REF! &amp;#REF! &amp;#REF! &amp;#REF! &amp;#REF! &amp; J267 &amp;#REF! &amp;#REF! &amp;#REF! &amp;#REF! &amp;#REF! &amp;#REF! &amp;#REF! &amp;#REF! &amp;#REF! &amp;#REF! &amp;#REF! &amp;#REF! &amp;#REF! &amp;#REF! &amp;#REF! &amp;#REF! &amp;#REF! &amp;#REF! &amp; K267 &amp;#REF!)</f>
        <v>#REF!</v>
      </c>
      <c r="C267" s="55"/>
      <c r="D267" s="10"/>
      <c r="E267" s="10"/>
      <c r="F267" s="10"/>
      <c r="G267" s="10"/>
      <c r="H267" s="10"/>
      <c r="I267" s="10"/>
      <c r="J267" s="10"/>
      <c r="K267" s="73"/>
    </row>
    <row r="268" spans="1:11" x14ac:dyDescent="0.2">
      <c r="A268">
        <v>0.20110411736811548</v>
      </c>
      <c r="B268" t="e">
        <f>(D268 &amp; E268 &amp; F268 &amp; G268 &amp; H268 &amp;#REF! &amp;#REF! &amp;#REF! &amp;#REF! &amp;#REF! &amp;#REF! &amp;#REF! &amp;#REF! &amp;#REF! &amp;#REF! &amp;#REF! &amp;#REF! &amp;#REF! &amp;#REF! &amp; I268 &amp;#REF! &amp;#REF! &amp;#REF! &amp;#REF! &amp;#REF! &amp; J268 &amp;#REF! &amp;#REF! &amp;#REF! &amp;#REF! &amp;#REF! &amp;#REF! &amp;#REF! &amp;#REF! &amp;#REF! &amp;#REF! &amp;#REF! &amp;#REF! &amp;#REF! &amp;#REF! &amp;#REF! &amp;#REF! &amp;#REF! &amp;#REF! &amp; K268 &amp;#REF!)</f>
        <v>#REF!</v>
      </c>
      <c r="C268" s="55"/>
      <c r="D268" s="10"/>
      <c r="E268" s="10"/>
      <c r="F268" s="10"/>
      <c r="G268" s="10"/>
      <c r="H268" s="10"/>
      <c r="I268" s="10"/>
      <c r="J268" s="10"/>
      <c r="K268" s="73"/>
    </row>
    <row r="269" spans="1:11" x14ac:dyDescent="0.2">
      <c r="A269">
        <v>0.19989587969481423</v>
      </c>
      <c r="B269" t="e">
        <f>(D269 &amp; E269 &amp; F269 &amp; G269 &amp; H269 &amp;#REF! &amp;#REF! &amp;#REF! &amp;#REF! &amp;#REF! &amp;#REF! &amp;#REF! &amp;#REF! &amp;#REF! &amp;#REF! &amp;#REF! &amp;#REF! &amp;#REF! &amp;#REF! &amp; I269 &amp;#REF! &amp;#REF! &amp;#REF! &amp;#REF! &amp;#REF! &amp; J269 &amp;#REF! &amp;#REF! &amp;#REF! &amp;#REF! &amp;#REF! &amp;#REF! &amp;#REF! &amp;#REF! &amp;#REF! &amp;#REF! &amp;#REF! &amp;#REF! &amp;#REF! &amp;#REF! &amp;#REF! &amp;#REF! &amp;#REF! &amp;#REF! &amp; K269 &amp;#REF!)</f>
        <v>#REF!</v>
      </c>
      <c r="C269" s="55"/>
      <c r="D269" s="10"/>
      <c r="E269" s="10"/>
      <c r="F269" s="10"/>
      <c r="G269" s="10"/>
      <c r="H269" s="10"/>
      <c r="I269" s="10"/>
      <c r="J269" s="10"/>
      <c r="K269" s="73"/>
    </row>
    <row r="270" spans="1:11" x14ac:dyDescent="0.2">
      <c r="A270">
        <v>0.19865493581499485</v>
      </c>
      <c r="B270" t="e">
        <f>(D270 &amp; E270 &amp; F270 &amp; G270 &amp; H270 &amp;#REF! &amp;#REF! &amp;#REF! &amp;#REF! &amp;#REF! &amp;#REF! &amp;#REF! &amp;#REF! &amp;#REF! &amp;#REF! &amp;#REF! &amp;#REF! &amp;#REF! &amp;#REF! &amp; I270 &amp;#REF! &amp;#REF! &amp;#REF! &amp;#REF! &amp;#REF! &amp; J270 &amp;#REF! &amp;#REF! &amp;#REF! &amp;#REF! &amp;#REF! &amp;#REF! &amp;#REF! &amp;#REF! &amp;#REF! &amp;#REF! &amp;#REF! &amp;#REF! &amp;#REF! &amp;#REF! &amp;#REF! &amp;#REF! &amp;#REF! &amp;#REF! &amp; K270 &amp;#REF!)</f>
        <v>#REF!</v>
      </c>
      <c r="C270" s="55"/>
      <c r="D270" s="10"/>
      <c r="E270" s="10"/>
      <c r="F270" s="10"/>
      <c r="G270" s="10"/>
      <c r="H270" s="10"/>
      <c r="I270" s="10"/>
      <c r="J270" s="10"/>
      <c r="K270" s="73"/>
    </row>
    <row r="271" spans="1:11" x14ac:dyDescent="0.2">
      <c r="A271">
        <v>0.19742163786442227</v>
      </c>
      <c r="B271" t="e">
        <f>(D271 &amp; E271 &amp; F271 &amp; G271 &amp; H271 &amp;#REF! &amp;#REF! &amp;#REF! &amp;#REF! &amp;#REF! &amp;#REF! &amp;#REF! &amp;#REF! &amp;#REF! &amp;#REF! &amp;#REF! &amp;#REF! &amp;#REF! &amp;#REF! &amp; I271 &amp;#REF! &amp;#REF! &amp;#REF! &amp;#REF! &amp;#REF! &amp; J271 &amp;#REF! &amp;#REF! &amp;#REF! &amp;#REF! &amp;#REF! &amp;#REF! &amp;#REF! &amp;#REF! &amp;#REF! &amp;#REF! &amp;#REF! &amp;#REF! &amp;#REF! &amp;#REF! &amp;#REF! &amp;#REF! &amp;#REF! &amp;#REF! &amp; K271 &amp;#REF!)</f>
        <v>#REF!</v>
      </c>
      <c r="C271" s="55"/>
      <c r="D271" s="10"/>
      <c r="E271" s="10"/>
      <c r="F271" s="10"/>
      <c r="G271" s="10"/>
      <c r="H271" s="10"/>
      <c r="I271" s="10"/>
      <c r="J271" s="10"/>
      <c r="K271" s="73"/>
    </row>
    <row r="272" spans="1:11" x14ac:dyDescent="0.2">
      <c r="A272">
        <v>0.19623535962794561</v>
      </c>
      <c r="B272" t="e">
        <f>(D272 &amp; E272 &amp; F272 &amp; G272 &amp; H272 &amp;#REF! &amp;#REF! &amp;#REF! &amp;#REF! &amp;#REF! &amp;#REF! &amp;#REF! &amp;#REF! &amp;#REF! &amp;#REF! &amp;#REF! &amp;#REF! &amp;#REF! &amp;#REF! &amp; I272 &amp;#REF! &amp;#REF! &amp;#REF! &amp;#REF! &amp;#REF! &amp; J272 &amp;#REF! &amp;#REF! &amp;#REF! &amp;#REF! &amp;#REF! &amp;#REF! &amp;#REF! &amp;#REF! &amp;#REF! &amp;#REF! &amp;#REF! &amp;#REF! &amp;#REF! &amp;#REF! &amp;#REF! &amp;#REF! &amp;#REF! &amp;#REF! &amp; K272 &amp;#REF!)</f>
        <v>#REF!</v>
      </c>
      <c r="C272" s="55"/>
      <c r="D272" s="10"/>
      <c r="E272" s="10"/>
      <c r="F272" s="10"/>
      <c r="G272" s="10"/>
      <c r="H272" s="10"/>
      <c r="I272" s="10"/>
      <c r="J272" s="10"/>
      <c r="K272" s="73"/>
    </row>
    <row r="273" spans="1:11" x14ac:dyDescent="0.2">
      <c r="A273">
        <v>0.19501697066199872</v>
      </c>
      <c r="B273" t="e">
        <f>(D273 &amp; E273 &amp; F273 &amp; G273 &amp; H273 &amp;#REF! &amp;#REF! &amp;#REF! &amp;#REF! &amp;#REF! &amp;#REF! &amp;#REF! &amp;#REF! &amp;#REF! &amp;#REF! &amp;#REF! &amp;#REF! &amp;#REF! &amp;#REF! &amp; I273 &amp;#REF! &amp;#REF! &amp;#REF! &amp;#REF! &amp;#REF! &amp; J273 &amp;#REF! &amp;#REF! &amp;#REF! &amp;#REF! &amp;#REF! &amp;#REF! &amp;#REF! &amp;#REF! &amp;#REF! &amp;#REF! &amp;#REF! &amp;#REF! &amp;#REF! &amp;#REF! &amp;#REF! &amp;#REF! &amp;#REF! &amp;#REF! &amp; K273 &amp;#REF!)</f>
        <v>#REF!</v>
      </c>
      <c r="C273" s="55"/>
      <c r="D273" s="10"/>
      <c r="E273" s="10"/>
      <c r="F273" s="10"/>
      <c r="G273" s="10"/>
      <c r="H273" s="10"/>
      <c r="I273" s="10"/>
      <c r="J273" s="10"/>
      <c r="K273" s="73"/>
    </row>
    <row r="274" spans="1:11" x14ac:dyDescent="0.2">
      <c r="A274">
        <v>0.19384503367168182</v>
      </c>
      <c r="B274" t="e">
        <f>(D274 &amp; E274 &amp; F274 &amp; G274 &amp; H274 &amp;#REF! &amp;#REF! &amp;#REF! &amp;#REF! &amp;#REF! &amp;#REF! &amp;#REF! &amp;#REF! &amp;#REF! &amp;#REF! &amp;#REF! &amp;#REF! &amp;#REF! &amp;#REF! &amp; I274 &amp;#REF! &amp;#REF! &amp;#REF! &amp;#REF! &amp;#REF! &amp; J274 &amp;#REF! &amp;#REF! &amp;#REF! &amp;#REF! &amp;#REF! &amp;#REF! &amp;#REF! &amp;#REF! &amp;#REF! &amp;#REF! &amp;#REF! &amp;#REF! &amp;#REF! &amp;#REF! &amp;#REF! &amp;#REF! &amp;#REF! &amp;#REF! &amp; K274 &amp;#REF!)</f>
        <v>#REF!</v>
      </c>
      <c r="C274" s="55"/>
      <c r="D274" s="10"/>
      <c r="E274" s="10"/>
      <c r="F274" s="10"/>
      <c r="G274" s="10"/>
      <c r="H274" s="10"/>
      <c r="I274" s="10"/>
      <c r="J274" s="10"/>
      <c r="K274" s="73"/>
    </row>
    <row r="275" spans="1:11" x14ac:dyDescent="0.2">
      <c r="A275">
        <v>0.1926413748347931</v>
      </c>
      <c r="B275" t="e">
        <f>(D275 &amp; E275 &amp; F275 &amp; G275 &amp; H275 &amp;#REF! &amp;#REF! &amp;#REF! &amp;#REF! &amp;#REF! &amp;#REF! &amp;#REF! &amp;#REF! &amp;#REF! &amp;#REF! &amp;#REF! &amp;#REF! &amp;#REF! &amp;#REF! &amp; I275 &amp;#REF! &amp;#REF! &amp;#REF! &amp;#REF! &amp;#REF! &amp; J275 &amp;#REF! &amp;#REF! &amp;#REF! &amp;#REF! &amp;#REF! &amp;#REF! &amp;#REF! &amp;#REF! &amp;#REF! &amp;#REF! &amp;#REF! &amp;#REF! &amp;#REF! &amp;#REF! &amp;#REF! &amp;#REF! &amp;#REF! &amp;#REF! &amp; K275 &amp;#REF!)</f>
        <v>#REF!</v>
      </c>
      <c r="C275" s="55"/>
      <c r="D275" s="10"/>
      <c r="E275" s="10"/>
      <c r="F275" s="10"/>
      <c r="G275" s="10"/>
      <c r="H275" s="10"/>
      <c r="I275" s="10"/>
      <c r="J275" s="10"/>
      <c r="K275" s="73"/>
    </row>
    <row r="276" spans="1:11" x14ac:dyDescent="0.2">
      <c r="A276">
        <v>0.19144513394139778</v>
      </c>
      <c r="B276" t="e">
        <f>(D276 &amp; E276 &amp; F276 &amp; G276 &amp; H276 &amp;#REF! &amp;#REF! &amp;#REF! &amp;#REF! &amp;#REF! &amp;#REF! &amp;#REF! &amp;#REF! &amp;#REF! &amp;#REF! &amp;#REF! &amp;#REF! &amp;#REF! &amp;#REF! &amp; I276 &amp;#REF! &amp;#REF! &amp;#REF! &amp;#REF! &amp;#REF! &amp; J276 &amp;#REF! &amp;#REF! &amp;#REF! &amp;#REF! &amp;#REF! &amp;#REF! &amp;#REF! &amp;#REF! &amp;#REF! &amp;#REF! &amp;#REF! &amp;#REF! &amp;#REF! &amp;#REF! &amp;#REF! &amp;#REF! &amp;#REF! &amp;#REF! &amp; K276 &amp;#REF!)</f>
        <v>#REF!</v>
      </c>
      <c r="C276" s="55"/>
      <c r="D276" s="10"/>
      <c r="E276" s="10"/>
      <c r="F276" s="10"/>
      <c r="G276" s="10"/>
      <c r="H276" s="10"/>
      <c r="I276" s="10"/>
      <c r="J276" s="10"/>
      <c r="K276" s="73"/>
    </row>
    <row r="277" spans="1:11" x14ac:dyDescent="0.2">
      <c r="A277">
        <v>0.19037099643666083</v>
      </c>
      <c r="B277" t="e">
        <f>(D277 &amp; E277 &amp; F277 &amp; G277 &amp; H277 &amp;#REF! &amp;#REF! &amp;#REF! &amp;#REF! &amp;#REF! &amp;#REF! &amp;#REF! &amp;#REF! &amp;#REF! &amp;#REF! &amp;#REF! &amp;#REF! &amp;#REF! &amp;#REF! &amp; I277 &amp;#REF! &amp;#REF! &amp;#REF! &amp;#REF! &amp;#REF! &amp; J277 &amp;#REF! &amp;#REF! &amp;#REF! &amp;#REF! &amp;#REF! &amp;#REF! &amp;#REF! &amp;#REF! &amp;#REF! &amp;#REF! &amp;#REF! &amp;#REF! &amp;#REF! &amp;#REF! &amp;#REF! &amp;#REF! &amp;#REF! &amp;#REF! &amp; K277 &amp;#REF!)</f>
        <v>#REF!</v>
      </c>
      <c r="C277" s="55"/>
      <c r="D277" s="10"/>
      <c r="E277" s="10"/>
      <c r="F277" s="10"/>
      <c r="G277" s="10"/>
      <c r="H277" s="10"/>
      <c r="I277" s="10"/>
      <c r="J277" s="10"/>
      <c r="K277" s="73"/>
    </row>
    <row r="278" spans="1:11" x14ac:dyDescent="0.2">
      <c r="A278">
        <v>0.18918874846223885</v>
      </c>
      <c r="B278" t="e">
        <f>(D278 &amp; E278 &amp; F278 &amp; G278 &amp; H278 &amp;#REF! &amp;#REF! &amp;#REF! &amp;#REF! &amp;#REF! &amp;#REF! &amp;#REF! &amp;#REF! &amp;#REF! &amp;#REF! &amp;#REF! &amp;#REF! &amp;#REF! &amp;#REF! &amp; I278 &amp;#REF! &amp;#REF! &amp;#REF! &amp;#REF! &amp;#REF! &amp; J278 &amp;#REF! &amp;#REF! &amp;#REF! &amp;#REF! &amp;#REF! &amp;#REF! &amp;#REF! &amp;#REF! &amp;#REF! &amp;#REF! &amp;#REF! &amp;#REF! &amp;#REF! &amp;#REF! &amp;#REF! &amp;#REF! &amp;#REF! &amp;#REF! &amp; K278 &amp;#REF!)</f>
        <v>#REF!</v>
      </c>
      <c r="C278" s="55"/>
      <c r="D278" s="10"/>
      <c r="E278" s="10"/>
      <c r="F278" s="10"/>
      <c r="G278" s="10"/>
      <c r="H278" s="10"/>
      <c r="I278" s="10"/>
      <c r="J278" s="10"/>
      <c r="K278" s="73"/>
    </row>
    <row r="279" spans="1:11" x14ac:dyDescent="0.2">
      <c r="A279">
        <v>0.18805157616922843</v>
      </c>
      <c r="B279" t="e">
        <f>(D279 &amp; E279 &amp; F279 &amp; G279 &amp; H279 &amp;#REF! &amp;#REF! &amp;#REF! &amp;#REF! &amp;#REF! &amp;#REF! &amp;#REF! &amp;#REF! &amp;#REF! &amp;#REF! &amp;#REF! &amp;#REF! &amp;#REF! &amp;#REF! &amp; I279 &amp;#REF! &amp;#REF! &amp;#REF! &amp;#REF! &amp;#REF! &amp; J279 &amp;#REF! &amp;#REF! &amp;#REF! &amp;#REF! &amp;#REF! &amp;#REF! &amp;#REF! &amp;#REF! &amp;#REF! &amp;#REF! &amp;#REF! &amp;#REF! &amp;#REF! &amp;#REF! &amp;#REF! &amp;#REF! &amp;#REF! &amp;#REF! &amp; K279 &amp;#REF!)</f>
        <v>#REF!</v>
      </c>
      <c r="C279" s="55"/>
      <c r="D279" s="10"/>
      <c r="E279" s="10"/>
      <c r="F279" s="10"/>
      <c r="G279" s="10"/>
      <c r="H279" s="10"/>
      <c r="I279" s="10"/>
      <c r="J279" s="10"/>
      <c r="K279" s="73"/>
    </row>
    <row r="280" spans="1:11" x14ac:dyDescent="0.2">
      <c r="A280">
        <v>0.18688362468729744</v>
      </c>
      <c r="B280" t="e">
        <f>(D280 &amp; E280 &amp; F280 &amp; G280 &amp; H280 &amp;#REF! &amp;#REF! &amp;#REF! &amp;#REF! &amp;#REF! &amp;#REF! &amp;#REF! &amp;#REF! &amp;#REF! &amp;#REF! &amp;#REF! &amp;#REF! &amp;#REF! &amp;#REF! &amp; I280 &amp;#REF! &amp;#REF! &amp;#REF! &amp;#REF! &amp;#REF! &amp; J280 &amp;#REF! &amp;#REF! &amp;#REF! &amp;#REF! &amp;#REF! &amp;#REF! &amp;#REF! &amp;#REF! &amp;#REF! &amp;#REF! &amp;#REF! &amp;#REF! &amp;#REF! &amp;#REF! &amp;#REF! &amp;#REF! &amp;#REF! &amp;#REF! &amp; K280 &amp;#REF!)</f>
        <v>#REF!</v>
      </c>
      <c r="C280" s="55"/>
      <c r="D280" s="10"/>
      <c r="E280" s="10"/>
      <c r="F280" s="10"/>
      <c r="G280" s="10"/>
      <c r="H280" s="10"/>
      <c r="I280" s="10"/>
      <c r="J280" s="10"/>
      <c r="K280" s="73"/>
    </row>
    <row r="281" spans="1:11" x14ac:dyDescent="0.2">
      <c r="A281">
        <v>0.18576020444464447</v>
      </c>
      <c r="B281" t="e">
        <f>(D281 &amp; E281 &amp; F281 &amp; G281 &amp; H281 &amp;#REF! &amp;#REF! &amp;#REF! &amp;#REF! &amp;#REF! &amp;#REF! &amp;#REF! &amp;#REF! &amp;#REF! &amp;#REF! &amp;#REF! &amp;#REF! &amp;#REF! &amp;#REF! &amp; I281 &amp;#REF! &amp;#REF! &amp;#REF! &amp;#REF! &amp;#REF! &amp; J281 &amp;#REF! &amp;#REF! &amp;#REF! &amp;#REF! &amp;#REF! &amp;#REF! &amp;#REF! &amp;#REF! &amp;#REF! &amp;#REF! &amp;#REF! &amp;#REF! &amp;#REF! &amp;#REF! &amp;#REF! &amp;#REF! &amp;#REF! &amp;#REF! &amp; K281 &amp;#REF!)</f>
        <v>#REF!</v>
      </c>
      <c r="C281" s="55"/>
      <c r="D281" s="10"/>
      <c r="E281" s="10"/>
      <c r="F281" s="10"/>
      <c r="G281" s="10"/>
      <c r="H281" s="10"/>
      <c r="I281" s="10"/>
      <c r="J281" s="10"/>
      <c r="K281" s="73"/>
    </row>
    <row r="282" spans="1:11" x14ac:dyDescent="0.2">
      <c r="A282">
        <v>0.18460637789085119</v>
      </c>
      <c r="B282" t="e">
        <f>(D282 &amp; E282 &amp; F282 &amp; G282 &amp; H282 &amp;#REF! &amp;#REF! &amp;#REF! &amp;#REF! &amp;#REF! &amp;#REF! &amp;#REF! &amp;#REF! &amp;#REF! &amp;#REF! &amp;#REF! &amp;#REF! &amp;#REF! &amp;#REF! &amp; I282 &amp;#REF! &amp;#REF! &amp;#REF! &amp;#REF! &amp;#REF! &amp; J282 &amp;#REF! &amp;#REF! &amp;#REF! &amp;#REF! &amp;#REF! &amp;#REF! &amp;#REF! &amp;#REF! &amp;#REF! &amp;#REF! &amp;#REF! &amp;#REF! &amp;#REF! &amp;#REF! &amp;#REF! &amp;#REF! &amp;#REF! &amp;#REF! &amp; K282 &amp;#REF!)</f>
        <v>#REF!</v>
      </c>
      <c r="C282" s="55"/>
      <c r="D282" s="10"/>
      <c r="E282" s="10"/>
      <c r="F282" s="10"/>
      <c r="G282" s="10"/>
      <c r="H282" s="10"/>
      <c r="I282" s="10"/>
      <c r="J282" s="10"/>
      <c r="K282" s="73"/>
    </row>
    <row r="283" spans="1:11" x14ac:dyDescent="0.2">
      <c r="A283">
        <v>0.18345966448602524</v>
      </c>
      <c r="B283" t="e">
        <f>(D283 &amp; E283 &amp; F283 &amp; G283 &amp; H283 &amp;#REF! &amp;#REF! &amp;#REF! &amp;#REF! &amp;#REF! &amp;#REF! &amp;#REF! &amp;#REF! &amp;#REF! &amp;#REF! &amp;#REF! &amp;#REF! &amp;#REF! &amp;#REF! &amp; I283 &amp;#REF! &amp;#REF! &amp;#REF! &amp;#REF! &amp;#REF! &amp; J283 &amp;#REF! &amp;#REF! &amp;#REF! &amp;#REF! &amp;#REF! &amp;#REF! &amp;#REF! &amp;#REF! &amp;#REF! &amp;#REF! &amp;#REF! &amp;#REF! &amp;#REF! &amp;#REF! &amp;#REF! &amp;#REF! &amp;#REF! &amp;#REF! &amp; K283 &amp;#REF!)</f>
        <v>#REF!</v>
      </c>
      <c r="C283" s="55"/>
      <c r="D283" s="10"/>
      <c r="E283" s="10"/>
      <c r="F283" s="10"/>
      <c r="G283" s="10"/>
      <c r="H283" s="10"/>
      <c r="I283" s="10"/>
      <c r="J283" s="10"/>
      <c r="K283" s="73"/>
    </row>
    <row r="284" spans="1:11" x14ac:dyDescent="0.2">
      <c r="A284">
        <v>0.18235667351268103</v>
      </c>
      <c r="B284" t="e">
        <f>(D284 &amp; E284 &amp; F284 &amp; G284 &amp; H284 &amp;#REF! &amp;#REF! &amp;#REF! &amp;#REF! &amp;#REF! &amp;#REF! &amp;#REF! &amp;#REF! &amp;#REF! &amp;#REF! &amp;#REF! &amp;#REF! &amp;#REF! &amp;#REF! &amp; I284 &amp;#REF! &amp;#REF! &amp;#REF! &amp;#REF! &amp;#REF! &amp; J284 &amp;#REF! &amp;#REF! &amp;#REF! &amp;#REF! &amp;#REF! &amp;#REF! &amp;#REF! &amp;#REF! &amp;#REF! &amp;#REF! &amp;#REF! &amp;#REF! &amp;#REF! &amp;#REF! &amp;#REF! &amp;#REF! &amp;#REF! &amp;#REF! &amp; K284 &amp;#REF!)</f>
        <v>#REF!</v>
      </c>
      <c r="C284" s="55"/>
      <c r="D284" s="10"/>
      <c r="E284" s="10"/>
      <c r="F284" s="10"/>
      <c r="G284" s="10"/>
      <c r="H284" s="10"/>
      <c r="I284" s="10"/>
      <c r="J284" s="10"/>
      <c r="K284" s="73"/>
    </row>
    <row r="285" spans="1:11" x14ac:dyDescent="0.2">
      <c r="A285">
        <v>0.18122383013921387</v>
      </c>
      <c r="B285" t="e">
        <f>(D285 &amp; E285 &amp; F285 &amp; G285 &amp; H285 &amp;#REF! &amp;#REF! &amp;#REF! &amp;#REF! &amp;#REF! &amp;#REF! &amp;#REF! &amp;#REF! &amp;#REF! &amp;#REF! &amp;#REF! &amp;#REF! &amp;#REF! &amp;#REF! &amp; I285 &amp;#REF! &amp;#REF! &amp;#REF! &amp;#REF! &amp;#REF! &amp; J285 &amp;#REF! &amp;#REF! &amp;#REF! &amp;#REF! &amp;#REF! &amp;#REF! &amp;#REF! &amp;#REF! &amp;#REF! &amp;#REF! &amp;#REF! &amp;#REF! &amp;#REF! &amp;#REF! &amp;#REF! &amp;#REF! &amp;#REF! &amp;#REF! &amp; K285 &amp;#REF!)</f>
        <v>#REF!</v>
      </c>
      <c r="C285" s="55"/>
      <c r="D285" s="10"/>
      <c r="E285" s="10"/>
      <c r="F285" s="10"/>
      <c r="G285" s="10"/>
      <c r="H285" s="10"/>
      <c r="I285" s="10"/>
      <c r="J285" s="10"/>
      <c r="K285" s="73"/>
    </row>
    <row r="286" spans="1:11" x14ac:dyDescent="0.2">
      <c r="A286">
        <v>0.18013418097641526</v>
      </c>
      <c r="B286" t="e">
        <f>(D286 &amp; E286 &amp; F286 &amp; G286 &amp; H286 &amp;#REF! &amp;#REF! &amp;#REF! &amp;#REF! &amp;#REF! &amp;#REF! &amp;#REF! &amp;#REF! &amp;#REF! &amp;#REF! &amp;#REF! &amp;#REF! &amp;#REF! &amp;#REF! &amp; I286 &amp;#REF! &amp;#REF! &amp;#REF! &amp;#REF! &amp;#REF! &amp; J286 &amp;#REF! &amp;#REF! &amp;#REF! &amp;#REF! &amp;#REF! &amp;#REF! &amp;#REF! &amp;#REF! &amp;#REF! &amp;#REF! &amp;#REF! &amp;#REF! &amp;#REF! &amp;#REF! &amp;#REF! &amp;#REF! &amp;#REF! &amp;#REF! &amp; K286 &amp;#REF!)</f>
        <v>#REF!</v>
      </c>
      <c r="C286" s="55"/>
      <c r="D286" s="10"/>
      <c r="E286" s="10"/>
      <c r="F286" s="10"/>
      <c r="G286" s="10"/>
      <c r="H286" s="10"/>
      <c r="I286" s="10"/>
      <c r="J286" s="10"/>
      <c r="K286" s="73"/>
    </row>
    <row r="287" spans="1:11" x14ac:dyDescent="0.2">
      <c r="A287">
        <v>0.17901504114809483</v>
      </c>
      <c r="B287" t="e">
        <f>(D287 &amp; E287 &amp; F287 &amp; G287 &amp; H287 &amp;#REF! &amp;#REF! &amp;#REF! &amp;#REF! &amp;#REF! &amp;#REF! &amp;#REF! &amp;#REF! &amp;#REF! &amp;#REF! &amp;#REF! &amp;#REF! &amp;#REF! &amp;#REF! &amp; I287 &amp;#REF! &amp;#REF! &amp;#REF! &amp;#REF! &amp;#REF! &amp; J287 &amp;#REF! &amp;#REF! &amp;#REF! &amp;#REF! &amp;#REF! &amp;#REF! &amp;#REF! &amp;#REF! &amp;#REF! &amp;#REF! &amp;#REF! &amp;#REF! &amp;#REF! &amp;#REF! &amp;#REF! &amp;#REF! &amp;#REF! &amp;#REF! &amp; K287 &amp;#REF!)</f>
        <v>#REF!</v>
      </c>
      <c r="C287" s="55"/>
      <c r="D287" s="73"/>
      <c r="E287" s="73"/>
      <c r="F287" s="10"/>
      <c r="G287" s="10"/>
      <c r="H287" s="10"/>
      <c r="I287" s="10"/>
    </row>
    <row r="288" spans="1:11" x14ac:dyDescent="0.2">
      <c r="A288">
        <v>0.17790280225015251</v>
      </c>
      <c r="B288" t="e">
        <f>(D288 &amp; E288 &amp; F288 &amp; G288 &amp; H288 &amp;#REF! &amp;#REF! &amp;#REF! &amp;#REF! &amp;#REF! &amp;#REF! &amp;#REF! &amp;#REF! &amp;#REF! &amp;#REF! &amp;#REF! &amp;#REF! &amp;#REF! &amp;#REF! &amp; I288 &amp;#REF! &amp;#REF! &amp;#REF! &amp;#REF! &amp;#REF! &amp;#REF! &amp; J288 &amp;#REF! &amp;#REF! &amp;#REF! &amp;#REF! &amp;#REF! &amp;#REF! &amp;#REF! &amp;#REF! &amp;#REF! &amp;#REF! &amp;#REF! &amp;#REF! &amp;#REF! &amp;#REF! &amp;#REF! &amp;#REF! &amp;#REF! &amp;#REF! &amp; K288 &amp;#REF! &amp;#REF! &amp;#REF! &amp;#REF! &amp;#REF! &amp;#REF! &amp;#REF! &amp;#REF! &amp;#REF! &amp;#REF! &amp;#REF! &amp;#REF! &amp;#REF! &amp;#REF!)</f>
        <v>#REF!</v>
      </c>
      <c r="C288" s="55"/>
      <c r="D288" s="73"/>
      <c r="E288" s="73"/>
      <c r="F288" s="10"/>
      <c r="G288" s="10"/>
      <c r="H288" s="10"/>
      <c r="I288" s="10"/>
    </row>
    <row r="289" spans="1:9" x14ac:dyDescent="0.2">
      <c r="A289">
        <v>0.17686853075089479</v>
      </c>
      <c r="B289" t="e">
        <f>(D289 &amp; E289 &amp; F289 &amp; G289 &amp; H289 &amp;#REF! &amp;#REF! &amp;#REF! &amp;#REF! &amp;#REF! &amp;#REF! &amp;#REF! &amp;#REF! &amp;#REF! &amp;#REF! &amp;#REF! &amp;#REF! &amp;#REF! &amp;#REF! &amp; I289 &amp;#REF! &amp;#REF! &amp;#REF! &amp;#REF! &amp;#REF! &amp;#REF! &amp; J289 &amp;#REF! &amp;#REF! &amp;#REF! &amp;#REF! &amp;#REF! &amp;#REF! &amp;#REF! &amp;#REF! &amp;#REF! &amp;#REF! &amp;#REF! &amp;#REF! &amp;#REF! &amp;#REF! &amp;#REF! &amp;#REF! &amp;#REF! &amp;#REF! &amp; K289 &amp;#REF! &amp;#REF! &amp;#REF! &amp;#REF! &amp;#REF! &amp;#REF! &amp;#REF! &amp;#REF! &amp;#REF! &amp;#REF! &amp;#REF! &amp;#REF! &amp;#REF! &amp;#REF!)</f>
        <v>#REF!</v>
      </c>
      <c r="C289" s="55"/>
      <c r="D289" s="73"/>
      <c r="E289" s="73"/>
      <c r="F289" s="10"/>
      <c r="G289" s="10"/>
      <c r="H289" s="10"/>
      <c r="I289" s="10"/>
    </row>
    <row r="290" spans="1:9" x14ac:dyDescent="0.2">
      <c r="A290">
        <v>0.17576952876141264</v>
      </c>
      <c r="B290" t="e">
        <f>(D290 &amp; E290 &amp; F290 &amp; G290 &amp; H290 &amp;#REF! &amp;#REF! &amp;#REF! &amp;#REF! &amp;#REF! &amp;#REF! &amp;#REF! &amp;#REF! &amp;#REF! &amp;#REF! &amp;#REF! &amp;#REF! &amp;#REF! &amp;#REF! &amp; I290 &amp;#REF! &amp;#REF! &amp;#REF! &amp;#REF! &amp;#REF! &amp;#REF! &amp; J290 &amp;#REF! &amp;#REF! &amp;#REF! &amp;#REF! &amp;#REF! &amp;#REF! &amp;#REF! &amp;#REF! &amp;#REF! &amp;#REF! &amp;#REF! &amp;#REF! &amp;#REF! &amp;#REF! &amp;#REF! &amp;#REF! &amp;#REF! &amp;#REF! &amp; K290 &amp;#REF! &amp;#REF! &amp;#REF! &amp;#REF! &amp;#REF! &amp;#REF! &amp;#REF! &amp;#REF! &amp;#REF! &amp;#REF! &amp;#REF! &amp;#REF! &amp;#REF! &amp;#REF!)</f>
        <v>#REF!</v>
      </c>
      <c r="C290" s="55"/>
      <c r="D290" s="73"/>
      <c r="E290" s="73"/>
      <c r="F290" s="10"/>
      <c r="G290" s="10"/>
      <c r="H290" s="10"/>
      <c r="I290" s="10"/>
    </row>
    <row r="291" spans="1:9" x14ac:dyDescent="0.2">
      <c r="A291">
        <v>0.17471243214805585</v>
      </c>
      <c r="B291" t="e">
        <f>(D291 &amp; E291 &amp; F291 &amp; G291 &amp; H291 &amp;#REF! &amp;#REF! &amp;#REF! &amp;#REF! &amp;#REF! &amp;#REF! &amp;#REF! &amp;#REF! &amp;#REF! &amp;#REF! &amp;#REF! &amp;#REF! &amp;#REF! &amp;#REF! &amp; I291 &amp;#REF! &amp;#REF! &amp;#REF! &amp;#REF! &amp;#REF! &amp;#REF! &amp; J291 &amp;#REF! &amp;#REF! &amp;#REF! &amp;#REF! &amp;#REF! &amp;#REF! &amp;#REF! &amp;#REF! &amp;#REF! &amp;#REF! &amp;#REF! &amp;#REF! &amp;#REF! &amp;#REF! &amp;#REF! &amp;#REF! &amp;#REF! &amp;#REF! &amp; K291 &amp;#REF! &amp;#REF! &amp;#REF! &amp;#REF! &amp;#REF! &amp;#REF! &amp;#REF! &amp;#REF! &amp;#REF! &amp;#REF! &amp;#REF! &amp;#REF! &amp;#REF! &amp;#REF!)</f>
        <v>#REF!</v>
      </c>
      <c r="C291" s="55"/>
      <c r="D291" s="73"/>
      <c r="E291" s="73"/>
      <c r="F291" s="10"/>
      <c r="G291" s="10"/>
      <c r="H291" s="10"/>
      <c r="I291" s="10"/>
    </row>
    <row r="292" spans="1:9" x14ac:dyDescent="0.2">
      <c r="B292" t="e">
        <f>(D292 &amp; E292 &amp; F292 &amp; G292 &amp; H292 &amp;#REF! &amp;#REF! &amp;#REF! &amp;#REF! &amp;#REF! &amp;#REF! &amp;#REF! &amp;#REF! &amp;#REF! &amp;#REF! &amp;#REF! &amp;#REF! &amp;#REF! &amp;#REF! &amp; I292 &amp;#REF! &amp;#REF! &amp;#REF! &amp;#REF! &amp;#REF! &amp;#REF! &amp; J292 &amp;#REF! &amp;#REF! &amp;#REF! &amp;#REF! &amp;#REF! &amp;#REF! &amp;#REF! &amp;#REF! &amp;#REF! &amp;#REF! &amp;#REF! &amp;#REF! &amp;#REF! &amp;#REF! &amp;#REF! &amp;#REF! &amp;#REF! &amp;#REF! &amp; K292 &amp;#REF! &amp;#REF! &amp;#REF! &amp;#REF! &amp;#REF! &amp;#REF! &amp;#REF! &amp;#REF! &amp;#REF! &amp;#REF! &amp;#REF! &amp;#REF! &amp;#REF! &amp;#REF!)</f>
        <v>#REF!</v>
      </c>
      <c r="C292" s="55"/>
      <c r="D292" s="73"/>
      <c r="E292" s="73"/>
    </row>
    <row r="293" spans="1:9" x14ac:dyDescent="0.2">
      <c r="C293" s="55"/>
      <c r="D293" s="73"/>
      <c r="E293" s="73"/>
    </row>
    <row r="294" spans="1:9" x14ac:dyDescent="0.2">
      <c r="C294" s="55"/>
      <c r="D294" s="73"/>
      <c r="E294" s="73"/>
    </row>
    <row r="295" spans="1:9" x14ac:dyDescent="0.2">
      <c r="C295" s="55"/>
      <c r="D295" s="73"/>
      <c r="E295" s="73"/>
    </row>
    <row r="296" spans="1:9" x14ac:dyDescent="0.2">
      <c r="C296" s="55"/>
      <c r="D296" s="73"/>
      <c r="E296" s="73"/>
    </row>
    <row r="297" spans="1:9" x14ac:dyDescent="0.2">
      <c r="C297" s="55"/>
      <c r="D297" s="73"/>
      <c r="E297" s="73"/>
    </row>
    <row r="298" spans="1:9" x14ac:dyDescent="0.2">
      <c r="C298" s="55"/>
      <c r="D298" s="73"/>
      <c r="E298" s="73"/>
    </row>
    <row r="299" spans="1:9" x14ac:dyDescent="0.2">
      <c r="C299" s="55"/>
      <c r="D299" s="73"/>
      <c r="E299" s="73"/>
    </row>
    <row r="300" spans="1:9" x14ac:dyDescent="0.2">
      <c r="C300" s="55"/>
      <c r="D300" s="73"/>
      <c r="E300" s="73"/>
    </row>
    <row r="301" spans="1:9" x14ac:dyDescent="0.2">
      <c r="C301" s="55"/>
      <c r="D301" s="73"/>
      <c r="E301" s="73"/>
    </row>
    <row r="302" spans="1:9" x14ac:dyDescent="0.2">
      <c r="C302" s="55"/>
      <c r="D302" s="73"/>
      <c r="E302" s="73"/>
    </row>
    <row r="303" spans="1:9" x14ac:dyDescent="0.2">
      <c r="C303" s="55"/>
      <c r="D303" s="73"/>
      <c r="E303" s="73"/>
    </row>
    <row r="304" spans="1:9" x14ac:dyDescent="0.2">
      <c r="C304" s="55"/>
      <c r="D304" s="73"/>
      <c r="E304" s="73"/>
    </row>
    <row r="305" spans="3:5" x14ac:dyDescent="0.2">
      <c r="C305" s="55"/>
      <c r="D305" s="73"/>
      <c r="E305" s="73"/>
    </row>
    <row r="306" spans="3:5" x14ac:dyDescent="0.2">
      <c r="C306" s="55"/>
      <c r="D306" s="73"/>
      <c r="E306" s="73"/>
    </row>
    <row r="307" spans="3:5" x14ac:dyDescent="0.2">
      <c r="C307" s="55"/>
      <c r="D307" s="73"/>
      <c r="E307" s="73"/>
    </row>
    <row r="308" spans="3:5" x14ac:dyDescent="0.2">
      <c r="C308" s="55"/>
      <c r="D308" s="73"/>
      <c r="E308" s="73"/>
    </row>
    <row r="309" spans="3:5" x14ac:dyDescent="0.2">
      <c r="C309" s="55"/>
      <c r="D309" s="73"/>
      <c r="E309" s="73"/>
    </row>
    <row r="310" spans="3:5" x14ac:dyDescent="0.2">
      <c r="C310" s="55"/>
      <c r="D310" s="73"/>
      <c r="E310" s="73"/>
    </row>
    <row r="311" spans="3:5" x14ac:dyDescent="0.2">
      <c r="C311" s="55"/>
      <c r="D311" s="73"/>
      <c r="E311" s="73"/>
    </row>
    <row r="312" spans="3:5" x14ac:dyDescent="0.2">
      <c r="C312" s="55"/>
      <c r="D312" s="73"/>
      <c r="E312" s="73"/>
    </row>
    <row r="313" spans="3:5" x14ac:dyDescent="0.2">
      <c r="C313" s="55"/>
      <c r="D313" s="73"/>
      <c r="E313" s="73"/>
    </row>
    <row r="314" spans="3:5" x14ac:dyDescent="0.2">
      <c r="C314" s="55"/>
      <c r="D314" s="73"/>
      <c r="E314" s="73"/>
    </row>
    <row r="315" spans="3:5" x14ac:dyDescent="0.2">
      <c r="C315" s="55"/>
      <c r="D315" s="73"/>
      <c r="E315" s="73"/>
    </row>
    <row r="316" spans="3:5" x14ac:dyDescent="0.2">
      <c r="C316" s="55"/>
      <c r="D316" s="73"/>
      <c r="E316" s="73"/>
    </row>
    <row r="317" spans="3:5" x14ac:dyDescent="0.2">
      <c r="C317" s="55"/>
      <c r="D317" s="73"/>
      <c r="E317" s="73"/>
    </row>
    <row r="318" spans="3:5" x14ac:dyDescent="0.2">
      <c r="C318" s="55"/>
      <c r="D318" s="73"/>
      <c r="E318" s="73"/>
    </row>
    <row r="319" spans="3:5" x14ac:dyDescent="0.2">
      <c r="C319" s="55"/>
      <c r="D319" s="73"/>
      <c r="E319" s="73"/>
    </row>
    <row r="320" spans="3:5" x14ac:dyDescent="0.2">
      <c r="C320" s="55"/>
      <c r="D320" s="73"/>
      <c r="E320" s="73"/>
    </row>
    <row r="321" spans="3:5" x14ac:dyDescent="0.2">
      <c r="C321" s="55"/>
      <c r="D321" s="73"/>
      <c r="E321" s="73"/>
    </row>
    <row r="322" spans="3:5" x14ac:dyDescent="0.2">
      <c r="C322" s="55"/>
      <c r="D322" s="73"/>
      <c r="E322" s="73"/>
    </row>
    <row r="323" spans="3:5" x14ac:dyDescent="0.2">
      <c r="C323" s="55"/>
      <c r="D323" s="73"/>
      <c r="E323" s="73"/>
    </row>
    <row r="324" spans="3:5" x14ac:dyDescent="0.2">
      <c r="C324" s="55"/>
      <c r="D324" s="73"/>
      <c r="E324" s="73"/>
    </row>
    <row r="325" spans="3:5" x14ac:dyDescent="0.2">
      <c r="C325" s="55"/>
      <c r="D325" s="73"/>
      <c r="E325" s="73"/>
    </row>
    <row r="326" spans="3:5" x14ac:dyDescent="0.2">
      <c r="C326" s="55"/>
      <c r="D326" s="73"/>
      <c r="E326" s="73"/>
    </row>
    <row r="327" spans="3:5" x14ac:dyDescent="0.2">
      <c r="C327" s="55"/>
      <c r="D327" s="73"/>
      <c r="E327" s="73"/>
    </row>
    <row r="328" spans="3:5" x14ac:dyDescent="0.2">
      <c r="C328" s="55"/>
      <c r="D328" s="73"/>
      <c r="E328" s="73"/>
    </row>
    <row r="329" spans="3:5" x14ac:dyDescent="0.2">
      <c r="C329" s="55"/>
      <c r="D329" s="73"/>
      <c r="E329" s="73"/>
    </row>
    <row r="330" spans="3:5" x14ac:dyDescent="0.2">
      <c r="C330" s="55"/>
      <c r="D330" s="73"/>
      <c r="E330" s="73"/>
    </row>
    <row r="331" spans="3:5" x14ac:dyDescent="0.2">
      <c r="C331" s="55"/>
      <c r="D331" s="73"/>
      <c r="E331" s="73"/>
    </row>
    <row r="332" spans="3:5" x14ac:dyDescent="0.2">
      <c r="C332" s="55"/>
      <c r="D332" s="73"/>
      <c r="E332" s="73"/>
    </row>
    <row r="333" spans="3:5" x14ac:dyDescent="0.2">
      <c r="C333" s="55"/>
      <c r="D333" s="73"/>
      <c r="E333" s="73"/>
    </row>
    <row r="334" spans="3:5" x14ac:dyDescent="0.2">
      <c r="C334" s="55"/>
      <c r="D334" s="73"/>
      <c r="E334" s="73"/>
    </row>
    <row r="335" spans="3:5" x14ac:dyDescent="0.2">
      <c r="C335" s="55"/>
      <c r="D335" s="73"/>
      <c r="E335" s="73"/>
    </row>
    <row r="336" spans="3:5" x14ac:dyDescent="0.2">
      <c r="C336" s="55"/>
      <c r="D336" s="73"/>
      <c r="E336" s="73"/>
    </row>
    <row r="337" spans="3:5" x14ac:dyDescent="0.2">
      <c r="C337" s="55"/>
      <c r="D337" s="73"/>
      <c r="E337" s="73"/>
    </row>
    <row r="338" spans="3:5" x14ac:dyDescent="0.2">
      <c r="C338" s="55"/>
      <c r="D338" s="73"/>
      <c r="E338" s="73"/>
    </row>
    <row r="339" spans="3:5" x14ac:dyDescent="0.2">
      <c r="C339" s="55"/>
      <c r="D339" s="73"/>
      <c r="E339" s="73"/>
    </row>
    <row r="340" spans="3:5" x14ac:dyDescent="0.2">
      <c r="C340" s="55"/>
      <c r="D340" s="73"/>
      <c r="E340" s="73"/>
    </row>
    <row r="341" spans="3:5" x14ac:dyDescent="0.2">
      <c r="C341" s="55"/>
      <c r="D341" s="73"/>
      <c r="E341" s="73"/>
    </row>
    <row r="342" spans="3:5" x14ac:dyDescent="0.2">
      <c r="C342" s="55"/>
      <c r="D342" s="73"/>
      <c r="E342" s="73"/>
    </row>
    <row r="343" spans="3:5" x14ac:dyDescent="0.2">
      <c r="C343" s="55"/>
      <c r="D343" s="73"/>
      <c r="E343" s="73"/>
    </row>
    <row r="344" spans="3:5" x14ac:dyDescent="0.2">
      <c r="C344" s="55"/>
      <c r="D344" s="73"/>
      <c r="E344" s="73"/>
    </row>
    <row r="345" spans="3:5" x14ac:dyDescent="0.2">
      <c r="C345" s="55"/>
      <c r="D345" s="73"/>
      <c r="E345" s="73"/>
    </row>
    <row r="346" spans="3:5" x14ac:dyDescent="0.2">
      <c r="C346" s="55"/>
      <c r="D346" s="73"/>
      <c r="E346" s="73"/>
    </row>
    <row r="347" spans="3:5" x14ac:dyDescent="0.2">
      <c r="C347" s="55"/>
      <c r="D347" s="73"/>
      <c r="E347" s="73"/>
    </row>
    <row r="348" spans="3:5" x14ac:dyDescent="0.2">
      <c r="C348" s="55"/>
      <c r="D348" s="73"/>
      <c r="E348" s="73"/>
    </row>
    <row r="349" spans="3:5" x14ac:dyDescent="0.2">
      <c r="C349" s="55"/>
      <c r="D349" s="73"/>
      <c r="E349" s="73"/>
    </row>
    <row r="350" spans="3:5" x14ac:dyDescent="0.2">
      <c r="C350" s="55"/>
      <c r="D350" s="73"/>
      <c r="E350" s="73"/>
    </row>
    <row r="351" spans="3:5" x14ac:dyDescent="0.2">
      <c r="C351" s="55"/>
      <c r="D351" s="73"/>
      <c r="E351" s="73"/>
    </row>
    <row r="352" spans="3:5" x14ac:dyDescent="0.2">
      <c r="C352" s="55"/>
      <c r="D352" s="73"/>
      <c r="E352" s="73"/>
    </row>
    <row r="353" spans="3:5" x14ac:dyDescent="0.2">
      <c r="C353" s="55"/>
      <c r="D353" s="73"/>
      <c r="E353" s="73"/>
    </row>
    <row r="354" spans="3:5" x14ac:dyDescent="0.2">
      <c r="C354" s="55"/>
      <c r="D354" s="73"/>
      <c r="E354" s="73"/>
    </row>
    <row r="355" spans="3:5" x14ac:dyDescent="0.2">
      <c r="C355" s="55"/>
      <c r="D355" s="73"/>
      <c r="E355" s="73"/>
    </row>
    <row r="356" spans="3:5" x14ac:dyDescent="0.2">
      <c r="C356" s="55"/>
      <c r="D356" s="73"/>
      <c r="E356" s="73"/>
    </row>
    <row r="357" spans="3:5" x14ac:dyDescent="0.2">
      <c r="C357" s="55"/>
      <c r="D357" s="73"/>
      <c r="E357" s="73"/>
    </row>
    <row r="358" spans="3:5" x14ac:dyDescent="0.2">
      <c r="C358" s="55"/>
      <c r="D358" s="73"/>
      <c r="E358" s="73"/>
    </row>
    <row r="359" spans="3:5" x14ac:dyDescent="0.2">
      <c r="C359" s="55"/>
    </row>
    <row r="360" spans="3:5" x14ac:dyDescent="0.2">
      <c r="C360" s="55"/>
    </row>
    <row r="361" spans="3:5" x14ac:dyDescent="0.2">
      <c r="C361" s="55"/>
    </row>
    <row r="362" spans="3:5" x14ac:dyDescent="0.2">
      <c r="C362" s="55"/>
    </row>
    <row r="363" spans="3:5" x14ac:dyDescent="0.2">
      <c r="C363" s="55"/>
    </row>
    <row r="364" spans="3:5" x14ac:dyDescent="0.2">
      <c r="C364" s="55"/>
    </row>
    <row r="365" spans="3:5" x14ac:dyDescent="0.2">
      <c r="C365" s="9"/>
    </row>
    <row r="366" spans="3:5" x14ac:dyDescent="0.2">
      <c r="C366" s="9"/>
    </row>
    <row r="367" spans="3:5" x14ac:dyDescent="0.2">
      <c r="C367" s="9"/>
    </row>
    <row r="368" spans="3:5" x14ac:dyDescent="0.2">
      <c r="C368" s="9"/>
    </row>
    <row r="369" spans="3:3" x14ac:dyDescent="0.2">
      <c r="C369" s="9"/>
    </row>
    <row r="370" spans="3:3" x14ac:dyDescent="0.2">
      <c r="C370" s="9"/>
    </row>
    <row r="371" spans="3:3" x14ac:dyDescent="0.2">
      <c r="C371" s="9"/>
    </row>
    <row r="372" spans="3:3" x14ac:dyDescent="0.2">
      <c r="C372" s="9"/>
    </row>
    <row r="373" spans="3:3" x14ac:dyDescent="0.2">
      <c r="C373" s="9"/>
    </row>
    <row r="374" spans="3:3" x14ac:dyDescent="0.2">
      <c r="C374" s="9"/>
    </row>
    <row r="375" spans="3:3" x14ac:dyDescent="0.2">
      <c r="C375" s="9"/>
    </row>
    <row r="376" spans="3:3" x14ac:dyDescent="0.2">
      <c r="C376" s="9"/>
    </row>
    <row r="377" spans="3:3" x14ac:dyDescent="0.2">
      <c r="C377" s="9"/>
    </row>
    <row r="378" spans="3:3" x14ac:dyDescent="0.2">
      <c r="C378" s="9"/>
    </row>
    <row r="379" spans="3:3" x14ac:dyDescent="0.2">
      <c r="C379" s="9"/>
    </row>
    <row r="380" spans="3:3" x14ac:dyDescent="0.2">
      <c r="C380" s="9"/>
    </row>
    <row r="381" spans="3:3" x14ac:dyDescent="0.2">
      <c r="C381" s="9"/>
    </row>
    <row r="382" spans="3:3" x14ac:dyDescent="0.2">
      <c r="C382" s="9"/>
    </row>
    <row r="383" spans="3:3" x14ac:dyDescent="0.2">
      <c r="C383" s="9"/>
    </row>
    <row r="384" spans="3:3" x14ac:dyDescent="0.2">
      <c r="C384" s="9"/>
    </row>
    <row r="385" spans="3:3" x14ac:dyDescent="0.2">
      <c r="C385" s="9"/>
    </row>
    <row r="386" spans="3:3" x14ac:dyDescent="0.2">
      <c r="C386" s="9"/>
    </row>
    <row r="387" spans="3:3" x14ac:dyDescent="0.2">
      <c r="C387" s="9"/>
    </row>
    <row r="388" spans="3:3" x14ac:dyDescent="0.2">
      <c r="C388" s="9"/>
    </row>
    <row r="389" spans="3:3" x14ac:dyDescent="0.2">
      <c r="C389" s="9"/>
    </row>
    <row r="390" spans="3:3" x14ac:dyDescent="0.2">
      <c r="C390" s="9"/>
    </row>
    <row r="391" spans="3:3" x14ac:dyDescent="0.2">
      <c r="C391" s="9"/>
    </row>
    <row r="392" spans="3:3" x14ac:dyDescent="0.2">
      <c r="C392" s="9"/>
    </row>
    <row r="393" spans="3:3" x14ac:dyDescent="0.2">
      <c r="C393" s="9"/>
    </row>
    <row r="394" spans="3:3" x14ac:dyDescent="0.2">
      <c r="C394" s="9"/>
    </row>
    <row r="395" spans="3:3" x14ac:dyDescent="0.2">
      <c r="C395" s="9"/>
    </row>
    <row r="396" spans="3:3" x14ac:dyDescent="0.2">
      <c r="C396" s="9"/>
    </row>
    <row r="397" spans="3:3" x14ac:dyDescent="0.2">
      <c r="C397" s="9"/>
    </row>
    <row r="398" spans="3:3" x14ac:dyDescent="0.2">
      <c r="C398" s="9"/>
    </row>
    <row r="399" spans="3:3" x14ac:dyDescent="0.2">
      <c r="C399" s="9"/>
    </row>
    <row r="400" spans="3:3" x14ac:dyDescent="0.2">
      <c r="C400" s="9"/>
    </row>
    <row r="401" spans="3:3" x14ac:dyDescent="0.2">
      <c r="C401" s="9"/>
    </row>
    <row r="402" spans="3:3" x14ac:dyDescent="0.2">
      <c r="C402" s="9"/>
    </row>
    <row r="403" spans="3:3" x14ac:dyDescent="0.2">
      <c r="C403" s="9"/>
    </row>
    <row r="404" spans="3:3" x14ac:dyDescent="0.2">
      <c r="C404" s="9"/>
    </row>
    <row r="405" spans="3:3" x14ac:dyDescent="0.2">
      <c r="C405" s="9"/>
    </row>
    <row r="406" spans="3:3" x14ac:dyDescent="0.2">
      <c r="C406" s="9"/>
    </row>
    <row r="407" spans="3:3" x14ac:dyDescent="0.2">
      <c r="C407" s="9"/>
    </row>
    <row r="408" spans="3:3" x14ac:dyDescent="0.2">
      <c r="C408" s="9"/>
    </row>
    <row r="409" spans="3:3" x14ac:dyDescent="0.2">
      <c r="C409" s="9"/>
    </row>
    <row r="410" spans="3:3" x14ac:dyDescent="0.2">
      <c r="C410" s="9"/>
    </row>
    <row r="411" spans="3:3" x14ac:dyDescent="0.2">
      <c r="C411" s="9"/>
    </row>
    <row r="412" spans="3:3" x14ac:dyDescent="0.2">
      <c r="C412" s="9"/>
    </row>
    <row r="413" spans="3:3" x14ac:dyDescent="0.2">
      <c r="C413" s="9"/>
    </row>
    <row r="414" spans="3:3" x14ac:dyDescent="0.2">
      <c r="C414" s="9"/>
    </row>
    <row r="415" spans="3:3" x14ac:dyDescent="0.2">
      <c r="C415" s="9"/>
    </row>
    <row r="416" spans="3:3" x14ac:dyDescent="0.2">
      <c r="C416" s="9"/>
    </row>
    <row r="417" spans="3:3" x14ac:dyDescent="0.2">
      <c r="C417" s="9"/>
    </row>
    <row r="418" spans="3:3" x14ac:dyDescent="0.2">
      <c r="C418" s="9"/>
    </row>
    <row r="419" spans="3:3" x14ac:dyDescent="0.2">
      <c r="C419" s="9"/>
    </row>
    <row r="420" spans="3:3" x14ac:dyDescent="0.2">
      <c r="C420" s="9"/>
    </row>
    <row r="421" spans="3:3" x14ac:dyDescent="0.2">
      <c r="C421" s="9"/>
    </row>
    <row r="422" spans="3:3" x14ac:dyDescent="0.2">
      <c r="C422" s="9"/>
    </row>
    <row r="423" spans="3:3" x14ac:dyDescent="0.2">
      <c r="C423" s="9"/>
    </row>
    <row r="424" spans="3:3" x14ac:dyDescent="0.2">
      <c r="C424" s="9"/>
    </row>
    <row r="425" spans="3:3" x14ac:dyDescent="0.2">
      <c r="C425" s="9"/>
    </row>
    <row r="426" spans="3:3" x14ac:dyDescent="0.2">
      <c r="C426" s="9"/>
    </row>
    <row r="427" spans="3:3" x14ac:dyDescent="0.2">
      <c r="C427" s="9"/>
    </row>
    <row r="428" spans="3:3" x14ac:dyDescent="0.2">
      <c r="C428" s="9"/>
    </row>
    <row r="429" spans="3:3" x14ac:dyDescent="0.2">
      <c r="C429" s="9"/>
    </row>
    <row r="430" spans="3:3" x14ac:dyDescent="0.2">
      <c r="C430" s="9"/>
    </row>
    <row r="431" spans="3:3" x14ac:dyDescent="0.2">
      <c r="C431" s="9"/>
    </row>
    <row r="432" spans="3:3" x14ac:dyDescent="0.2">
      <c r="C432" s="9"/>
    </row>
    <row r="433" spans="3:3" x14ac:dyDescent="0.2">
      <c r="C433" s="9"/>
    </row>
    <row r="434" spans="3:3" x14ac:dyDescent="0.2">
      <c r="C434" s="9"/>
    </row>
    <row r="435" spans="3:3" x14ac:dyDescent="0.2">
      <c r="C435" s="9"/>
    </row>
    <row r="436" spans="3:3" x14ac:dyDescent="0.2">
      <c r="C436" s="9"/>
    </row>
    <row r="437" spans="3:3" x14ac:dyDescent="0.2">
      <c r="C437" s="9"/>
    </row>
    <row r="438" spans="3:3" x14ac:dyDescent="0.2">
      <c r="C438" s="9"/>
    </row>
    <row r="439" spans="3:3" x14ac:dyDescent="0.2">
      <c r="C439" s="9"/>
    </row>
    <row r="440" spans="3:3" x14ac:dyDescent="0.2">
      <c r="C440" s="9"/>
    </row>
    <row r="441" spans="3:3" x14ac:dyDescent="0.2">
      <c r="C441" s="9"/>
    </row>
    <row r="442" spans="3:3" x14ac:dyDescent="0.2">
      <c r="C442" s="9"/>
    </row>
    <row r="443" spans="3:3" x14ac:dyDescent="0.2">
      <c r="C443" s="9"/>
    </row>
    <row r="444" spans="3:3" x14ac:dyDescent="0.2">
      <c r="C444" s="9"/>
    </row>
    <row r="445" spans="3:3" x14ac:dyDescent="0.2">
      <c r="C445" s="9"/>
    </row>
    <row r="446" spans="3:3" x14ac:dyDescent="0.2">
      <c r="C446" s="9"/>
    </row>
    <row r="447" spans="3:3" x14ac:dyDescent="0.2">
      <c r="C447" s="9"/>
    </row>
    <row r="448" spans="3:3" x14ac:dyDescent="0.2">
      <c r="C448" s="9"/>
    </row>
    <row r="449" spans="3:3" x14ac:dyDescent="0.2">
      <c r="C449" s="9"/>
    </row>
    <row r="450" spans="3:3" x14ac:dyDescent="0.2">
      <c r="C450" s="5"/>
    </row>
    <row r="451" spans="3:3" x14ac:dyDescent="0.2">
      <c r="C451" s="5"/>
    </row>
    <row r="452" spans="3:3" x14ac:dyDescent="0.2">
      <c r="C452" s="5"/>
    </row>
    <row r="453" spans="3:3" x14ac:dyDescent="0.2">
      <c r="C453" s="5"/>
    </row>
    <row r="454" spans="3:3" x14ac:dyDescent="0.2">
      <c r="C454" s="5"/>
    </row>
    <row r="455" spans="3:3" x14ac:dyDescent="0.2">
      <c r="C455" s="5"/>
    </row>
    <row r="456" spans="3:3" x14ac:dyDescent="0.2">
      <c r="C456" s="5"/>
    </row>
    <row r="457" spans="3:3" x14ac:dyDescent="0.2">
      <c r="C457" s="5"/>
    </row>
    <row r="458" spans="3:3" x14ac:dyDescent="0.2">
      <c r="C458" s="5"/>
    </row>
    <row r="459" spans="3:3" x14ac:dyDescent="0.2">
      <c r="C459" s="5"/>
    </row>
    <row r="460" spans="3:3" x14ac:dyDescent="0.2">
      <c r="C460" s="5"/>
    </row>
    <row r="461" spans="3:3" x14ac:dyDescent="0.2">
      <c r="C461" s="5"/>
    </row>
    <row r="462" spans="3:3" x14ac:dyDescent="0.2">
      <c r="C462" s="5"/>
    </row>
    <row r="463" spans="3:3" x14ac:dyDescent="0.2">
      <c r="C463" s="5"/>
    </row>
    <row r="464" spans="3:3" x14ac:dyDescent="0.2">
      <c r="C464" s="5"/>
    </row>
    <row r="465" spans="3:3" x14ac:dyDescent="0.2">
      <c r="C465" s="5"/>
    </row>
    <row r="466" spans="3:3" x14ac:dyDescent="0.2">
      <c r="C466" s="5"/>
    </row>
    <row r="467" spans="3:3" x14ac:dyDescent="0.2">
      <c r="C467" s="5"/>
    </row>
    <row r="468" spans="3:3" x14ac:dyDescent="0.2">
      <c r="C468" s="5"/>
    </row>
    <row r="469" spans="3:3" x14ac:dyDescent="0.2">
      <c r="C469" s="5"/>
    </row>
    <row r="470" spans="3:3" x14ac:dyDescent="0.2">
      <c r="C470" s="5"/>
    </row>
    <row r="471" spans="3:3" x14ac:dyDescent="0.2">
      <c r="C471" s="5"/>
    </row>
    <row r="472" spans="3:3" x14ac:dyDescent="0.2">
      <c r="C472" s="5"/>
    </row>
    <row r="473" spans="3:3" x14ac:dyDescent="0.2">
      <c r="C473" s="5"/>
    </row>
    <row r="474" spans="3:3" x14ac:dyDescent="0.2">
      <c r="C474" s="5"/>
    </row>
    <row r="475" spans="3:3" x14ac:dyDescent="0.2">
      <c r="C475" s="5"/>
    </row>
    <row r="476" spans="3:3" x14ac:dyDescent="0.2">
      <c r="C476" s="5"/>
    </row>
    <row r="477" spans="3:3" x14ac:dyDescent="0.2">
      <c r="C477" s="5"/>
    </row>
    <row r="478" spans="3:3" x14ac:dyDescent="0.2">
      <c r="C478" s="5"/>
    </row>
    <row r="479" spans="3:3" x14ac:dyDescent="0.2">
      <c r="C479" s="5"/>
    </row>
    <row r="480" spans="3:3" x14ac:dyDescent="0.2">
      <c r="C480" s="5"/>
    </row>
    <row r="481" spans="3:3" x14ac:dyDescent="0.2">
      <c r="C481" s="5"/>
    </row>
    <row r="482" spans="3:3" x14ac:dyDescent="0.2">
      <c r="C482" s="5"/>
    </row>
    <row r="483" spans="3:3" x14ac:dyDescent="0.2">
      <c r="C483" s="5"/>
    </row>
    <row r="484" spans="3:3" x14ac:dyDescent="0.2">
      <c r="C484" s="5"/>
    </row>
    <row r="485" spans="3:3" x14ac:dyDescent="0.2">
      <c r="C485" s="5"/>
    </row>
    <row r="486" spans="3:3" x14ac:dyDescent="0.2">
      <c r="C486" s="5"/>
    </row>
    <row r="487" spans="3:3" x14ac:dyDescent="0.2">
      <c r="C487" s="5"/>
    </row>
    <row r="488" spans="3:3" x14ac:dyDescent="0.2">
      <c r="C488" s="5"/>
    </row>
    <row r="489" spans="3:3" x14ac:dyDescent="0.2">
      <c r="C489" s="5"/>
    </row>
    <row r="490" spans="3:3" x14ac:dyDescent="0.2">
      <c r="C490" s="5"/>
    </row>
    <row r="491" spans="3:3" x14ac:dyDescent="0.2">
      <c r="C491" s="5"/>
    </row>
    <row r="492" spans="3:3" x14ac:dyDescent="0.2">
      <c r="C492" s="5"/>
    </row>
    <row r="493" spans="3:3" x14ac:dyDescent="0.2">
      <c r="C493" s="5"/>
    </row>
    <row r="494" spans="3:3" x14ac:dyDescent="0.2">
      <c r="C494" s="5"/>
    </row>
    <row r="495" spans="3:3" x14ac:dyDescent="0.2">
      <c r="C495" s="5"/>
    </row>
    <row r="496" spans="3:3" x14ac:dyDescent="0.2">
      <c r="C496" s="5"/>
    </row>
    <row r="497" spans="3:3" x14ac:dyDescent="0.2">
      <c r="C497" s="5"/>
    </row>
    <row r="498" spans="3:3" x14ac:dyDescent="0.2">
      <c r="C498" s="5"/>
    </row>
    <row r="499" spans="3:3" x14ac:dyDescent="0.2">
      <c r="C499" s="5"/>
    </row>
    <row r="500" spans="3:3" x14ac:dyDescent="0.2">
      <c r="C500" s="5"/>
    </row>
    <row r="501" spans="3:3" x14ac:dyDescent="0.2">
      <c r="C501" s="5"/>
    </row>
    <row r="502" spans="3:3" x14ac:dyDescent="0.2">
      <c r="C502" s="5"/>
    </row>
    <row r="503" spans="3:3" x14ac:dyDescent="0.2">
      <c r="C503" s="5"/>
    </row>
    <row r="504" spans="3:3" x14ac:dyDescent="0.2">
      <c r="C504" s="5"/>
    </row>
    <row r="505" spans="3:3" x14ac:dyDescent="0.2">
      <c r="C505" s="5"/>
    </row>
    <row r="506" spans="3:3" x14ac:dyDescent="0.2">
      <c r="C506" s="5"/>
    </row>
    <row r="507" spans="3:3" x14ac:dyDescent="0.2">
      <c r="C507" s="5"/>
    </row>
    <row r="508" spans="3:3" x14ac:dyDescent="0.2">
      <c r="C508" s="5"/>
    </row>
    <row r="509" spans="3:3" x14ac:dyDescent="0.2">
      <c r="C509" s="5"/>
    </row>
    <row r="510" spans="3:3" x14ac:dyDescent="0.2">
      <c r="C510" s="5"/>
    </row>
    <row r="511" spans="3:3" x14ac:dyDescent="0.2">
      <c r="C511" s="5"/>
    </row>
    <row r="512" spans="3:3" x14ac:dyDescent="0.2">
      <c r="C512" s="5"/>
    </row>
    <row r="513" spans="3:3" x14ac:dyDescent="0.2">
      <c r="C513" s="5"/>
    </row>
    <row r="514" spans="3:3" x14ac:dyDescent="0.2">
      <c r="C514" s="5"/>
    </row>
    <row r="515" spans="3:3" x14ac:dyDescent="0.2">
      <c r="C515" s="5"/>
    </row>
    <row r="516" spans="3:3" x14ac:dyDescent="0.2">
      <c r="C516" s="5"/>
    </row>
    <row r="517" spans="3:3" x14ac:dyDescent="0.2">
      <c r="C517" s="5"/>
    </row>
    <row r="518" spans="3:3" x14ac:dyDescent="0.2">
      <c r="C518" s="5"/>
    </row>
    <row r="519" spans="3:3" x14ac:dyDescent="0.2">
      <c r="C519" s="5"/>
    </row>
    <row r="520" spans="3:3" x14ac:dyDescent="0.2">
      <c r="C520" s="5"/>
    </row>
    <row r="521" spans="3:3" x14ac:dyDescent="0.2">
      <c r="C521" s="5"/>
    </row>
    <row r="522" spans="3:3" x14ac:dyDescent="0.2">
      <c r="C522" s="5"/>
    </row>
    <row r="523" spans="3:3" x14ac:dyDescent="0.2">
      <c r="C523" s="5"/>
    </row>
    <row r="524" spans="3:3" x14ac:dyDescent="0.2">
      <c r="C524" s="5"/>
    </row>
    <row r="525" spans="3:3" x14ac:dyDescent="0.2">
      <c r="C525" s="5"/>
    </row>
    <row r="526" spans="3:3" x14ac:dyDescent="0.2">
      <c r="C526" s="5"/>
    </row>
    <row r="527" spans="3:3" x14ac:dyDescent="0.2">
      <c r="C527" s="5"/>
    </row>
    <row r="528" spans="3:3" x14ac:dyDescent="0.2">
      <c r="C528" s="5"/>
    </row>
    <row r="529" spans="3:3" x14ac:dyDescent="0.2">
      <c r="C529" s="5"/>
    </row>
    <row r="530" spans="3:3" x14ac:dyDescent="0.2">
      <c r="C530" s="5"/>
    </row>
    <row r="531" spans="3:3" x14ac:dyDescent="0.2">
      <c r="C531" s="5"/>
    </row>
    <row r="532" spans="3:3" x14ac:dyDescent="0.2">
      <c r="C532" s="5"/>
    </row>
    <row r="533" spans="3:3" x14ac:dyDescent="0.2">
      <c r="C533" s="5"/>
    </row>
    <row r="534" spans="3:3" x14ac:dyDescent="0.2">
      <c r="C534" s="5"/>
    </row>
    <row r="535" spans="3:3" x14ac:dyDescent="0.2">
      <c r="C535" s="5"/>
    </row>
    <row r="536" spans="3:3" x14ac:dyDescent="0.2">
      <c r="C536" s="5"/>
    </row>
    <row r="537" spans="3:3" x14ac:dyDescent="0.2">
      <c r="C537" s="5"/>
    </row>
    <row r="538" spans="3:3" x14ac:dyDescent="0.2">
      <c r="C538" s="5"/>
    </row>
    <row r="539" spans="3:3" x14ac:dyDescent="0.2">
      <c r="C539" s="5"/>
    </row>
    <row r="540" spans="3:3" x14ac:dyDescent="0.2">
      <c r="C540" s="5"/>
    </row>
    <row r="541" spans="3:3" x14ac:dyDescent="0.2">
      <c r="C541" s="5"/>
    </row>
    <row r="542" spans="3:3" x14ac:dyDescent="0.2">
      <c r="C542" s="5"/>
    </row>
    <row r="543" spans="3:3" x14ac:dyDescent="0.2">
      <c r="C543" s="5"/>
    </row>
    <row r="544" spans="3:3" x14ac:dyDescent="0.2">
      <c r="C544" s="5"/>
    </row>
    <row r="545" spans="3:3" x14ac:dyDescent="0.2">
      <c r="C545" s="5"/>
    </row>
    <row r="546" spans="3:3" x14ac:dyDescent="0.2">
      <c r="C546" s="5"/>
    </row>
    <row r="547" spans="3:3" x14ac:dyDescent="0.2">
      <c r="C547" s="5"/>
    </row>
    <row r="548" spans="3:3" x14ac:dyDescent="0.2">
      <c r="C548" s="5"/>
    </row>
    <row r="549" spans="3:3" x14ac:dyDescent="0.2">
      <c r="C549" s="5"/>
    </row>
    <row r="550" spans="3:3" x14ac:dyDescent="0.2">
      <c r="C550" s="5"/>
    </row>
    <row r="551" spans="3:3" x14ac:dyDescent="0.2">
      <c r="C551" s="5"/>
    </row>
    <row r="552" spans="3:3" x14ac:dyDescent="0.2">
      <c r="C552" s="5"/>
    </row>
    <row r="553" spans="3:3" x14ac:dyDescent="0.2">
      <c r="C553" s="5"/>
    </row>
    <row r="554" spans="3:3" x14ac:dyDescent="0.2">
      <c r="C554" s="5"/>
    </row>
    <row r="555" spans="3:3" x14ac:dyDescent="0.2">
      <c r="C555" s="5"/>
    </row>
    <row r="556" spans="3:3" x14ac:dyDescent="0.2">
      <c r="C556" s="5"/>
    </row>
    <row r="557" spans="3:3" x14ac:dyDescent="0.2">
      <c r="C557" s="5"/>
    </row>
    <row r="558" spans="3:3" x14ac:dyDescent="0.2">
      <c r="C558" s="5"/>
    </row>
    <row r="559" spans="3:3" x14ac:dyDescent="0.2">
      <c r="C559" s="5"/>
    </row>
    <row r="560" spans="3:3" x14ac:dyDescent="0.2">
      <c r="C560" s="5"/>
    </row>
    <row r="561" spans="3:3" x14ac:dyDescent="0.2">
      <c r="C561" s="5"/>
    </row>
    <row r="562" spans="3:3" x14ac:dyDescent="0.2">
      <c r="C562" s="5"/>
    </row>
    <row r="563" spans="3:3" x14ac:dyDescent="0.2">
      <c r="C563" s="5"/>
    </row>
    <row r="564" spans="3:3" x14ac:dyDescent="0.2">
      <c r="C564" s="5"/>
    </row>
    <row r="565" spans="3:3" x14ac:dyDescent="0.2">
      <c r="C565" s="5"/>
    </row>
    <row r="566" spans="3:3" x14ac:dyDescent="0.2">
      <c r="C566" s="5"/>
    </row>
    <row r="567" spans="3:3" x14ac:dyDescent="0.2">
      <c r="C567" s="5"/>
    </row>
    <row r="568" spans="3:3" x14ac:dyDescent="0.2">
      <c r="C568" s="5"/>
    </row>
    <row r="569" spans="3:3" x14ac:dyDescent="0.2">
      <c r="C569" s="5"/>
    </row>
    <row r="570" spans="3:3" x14ac:dyDescent="0.2">
      <c r="C570" s="5"/>
    </row>
    <row r="571" spans="3:3" x14ac:dyDescent="0.2">
      <c r="C571" s="5"/>
    </row>
    <row r="572" spans="3:3" x14ac:dyDescent="0.2">
      <c r="C572" s="5"/>
    </row>
    <row r="573" spans="3:3" x14ac:dyDescent="0.2">
      <c r="C573" s="5"/>
    </row>
    <row r="574" spans="3:3" x14ac:dyDescent="0.2">
      <c r="C574" s="5"/>
    </row>
    <row r="575" spans="3:3" x14ac:dyDescent="0.2">
      <c r="C575" s="5"/>
    </row>
    <row r="576" spans="3:3" x14ac:dyDescent="0.2">
      <c r="C576" s="5"/>
    </row>
    <row r="577" spans="3:3" x14ac:dyDescent="0.2">
      <c r="C577" s="5"/>
    </row>
    <row r="578" spans="3:3" x14ac:dyDescent="0.2">
      <c r="C578" s="5"/>
    </row>
    <row r="579" spans="3:3" x14ac:dyDescent="0.2">
      <c r="C579" s="5"/>
    </row>
    <row r="580" spans="3:3" x14ac:dyDescent="0.2">
      <c r="C580" s="5"/>
    </row>
    <row r="581" spans="3:3" x14ac:dyDescent="0.2">
      <c r="C581" s="5"/>
    </row>
    <row r="582" spans="3:3" x14ac:dyDescent="0.2">
      <c r="C582" s="5"/>
    </row>
    <row r="583" spans="3:3" x14ac:dyDescent="0.2">
      <c r="C583" s="5"/>
    </row>
    <row r="584" spans="3:3" x14ac:dyDescent="0.2">
      <c r="C584" s="5"/>
    </row>
    <row r="585" spans="3:3" x14ac:dyDescent="0.2">
      <c r="C585" s="5"/>
    </row>
    <row r="586" spans="3:3" x14ac:dyDescent="0.2">
      <c r="C586" s="5"/>
    </row>
    <row r="587" spans="3:3" x14ac:dyDescent="0.2">
      <c r="C587" s="5"/>
    </row>
    <row r="588" spans="3:3" x14ac:dyDescent="0.2">
      <c r="C588" s="5"/>
    </row>
    <row r="589" spans="3:3" x14ac:dyDescent="0.2">
      <c r="C589" s="5"/>
    </row>
    <row r="590" spans="3:3" x14ac:dyDescent="0.2">
      <c r="C590" s="5"/>
    </row>
    <row r="591" spans="3:3" x14ac:dyDescent="0.2">
      <c r="C591" s="5"/>
    </row>
    <row r="592" spans="3:3" x14ac:dyDescent="0.2">
      <c r="C592" s="5"/>
    </row>
    <row r="593" spans="3:3" x14ac:dyDescent="0.2">
      <c r="C593" s="5"/>
    </row>
    <row r="594" spans="3:3" x14ac:dyDescent="0.2">
      <c r="C594" s="5"/>
    </row>
    <row r="595" spans="3:3" x14ac:dyDescent="0.2">
      <c r="C595" s="5"/>
    </row>
    <row r="596" spans="3:3" x14ac:dyDescent="0.2">
      <c r="C596" s="5"/>
    </row>
    <row r="597" spans="3:3" x14ac:dyDescent="0.2">
      <c r="C597" s="5"/>
    </row>
    <row r="598" spans="3:3" x14ac:dyDescent="0.2">
      <c r="C598" s="5"/>
    </row>
    <row r="599" spans="3:3" x14ac:dyDescent="0.2">
      <c r="C599" s="5"/>
    </row>
    <row r="600" spans="3:3" x14ac:dyDescent="0.2">
      <c r="C600" s="5"/>
    </row>
    <row r="601" spans="3:3" x14ac:dyDescent="0.2">
      <c r="C601" s="5"/>
    </row>
    <row r="602" spans="3:3" x14ac:dyDescent="0.2">
      <c r="C602" s="5"/>
    </row>
    <row r="603" spans="3:3" x14ac:dyDescent="0.2">
      <c r="C603" s="5"/>
    </row>
    <row r="604" spans="3:3" x14ac:dyDescent="0.2">
      <c r="C604" s="5"/>
    </row>
    <row r="605" spans="3:3" x14ac:dyDescent="0.2">
      <c r="C605" s="5"/>
    </row>
    <row r="606" spans="3:3" x14ac:dyDescent="0.2">
      <c r="C606" s="5"/>
    </row>
    <row r="607" spans="3:3" x14ac:dyDescent="0.2">
      <c r="C607" s="5"/>
    </row>
    <row r="608" spans="3:3" x14ac:dyDescent="0.2">
      <c r="C608" s="5"/>
    </row>
    <row r="609" spans="3:3" x14ac:dyDescent="0.2">
      <c r="C609" s="5"/>
    </row>
    <row r="610" spans="3:3" x14ac:dyDescent="0.2">
      <c r="C610" s="5"/>
    </row>
    <row r="611" spans="3:3" x14ac:dyDescent="0.2">
      <c r="C611" s="5"/>
    </row>
    <row r="612" spans="3:3" x14ac:dyDescent="0.2">
      <c r="C612" s="5"/>
    </row>
    <row r="613" spans="3:3" x14ac:dyDescent="0.2">
      <c r="C613" s="5"/>
    </row>
    <row r="614" spans="3:3" x14ac:dyDescent="0.2">
      <c r="C614" s="5"/>
    </row>
    <row r="615" spans="3:3" x14ac:dyDescent="0.2">
      <c r="C615" s="5"/>
    </row>
    <row r="616" spans="3:3" x14ac:dyDescent="0.2">
      <c r="C616" s="5"/>
    </row>
    <row r="617" spans="3:3" x14ac:dyDescent="0.2">
      <c r="C617" s="5"/>
    </row>
    <row r="618" spans="3:3" x14ac:dyDescent="0.2">
      <c r="C618" s="5"/>
    </row>
    <row r="619" spans="3:3" x14ac:dyDescent="0.2">
      <c r="C619" s="5"/>
    </row>
    <row r="620" spans="3:3" x14ac:dyDescent="0.2">
      <c r="C620" s="5"/>
    </row>
    <row r="621" spans="3:3" x14ac:dyDescent="0.2">
      <c r="C621" s="5"/>
    </row>
    <row r="622" spans="3:3" x14ac:dyDescent="0.2">
      <c r="C622" s="5"/>
    </row>
    <row r="623" spans="3:3" x14ac:dyDescent="0.2">
      <c r="C623" s="5"/>
    </row>
    <row r="624" spans="3:3" x14ac:dyDescent="0.2">
      <c r="C624" s="5"/>
    </row>
    <row r="625" spans="3:3" x14ac:dyDescent="0.2">
      <c r="C625" s="5"/>
    </row>
    <row r="626" spans="3:3" x14ac:dyDescent="0.2">
      <c r="C626" s="5"/>
    </row>
    <row r="627" spans="3:3" x14ac:dyDescent="0.2">
      <c r="C627" s="5"/>
    </row>
    <row r="628" spans="3:3" x14ac:dyDescent="0.2">
      <c r="C628" s="5"/>
    </row>
    <row r="629" spans="3:3" x14ac:dyDescent="0.2">
      <c r="C629" s="5"/>
    </row>
    <row r="630" spans="3:3" x14ac:dyDescent="0.2">
      <c r="C630" s="5"/>
    </row>
    <row r="631" spans="3:3" x14ac:dyDescent="0.2">
      <c r="C631" s="5"/>
    </row>
    <row r="632" spans="3:3" x14ac:dyDescent="0.2">
      <c r="C632" s="5"/>
    </row>
    <row r="633" spans="3:3" x14ac:dyDescent="0.2">
      <c r="C633" s="5"/>
    </row>
    <row r="634" spans="3:3" x14ac:dyDescent="0.2">
      <c r="C634" s="5"/>
    </row>
    <row r="635" spans="3:3" x14ac:dyDescent="0.2">
      <c r="C635" s="5"/>
    </row>
    <row r="636" spans="3:3" x14ac:dyDescent="0.2">
      <c r="C636" s="5"/>
    </row>
    <row r="637" spans="3:3" x14ac:dyDescent="0.2">
      <c r="C637" s="5"/>
    </row>
    <row r="638" spans="3:3" x14ac:dyDescent="0.2">
      <c r="C638" s="5"/>
    </row>
    <row r="639" spans="3:3" x14ac:dyDescent="0.2">
      <c r="C639" s="5"/>
    </row>
    <row r="640" spans="3:3" x14ac:dyDescent="0.2">
      <c r="C640" s="5"/>
    </row>
    <row r="641" spans="3:3" x14ac:dyDescent="0.2">
      <c r="C641" s="5"/>
    </row>
    <row r="642" spans="3:3" x14ac:dyDescent="0.2">
      <c r="C642" s="5"/>
    </row>
    <row r="643" spans="3:3" x14ac:dyDescent="0.2">
      <c r="C643" s="5"/>
    </row>
    <row r="644" spans="3:3" x14ac:dyDescent="0.2">
      <c r="C644" s="5"/>
    </row>
    <row r="645" spans="3:3" x14ac:dyDescent="0.2">
      <c r="C645" s="5"/>
    </row>
    <row r="646" spans="3:3" x14ac:dyDescent="0.2">
      <c r="C646" s="5"/>
    </row>
    <row r="647" spans="3:3" x14ac:dyDescent="0.2">
      <c r="C647" s="5"/>
    </row>
    <row r="648" spans="3:3" x14ac:dyDescent="0.2">
      <c r="C648" s="5"/>
    </row>
    <row r="649" spans="3:3" x14ac:dyDescent="0.2">
      <c r="C649" s="5"/>
    </row>
    <row r="650" spans="3:3" x14ac:dyDescent="0.2">
      <c r="C650" s="5"/>
    </row>
    <row r="651" spans="3:3" x14ac:dyDescent="0.2">
      <c r="C651" s="5"/>
    </row>
    <row r="652" spans="3:3" x14ac:dyDescent="0.2">
      <c r="C652" s="5"/>
    </row>
    <row r="653" spans="3:3" x14ac:dyDescent="0.2">
      <c r="C653" s="5"/>
    </row>
    <row r="654" spans="3:3" x14ac:dyDescent="0.2">
      <c r="C654" s="5"/>
    </row>
    <row r="655" spans="3:3" x14ac:dyDescent="0.2">
      <c r="C655" s="5"/>
    </row>
    <row r="656" spans="3:3" x14ac:dyDescent="0.2">
      <c r="C656" s="5"/>
    </row>
    <row r="657" spans="3:3" x14ac:dyDescent="0.2">
      <c r="C657" s="5"/>
    </row>
    <row r="658" spans="3:3" x14ac:dyDescent="0.2">
      <c r="C658" s="5"/>
    </row>
    <row r="659" spans="3:3" x14ac:dyDescent="0.2">
      <c r="C659" s="5"/>
    </row>
    <row r="660" spans="3:3" x14ac:dyDescent="0.2">
      <c r="C660" s="5"/>
    </row>
    <row r="661" spans="3:3" x14ac:dyDescent="0.2">
      <c r="C661" s="5"/>
    </row>
    <row r="662" spans="3:3" x14ac:dyDescent="0.2">
      <c r="C662" s="5"/>
    </row>
  </sheetData>
  <phoneticPr fontId="0" type="noConversion"/>
  <pageMargins left="0.75" right="0.75" top="1" bottom="1" header="0.5" footer="0.5"/>
  <pageSetup paperSize="5" scale="70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100" r:id="rId4" name="CheckBox1">
          <controlPr autoLine="0" r:id="rId5">
            <anchor moveWithCells="1" sizeWithCells="1">
              <from>
                <xdr:col>2</xdr:col>
                <xdr:colOff>123825</xdr:colOff>
                <xdr:row>0</xdr:row>
                <xdr:rowOff>104775</xdr:rowOff>
              </from>
              <to>
                <xdr:col>2</xdr:col>
                <xdr:colOff>1009650</xdr:colOff>
                <xdr:row>1</xdr:row>
                <xdr:rowOff>161925</xdr:rowOff>
              </to>
            </anchor>
          </controlPr>
        </control>
      </mc:Choice>
      <mc:Fallback>
        <control shapeId="4100" r:id="rId4" name="CheckBox1"/>
      </mc:Fallback>
    </mc:AlternateContent>
    <mc:AlternateContent xmlns:mc="http://schemas.openxmlformats.org/markup-compatibility/2006">
      <mc:Choice Requires="x14">
        <control shapeId="4099" r:id="rId6" name="CommandButton1">
          <controlPr autoLine="0" r:id="rId7">
            <anchor moveWithCells="1" sizeWithCells="1">
              <from>
                <xdr:col>2</xdr:col>
                <xdr:colOff>114300</xdr:colOff>
                <xdr:row>1</xdr:row>
                <xdr:rowOff>200025</xdr:rowOff>
              </from>
              <to>
                <xdr:col>2</xdr:col>
                <xdr:colOff>1009650</xdr:colOff>
                <xdr:row>2</xdr:row>
                <xdr:rowOff>190500</xdr:rowOff>
              </to>
            </anchor>
          </controlPr>
        </control>
      </mc:Choice>
      <mc:Fallback>
        <control shapeId="4099" r:id="rId6" name="CommandButton1"/>
      </mc:Fallback>
    </mc:AlternateContent>
    <mc:AlternateContent xmlns:mc="http://schemas.openxmlformats.org/markup-compatibility/2006">
      <mc:Choice Requires="x14">
        <control shapeId="4113" r:id="rId8" name="TextBox1">
          <controlPr defaultSize="0" autoLine="0" autoPict="0" r:id="rId9">
            <anchor moveWithCells="1">
              <from>
                <xdr:col>7</xdr:col>
                <xdr:colOff>323850</xdr:colOff>
                <xdr:row>1</xdr:row>
                <xdr:rowOff>200025</xdr:rowOff>
              </from>
              <to>
                <xdr:col>10</xdr:col>
                <xdr:colOff>476250</xdr:colOff>
                <xdr:row>2</xdr:row>
                <xdr:rowOff>171450</xdr:rowOff>
              </to>
            </anchor>
          </controlPr>
        </control>
      </mc:Choice>
      <mc:Fallback>
        <control shapeId="4113" r:id="rId8" name="TextBox1"/>
      </mc:Fallback>
    </mc:AlternateContent>
    <mc:AlternateContent xmlns:mc="http://schemas.openxmlformats.org/markup-compatibility/2006">
      <mc:Choice Requires="x14">
        <control shapeId="4108" r:id="rId10" name="CommandButton2">
          <controlPr autoLine="0" autoPict="0" r:id="rId11">
            <anchor moveWithCells="1">
              <from>
                <xdr:col>7</xdr:col>
                <xdr:colOff>323850</xdr:colOff>
                <xdr:row>1</xdr:row>
                <xdr:rowOff>0</xdr:rowOff>
              </from>
              <to>
                <xdr:col>10</xdr:col>
                <xdr:colOff>438150</xdr:colOff>
                <xdr:row>1</xdr:row>
                <xdr:rowOff>95250</xdr:rowOff>
              </to>
            </anchor>
          </controlPr>
        </control>
      </mc:Choice>
      <mc:Fallback>
        <control shapeId="4108" r:id="rId10" name="CommandButton2"/>
      </mc:Fallback>
    </mc:AlternateContent>
    <mc:AlternateContent xmlns:mc="http://schemas.openxmlformats.org/markup-compatibility/2006">
      <mc:Choice Requires="x14">
        <control shapeId="4107" r:id="rId12" name="Label1">
          <controlPr defaultSize="0" autoLine="0" r:id="rId13">
            <anchor moveWithCells="1">
              <from>
                <xdr:col>7</xdr:col>
                <xdr:colOff>314325</xdr:colOff>
                <xdr:row>0</xdr:row>
                <xdr:rowOff>104775</xdr:rowOff>
              </from>
              <to>
                <xdr:col>10</xdr:col>
                <xdr:colOff>485775</xdr:colOff>
                <xdr:row>1</xdr:row>
                <xdr:rowOff>152400</xdr:rowOff>
              </to>
            </anchor>
          </controlPr>
        </control>
      </mc:Choice>
      <mc:Fallback>
        <control shapeId="4107" r:id="rId12" name="Label1"/>
      </mc:Fallback>
    </mc:AlternateContent>
    <mc:AlternateContent xmlns:mc="http://schemas.openxmlformats.org/markup-compatibility/2006">
      <mc:Choice Requires="x14">
        <control shapeId="4101" r:id="rId14" name="Rvx1">
          <controlPr defaultSize="0" autoLine="0" autoPict="0" r:id="rId15">
            <anchor moveWithCells="1">
              <from>
                <xdr:col>8</xdr:col>
                <xdr:colOff>0</xdr:colOff>
                <xdr:row>1</xdr:row>
                <xdr:rowOff>0</xdr:rowOff>
              </from>
              <to>
                <xdr:col>8</xdr:col>
                <xdr:colOff>266700</xdr:colOff>
                <xdr:row>2</xdr:row>
                <xdr:rowOff>28575</xdr:rowOff>
              </to>
            </anchor>
          </controlPr>
        </control>
      </mc:Choice>
      <mc:Fallback>
        <control shapeId="4101" r:id="rId14" name="Rvx1"/>
      </mc:Fallback>
    </mc:AlternateContent>
    <mc:AlternateContent xmlns:mc="http://schemas.openxmlformats.org/markup-compatibility/2006">
      <mc:Choice Requires="x14">
        <control shapeId="4097" r:id="rId16" name="Button 1">
          <controlPr defaultSize="0" print="0" autoFill="0" autoPict="0" macro="[0]!refreshDataCurves">
            <anchor moveWithCells="1" sizeWithCells="1">
              <from>
                <xdr:col>5</xdr:col>
                <xdr:colOff>76200</xdr:colOff>
                <xdr:row>0</xdr:row>
                <xdr:rowOff>114300</xdr:rowOff>
              </from>
              <to>
                <xdr:col>6</xdr:col>
                <xdr:colOff>695325</xdr:colOff>
                <xdr:row>1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2" r:id="rId17" name="Button 6">
          <controlPr defaultSize="0" print="0" autoFill="0" autoPict="0" macro="[0]!SaveSelectionToDB">
            <anchor moveWithCells="1" sizeWithCells="1">
              <from>
                <xdr:col>2</xdr:col>
                <xdr:colOff>1152525</xdr:colOff>
                <xdr:row>0</xdr:row>
                <xdr:rowOff>95250</xdr:rowOff>
              </from>
              <to>
                <xdr:col>4</xdr:col>
                <xdr:colOff>723900</xdr:colOff>
                <xdr:row>1</xdr:row>
                <xdr:rowOff>142875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3" r:id="rId18" name="Button 7">
          <controlPr defaultSize="0" print="0" autoFill="0" autoPict="0" macro="[0]!SaveAllToDB">
            <anchor moveWithCells="1" sizeWithCells="1">
              <from>
                <xdr:col>3</xdr:col>
                <xdr:colOff>0</xdr:colOff>
                <xdr:row>1</xdr:row>
                <xdr:rowOff>180975</xdr:rowOff>
              </from>
              <to>
                <xdr:col>4</xdr:col>
                <xdr:colOff>733425</xdr:colOff>
                <xdr:row>2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19" r:id="rId19" name="Group Box 23">
          <controlPr defaultSize="0" autoFill="0" autoPict="0">
            <anchor moveWithCells="1">
              <from>
                <xdr:col>2</xdr:col>
                <xdr:colOff>1123950</xdr:colOff>
                <xdr:row>0</xdr:row>
                <xdr:rowOff>28575</xdr:rowOff>
              </from>
              <to>
                <xdr:col>4</xdr:col>
                <xdr:colOff>552450</xdr:colOff>
                <xdr:row>2</xdr:row>
                <xdr:rowOff>219075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20" r:id="rId20" name="Group Box 24">
          <controlPr defaultSize="0" autoFill="0" autoPict="0">
            <anchor moveWithCells="1">
              <from>
                <xdr:col>2</xdr:col>
                <xdr:colOff>66675</xdr:colOff>
                <xdr:row>0</xdr:row>
                <xdr:rowOff>38100</xdr:rowOff>
              </from>
              <to>
                <xdr:col>2</xdr:col>
                <xdr:colOff>1057275</xdr:colOff>
                <xdr:row>2</xdr:row>
                <xdr:rowOff>219075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21" r:id="rId21" name="Group Box 25">
          <controlPr defaultSize="0" autoFill="0" autoPict="0">
            <anchor moveWithCells="1">
              <from>
                <xdr:col>5</xdr:col>
                <xdr:colOff>38100</xdr:colOff>
                <xdr:row>0</xdr:row>
                <xdr:rowOff>47625</xdr:rowOff>
              </from>
              <to>
                <xdr:col>6</xdr:col>
                <xdr:colOff>857250</xdr:colOff>
                <xdr:row>2</xdr:row>
                <xdr:rowOff>219075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22" r:id="rId22" name="Button 26">
          <controlPr defaultSize="0" print="0" autoFill="0" autoPict="0" macro="[0]!reloadModule">
            <anchor moveWithCells="1" sizeWithCells="1">
              <from>
                <xdr:col>5</xdr:col>
                <xdr:colOff>76200</xdr:colOff>
                <xdr:row>1</xdr:row>
                <xdr:rowOff>209550</xdr:rowOff>
              </from>
              <to>
                <xdr:col>6</xdr:col>
                <xdr:colOff>104775</xdr:colOff>
                <xdr:row>2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23" r:id="rId23" name="Button 27">
          <controlPr defaultSize="0" print="0" autoFill="0" autoPict="0" macro="[0]!reInit">
            <anchor moveWithCells="1" sizeWithCells="1">
              <from>
                <xdr:col>6</xdr:col>
                <xdr:colOff>133350</xdr:colOff>
                <xdr:row>1</xdr:row>
                <xdr:rowOff>209550</xdr:rowOff>
              </from>
              <to>
                <xdr:col>6</xdr:col>
                <xdr:colOff>695325</xdr:colOff>
                <xdr:row>2</xdr:row>
                <xdr:rowOff>190500</xdr:rowOff>
              </to>
            </anchor>
          </controlPr>
        </control>
      </mc:Choice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HeadingPairs>
  <TitlesOfParts>
    <vt:vector size="135" baseType="lpstr">
      <vt:lpstr>Basis</vt:lpstr>
      <vt:lpstr>FixedSpreads</vt:lpstr>
      <vt:lpstr>PhysPrem</vt:lpstr>
      <vt:lpstr>from Randy</vt:lpstr>
      <vt:lpstr>Phys</vt:lpstr>
      <vt:lpstr>Fin</vt:lpstr>
      <vt:lpstr>CurveFetch</vt:lpstr>
      <vt:lpstr>BasisCurves</vt:lpstr>
      <vt:lpstr>Publish</vt:lpstr>
      <vt:lpstr>Publish2</vt:lpstr>
      <vt:lpstr>Listen</vt:lpstr>
      <vt:lpstr>DBReport</vt:lpstr>
      <vt:lpstr>Averaging</vt:lpstr>
      <vt:lpstr>Listen!aDate</vt:lpstr>
      <vt:lpstr>aDiscount_factor</vt:lpstr>
      <vt:lpstr>Aeco</vt:lpstr>
      <vt:lpstr>CGPRAECOBASIS</vt:lpstr>
      <vt:lpstr>CGPRKingsgate</vt:lpstr>
      <vt:lpstr>CIG</vt:lpstr>
      <vt:lpstr>CIG_CHEYENN</vt:lpstr>
      <vt:lpstr>CIG_NW_GR</vt:lpstr>
      <vt:lpstr>CIGRkymnt</vt:lpstr>
      <vt:lpstr>Count1</vt:lpstr>
      <vt:lpstr>Currentmonth</vt:lpstr>
      <vt:lpstr>Curve_Code</vt:lpstr>
      <vt:lpstr>Listen!CurveCode</vt:lpstr>
      <vt:lpstr>CurveCode</vt:lpstr>
      <vt:lpstr>CurveRange</vt:lpstr>
      <vt:lpstr>CurveTable1</vt:lpstr>
      <vt:lpstr>CurveType</vt:lpstr>
      <vt:lpstr>Dates</vt:lpstr>
      <vt:lpstr>DBase</vt:lpstr>
      <vt:lpstr>Publish2!dCurveCode</vt:lpstr>
      <vt:lpstr>dCurveCode</vt:lpstr>
      <vt:lpstr>Publish2!dDate</vt:lpstr>
      <vt:lpstr>dDate</vt:lpstr>
      <vt:lpstr>Publish2!Discount_Factor</vt:lpstr>
      <vt:lpstr>Discount_Factor</vt:lpstr>
      <vt:lpstr>Publish2!dRiskType</vt:lpstr>
      <vt:lpstr>dRiskType</vt:lpstr>
      <vt:lpstr>Dump</vt:lpstr>
      <vt:lpstr>EffDt</vt:lpstr>
      <vt:lpstr>EffectiveDate</vt:lpstr>
      <vt:lpstr>ELPOPerm</vt:lpstr>
      <vt:lpstr>ELPOSJ</vt:lpstr>
      <vt:lpstr>Publish2!Environment</vt:lpstr>
      <vt:lpstr>Environment</vt:lpstr>
      <vt:lpstr>EPSJBONDAD</vt:lpstr>
      <vt:lpstr>GD_DJ_BASIN</vt:lpstr>
      <vt:lpstr>GD_TRAILBLAZER</vt:lpstr>
      <vt:lpstr>GD_WIND_RIVER</vt:lpstr>
      <vt:lpstr>GD_WINDOW_ROCK</vt:lpstr>
      <vt:lpstr>GDC_FTUNION</vt:lpstr>
      <vt:lpstr>GDC_NGPL_GAGE</vt:lpstr>
      <vt:lpstr>GDP_BONDAD__100</vt:lpstr>
      <vt:lpstr>GDP_CIG_CHEYENN</vt:lpstr>
      <vt:lpstr>GDP_CIG_NW_GR</vt:lpstr>
      <vt:lpstr>GDP_CIG_RKYMTN</vt:lpstr>
      <vt:lpstr>GDP_CIG_ROCKPORT</vt:lpstr>
      <vt:lpstr>GDP_CIG_SOUTHERN</vt:lpstr>
      <vt:lpstr>GDP_CIG_WIC</vt:lpstr>
      <vt:lpstr>GDP_ELPO_PERMIAN</vt:lpstr>
      <vt:lpstr>GDP_ELPO_SJ</vt:lpstr>
      <vt:lpstr>GDP_KERN_OPAL</vt:lpstr>
      <vt:lpstr>GDP_MALIN</vt:lpstr>
      <vt:lpstr>GDP_MOJAVE</vt:lpstr>
      <vt:lpstr>GDP_NW_STANFIELD</vt:lpstr>
      <vt:lpstr>GDP_NWPL_CNBR_US</vt:lpstr>
      <vt:lpstr>GDP_PGE_CG</vt:lpstr>
      <vt:lpstr>GDP_PGE_TOPOCK</vt:lpstr>
      <vt:lpstr>GDP_QUESTAR</vt:lpstr>
      <vt:lpstr>GDP_SOCAL</vt:lpstr>
      <vt:lpstr>GDP_SOCAL_KRS</vt:lpstr>
      <vt:lpstr>GDP_TRAILBLAZER</vt:lpstr>
      <vt:lpstr>GDP_TW_PERMIAN</vt:lpstr>
      <vt:lpstr>GDP_WYOMING</vt:lpstr>
      <vt:lpstr>HeHub</vt:lpstr>
      <vt:lpstr>IFQuestar</vt:lpstr>
      <vt:lpstr>IM_RIOPUERCO</vt:lpstr>
      <vt:lpstr>Kern_Opal</vt:lpstr>
      <vt:lpstr>KernRiver</vt:lpstr>
      <vt:lpstr>Malin</vt:lpstr>
      <vt:lpstr>MOJAVE</vt:lpstr>
      <vt:lpstr>Month</vt:lpstr>
      <vt:lpstr>Publish2!network</vt:lpstr>
      <vt:lpstr>network</vt:lpstr>
      <vt:lpstr>NGIMALIN</vt:lpstr>
      <vt:lpstr>NGIPGECG</vt:lpstr>
      <vt:lpstr>NGISOCAL</vt:lpstr>
      <vt:lpstr>NthWstCanBr</vt:lpstr>
      <vt:lpstr>NWPLRocky</vt:lpstr>
      <vt:lpstr>NWStanfield</vt:lpstr>
      <vt:lpstr>NYMEX</vt:lpstr>
      <vt:lpstr>NYMEX1</vt:lpstr>
      <vt:lpstr>Password</vt:lpstr>
      <vt:lpstr>Period</vt:lpstr>
      <vt:lpstr>Permian</vt:lpstr>
      <vt:lpstr>PG_E</vt:lpstr>
      <vt:lpstr>PG_E_TOPOCK</vt:lpstr>
      <vt:lpstr>PGETopock</vt:lpstr>
      <vt:lpstr>Basis!Print_Area</vt:lpstr>
      <vt:lpstr>Fin!Print_Area</vt:lpstr>
      <vt:lpstr>PhysPrem!Print_Area</vt:lpstr>
      <vt:lpstr>Publish!Print_Area</vt:lpstr>
      <vt:lpstr>Publish2!Print_Area</vt:lpstr>
      <vt:lpstr>Questar</vt:lpstr>
      <vt:lpstr>rAmount</vt:lpstr>
      <vt:lpstr>rBookType</vt:lpstr>
      <vt:lpstr>rCurveCode</vt:lpstr>
      <vt:lpstr>rCurveDefID</vt:lpstr>
      <vt:lpstr>rCurveDefIdStatus</vt:lpstr>
      <vt:lpstr>rCurvePointStatus</vt:lpstr>
      <vt:lpstr>rCurveType</vt:lpstr>
      <vt:lpstr>rEffDate</vt:lpstr>
      <vt:lpstr>Risk</vt:lpstr>
      <vt:lpstr>Listen!RiskType</vt:lpstr>
      <vt:lpstr>RiskType</vt:lpstr>
      <vt:lpstr>rRefDate</vt:lpstr>
      <vt:lpstr>rTimeStamp</vt:lpstr>
      <vt:lpstr>rUpdateMsg</vt:lpstr>
      <vt:lpstr>SanJuan</vt:lpstr>
      <vt:lpstr>SoBdrPGE</vt:lpstr>
      <vt:lpstr>SoBdrSocal</vt:lpstr>
      <vt:lpstr>Socal</vt:lpstr>
      <vt:lpstr>Stanfield</vt:lpstr>
      <vt:lpstr>Sumas</vt:lpstr>
      <vt:lpstr>Publish2!Test</vt:lpstr>
      <vt:lpstr>Test</vt:lpstr>
      <vt:lpstr>TODAY</vt:lpstr>
      <vt:lpstr>TW_THOREAU</vt:lpstr>
      <vt:lpstr>TWPermian</vt:lpstr>
      <vt:lpstr>UpperLeftofCurveTable</vt:lpstr>
      <vt:lpstr>UserName</vt:lpstr>
      <vt:lpstr>Wyoming</vt:lpstr>
      <vt:lpstr>Yesterday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dc:description>- Oracle 8i ODBC QueryFix Applied</dc:description>
  <cp:lastModifiedBy>Jan Havlíček</cp:lastModifiedBy>
  <cp:lastPrinted>2002-01-10T19:48:08Z</cp:lastPrinted>
  <dcterms:created xsi:type="dcterms:W3CDTF">1999-11-22T15:31:15Z</dcterms:created>
  <dcterms:modified xsi:type="dcterms:W3CDTF">2023-09-15T15:24:34Z</dcterms:modified>
</cp:coreProperties>
</file>