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085B1B-D3D8-40E2-A1E5-FF55B2C20F8C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<sst xmlns="http://schemas.openxmlformats.org/spreadsheetml/2006/main" count="397" uniqueCount="161">
  <si>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</si>
  <si>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</si>
  <si>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</si>
  <si>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</si>
  <si>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</si>
  <si>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</si>
  <si>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</si>
  <si>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</si>
  <si>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</si>
  <si>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</si>
  <si>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</si>
  <si>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</si>
  <si>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</si>
  <si>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</si>
  <si>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</si>
  <si>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</si>
  <si>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</si>
  <si>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</si>
  <si>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</si>
  <si>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</si>
  <si>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</si>
  <si>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</si>
  <si>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</si>
  <si>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</si>
  <si>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</si>
  <si>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</si>
  <si>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</si>
  <si>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</si>
  <si>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</si>
  <si>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</si>
  <si>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</si>
  <si>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</si>
  <si>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</si>
  <si>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</si>
  <si>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</si>
  <si>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</si>
  <si>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</si>
  <si>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</si>
  <si>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</si>
  <si>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</si>
  <si>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</si>
  <si>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</si>
  <si>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</si>
  <si>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</si>
  <si>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</si>
  <si>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</si>
  <si>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</si>
  <si>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</si>
  <si>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</si>
  <si>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</si>
  <si>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</si>
  <si>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</si>
  <si>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</si>
  <si>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</si>
  <si>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</si>
  <si>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</si>
  <si>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</si>
  <si>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</si>
  <si>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</si>
  <si>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</si>
  <si>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</si>
  <si>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</si>
  <si>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</si>
  <si>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</si>
  <si>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</si>
  <si>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</si>
  <si>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</si>
  <si>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</si>
  <si>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</si>
  <si>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</si>
  <si>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</si>
  <si>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</si>
  <si>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</si>
  <si>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</si>
  <si>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</si>
  <si>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</si>
  <si>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</si>
  <si>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</si>
  <si>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</si>
  <si>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</si>
  <si>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</si>
  <si>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</si>
  <si>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</si>
  <si>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</si>
  <si>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</si>
  <si>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</si>
  <si>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</si>
  <si>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</si>
  <si>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</si>
  <si>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</si>
  <si>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</si>
  <si>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</si>
  <si>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</si>
  <si>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</si>
  <si>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</si>
  <si>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</si>
  <si>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</si>
  <si>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</si>
  <si>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</si>
  <si>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</si>
  <si>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</si>
  <si>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</si>
  <si>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</si>
  <si>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</si>
  <si>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</si>
  <si>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</si>
  <si>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</si>
  <si>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</si>
  <si>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</si>
  <si>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</si>
  <si>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</si>
  <si>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</si>
  <si>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</si>
  <si>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</si>
  <si>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</si>
  <si>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</si>
  <si>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</si>
  <si>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</si>
  <si>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</si>
  <si>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</si>
  <si>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</si>
  <si>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121200</t>
  </si>
  <si>
    <t>Hotte</t>
  </si>
  <si>
    <t>Steve</t>
  </si>
  <si>
    <t>VP &amp; CIO</t>
  </si>
  <si>
    <t>500243</t>
  </si>
  <si>
    <t>0366</t>
  </si>
  <si>
    <t>EB4051</t>
  </si>
  <si>
    <t>713-853-6719</t>
  </si>
  <si>
    <t>L</t>
  </si>
  <si>
    <t>Ninfas - Discuss E-Commerce Strategy</t>
  </si>
  <si>
    <t xml:space="preserve">Cathy Johnson, Oracle </t>
  </si>
  <si>
    <t xml:space="preserve">Vincent's - Lucent Prop, MP2/Border, MLRP </t>
  </si>
  <si>
    <t>Nick Rahn, Dir IT Operations</t>
  </si>
  <si>
    <t>Bennigan's - Discuss EOTT Budget</t>
  </si>
  <si>
    <t>Ninfas - PGAS Measurement Project</t>
  </si>
  <si>
    <t>52003000</t>
  </si>
  <si>
    <t>111691</t>
  </si>
  <si>
    <t>9000137</t>
  </si>
  <si>
    <t>Neiman Marcus - Christmas Cards for Vendors</t>
  </si>
  <si>
    <t>D</t>
  </si>
  <si>
    <t xml:space="preserve">Omaha - Discussed Omaha Operations &amp; </t>
  </si>
  <si>
    <t xml:space="preserve">  Omaha Employees Town Hall on 10/31</t>
  </si>
  <si>
    <t>T. Mayer, Dir NBPL, N. Rahn, Dir Ops, B.</t>
  </si>
  <si>
    <t>Martinez, Dir.Tech Inf &amp; E. Tombaugh, Mgr.</t>
  </si>
  <si>
    <t>Omaha Marriott - Omaha Town Hall</t>
  </si>
  <si>
    <t>H</t>
  </si>
  <si>
    <t>San Antonio - Enron Mgmt Conference</t>
  </si>
  <si>
    <t>P</t>
  </si>
  <si>
    <t>C</t>
  </si>
  <si>
    <t>San Antonio - Enron Mgmt Conference - Auto Parking</t>
  </si>
  <si>
    <t>San Antonio - Enron Mgmt Conference - Cab to Hotel</t>
  </si>
  <si>
    <t>PC</t>
  </si>
  <si>
    <t>52004500</t>
  </si>
  <si>
    <t>Julia White, VP ETS Mktg</t>
  </si>
  <si>
    <t xml:space="preserve">K. Cessac, Dir Meas., S. Jones GMS Support </t>
  </si>
  <si>
    <t>IQ4 Hire - Software Evaluation</t>
  </si>
  <si>
    <t xml:space="preserve">   &amp; Leak Detection for EOTT</t>
  </si>
  <si>
    <t>Ninfas - Discuss E-Commerce</t>
  </si>
  <si>
    <t>Steve Kass &amp; Frank Kopankiewietz</t>
  </si>
  <si>
    <t xml:space="preserve">  &amp; Laura, PGAS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</si>
</sst>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8AE605B2-ABB3-1614-9A92-CF0002083CB1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2991498A-B90D-248A-9AF0-C8A3B1EFF0E9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BD102D3-66EC-F844-5719-57456D552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02120E89-CE0B-28BD-2AEE-3D70D58FE509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038476F2-DF85-AE2E-25E3-1100F92B08EB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358DD13F-50AB-8ADE-FB1C-E5573FA305C3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34341247-E0AE-3E08-9B4C-FF1236EE2254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DE956C37-6043-85BF-853F-B02B960D1D6B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DAFB12C6-125F-1115-06EF-A241D52A97D4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B59A82E4-09BC-F4CE-44BD-69828A039ACF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79876747-C5FD-BDCE-9FFD-2EA51829B028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1D9463D8-2C80-D46F-21BE-5AA6325000A1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C7B57A2E-90AF-BD9E-9F83-56DCF65257DF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7AC7B00-AAF0-2481-5E32-72D88F566F92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6740F2CA-7F45-33FD-4ACD-61DDF9C38F2C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68E2898C-5CDA-CB1F-B7BF-63A72363E71E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605014EC-93C9-1020-AD33-A2A81346A860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95234EF1-F093-9914-4198-9984FEA803D9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01086E65-76A4-755D-904C-96303E0C1D51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CF30785A-A60B-51B6-08EA-38E697E760A1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FF075C44-8636-5DCB-3F48-A2FC778A1AC9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5F26001E-98FF-4A72-1915-5F59BB2503B1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6C37A882-C8BB-2C5B-F8EE-88AEE23D4EE7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989322F2-5CC1-21FC-49D4-87F112C4555F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60E7ABE2-825D-356D-F569-19E460D58A11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A0095E10-6FEC-DF58-BF3A-EA0299A623BC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B039E7CB-1320-4D84-CA8E-223C7AD85E73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3833DDA6-4510-8E66-A8C3-44F229443A0C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1D9EB959-7F1D-4BAC-2687-4040CC28990F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369B17D4-7708-C219-E2F5-2B081BCA985C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A8E86B62-FFD9-E338-672D-46A075242B4E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E7B6405B-7B9C-7185-00BD-E3961945BE7F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0B8D355A-762B-68E5-316F-EB8FCA2868D0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F418E3C6-BAA1-E331-F537-1B60ADDA97E1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86EFCD5C-C63C-A71A-78BD-97CAA6543D04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E6A2025E-3E56-6E42-3A1D-8A553B30D3E8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5FD57A1A-2763-79D1-BE49-729E9A45D7C8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4CE6FF68-5015-A0CF-CE8F-C50F7A0F6C78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8D8AA5D1-2718-B19B-FBAB-249DB122587B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F5A516A4-D5F2-DC38-5801-2DABB3C9C550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3C721956-BD6B-218F-FE4F-DA6A815EDAF5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44208A4B-F9A9-486C-EBD9-18CDE6BF9F1B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DCEA6346-F52C-8AD0-3C31-465530D880C6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1360F280-CB7D-CCF8-9B43-CA2346A4D2BB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7" t="s">
        <v>100</v>
      </c>
      <c r="F2" s="388"/>
      <c r="G2" s="374"/>
      <c r="H2" s="389" t="s">
        <v>101</v>
      </c>
      <c r="I2" s="387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257.63</v>
      </c>
      <c r="B3" s="344" t="str">
        <f>'Short Form'!A29</f>
        <v>52003000</v>
      </c>
      <c r="C3" s="290" t="str">
        <f>'Short Form'!B29</f>
        <v>0366</v>
      </c>
      <c r="D3" s="385" t="str">
        <f>'Short Form'!C29</f>
        <v>111691</v>
      </c>
      <c r="E3" s="385"/>
      <c r="F3" s="385"/>
      <c r="G3" s="385"/>
      <c r="H3" s="385">
        <f>'Short Form'!G29</f>
        <v>0</v>
      </c>
      <c r="I3" s="385"/>
      <c r="J3" s="359" t="str">
        <f>'Short Form'!I29</f>
        <v>9000137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5">
        <f>'Short Form'!C30</f>
        <v>0</v>
      </c>
      <c r="E4" s="385"/>
      <c r="F4" s="385"/>
      <c r="G4" s="385"/>
      <c r="H4" s="385">
        <f>'Short Form'!G30</f>
        <v>0</v>
      </c>
      <c r="I4" s="385"/>
      <c r="J4" s="357"/>
      <c r="K4" s="357"/>
    </row>
    <row r="5" spans="1:11" ht="16.5" customHeight="1" x14ac:dyDescent="0.25">
      <c r="A5" s="289">
        <f>'Short Form'!N42</f>
        <v>69.28</v>
      </c>
      <c r="B5" s="290" t="str">
        <f>'Short Form'!A44</f>
        <v>52003000</v>
      </c>
      <c r="C5" s="290" t="str">
        <f>'Short Form'!B44</f>
        <v>0366</v>
      </c>
      <c r="D5" s="385" t="str">
        <f>'Short Form'!C44</f>
        <v>111691</v>
      </c>
      <c r="E5" s="385"/>
      <c r="F5" s="385"/>
      <c r="G5" s="385"/>
      <c r="H5" s="385">
        <f>'Short Form'!G44</f>
        <v>0</v>
      </c>
      <c r="I5" s="385"/>
      <c r="J5" s="360" t="str">
        <f>'Short Form'!I44</f>
        <v>9000137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5">
        <f>'Short Form'!C45</f>
        <v>0</v>
      </c>
      <c r="E6" s="385"/>
      <c r="F6" s="385"/>
      <c r="G6" s="385"/>
      <c r="H6" s="385">
        <f>'Short Form'!G45</f>
        <v>0</v>
      </c>
      <c r="I6" s="385"/>
      <c r="J6" s="357"/>
      <c r="K6" s="357"/>
    </row>
    <row r="7" spans="1:11" ht="16.5" customHeight="1" x14ac:dyDescent="0.25">
      <c r="A7" s="289">
        <f>'Travel Form'!O49</f>
        <v>178.93</v>
      </c>
      <c r="B7" s="290" t="str">
        <f>'Travel Form'!B49</f>
        <v>52004500</v>
      </c>
      <c r="C7" s="290" t="str">
        <f>'Travel Form'!C49</f>
        <v>0366</v>
      </c>
      <c r="D7" s="385" t="str">
        <f>'Travel Form'!D49:G49</f>
        <v>111691</v>
      </c>
      <c r="E7" s="385"/>
      <c r="F7" s="385"/>
      <c r="G7" s="385"/>
      <c r="H7" s="385">
        <f>'Travel Form'!H49:I49</f>
        <v>0</v>
      </c>
      <c r="I7" s="385"/>
      <c r="J7" s="360" t="str">
        <f>'Travel Form'!J49</f>
        <v>9000137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5">
        <f>'Travel Form'!D50:G50</f>
        <v>0</v>
      </c>
      <c r="E8" s="385"/>
      <c r="F8" s="385"/>
      <c r="G8" s="385"/>
      <c r="H8" s="385">
        <f>'Travel Form'!H50:I50</f>
        <v>0</v>
      </c>
      <c r="I8" s="385"/>
      <c r="J8" s="357"/>
      <c r="K8" s="357"/>
    </row>
    <row r="9" spans="1:11" ht="16.5" customHeight="1" x14ac:dyDescent="0.25">
      <c r="A9" s="289">
        <f>'Travel Form'!O51</f>
        <v>227.91</v>
      </c>
      <c r="B9" s="290" t="str">
        <f>'Travel Form'!B51</f>
        <v>52004500</v>
      </c>
      <c r="C9" s="290" t="str">
        <f>'Travel Form'!C51</f>
        <v>0366</v>
      </c>
      <c r="D9" s="385" t="str">
        <f>'Travel Form'!D51:G51</f>
        <v>111691</v>
      </c>
      <c r="E9" s="385"/>
      <c r="F9" s="385"/>
      <c r="G9" s="385"/>
      <c r="H9" s="385">
        <f>'Travel Form'!H51:I51</f>
        <v>0</v>
      </c>
      <c r="I9" s="385"/>
      <c r="J9" s="360" t="str">
        <f>'Travel Form'!J51</f>
        <v>9000137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5">
        <f>'Travel Form'!D52:G52</f>
        <v>0</v>
      </c>
      <c r="E10" s="385"/>
      <c r="F10" s="385"/>
      <c r="G10" s="385"/>
      <c r="H10" s="385">
        <f>'Travel Form'!H52:I52</f>
        <v>0</v>
      </c>
      <c r="I10" s="385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5">
        <f>'Travel Form'!D53:G53</f>
        <v>0</v>
      </c>
      <c r="E11" s="385"/>
      <c r="F11" s="385"/>
      <c r="G11" s="385"/>
      <c r="H11" s="385">
        <f>'Travel Form'!H53:I53</f>
        <v>0</v>
      </c>
      <c r="I11" s="385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5">
        <f>'Travel Form'!D54:G54</f>
        <v>0</v>
      </c>
      <c r="E12" s="385"/>
      <c r="F12" s="385"/>
      <c r="G12" s="385"/>
      <c r="H12" s="385">
        <f>'Travel Form'!H54:I54</f>
        <v>0</v>
      </c>
      <c r="I12" s="385"/>
      <c r="J12" s="357"/>
      <c r="K12" s="357"/>
    </row>
    <row r="13" spans="1:11" ht="16.5" customHeight="1" x14ac:dyDescent="0.25">
      <c r="A13" s="289">
        <f>'Meals and Ent Sup'!N49</f>
        <v>175.49</v>
      </c>
      <c r="B13" s="290" t="str">
        <f>'Meals and Ent Sup'!B49</f>
        <v>52003000</v>
      </c>
      <c r="C13" s="290" t="str">
        <f>'Meals and Ent Sup'!C49</f>
        <v>0366</v>
      </c>
      <c r="D13" s="385" t="str">
        <f>'Meals and Ent Sup'!D49</f>
        <v>111691</v>
      </c>
      <c r="E13" s="385"/>
      <c r="F13" s="385"/>
      <c r="G13" s="385"/>
      <c r="H13" s="385">
        <f>'Meals and Ent Sup'!H49</f>
        <v>0</v>
      </c>
      <c r="I13" s="385"/>
      <c r="J13" s="360" t="str">
        <f>'Meals and Ent Sup'!J49</f>
        <v>9000137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6">
        <f>'Meals and Ent Sup'!D50</f>
        <v>0</v>
      </c>
      <c r="E14" s="386"/>
      <c r="F14" s="386"/>
      <c r="G14" s="386"/>
      <c r="H14" s="385">
        <f>'Meals and Ent Sup'!H50</f>
        <v>0</v>
      </c>
      <c r="I14" s="385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5">
        <f>'Meals and Ent Sup'!D51</f>
        <v>0</v>
      </c>
      <c r="E15" s="385"/>
      <c r="F15" s="385"/>
      <c r="G15" s="385"/>
      <c r="H15" s="385">
        <f>'Meals and Ent Sup'!H51</f>
        <v>0</v>
      </c>
      <c r="I15" s="385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5">
        <f>'Meals and Ent Sup'!D52</f>
        <v>0</v>
      </c>
      <c r="E16" s="385"/>
      <c r="F16" s="385"/>
      <c r="G16" s="385"/>
      <c r="H16" s="385">
        <f>'Meals and Ent Sup'!H52</f>
        <v>0</v>
      </c>
      <c r="I16" s="385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5">
        <f>'Meals and Ent Sup'!D53</f>
        <v>0</v>
      </c>
      <c r="E17" s="385"/>
      <c r="F17" s="385"/>
      <c r="G17" s="385"/>
      <c r="H17" s="385">
        <f>'Meals and Ent Sup'!H53</f>
        <v>0</v>
      </c>
      <c r="I17" s="385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5">
        <f>'Meals and Ent Sup'!D54</f>
        <v>0</v>
      </c>
      <c r="E18" s="385"/>
      <c r="F18" s="385"/>
      <c r="G18" s="385"/>
      <c r="H18" s="385">
        <f>'Meals and Ent Sup'!H54</f>
        <v>0</v>
      </c>
      <c r="I18" s="385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5">
        <f>'Misc. Exp. Sup'!D50</f>
        <v>0</v>
      </c>
      <c r="E20" s="385"/>
      <c r="F20" s="385"/>
      <c r="G20" s="385"/>
      <c r="H20" s="385">
        <f>'Misc. Exp. Sup'!H50</f>
        <v>0</v>
      </c>
      <c r="I20" s="385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5">
        <f>'Misc. Exp. Sup'!D51</f>
        <v>0</v>
      </c>
      <c r="E21" s="385"/>
      <c r="F21" s="385"/>
      <c r="G21" s="385"/>
      <c r="H21" s="385">
        <f>'Misc. Exp. Sup'!H51</f>
        <v>0</v>
      </c>
      <c r="I21" s="385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5">
        <f>'Misc. Exp. Sup'!D52</f>
        <v>0</v>
      </c>
      <c r="E22" s="385"/>
      <c r="F22" s="385"/>
      <c r="G22" s="385"/>
      <c r="H22" s="385">
        <f>'Misc. Exp. Sup'!H52</f>
        <v>0</v>
      </c>
      <c r="I22" s="385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5">
        <f>'Misc. Exp. Sup'!D53</f>
        <v>0</v>
      </c>
      <c r="E23" s="385"/>
      <c r="F23" s="385"/>
      <c r="G23" s="385"/>
      <c r="H23" s="385">
        <f>'Misc. Exp. Sup'!H53</f>
        <v>0</v>
      </c>
      <c r="I23" s="385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5">
        <f>'Misc. Exp. Sup'!D54</f>
        <v>0</v>
      </c>
      <c r="E24" s="385"/>
      <c r="F24" s="385"/>
      <c r="G24" s="385"/>
      <c r="H24" s="385">
        <f>'Misc. Exp. Sup'!H54</f>
        <v>0</v>
      </c>
      <c r="I24" s="385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6">
        <f>'Travel Sup (2)'!D49</f>
        <v>0</v>
      </c>
      <c r="E25" s="386"/>
      <c r="F25" s="386"/>
      <c r="G25" s="386"/>
      <c r="H25" s="385">
        <f>'Travel Sup (2)'!H49</f>
        <v>0</v>
      </c>
      <c r="I25" s="385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5">
        <f>'Travel Sup (2)'!D50</f>
        <v>0</v>
      </c>
      <c r="E26" s="385"/>
      <c r="F26" s="385"/>
      <c r="G26" s="385"/>
      <c r="H26" s="385">
        <f>'Travel Sup (2)'!H50</f>
        <v>0</v>
      </c>
      <c r="I26" s="385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6">
        <f>'Travel Sup (2)'!D51</f>
        <v>0</v>
      </c>
      <c r="E27" s="386"/>
      <c r="F27" s="386"/>
      <c r="G27" s="386"/>
      <c r="H27" s="385">
        <f>'Travel Sup (2)'!H51</f>
        <v>0</v>
      </c>
      <c r="I27" s="385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6">
        <f>'Travel Sup (2)'!D52</f>
        <v>0</v>
      </c>
      <c r="E28" s="386"/>
      <c r="F28" s="386"/>
      <c r="G28" s="386"/>
      <c r="H28" s="385">
        <f>'Travel Sup (2)'!H52</f>
        <v>0</v>
      </c>
      <c r="I28" s="385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6">
        <f>'Travel Sup (2)'!D53</f>
        <v>0</v>
      </c>
      <c r="E29" s="386"/>
      <c r="F29" s="386"/>
      <c r="G29" s="386"/>
      <c r="H29" s="385">
        <f>'Travel Sup (2)'!H53</f>
        <v>0</v>
      </c>
      <c r="I29" s="385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6">
        <f>'Travel Sup (2)'!D54</f>
        <v>0</v>
      </c>
      <c r="E30" s="386"/>
      <c r="F30" s="386"/>
      <c r="G30" s="386"/>
      <c r="H30" s="385">
        <f>'Travel Sup (2)'!H54</f>
        <v>0</v>
      </c>
      <c r="I30" s="385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5">
        <f>'Meals and Ent Sup (2)'!H49</f>
        <v>0</v>
      </c>
      <c r="I31" s="385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5">
        <f>'Meals and Ent Sup (2)'!H50</f>
        <v>0</v>
      </c>
      <c r="I32" s="385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5">
        <f>'Meals and Ent Sup (2)'!H51</f>
        <v>0</v>
      </c>
      <c r="I33" s="385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5">
        <f>'Meals and Ent Sup (2)'!H52</f>
        <v>0</v>
      </c>
      <c r="I34" s="385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5">
        <f>'Meals and Ent Sup (2)'!H53</f>
        <v>0</v>
      </c>
      <c r="I35" s="385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5">
        <f>'Meals and Ent Sup (2)'!H54</f>
        <v>0</v>
      </c>
      <c r="I36" s="385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0">
        <f>'Misc. Exp. Sup (2)'!D49</f>
        <v>0</v>
      </c>
      <c r="E37" s="390"/>
      <c r="F37" s="390"/>
      <c r="G37" s="390"/>
      <c r="H37" s="385">
        <f>'Misc. Exp. Sup (2)'!H49</f>
        <v>0</v>
      </c>
      <c r="I37" s="385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5">
        <f>'Misc. Exp. Sup (2)'!H50</f>
        <v>0</v>
      </c>
      <c r="I38" s="385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0">
        <f>'Misc. Exp. Sup (2)'!D51</f>
        <v>0</v>
      </c>
      <c r="E39" s="390"/>
      <c r="F39" s="390"/>
      <c r="G39" s="390"/>
      <c r="H39" s="385">
        <f>'Misc. Exp. Sup (2)'!H51</f>
        <v>0</v>
      </c>
      <c r="I39" s="385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5">
        <f>'Misc. Exp. Sup (2)'!H52</f>
        <v>0</v>
      </c>
      <c r="I40" s="385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0">
        <f>'Misc. Exp. Sup (2)'!D53</f>
        <v>0</v>
      </c>
      <c r="E41" s="390"/>
      <c r="F41" s="390"/>
      <c r="G41" s="390"/>
      <c r="H41" s="385">
        <f>'Misc. Exp. Sup (2)'!H53</f>
        <v>0</v>
      </c>
      <c r="I41" s="385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5">
        <f>'Misc. Exp. Sup (2)'!H54</f>
        <v>0</v>
      </c>
      <c r="I42" s="385">
        <f>'Misc. Exp. Sup (2)'!J54</f>
        <v>0</v>
      </c>
      <c r="J42" s="361"/>
      <c r="K42" s="361"/>
    </row>
    <row r="43" spans="1:11" ht="16.5" customHeight="1" x14ac:dyDescent="0.2">
      <c r="A43" s="363">
        <f>SUM(A3:A42)</f>
        <v>909.24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16" zoomScale="80" workbookViewId="0">
      <selection activeCell="H20" sqref="H20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36873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122</v>
      </c>
      <c r="B6" s="120"/>
      <c r="C6" s="120"/>
      <c r="D6"/>
      <c r="E6" s="287" t="s">
        <v>123</v>
      </c>
      <c r="F6" s="120"/>
      <c r="G6" s="120"/>
      <c r="H6" s="173" t="s">
        <v>124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126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>
        <v>36831</v>
      </c>
      <c r="B14" s="134" t="s">
        <v>129</v>
      </c>
      <c r="C14" s="125" t="s">
        <v>130</v>
      </c>
      <c r="D14" s="154"/>
      <c r="E14" s="154"/>
      <c r="F14" s="155"/>
      <c r="G14" s="156"/>
      <c r="H14" s="263" t="s">
        <v>131</v>
      </c>
      <c r="I14" s="260"/>
      <c r="J14" s="261"/>
      <c r="K14" s="261"/>
      <c r="L14" s="257">
        <v>28.47</v>
      </c>
      <c r="M14" s="194"/>
      <c r="N14" s="187">
        <f>IF(M14=" ",L14*1,L14*M14)</f>
        <v>28.47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>
        <v>36837</v>
      </c>
      <c r="B15" s="134" t="s">
        <v>129</v>
      </c>
      <c r="C15" s="125" t="s">
        <v>156</v>
      </c>
      <c r="D15" s="154"/>
      <c r="E15" s="154"/>
      <c r="F15" s="155"/>
      <c r="G15" s="156"/>
      <c r="H15" s="263" t="s">
        <v>159</v>
      </c>
      <c r="I15" s="260"/>
      <c r="J15" s="261"/>
      <c r="K15" s="261"/>
      <c r="L15" s="257">
        <v>93.4</v>
      </c>
      <c r="M15" s="194"/>
      <c r="N15" s="187">
        <f>IF(M15=" ",L15*1,L15*M15)</f>
        <v>93.4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>
        <v>36844</v>
      </c>
      <c r="B16" s="134" t="s">
        <v>129</v>
      </c>
      <c r="C16" s="125" t="s">
        <v>132</v>
      </c>
      <c r="D16" s="154"/>
      <c r="E16" s="154"/>
      <c r="F16" s="155"/>
      <c r="G16" s="156"/>
      <c r="H16" s="263" t="s">
        <v>133</v>
      </c>
      <c r="I16" s="260"/>
      <c r="J16" s="261"/>
      <c r="K16" s="261"/>
      <c r="L16" s="257">
        <v>35.090000000000003</v>
      </c>
      <c r="M16" s="194"/>
      <c r="N16" s="187">
        <f t="shared" ref="N16:N26" si="0">IF(M16=" ",L16*1,L16*M16)</f>
        <v>35.090000000000003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 t="s">
        <v>157</v>
      </c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>
        <v>36857</v>
      </c>
      <c r="B18" s="134" t="s">
        <v>129</v>
      </c>
      <c r="C18" s="125" t="s">
        <v>134</v>
      </c>
      <c r="D18" s="154"/>
      <c r="E18" s="154"/>
      <c r="F18" s="155"/>
      <c r="G18" s="156"/>
      <c r="H18" s="263" t="s">
        <v>133</v>
      </c>
      <c r="I18" s="260"/>
      <c r="J18" s="261"/>
      <c r="K18" s="261"/>
      <c r="L18" s="257">
        <v>19.73</v>
      </c>
      <c r="M18" s="194"/>
      <c r="N18" s="187">
        <f>IF(M18=" ",L18*1,L18*M18)</f>
        <v>19.73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>
        <v>36858</v>
      </c>
      <c r="B19" s="134" t="s">
        <v>129</v>
      </c>
      <c r="C19" s="125" t="s">
        <v>135</v>
      </c>
      <c r="D19" s="154"/>
      <c r="E19" s="154"/>
      <c r="F19" s="155"/>
      <c r="G19" s="156"/>
      <c r="H19" s="263" t="s">
        <v>155</v>
      </c>
      <c r="I19" s="260"/>
      <c r="J19" s="261"/>
      <c r="K19" s="261"/>
      <c r="L19" s="257">
        <v>56.02</v>
      </c>
      <c r="M19" s="194"/>
      <c r="N19" s="187">
        <f>IF(M19=" ",L19*1,L19*M19)</f>
        <v>56.02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 t="s">
        <v>160</v>
      </c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>
        <v>36860</v>
      </c>
      <c r="B21" s="134" t="s">
        <v>129</v>
      </c>
      <c r="C21" s="125" t="s">
        <v>158</v>
      </c>
      <c r="D21" s="154"/>
      <c r="E21" s="154"/>
      <c r="F21" s="155"/>
      <c r="G21" s="156"/>
      <c r="H21" s="263" t="s">
        <v>154</v>
      </c>
      <c r="I21" s="260"/>
      <c r="J21" s="261"/>
      <c r="K21" s="261"/>
      <c r="L21" s="257">
        <v>24.92</v>
      </c>
      <c r="M21" s="194"/>
      <c r="N21" s="187">
        <f>IF(M21=" ",L21*1,L21*M21)</f>
        <v>24.92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257.63</v>
      </c>
    </row>
    <row r="28" spans="1:64" ht="24" customHeight="1" x14ac:dyDescent="0.2">
      <c r="A28" s="305" t="s">
        <v>106</v>
      </c>
      <c r="B28" s="305" t="s">
        <v>111</v>
      </c>
      <c r="C28" s="329"/>
      <c r="D28" s="396" t="s">
        <v>104</v>
      </c>
      <c r="E28" s="397"/>
      <c r="F28" s="330"/>
      <c r="G28" s="391" t="s">
        <v>101</v>
      </c>
      <c r="H28" s="392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175.49</v>
      </c>
    </row>
    <row r="29" spans="1:64" ht="24" customHeight="1" x14ac:dyDescent="0.2">
      <c r="A29" s="294" t="s">
        <v>136</v>
      </c>
      <c r="B29" s="294" t="s">
        <v>126</v>
      </c>
      <c r="C29" s="393" t="s">
        <v>137</v>
      </c>
      <c r="D29" s="394"/>
      <c r="E29" s="394"/>
      <c r="F29" s="395"/>
      <c r="G29" s="401"/>
      <c r="H29" s="402"/>
      <c r="I29" s="293" t="s">
        <v>138</v>
      </c>
      <c r="J29" s="331"/>
      <c r="K29" s="66"/>
      <c r="L29" s="304" t="s">
        <v>23</v>
      </c>
      <c r="M29" s="304"/>
      <c r="N29" s="182">
        <f>SUM(N27:N28)</f>
        <v>433.12</v>
      </c>
    </row>
    <row r="30" spans="1:64" ht="24" customHeight="1" x14ac:dyDescent="0.2">
      <c r="A30" s="294"/>
      <c r="B30" s="294"/>
      <c r="C30" s="398"/>
      <c r="D30" s="399"/>
      <c r="E30" s="399"/>
      <c r="F30" s="400"/>
      <c r="G30" s="401"/>
      <c r="H30" s="402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36856</v>
      </c>
      <c r="B34" s="128" t="s">
        <v>139</v>
      </c>
      <c r="C34" s="154"/>
      <c r="D34" s="154"/>
      <c r="E34" s="154"/>
      <c r="F34" s="154"/>
      <c r="G34" s="154"/>
      <c r="H34" s="154"/>
      <c r="I34" s="154"/>
      <c r="J34" s="154"/>
      <c r="K34" s="154"/>
      <c r="L34" s="257">
        <v>51.42</v>
      </c>
      <c r="M34" s="194"/>
      <c r="N34" s="187">
        <f t="shared" ref="N34:N41" si="1">IF(M34=" ",L34*1,L34*M34)</f>
        <v>51.42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>
        <v>36859</v>
      </c>
      <c r="B35" s="128" t="s">
        <v>139</v>
      </c>
      <c r="C35" s="154"/>
      <c r="D35" s="158"/>
      <c r="E35" s="29"/>
      <c r="F35" s="158"/>
      <c r="G35" s="158"/>
      <c r="H35" s="154"/>
      <c r="I35" s="154"/>
      <c r="J35" s="154"/>
      <c r="K35" s="154"/>
      <c r="L35" s="257">
        <v>17.86</v>
      </c>
      <c r="M35" s="194"/>
      <c r="N35" s="187">
        <f>IF(M35=" ",L35*1,L35*M35)</f>
        <v>17.86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69.28</v>
      </c>
    </row>
    <row r="43" spans="1:64" ht="24" customHeight="1" x14ac:dyDescent="0.2">
      <c r="A43" s="305" t="s">
        <v>106</v>
      </c>
      <c r="B43" s="305" t="s">
        <v>111</v>
      </c>
      <c r="C43" s="329"/>
      <c r="D43" s="396" t="s">
        <v>104</v>
      </c>
      <c r="E43" s="397"/>
      <c r="F43" s="330"/>
      <c r="G43" s="391" t="s">
        <v>101</v>
      </c>
      <c r="H43" s="392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 t="s">
        <v>136</v>
      </c>
      <c r="B44" s="294" t="s">
        <v>126</v>
      </c>
      <c r="C44" s="398" t="s">
        <v>137</v>
      </c>
      <c r="D44" s="399"/>
      <c r="E44" s="399"/>
      <c r="F44" s="400"/>
      <c r="G44" s="401"/>
      <c r="H44" s="402"/>
      <c r="I44" s="293" t="s">
        <v>138</v>
      </c>
      <c r="J44" s="331"/>
      <c r="K44" s="121"/>
      <c r="L44" s="304" t="s">
        <v>28</v>
      </c>
      <c r="M44" s="304"/>
      <c r="N44" s="182">
        <f>SUM(N42:N43)</f>
        <v>69.28</v>
      </c>
    </row>
    <row r="45" spans="1:64" ht="24.75" customHeight="1" x14ac:dyDescent="0.2">
      <c r="A45" s="294"/>
      <c r="B45" s="294"/>
      <c r="C45" s="398"/>
      <c r="D45" s="399"/>
      <c r="E45" s="399"/>
      <c r="F45" s="400"/>
      <c r="G45" s="401"/>
      <c r="H45" s="402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406.84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909.24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909.24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Hotte</v>
      </c>
      <c r="B62" s="248" t="str">
        <f>IF(ISBLANK($E$6),TRIM(" "),$E$6)</f>
        <v>Steve</v>
      </c>
      <c r="C62" s="292" t="str">
        <f>TEXT(IF(ISBLANK($N$2),"      ",$N$2),"000000")</f>
        <v>121200</v>
      </c>
      <c r="D62" s="110" t="str">
        <f>TEXT($K$6,"#########")</f>
        <v>500243</v>
      </c>
      <c r="E62" s="249" t="str">
        <f>TEXT($N$52,"######0.00")</f>
        <v>909.24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4" zoomScale="80" workbookViewId="0">
      <selection activeCell="B51" sqref="B51:J51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Hotte</v>
      </c>
      <c r="B5" s="120"/>
      <c r="C5" s="120"/>
      <c r="D5" s="120"/>
      <c r="E5" s="251" t="str">
        <f>'Short Form'!E6</f>
        <v>Steve</v>
      </c>
      <c r="F5" s="120"/>
      <c r="G5" s="120"/>
      <c r="H5" s="177" t="str">
        <f>'Short Form'!H6</f>
        <v>VP &amp; CIO</v>
      </c>
      <c r="I5" s="176"/>
      <c r="J5" s="178"/>
      <c r="K5" s="115" t="str">
        <f>'Short Form'!K6</f>
        <v>500243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 t="s">
        <v>60</v>
      </c>
      <c r="B12" s="147">
        <v>36830</v>
      </c>
      <c r="C12" s="136" t="s">
        <v>145</v>
      </c>
      <c r="D12" s="165"/>
      <c r="E12" s="165"/>
      <c r="F12" s="165"/>
      <c r="G12" s="166"/>
      <c r="H12" s="165"/>
      <c r="I12" s="167"/>
      <c r="J12" s="165"/>
      <c r="K12" s="165"/>
      <c r="L12" s="253" t="s">
        <v>146</v>
      </c>
      <c r="M12" s="258">
        <v>178.93</v>
      </c>
      <c r="N12" s="256"/>
      <c r="O12" s="187">
        <f t="shared" ref="O12:O27" si="0">IF(N12=" ",M12*1,M12*N12)</f>
        <v>178.93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 t="s">
        <v>61</v>
      </c>
      <c r="B13" s="147">
        <v>36844</v>
      </c>
      <c r="C13" s="123" t="s">
        <v>147</v>
      </c>
      <c r="D13" s="165"/>
      <c r="E13" s="165"/>
      <c r="F13" s="165"/>
      <c r="G13" s="166"/>
      <c r="H13" s="165"/>
      <c r="I13" s="165"/>
      <c r="J13" s="165"/>
      <c r="K13" s="165"/>
      <c r="L13" s="253" t="s">
        <v>148</v>
      </c>
      <c r="M13" s="258">
        <v>185</v>
      </c>
      <c r="N13" s="256"/>
      <c r="O13" s="187">
        <f t="shared" si="0"/>
        <v>185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 t="s">
        <v>61</v>
      </c>
      <c r="B14" s="147">
        <v>36844</v>
      </c>
      <c r="C14" s="123" t="s">
        <v>151</v>
      </c>
      <c r="D14" s="165"/>
      <c r="E14" s="165"/>
      <c r="F14" s="165"/>
      <c r="G14" s="166"/>
      <c r="H14" s="165"/>
      <c r="I14" s="165"/>
      <c r="J14" s="165"/>
      <c r="K14" s="165"/>
      <c r="L14" s="253" t="s">
        <v>149</v>
      </c>
      <c r="M14" s="258">
        <v>30</v>
      </c>
      <c r="N14" s="256"/>
      <c r="O14" s="187">
        <f t="shared" si="0"/>
        <v>30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 t="s">
        <v>61</v>
      </c>
      <c r="B15" s="147">
        <v>36847</v>
      </c>
      <c r="C15" s="123" t="s">
        <v>150</v>
      </c>
      <c r="D15" s="165"/>
      <c r="E15" s="165"/>
      <c r="F15" s="165"/>
      <c r="G15" s="166"/>
      <c r="H15" s="165"/>
      <c r="I15" s="165"/>
      <c r="J15" s="165"/>
      <c r="K15" s="165"/>
      <c r="L15" s="253" t="s">
        <v>152</v>
      </c>
      <c r="M15" s="258">
        <v>12.91</v>
      </c>
      <c r="N15" s="256"/>
      <c r="O15" s="187">
        <f t="shared" si="0"/>
        <v>12.91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58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58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406.84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6" t="s">
        <v>104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 t="s">
        <v>60</v>
      </c>
      <c r="B49" s="335" t="s">
        <v>153</v>
      </c>
      <c r="C49" s="336" t="s">
        <v>126</v>
      </c>
      <c r="D49" s="403" t="s">
        <v>137</v>
      </c>
      <c r="E49" s="405"/>
      <c r="F49" s="405"/>
      <c r="G49" s="406"/>
      <c r="H49" s="403"/>
      <c r="I49" s="404"/>
      <c r="J49" s="186" t="s">
        <v>138</v>
      </c>
      <c r="K49" s="186"/>
      <c r="L49" s="340"/>
      <c r="M49" s="73"/>
      <c r="N49" s="93"/>
      <c r="O49" s="168">
        <f>IF($L$49=" ",SUMIF($A$12:$A$40,A49,$O$12:$O$40),$K$41*$L$49)</f>
        <v>178.93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 t="s">
        <v>61</v>
      </c>
      <c r="B51" s="335" t="s">
        <v>153</v>
      </c>
      <c r="C51" s="336" t="s">
        <v>126</v>
      </c>
      <c r="D51" s="403" t="s">
        <v>137</v>
      </c>
      <c r="E51" s="405"/>
      <c r="F51" s="405"/>
      <c r="G51" s="406"/>
      <c r="H51" s="403"/>
      <c r="I51" s="404"/>
      <c r="J51" s="186" t="s">
        <v>138</v>
      </c>
      <c r="K51" s="186"/>
      <c r="L51" s="340"/>
      <c r="M51" s="73"/>
      <c r="N51" s="73"/>
      <c r="O51" s="168">
        <f>IF($L$51=" ",SUMIF($A$12:$A$40,A51,$O$12:$O$40),$K$41*$L$51)</f>
        <v>227.91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406.84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50" sqref="A50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>
        <f>IF((VALUE('Short Form'!I62)&lt;&gt;0),1+VALUE('Short Form'!H62)+VALUE('Short Form'!I62),"")</f>
        <v>3</v>
      </c>
      <c r="N2" s="267">
        <f>IF((M2=0),"",'Short Form'!N3)</f>
        <v>3</v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Hotte</v>
      </c>
      <c r="B5" s="120"/>
      <c r="C5" s="120"/>
      <c r="D5" s="120"/>
      <c r="E5" s="252" t="str">
        <f>'Short Form'!E6</f>
        <v>Steve</v>
      </c>
      <c r="F5" s="120"/>
      <c r="G5" s="120"/>
      <c r="H5" s="177" t="str">
        <f>'Short Form'!H6</f>
        <v>VP &amp; CIO</v>
      </c>
      <c r="I5" s="120"/>
      <c r="J5" s="120"/>
      <c r="K5" s="19"/>
      <c r="L5" s="143" t="str">
        <f>'Short Form'!K6</f>
        <v>500243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 t="s">
        <v>60</v>
      </c>
      <c r="B10" s="145">
        <v>36829</v>
      </c>
      <c r="C10" s="134" t="s">
        <v>140</v>
      </c>
      <c r="D10" s="125" t="s">
        <v>141</v>
      </c>
      <c r="E10" s="154"/>
      <c r="F10" s="154"/>
      <c r="G10" s="155"/>
      <c r="H10" s="156"/>
      <c r="I10" s="125" t="s">
        <v>143</v>
      </c>
      <c r="J10" s="154"/>
      <c r="K10" s="154"/>
      <c r="L10" s="258">
        <v>175.49</v>
      </c>
      <c r="M10" s="254"/>
      <c r="N10" s="187">
        <f t="shared" ref="N10:N25" si="0">IF(M10=" ",L10*1,L10*M10)</f>
        <v>175.49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 t="s">
        <v>142</v>
      </c>
      <c r="E11" s="154"/>
      <c r="F11" s="154"/>
      <c r="G11" s="155"/>
      <c r="H11" s="156"/>
      <c r="I11" s="126" t="s">
        <v>144</v>
      </c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175.49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 t="s">
        <v>60</v>
      </c>
      <c r="B49" s="335" t="s">
        <v>136</v>
      </c>
      <c r="C49" s="336" t="s">
        <v>126</v>
      </c>
      <c r="D49" s="403" t="s">
        <v>137</v>
      </c>
      <c r="E49" s="405"/>
      <c r="F49" s="405"/>
      <c r="G49" s="406"/>
      <c r="H49" s="403"/>
      <c r="I49" s="404"/>
      <c r="J49" s="186" t="s">
        <v>138</v>
      </c>
      <c r="K49" s="186"/>
      <c r="L49" s="340"/>
      <c r="M49" s="40"/>
      <c r="N49" s="168">
        <f>IF($L$49=" ",SUMIF($A$10:$A$40,A49,$N$10:$N$40),$K$41*$L$49)</f>
        <v>175.49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175.49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Hotte</v>
      </c>
      <c r="B5" s="120"/>
      <c r="C5" s="120"/>
      <c r="D5" s="120"/>
      <c r="E5" s="251" t="str">
        <f>'Short Form'!E6</f>
        <v>Steve</v>
      </c>
      <c r="F5" s="171"/>
      <c r="G5" s="120"/>
      <c r="H5" s="177" t="str">
        <f>'Short Form'!H6</f>
        <v>VP &amp; CIO</v>
      </c>
      <c r="I5" s="176"/>
      <c r="J5" s="178"/>
      <c r="K5" s="115" t="str">
        <f>'Short Form'!K6</f>
        <v>500243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Hotte</v>
      </c>
      <c r="B5" s="120"/>
      <c r="C5" s="120"/>
      <c r="D5" s="120"/>
      <c r="E5" s="251" t="str">
        <f>'Short Form'!E6</f>
        <v>Steve</v>
      </c>
      <c r="F5" s="120"/>
      <c r="G5" s="120"/>
      <c r="H5" s="177" t="str">
        <f>'Short Form'!H6</f>
        <v>VP &amp; CIO</v>
      </c>
      <c r="I5" s="176"/>
      <c r="J5" s="178"/>
      <c r="K5" s="115" t="str">
        <f>'Short Form'!K6</f>
        <v>500243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Hotte</v>
      </c>
      <c r="B5" s="120"/>
      <c r="C5" s="120"/>
      <c r="D5" s="120"/>
      <c r="E5" s="252" t="str">
        <f>'Short Form'!E6</f>
        <v>Steve</v>
      </c>
      <c r="F5" s="120"/>
      <c r="G5" s="120"/>
      <c r="H5" s="177" t="str">
        <f>'Short Form'!H6</f>
        <v>VP &amp; CIO</v>
      </c>
      <c r="I5" s="120"/>
      <c r="J5" s="120"/>
      <c r="K5" s="19"/>
      <c r="L5" s="143" t="str">
        <f>'Short Form'!K6</f>
        <v>500243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Hotte</v>
      </c>
      <c r="B5" s="120"/>
      <c r="C5" s="120"/>
      <c r="D5" s="120"/>
      <c r="E5" s="251" t="str">
        <f>'Short Form'!E6</f>
        <v>Steve</v>
      </c>
      <c r="F5" s="171"/>
      <c r="G5" s="120"/>
      <c r="H5" s="177" t="str">
        <f>'Short Form'!H6</f>
        <v>VP &amp; CIO</v>
      </c>
      <c r="I5" s="176"/>
      <c r="J5" s="178"/>
      <c r="K5" s="115" t="str">
        <f>'Short Form'!K6</f>
        <v>500243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2000-12-13T16:03:46Z</cp:lastPrinted>
  <dcterms:created xsi:type="dcterms:W3CDTF">1997-11-03T17:34:07Z</dcterms:created>
  <dcterms:modified xsi:type="dcterms:W3CDTF">2023-09-15T15:45:02Z</dcterms:modified>
</cp:coreProperties>
</file>