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917490-9D59-4E66-9F32-EF015313FEFC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<sst xmlns="http://schemas.openxmlformats.org/spreadsheetml/2006/main" count="190" uniqueCount="128">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</sst>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22.65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36.200000000000003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17.350000000000001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33.5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19.61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4.8499999999999996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71.400000000000006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36.700000000000003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39.520000000000003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25.36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23.7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29.35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29.6</val>
          </value>
        </values>
      </ddeItem>
      <ddeItem name="US30YT=RR,RT YIELD 1">
        <values>
          <value>
            <val>5.7093999999999996</val>
          </value>
        </values>
      </ddeItem>
      <ddeItem name="WEG">
        <values>
          <value>
            <val>30.25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Y1" transitionEvaluation="1">
    <pageSetUpPr fitToPage="1"/>
  </sheetPr>
  <dimension ref="A1:BC130"/>
  <sheetViews>
    <sheetView showGridLines="0" tabSelected="1" zoomScale="50" workbookViewId="0">
      <pane xSplit="3" topLeftCell="Y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37050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37043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39.520000000000003</v>
      </c>
      <c r="F10" s="208"/>
      <c r="G10" s="207">
        <f>[1]!'NBP,DIVIDEND'</f>
        <v>3.05</v>
      </c>
      <c r="H10" s="209"/>
      <c r="I10" s="210">
        <f>+G10/E10</f>
        <v>7.7176113360323872E-2</v>
      </c>
      <c r="J10" s="210"/>
      <c r="K10" s="211">
        <f>(+I10-E$28)*10000</f>
        <v>200.82113360323874</v>
      </c>
      <c r="L10" s="206"/>
      <c r="M10" s="210">
        <f>(I10*AA10)+((I10*(1-AA10))*(1-0.3))</f>
        <v>7.6018471659919012E-2</v>
      </c>
      <c r="N10" s="206"/>
      <c r="O10" s="212">
        <f>+G10/Z10</f>
        <v>1.1282367447595563</v>
      </c>
      <c r="P10" s="213"/>
      <c r="Q10" s="212">
        <f>(AF10+$E10-AG10)/AG10</f>
        <v>0</v>
      </c>
      <c r="R10" s="213"/>
      <c r="S10" s="212">
        <f>(AH10+$E10-AI10)/AI10</f>
        <v>9.1680216802168091E-2</v>
      </c>
      <c r="T10" s="209"/>
      <c r="U10" s="214">
        <f>(AJ10+$E10-AK10)/AK10</f>
        <v>0.30623107569721131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39.520000000000003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17.350000000000001</v>
      </c>
      <c r="F11" s="229"/>
      <c r="G11" s="228">
        <f>[1]!'EOT,DIVIDEND'</f>
        <v>1.9</v>
      </c>
      <c r="H11" s="230"/>
      <c r="I11" s="231">
        <f>+G11/E11</f>
        <v>0.1095100864553314</v>
      </c>
      <c r="J11" s="231"/>
      <c r="K11" s="232">
        <f>(+I11-E$28)*10000</f>
        <v>524.16086455331401</v>
      </c>
      <c r="L11" s="227"/>
      <c r="M11" s="231">
        <f>(I11*AA11)+((I11*(1-AA11))*(1-0.3))</f>
        <v>0.10786743515850143</v>
      </c>
      <c r="N11" s="227"/>
      <c r="O11" s="233">
        <f>+G11/Z11</f>
        <v>2.8787878787878785</v>
      </c>
      <c r="P11" s="234"/>
      <c r="Q11" s="233">
        <f>(AF11+$E11-AG11)/AG11</f>
        <v>0</v>
      </c>
      <c r="R11" s="234"/>
      <c r="S11" s="233">
        <f>(AH11+$E11-AI11)/AI11</f>
        <v>0.13031071655041238</v>
      </c>
      <c r="T11" s="230"/>
      <c r="U11" s="235">
        <f>(AJ11+E11-AK11)/AK11</f>
        <v>0.11755725190839698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17.350000000000001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22.65</v>
      </c>
      <c r="F13" s="237"/>
      <c r="G13" s="236">
        <f>[1]!'APU,DIVIDEND'</f>
        <v>2.2000000000000002</v>
      </c>
      <c r="H13" s="108"/>
      <c r="I13" s="178">
        <f t="shared" ref="I13:I24" si="0">+G13/E13</f>
        <v>9.7130242825607074E-2</v>
      </c>
      <c r="J13" s="178"/>
      <c r="K13" s="243">
        <f t="shared" ref="K13:K24" si="1">(+I13-E$28)*10000</f>
        <v>400.36242825607076</v>
      </c>
      <c r="L13" s="106"/>
      <c r="M13" s="178">
        <f t="shared" ref="M13:M24" si="2">(I13*AA13)+((I13*(1-AA13))*(1-0.3))</f>
        <v>8.8388520971302439E-2</v>
      </c>
      <c r="N13" s="106"/>
      <c r="O13" s="165">
        <f>+G13/Y13</f>
        <v>2.0754716981132075</v>
      </c>
      <c r="P13" s="239"/>
      <c r="Q13" s="165">
        <f t="shared" ref="Q13:Q24" si="3">(AF13+$E13-AG13)/AG13</f>
        <v>0</v>
      </c>
      <c r="R13" s="239"/>
      <c r="S13" s="165">
        <f t="shared" ref="S13:S24" si="4">(AH13+$E13-AI13)/AI13</f>
        <v>0.15136476426799012</v>
      </c>
      <c r="T13" s="108"/>
      <c r="U13" s="244">
        <f>(AJ13+E13-AK13)/AK13</f>
        <v>0.42857142857142855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22.65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36.200000000000003</v>
      </c>
      <c r="F14" s="237"/>
      <c r="G14" s="236">
        <f>[1]!'BPL,DIVIDEND'</f>
        <v>2.4</v>
      </c>
      <c r="H14" s="108"/>
      <c r="I14" s="178">
        <f t="shared" si="0"/>
        <v>6.6298342541436461E-2</v>
      </c>
      <c r="J14" s="178"/>
      <c r="K14" s="243">
        <f t="shared" si="1"/>
        <v>92.04342541436462</v>
      </c>
      <c r="L14" s="106"/>
      <c r="M14" s="178">
        <f t="shared" si="2"/>
        <v>6.1325966850828723E-2</v>
      </c>
      <c r="N14" s="106"/>
      <c r="O14" s="165">
        <f t="shared" ref="O14:O24" si="5">+G14/Z14</f>
        <v>0.91603053435114501</v>
      </c>
      <c r="P14" s="239"/>
      <c r="Q14" s="165">
        <f t="shared" si="3"/>
        <v>0</v>
      </c>
      <c r="R14" s="239"/>
      <c r="S14" s="165">
        <f t="shared" si="4"/>
        <v>9.4586555621653981E-2</v>
      </c>
      <c r="T14" s="108"/>
      <c r="U14" s="244">
        <f t="shared" ref="U14:U24" si="6">(AJ14+E14-AK14)/AK14</f>
        <v>0.29523809523809541</v>
      </c>
      <c r="V14" s="215"/>
      <c r="W14" s="130"/>
      <c r="X14" s="149"/>
      <c r="Y14" s="323">
        <v>2.4900000000000002</v>
      </c>
      <c r="Z14" s="324">
        <v>2.62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36.200000000000003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33.5</v>
      </c>
      <c r="F15" s="237"/>
      <c r="G15" s="236">
        <f>[1]!'EPN,DIVIDEND'</f>
        <v>2.2999999999999998</v>
      </c>
      <c r="H15" s="108"/>
      <c r="I15" s="178">
        <f t="shared" si="0"/>
        <v>6.8656716417910449E-2</v>
      </c>
      <c r="J15" s="178"/>
      <c r="K15" s="243">
        <f t="shared" si="1"/>
        <v>115.6271641791045</v>
      </c>
      <c r="L15" s="106"/>
      <c r="M15" s="178">
        <f>(I15*AA15)+((I15*(1-AA15))*(1-0.3))</f>
        <v>6.7832835820895526E-2</v>
      </c>
      <c r="N15" s="106"/>
      <c r="O15" s="165">
        <f>+G15/Z15</f>
        <v>4.5999999999999996</v>
      </c>
      <c r="P15" s="239"/>
      <c r="Q15" s="165">
        <f>(AF15+$E15-AG15)/AG15</f>
        <v>0</v>
      </c>
      <c r="R15" s="239"/>
      <c r="S15" s="165">
        <f>(AH15+$E15-AI15)/AI15</f>
        <v>9.2147435897436014E-2</v>
      </c>
      <c r="T15" s="108"/>
      <c r="U15" s="244">
        <f t="shared" si="6"/>
        <v>0.26195899772209569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33.5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0.48857142857149094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19.61</v>
      </c>
      <c r="F17" s="237"/>
      <c r="G17" s="236">
        <f>[1]!'FGP,DIVIDEND'</f>
        <v>2</v>
      </c>
      <c r="H17" s="108"/>
      <c r="I17" s="178">
        <f t="shared" si="0"/>
        <v>0.10198878123406425</v>
      </c>
      <c r="J17" s="178"/>
      <c r="K17" s="243">
        <f t="shared" si="1"/>
        <v>448.94781234064254</v>
      </c>
      <c r="L17" s="106"/>
      <c r="M17" s="178">
        <f t="shared" si="2"/>
        <v>0.10137684854665988</v>
      </c>
      <c r="N17" s="106"/>
      <c r="O17" s="165">
        <f t="shared" si="5"/>
        <v>2.1052631578947367</v>
      </c>
      <c r="P17" s="248"/>
      <c r="Q17" s="165">
        <f t="shared" si="3"/>
        <v>0</v>
      </c>
      <c r="R17" s="248"/>
      <c r="S17" s="165">
        <f t="shared" si="4"/>
        <v>0.2375384615384615</v>
      </c>
      <c r="T17" s="108"/>
      <c r="U17" s="244">
        <f t="shared" si="6"/>
        <v>0.56284360189573457</v>
      </c>
      <c r="V17" s="215"/>
      <c r="W17" s="130"/>
      <c r="X17" s="149"/>
      <c r="Y17" s="323">
        <v>1.1299999999999999</v>
      </c>
      <c r="Z17" s="324">
        <v>0.95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19.61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4.8499999999999996</v>
      </c>
      <c r="F18" s="237"/>
      <c r="G18" s="236">
        <f>[1]!'GEL.A,DIVIDEND'</f>
        <v>0.8</v>
      </c>
      <c r="H18" s="327" t="s">
        <v>111</v>
      </c>
      <c r="I18" s="178">
        <f t="shared" si="0"/>
        <v>0.16494845360824745</v>
      </c>
      <c r="J18" s="178"/>
      <c r="K18" s="243">
        <f t="shared" si="1"/>
        <v>1078.5445360824745</v>
      </c>
      <c r="L18" s="106"/>
      <c r="M18" s="178">
        <f t="shared" si="2"/>
        <v>0.16494845360824745</v>
      </c>
      <c r="N18" s="106"/>
      <c r="O18" s="165" t="s">
        <v>117</v>
      </c>
      <c r="P18" s="239"/>
      <c r="Q18" s="165">
        <f t="shared" si="3"/>
        <v>0</v>
      </c>
      <c r="R18" s="239"/>
      <c r="S18" s="165">
        <f t="shared" si="4"/>
        <v>-0.15833333333333335</v>
      </c>
      <c r="T18" s="108"/>
      <c r="U18" s="244">
        <f t="shared" si="6"/>
        <v>0.44827586206896552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4.8499999999999996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36.700000000000003</v>
      </c>
      <c r="F19" s="237"/>
      <c r="G19" s="236">
        <f>[1]!'KPP,DIVIDEND'</f>
        <v>2.8</v>
      </c>
      <c r="H19" s="108"/>
      <c r="I19" s="178">
        <f t="shared" si="0"/>
        <v>7.6294277929155302E-2</v>
      </c>
      <c r="J19" s="178"/>
      <c r="K19" s="243">
        <f t="shared" si="1"/>
        <v>192.00277929155303</v>
      </c>
      <c r="L19" s="106"/>
      <c r="M19" s="178">
        <f t="shared" si="2"/>
        <v>7.1716621253405985E-2</v>
      </c>
      <c r="N19" s="106"/>
      <c r="O19" s="165">
        <f t="shared" si="5"/>
        <v>1.021897810218978</v>
      </c>
      <c r="P19" s="239"/>
      <c r="Q19" s="165">
        <f t="shared" si="3"/>
        <v>0</v>
      </c>
      <c r="R19" s="239"/>
      <c r="S19" s="165">
        <f t="shared" si="4"/>
        <v>9.48477751756443E-2</v>
      </c>
      <c r="T19" s="108"/>
      <c r="U19" s="244">
        <f t="shared" si="6"/>
        <v>0.21379310344827604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36.700000000000003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71.400000000000006</v>
      </c>
      <c r="F20" s="237"/>
      <c r="G20" s="236">
        <f>[1]!'KMP,DIVIDEND'</f>
        <v>4.2</v>
      </c>
      <c r="H20" s="320"/>
      <c r="I20" s="178">
        <f t="shared" si="0"/>
        <v>5.8823529411764705E-2</v>
      </c>
      <c r="J20" s="178"/>
      <c r="K20" s="243">
        <f t="shared" si="1"/>
        <v>17.29529411764706</v>
      </c>
      <c r="L20" s="106"/>
      <c r="M20" s="178">
        <f t="shared" si="2"/>
        <v>5.7058823529411759E-2</v>
      </c>
      <c r="N20" s="106"/>
      <c r="O20" s="165">
        <f t="shared" si="5"/>
        <v>1.8502202643171808</v>
      </c>
      <c r="P20" s="239"/>
      <c r="Q20" s="165">
        <f t="shared" si="3"/>
        <v>0</v>
      </c>
      <c r="R20" s="239"/>
      <c r="S20" s="165">
        <f t="shared" si="4"/>
        <v>0.14817749603803487</v>
      </c>
      <c r="T20" s="108"/>
      <c r="U20" s="244">
        <f t="shared" si="6"/>
        <v>0.30344062153163165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71.400000000000006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45.1</v>
      </c>
      <c r="F21" s="237"/>
      <c r="G21" s="236">
        <f>[1]!'LHP,DIVIDEND'</f>
        <v>3.5</v>
      </c>
      <c r="H21" s="108"/>
      <c r="I21" s="178">
        <f t="shared" si="0"/>
        <v>7.7605321507760533E-2</v>
      </c>
      <c r="J21" s="178"/>
      <c r="K21" s="243">
        <f t="shared" si="1"/>
        <v>205.11321507760533</v>
      </c>
      <c r="L21" s="106"/>
      <c r="M21" s="178">
        <f t="shared" si="2"/>
        <v>7.6441241685144115E-2</v>
      </c>
      <c r="N21" s="106"/>
      <c r="O21" s="165">
        <f t="shared" si="5"/>
        <v>1.4957264957264957</v>
      </c>
      <c r="P21" s="239"/>
      <c r="Q21" s="165">
        <f t="shared" si="3"/>
        <v>0</v>
      </c>
      <c r="R21" s="239"/>
      <c r="S21" s="165">
        <f t="shared" si="4"/>
        <v>4.3700340522134042E-2</v>
      </c>
      <c r="T21" s="108"/>
      <c r="U21" s="244">
        <f t="shared" si="6"/>
        <v>0.1357575757575758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45.1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25.36</v>
      </c>
      <c r="F22" s="237"/>
      <c r="G22" s="236">
        <f>[1]!'PAA,DIVIDEND'</f>
        <v>1.9</v>
      </c>
      <c r="H22" s="320"/>
      <c r="I22" s="178">
        <f t="shared" si="0"/>
        <v>7.4921135646687689E-2</v>
      </c>
      <c r="J22" s="178"/>
      <c r="K22" s="243">
        <f t="shared" si="1"/>
        <v>178.27135646687691</v>
      </c>
      <c r="L22" s="106"/>
      <c r="M22" s="178">
        <f>(I22*AA22)+((I22*(1-AA22))*(1-0.3))</f>
        <v>6.8178233438485794E-2</v>
      </c>
      <c r="N22" s="106"/>
      <c r="O22" s="165">
        <f>+G22/Z22</f>
        <v>1.0497237569060773</v>
      </c>
      <c r="P22" s="239"/>
      <c r="Q22" s="165">
        <f>(AF22+$E22-AG22)/AG22</f>
        <v>0</v>
      </c>
      <c r="R22" s="239"/>
      <c r="S22" s="165">
        <f>(AH22+$E22-AI22)/AI22</f>
        <v>0.15852017937219731</v>
      </c>
      <c r="T22" s="108"/>
      <c r="U22" s="244">
        <f t="shared" si="6"/>
        <v>0.37505882352941167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25.36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23.7</v>
      </c>
      <c r="F23" s="237"/>
      <c r="G23" s="236">
        <f>[1]!'TCLPZ.O,DIVIDEND'</f>
        <v>1.9</v>
      </c>
      <c r="H23" s="108"/>
      <c r="I23" s="178">
        <f t="shared" si="0"/>
        <v>8.0168776371308009E-2</v>
      </c>
      <c r="J23" s="178"/>
      <c r="K23" s="243">
        <f t="shared" si="1"/>
        <v>230.7477637130801</v>
      </c>
      <c r="L23" s="106"/>
      <c r="M23" s="178">
        <f>(I23*AA23)+((I23*(1-AA23))*(1-0.3))</f>
        <v>7.8966244725738391E-2</v>
      </c>
      <c r="N23" s="106"/>
      <c r="O23" s="165">
        <f>+G23/Z23</f>
        <v>0.87557603686635943</v>
      </c>
      <c r="P23" s="239"/>
      <c r="Q23" s="165">
        <f>(AF23+$E23-AG23)/AG23</f>
        <v>0</v>
      </c>
      <c r="R23" s="239"/>
      <c r="S23" s="165">
        <f>(AH23+$E23-AI23)/AI23</f>
        <v>8.6516853932584306E-2</v>
      </c>
      <c r="T23" s="108"/>
      <c r="U23" s="244">
        <f t="shared" si="6"/>
        <v>0.28051948051948045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29.35</v>
      </c>
      <c r="F24" s="237"/>
      <c r="G24" s="236">
        <f>[1]!'TPP,DIVIDEND'</f>
        <v>2.1</v>
      </c>
      <c r="H24" s="108"/>
      <c r="I24" s="178">
        <f t="shared" si="0"/>
        <v>7.1550255536626917E-2</v>
      </c>
      <c r="J24" s="178"/>
      <c r="K24" s="243">
        <f t="shared" si="1"/>
        <v>144.56255536626918</v>
      </c>
      <c r="L24" s="106"/>
      <c r="M24" s="178">
        <f t="shared" si="2"/>
        <v>6.5110732538330496E-2</v>
      </c>
      <c r="N24" s="106"/>
      <c r="O24" s="165">
        <f t="shared" si="5"/>
        <v>1.0047846889952154</v>
      </c>
      <c r="P24" s="239"/>
      <c r="Q24" s="165">
        <f t="shared" si="3"/>
        <v>0</v>
      </c>
      <c r="R24" s="239"/>
      <c r="S24" s="165">
        <f t="shared" si="4"/>
        <v>0.14026717557251911</v>
      </c>
      <c r="T24" s="108"/>
      <c r="U24" s="244">
        <f t="shared" si="6"/>
        <v>0.2376590330788805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29.35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8.2960724181118828E-2</v>
      </c>
      <c r="J26" s="271"/>
      <c r="K26" s="272">
        <f>(+I26-E$28)*10000</f>
        <v>258.66724181118826</v>
      </c>
      <c r="L26" s="267"/>
      <c r="M26" s="271">
        <f>AVERAGEA(M13:M24)</f>
        <v>7.8445376914037537E-2</v>
      </c>
      <c r="N26" s="267"/>
      <c r="O26" s="273">
        <f>AVERAGEA(O13:O24)</f>
        <v>1.4910544689219052</v>
      </c>
      <c r="P26" s="274"/>
      <c r="Q26" s="273">
        <f>AVERAGEA(Q13:Q24)</f>
        <v>0</v>
      </c>
      <c r="R26" s="274"/>
      <c r="S26" s="273">
        <f>AVERAGEA(S13:S24)</f>
        <v>0.10135981929912076</v>
      </c>
      <c r="T26" s="270"/>
      <c r="U26" s="275">
        <f>AVERAGEA(U13:U24)</f>
        <v>0.31689656420657264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96.558847253742556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96.557848791268015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5.7093999999999999E-2</v>
      </c>
      <c r="F28" s="77"/>
      <c r="G28" s="284"/>
      <c r="H28" s="108"/>
      <c r="J28" s="285"/>
      <c r="K28" s="238"/>
      <c r="L28" s="106"/>
      <c r="M28" s="178">
        <f>(E28*AA28)+((E28*(1-AA28))*(1-0.3))</f>
        <v>3.9965799999999996E-2</v>
      </c>
      <c r="N28" s="106"/>
      <c r="O28" s="165"/>
      <c r="P28" s="239"/>
      <c r="Q28" s="165">
        <f>(AF27+$E27-AG27)/AG27</f>
        <v>1.0340562544012243E-5</v>
      </c>
      <c r="R28" s="239"/>
      <c r="S28" s="165">
        <f>(AH27+$E27-AI27)/AI27</f>
        <v>-3.5919994628874484E-2</v>
      </c>
      <c r="T28" s="108"/>
      <c r="U28" s="244">
        <f>(AJ27+E27-AK27)/AK27</f>
        <v>-3.4411527462574441E-2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5.7093999999999999E-2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29.6</v>
      </c>
      <c r="F38" s="335"/>
      <c r="G38" s="207">
        <v>2.4</v>
      </c>
      <c r="H38" s="336"/>
      <c r="I38" s="210">
        <f>+G38/E38</f>
        <v>8.1081081081081072E-2</v>
      </c>
      <c r="J38" s="210"/>
      <c r="K38" s="337">
        <f>(+I38-E$28)*10000</f>
        <v>239.87081081081072</v>
      </c>
      <c r="L38" s="206"/>
      <c r="M38" s="210">
        <f>(I38*AA38)+((I38*(1-AA38))*(1-0.3))</f>
        <v>5.6756756756756746E-2</v>
      </c>
      <c r="N38" s="206"/>
      <c r="O38" s="338" t="s">
        <v>117</v>
      </c>
      <c r="P38" s="339"/>
      <c r="Q38" s="338">
        <f>(AF38+$E38-AG38)/AG38</f>
        <v>-3.5830618892508076E-2</v>
      </c>
      <c r="R38" s="339"/>
      <c r="S38" s="338">
        <f>(AH38+$E38-AI38)/AI38</f>
        <v>0.2081632653061225</v>
      </c>
      <c r="T38" s="209"/>
      <c r="U38" s="340">
        <f>(AJ38+E38-AK38)/AK38</f>
        <v>0.2081632653061225</v>
      </c>
      <c r="V38" s="251"/>
      <c r="W38" s="130"/>
      <c r="X38" s="149"/>
      <c r="Y38" s="348" t="s">
        <v>117</v>
      </c>
      <c r="Z38" s="349" t="s">
        <v>117</v>
      </c>
      <c r="AA38" s="350">
        <v>0</v>
      </c>
      <c r="AB38" s="351"/>
      <c r="AC38" s="154"/>
      <c r="AD38" s="352"/>
      <c r="AE38" s="353"/>
      <c r="AF38" s="354"/>
      <c r="AG38" s="355">
        <v>30.7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30.25</v>
      </c>
      <c r="F39" s="343"/>
      <c r="G39" s="228">
        <v>2.1</v>
      </c>
      <c r="H39" s="344"/>
      <c r="I39" s="231">
        <f>+G39/E39</f>
        <v>6.9421487603305784E-2</v>
      </c>
      <c r="J39" s="231"/>
      <c r="K39" s="232">
        <f>(+I39-E$28)*10000</f>
        <v>123.27487603305785</v>
      </c>
      <c r="L39" s="227"/>
      <c r="M39" s="231">
        <f>(I39*AA39)+((I39*(1-AA39))*(1-0.3))</f>
        <v>4.8595041322314049E-2</v>
      </c>
      <c r="N39" s="227"/>
      <c r="O39" s="345" t="s">
        <v>117</v>
      </c>
      <c r="P39" s="346"/>
      <c r="Q39" s="345">
        <f>(AF39+$E39-AG39)/AG39</f>
        <v>-6.9230769230769235E-2</v>
      </c>
      <c r="R39" s="346"/>
      <c r="S39" s="345">
        <f>(AH39+$E39-AI39)/AI39</f>
        <v>1.4684385382059805E-2</v>
      </c>
      <c r="T39" s="230"/>
      <c r="U39" s="347">
        <f>(AJ39+E39-AK39)/AK39</f>
        <v>0.4205581395348838</v>
      </c>
      <c r="V39" s="251"/>
      <c r="W39" s="130"/>
      <c r="X39" s="149"/>
      <c r="Y39" s="358" t="s">
        <v>117</v>
      </c>
      <c r="Z39" s="359" t="s">
        <v>117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32.5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2001-05-30T18:38:01Z</cp:lastPrinted>
  <dcterms:created xsi:type="dcterms:W3CDTF">1997-07-25T21:20:20Z</dcterms:created>
  <dcterms:modified xsi:type="dcterms:W3CDTF">2023-09-15T15:45:43Z</dcterms:modified>
</cp:coreProperties>
</file>