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B51D3A-594B-42D0-A2A0-DEE0FE55B9DF}" xr6:coauthVersionLast="47" xr6:coauthVersionMax="47" xr10:uidLastSave="{00000000-0000-0000-0000-000000000000}"/>
  <bookViews>
    <workbookView xWindow="-120" yWindow="-120" windowWidth="38640" windowHeight="15720"/>
  </bookViews>
  <sheets>
    <sheet name="DPR" sheetId="1" r:id="rId1"/>
    <sheet name="Reg Daily Changes" sheetId="2" r:id="rId2"/>
    <sheet name="Spec Daily Changes" sheetId="3" r:id="rId3"/>
    <sheet name="PS SUM" sheetId="5" state="hidden" r:id="rId4"/>
    <sheet name="VAR" sheetId="4" state="hidden" r:id="rId5"/>
  </sheets>
  <externalReferences>
    <externalReference r:id="rId6"/>
    <externalReference r:id="rId7"/>
  </externalReferences>
  <definedNames>
    <definedName name="_xlnm.Print_Titles" localSheetId="1">'Reg Daily Changes'!$1:$9</definedName>
    <definedName name="_xlnm.Print_Titles" localSheetId="2">'Spec Daily Changes'!$1:$9</definedName>
  </definedNames>
  <calcPr calcId="0" fullCalcOnLoad="1" iterate="1" iterateCount="5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C17" i="1"/>
  <c r="F17" i="1"/>
  <c r="I17" i="1"/>
  <c r="M17" i="1"/>
  <c r="N17" i="1"/>
  <c r="C18" i="1"/>
  <c r="F18" i="1"/>
  <c r="I18" i="1"/>
  <c r="M18" i="1"/>
  <c r="N18" i="1"/>
  <c r="A37" i="1"/>
  <c r="A3" i="5"/>
  <c r="C8" i="5"/>
  <c r="C9" i="5"/>
  <c r="C14" i="5"/>
  <c r="C15" i="5"/>
  <c r="C16" i="5"/>
  <c r="C17" i="5"/>
  <c r="C18" i="5"/>
  <c r="C20" i="5"/>
  <c r="C21" i="5"/>
  <c r="C22" i="5"/>
  <c r="C23" i="5"/>
  <c r="C24" i="5"/>
  <c r="C29" i="5"/>
  <c r="C30" i="5"/>
  <c r="C31" i="5"/>
  <c r="C32" i="5"/>
  <c r="C33" i="5"/>
  <c r="C34" i="5"/>
  <c r="C35" i="5"/>
  <c r="C36" i="5"/>
  <c r="C38" i="5"/>
  <c r="C39" i="5"/>
  <c r="C40" i="5"/>
  <c r="C41" i="5"/>
  <c r="C42" i="5"/>
  <c r="C43" i="5"/>
  <c r="C44" i="5"/>
  <c r="C45" i="5"/>
  <c r="A3" i="2"/>
  <c r="E10" i="2"/>
  <c r="K10" i="2"/>
  <c r="E12" i="2"/>
  <c r="K12" i="2"/>
  <c r="O12" i="2"/>
  <c r="E14" i="2"/>
  <c r="K14" i="2"/>
  <c r="O14" i="2"/>
  <c r="E16" i="2"/>
  <c r="K16" i="2"/>
  <c r="K18" i="2"/>
  <c r="K20" i="2"/>
  <c r="K22" i="2"/>
  <c r="K24" i="2"/>
  <c r="K26" i="2"/>
  <c r="E28" i="2"/>
  <c r="K28" i="2"/>
  <c r="E29" i="2"/>
  <c r="K29" i="2"/>
  <c r="O29" i="2"/>
  <c r="E31" i="2"/>
  <c r="K31" i="2"/>
  <c r="O31" i="2"/>
  <c r="K33" i="2"/>
  <c r="E35" i="2"/>
  <c r="K35" i="2"/>
  <c r="E37" i="2"/>
  <c r="K37" i="2"/>
  <c r="K39" i="2"/>
  <c r="E41" i="2"/>
  <c r="K41" i="2"/>
  <c r="K43" i="2"/>
  <c r="K47" i="2"/>
  <c r="O47" i="2"/>
  <c r="E49" i="2"/>
  <c r="E51" i="2"/>
  <c r="F51" i="2"/>
  <c r="E53" i="2"/>
  <c r="E57" i="2"/>
  <c r="E59" i="2"/>
  <c r="E61" i="2"/>
  <c r="O61" i="2"/>
  <c r="E67" i="2"/>
  <c r="E69" i="2"/>
  <c r="E71" i="2"/>
  <c r="E73" i="2"/>
  <c r="E75" i="2"/>
  <c r="E77" i="2"/>
  <c r="O77" i="2"/>
  <c r="E79" i="2"/>
  <c r="E81" i="2"/>
  <c r="O81" i="2"/>
  <c r="E83" i="2"/>
  <c r="E85" i="2"/>
  <c r="E87" i="2"/>
  <c r="E89" i="2"/>
  <c r="O89" i="2"/>
  <c r="E91" i="2"/>
  <c r="O91" i="2"/>
  <c r="E93" i="2"/>
  <c r="O93" i="2"/>
  <c r="D95" i="2"/>
  <c r="E95" i="2"/>
  <c r="E99" i="2"/>
  <c r="E101" i="2"/>
  <c r="O103" i="2"/>
  <c r="O107" i="2"/>
  <c r="E109" i="2"/>
  <c r="O109" i="2"/>
  <c r="E111" i="2"/>
  <c r="O111" i="2"/>
  <c r="E113" i="2"/>
  <c r="O113" i="2"/>
  <c r="E115" i="2"/>
  <c r="O115" i="2"/>
  <c r="E117" i="2"/>
  <c r="O117" i="2"/>
  <c r="E119" i="2"/>
  <c r="O119" i="2"/>
  <c r="E121" i="2"/>
  <c r="O121" i="2"/>
  <c r="E123" i="2"/>
  <c r="O123" i="2"/>
  <c r="E125" i="2"/>
  <c r="O125" i="2"/>
  <c r="E127" i="2"/>
  <c r="E129" i="2"/>
  <c r="O129" i="2"/>
  <c r="E131" i="2"/>
  <c r="O131" i="2"/>
  <c r="A3" i="3"/>
  <c r="E10" i="3"/>
  <c r="I10" i="3"/>
  <c r="M10" i="3"/>
  <c r="E12" i="3"/>
  <c r="I12" i="3"/>
  <c r="M12" i="3"/>
  <c r="I14" i="3"/>
  <c r="M14" i="3"/>
  <c r="E16" i="3"/>
  <c r="I16" i="3"/>
  <c r="B18" i="3"/>
  <c r="D18" i="3"/>
  <c r="E18" i="3"/>
  <c r="I18" i="3"/>
  <c r="J18" i="3"/>
  <c r="I20" i="3"/>
  <c r="M20" i="3"/>
  <c r="I22" i="3"/>
  <c r="I24" i="3"/>
  <c r="I26" i="3"/>
  <c r="I28" i="3"/>
  <c r="I30" i="3"/>
  <c r="M30" i="3"/>
  <c r="E32" i="3"/>
  <c r="I32" i="3"/>
  <c r="M32" i="3"/>
  <c r="I34" i="3"/>
  <c r="M34" i="3"/>
  <c r="I36" i="3"/>
  <c r="I38" i="3"/>
  <c r="I40" i="3"/>
  <c r="I42" i="3"/>
  <c r="E44" i="3"/>
  <c r="I44" i="3"/>
  <c r="L44" i="3"/>
  <c r="M44" i="3"/>
  <c r="M46" i="3"/>
  <c r="M48" i="3"/>
  <c r="M50" i="3"/>
  <c r="E52" i="3"/>
  <c r="M54" i="3"/>
  <c r="E56" i="3"/>
  <c r="D64" i="3"/>
  <c r="E64" i="3"/>
  <c r="M64" i="3"/>
  <c r="D66" i="3"/>
  <c r="E66" i="3"/>
  <c r="M68" i="3"/>
  <c r="E70" i="3"/>
  <c r="L70" i="3"/>
  <c r="M70" i="3"/>
  <c r="M72" i="3"/>
  <c r="E74" i="3"/>
  <c r="D76" i="3"/>
  <c r="E76" i="3"/>
  <c r="M78" i="3"/>
  <c r="D80" i="3"/>
  <c r="E80" i="3"/>
  <c r="L80" i="3"/>
  <c r="M80" i="3"/>
  <c r="D82" i="3"/>
  <c r="E82" i="3"/>
  <c r="M82" i="3"/>
  <c r="E84" i="3"/>
  <c r="L84" i="3"/>
  <c r="M84" i="3"/>
  <c r="D86" i="3"/>
  <c r="E86" i="3"/>
  <c r="L86" i="3"/>
  <c r="M86" i="3"/>
  <c r="E88" i="3"/>
  <c r="E90" i="3"/>
  <c r="L90" i="3"/>
  <c r="M90" i="3"/>
  <c r="E92" i="3"/>
  <c r="M92" i="3"/>
  <c r="M94" i="3"/>
  <c r="D96" i="3"/>
  <c r="E96" i="3"/>
  <c r="M96" i="3"/>
  <c r="E98" i="3"/>
  <c r="E100" i="3"/>
  <c r="E102" i="3"/>
  <c r="L102" i="3"/>
  <c r="M102" i="3"/>
  <c r="E104" i="3"/>
  <c r="M104" i="3"/>
  <c r="E106" i="3"/>
  <c r="M106" i="3"/>
  <c r="E108" i="3"/>
  <c r="M108" i="3"/>
  <c r="E110" i="3"/>
  <c r="M110" i="3"/>
  <c r="M112" i="3"/>
  <c r="E114" i="3"/>
  <c r="M114" i="3"/>
  <c r="E116" i="3"/>
  <c r="M116" i="3"/>
  <c r="E118" i="3"/>
  <c r="M118" i="3"/>
  <c r="E120" i="3"/>
  <c r="M120" i="3"/>
  <c r="E122" i="3"/>
  <c r="M122" i="3"/>
  <c r="E124" i="3"/>
  <c r="M124" i="3"/>
  <c r="D126" i="3"/>
  <c r="E126" i="3"/>
  <c r="L126" i="3"/>
  <c r="M126" i="3"/>
  <c r="E128" i="3"/>
  <c r="M128" i="3"/>
  <c r="E130" i="3"/>
  <c r="M130" i="3"/>
  <c r="E132" i="3"/>
  <c r="M132" i="3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<sst xmlns="http://schemas.openxmlformats.org/spreadsheetml/2006/main" count="385" uniqueCount="296">
  <si>
    <t>In thousands ($000's)</t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</si>
  <si>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</si>
  <si>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</si>
  <si>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</si>
  <si>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</si>
  <si>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>Net Open</t>
  </si>
  <si>
    <t>Limit</t>
  </si>
  <si>
    <t>Sensitivity</t>
  </si>
  <si>
    <t>Actual</t>
  </si>
  <si>
    <t>Today</t>
  </si>
  <si>
    <t>5 Day Rolling</t>
  </si>
  <si>
    <t>MTD</t>
  </si>
  <si>
    <t>QTD</t>
  </si>
  <si>
    <t>YTD</t>
  </si>
  <si>
    <t>FY</t>
  </si>
  <si>
    <t>PORTLAND GENERAL ELECTRIC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</si>
  <si>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</si>
  <si>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</si>
  <si>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</si>
  <si>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Regulated DPR</t>
  </si>
  <si>
    <t>Trading Portfolio</t>
  </si>
  <si>
    <t>PGE Power</t>
  </si>
  <si>
    <t>PGE Gas</t>
  </si>
  <si>
    <t>Regulatory Portfolio</t>
  </si>
  <si>
    <t>1,500,000 Mwh</t>
  </si>
  <si>
    <t>5 Bcf</t>
  </si>
  <si>
    <t>6,500,000 Mwh</t>
  </si>
  <si>
    <t>17 Bcf</t>
  </si>
  <si>
    <t>Footnotes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</si>
  <si>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</si>
  <si>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t xml:space="preserve"> </t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</si>
  <si>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</si>
  <si>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</si>
  <si>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</si>
  <si>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t xml:space="preserve">     Trading Portfolio:  Today, 5 Day Rolling and MTD P&amp;L is calculated and accumulated from BookRunner dpr's.  QTD and YTD results are based on actual spec book accounting and current month forecast.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</si>
  <si>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</si>
  <si>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 xml:space="preserve">     Regulatory Portfolio:  MTD, QTD, YTD, FY numbers are based on weekly net variable power cost forecasts.</t>
  </si>
  <si>
    <t xml:space="preserve">       MTD = Current month forecast compared to budget.</t>
  </si>
  <si>
    <t xml:space="preserve">       QTD = Current quarter actuals plus remaining forecast for current month compared to budget.</t>
  </si>
  <si>
    <t xml:space="preserve">       YTD = Current year actuals plus remaining forecast for current month compared to budget.</t>
  </si>
  <si>
    <t xml:space="preserve">       FY = Current year actuals plus remaining forecast for all months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</si>
  <si>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</si>
  <si>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</si>
  <si>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</si>
  <si>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Regulatory Portfolio - Daily Mark-to-Market Changes</t>
  </si>
  <si>
    <t xml:space="preserve">Gain (Loss)  </t>
  </si>
  <si>
    <t>In Thousands ($000's)</t>
  </si>
  <si>
    <t>Power</t>
  </si>
  <si>
    <t>Gas</t>
  </si>
  <si>
    <t>Date</t>
  </si>
  <si>
    <t>Daily MTM Change</t>
  </si>
  <si>
    <t>New Deals</t>
  </si>
  <si>
    <t>Curve Shift &amp; Plant Option Changes</t>
  </si>
  <si>
    <t>Change in Plant Assumptions</t>
  </si>
  <si>
    <t>Retail Load Updates</t>
  </si>
  <si>
    <t>Explanation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</si>
  <si>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</si>
  <si>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</si>
  <si>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</si>
  <si>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Prices increased between $0.02 and $0.08 for all periods - MTM gains on long positions offset by MTM losses on short positions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</si>
  <si>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</si>
  <si>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</si>
  <si>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 changes varied between locations, with changes of up to $3.00 in certain months - overall little change</t>
  </si>
  <si>
    <t>Prices fell between $0.01 and $0.05 in several periods, particularly at Sumas - MTM gains on short positions offset by MTM losses on long positions</t>
  </si>
  <si>
    <t>Price changes varied between locations - overall little change</t>
  </si>
  <si>
    <t>Prices increased between $0.01 to $0.05 from Nov'02 - Oct '03 - MTM losses on short positions</t>
  </si>
  <si>
    <t>Price changes varied between locations - price increases in periods of short positions resulting in MTM losses</t>
  </si>
  <si>
    <t>Prices increased between $0.02 and $0.06 for Nov '02 to Oct '03  - MTM losses on short positions offset by MTM gains on long positions</t>
  </si>
  <si>
    <t>Prices decreased in several periods - MTM gains on short positions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</si>
  <si>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</si>
  <si>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</si>
  <si>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Prices increased through Mar '02 - MTM gains on long positions; prices decreased Apr '02 - Oct '03 - MTM gains on short positions offset by MTM losses on long positions</t>
  </si>
  <si>
    <t>Prices increased between $0.50 and $1.50 for several periods - MTM losses on short positions</t>
  </si>
  <si>
    <t>Prices increased between $0.05 - $0.08 for all periods, with a $0.13 increase in Nov '01 - MTM gains on long positions offset by MTM losses on short positions</t>
  </si>
  <si>
    <t>Prices decreased between $0.25 and $2.00  for several periods - MTM gains on short positions</t>
  </si>
  <si>
    <t>Prices fell between $0.10 and $0.14 for most periods, with decreases of up to $0.22 for Nov '01 and Dec '01 - MTM losses on long positions offset by MTM gains on short positions</t>
  </si>
  <si>
    <t>MTM loss due change in plant assumptions - Colstrip Sep03 down 43 Mwa for maintenance.  Remaining difference due to curve shift.</t>
  </si>
  <si>
    <t xml:space="preserve">Prices increased between $0.01 and $0.44 for most periods,  on mostly long positions </t>
  </si>
  <si>
    <t>Off-Peak prices for Mar - Jun '03 increased between $1.50-$6.00 on short positions (adjustment to on/off peak price ratio). On-Peak price increased  $0.25-$0.60 on mostly short postions.</t>
  </si>
  <si>
    <t xml:space="preserve">Prices increased between $0.04 and $0.10 for most periods,  on mostly long positions 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</si>
  <si>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</si>
  <si>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Prices increased between $0.02 and $0.05 for most periods, with up to $0.11 increases in Nov '01 at Sumas.  MTM gains on long positions offset by MTM losses on short positions.</t>
  </si>
  <si>
    <t>On-peak prices increased by $0.50 for 2003 - MTM losses on short positions.</t>
  </si>
  <si>
    <t>Price changes varied between months, with changes of between $0.01 and $0.05 ; MTM gains on long positions offset by MTM losses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</si>
  <si>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</si>
  <si>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</si>
  <si>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</si>
  <si>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$0.01 and $0.07 for most periods; MTM gains on short positions offset by MTM losses on long positions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</si>
  <si>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</si>
  <si>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</si>
  <si>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Minimal price changes; MTM gains on new deals and curve shift.</t>
  </si>
  <si>
    <t>Prices decreased between $0.06 and $0.16 for most periods.  MTM losses on long positions offset by MTM gains on short positions.</t>
  </si>
  <si>
    <t>Prices increased betweeen $0.25 and $0.80 for most periods - MTM losses on short positions.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</si>
  <si>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</si>
  <si>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</si>
  <si>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 xml:space="preserve">Prices increased between $0.14 to $0.25 for all periods.  MTM losses on short positions and new deals offset by MTM gains on long positions. </t>
  </si>
  <si>
    <t xml:space="preserve">Retail load reduction of 50 MW flat for Nov '01.  Prices also increased between $0.25 and $0.75 for Nov '01 to Mar '02 and Oct '02 to Oct'03.  MTM losses on short positions. </t>
  </si>
  <si>
    <t>Prices increased between $0.05 to $0.13 for most periods; with up to $0.20 increase at Sumas for Nov '01.  MTM gains on long positions offset by MTM losses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</si>
  <si>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</si>
  <si>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Prices decreased between $0.07 to $0.15 for most periods.  MTM losses on long positions and new deals offset by MTM gains on short positions.</t>
  </si>
  <si>
    <t>Prices increased between $0.25 - $1.00 for most periods; with increases of $1.50 to $2.70 in Nov'01 - Mar'02.  MTM losses on short positions.</t>
  </si>
  <si>
    <t>Prices increased between $0.13 to $0.20 for most periods; with and increase of $0.30 for Nov '01.  MTM gains on long positions offset by MTM losses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</si>
  <si>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</si>
  <si>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decreased between $0.04 and $0.08 for most periods; with decreases up to $0.15 at Sumas between Nov'01 and Mar'02.  MTM losses on long positions offset by MTM gains on short positions.</t>
  </si>
  <si>
    <t>Price increases varied between $0.25 and $1.75 through 2002 - MTM losses on short positions offset by minor change in generation.</t>
  </si>
  <si>
    <t>Prices increased between $0.01 to $0.06 in most periods, with higher increases in periods of long positions.  MTM gains on long positions offset by MTM losses on short positions.</t>
  </si>
  <si>
    <t>Prices increased between $0.50 and $1.50 for most periods; with increases of up to $3.75 for Nov'01 to Mar'02.  MTM losses on short positions.</t>
  </si>
  <si>
    <t>Prices increased between $0.10 to $0.16 in most periods.  MTM losses on short positions offset by MTM gains on long positions.</t>
  </si>
  <si>
    <t>Prices decreased between $0.25 and $1.00 for most periods, with decreases up to $2.25 for Dec'01 to Mar'02.  MTM gains on short positions.</t>
  </si>
  <si>
    <t>Prices decreased between $0.06 and $0.16 through 2002, along with decreases between $0.01 and $0.06 for 2003.  MTM losses on long positions offset by MTM gains on short position.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</si>
  <si>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</si>
  <si>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</si>
  <si>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Small changes in prices for various periods.  Minimal MTM change.</t>
  </si>
  <si>
    <t>Prices decreased slightly for most periods.  MTM gains on short positions offset by MTM losses on long positions.</t>
  </si>
  <si>
    <t>Prices increased between $0.25 and $0.75 from Oct'02 to Nov'03.  MTM losses on short positions.</t>
  </si>
  <si>
    <t>Prices decreased between $0.01 and $0.06 for most periods, with higher decreases in Nov'01 to Dec'02.  MTM losses on long positions offset by MTM gains on short positions.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</si>
  <si>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</si>
  <si>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Prices decreased between $0.16 and $0.33 for most periods with decreased up to $0.42 for Sumas Dec'01.  Higher decreases in periods of length resulting in MTM losses on long positions offset by MTM gains on short positions.</t>
  </si>
  <si>
    <t>Small changes in prices for various periods.  MTM gains on curve shift and new deals.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</si>
  <si>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</si>
  <si>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Minor price changes in various periods.  Little MTM change.</t>
  </si>
  <si>
    <t>Prices increased between $0.25 and $1.25 for most periods, with increases up to $2.25 for Dec '01 and Jan '02.  MTM losses on short positions.</t>
  </si>
  <si>
    <t>Prices increased by about $0.08 for all periods.  MTM losses on short positions offset by MTM gains on long positions.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</si>
  <si>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</si>
  <si>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increased between $0.01 and $0.06 from Oct'02 to Nov'03. 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</si>
  <si>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</si>
  <si>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</si>
  <si>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</si>
  <si>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</si>
  <si>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decreased from Dec'01 to Dec'02 mainly from $0.25 to $0.50, with decreases up to $1.85 in a few months.  MTM gains on short positions.</t>
  </si>
  <si>
    <t>Prices decreased between $0.06 and $0.12 for all periods.  MTM gains on short positions offset by MTM losses on long positions.</t>
  </si>
  <si>
    <t>Prices decreased between $0.09 and $0.15 for all periods.  MTM gains on short positions.</t>
  </si>
  <si>
    <t xml:space="preserve">Various price changes between $0.25 and $0.75 through 2002, with $1.00 increases for Jul'03 to Sep'03 and decreases of $1.50 in Oct'03 to Nov'03.  </t>
  </si>
  <si>
    <t>Prices increased between $0.04 and $0.09 for all periods.  MTM losses on short positions.</t>
  </si>
  <si>
    <t>Retail load reduction of 50 Mwa flat for Dec '01.  MTM gains on additional length.  Offset by MTM losses on short positions.</t>
  </si>
  <si>
    <t>Prices increased between $0.05 and $0.17 for all periods.  MTM losses on short positions.</t>
  </si>
  <si>
    <t>Minimal MTM change.</t>
  </si>
  <si>
    <t>Prices increased between $0.01 and $0.08 from Dec '01 to Sep '02.  MTM gains on long positions offset by MTM loss on new deals.</t>
  </si>
  <si>
    <t>Prices decreased between $0.45 and $0.65 for 2002.  MTM gains on short positions.</t>
  </si>
  <si>
    <t>Prices decreased between $0.06 and $0.11 through 2002, and between $0.12 and $0.17 for 2003.  MTM gains on short positions.</t>
  </si>
  <si>
    <t>Speculative Portfolio - Daily Mark-to-Market Changes</t>
  </si>
  <si>
    <t>Curve Shift</t>
  </si>
  <si>
    <t>Prices fell between $0.50 and $2.75 through Feb '03 - MTM gains on spread transactions</t>
  </si>
  <si>
    <t>Prices fell between $0.10 and $0.20 for all periods - MTM gains on short positions in Nov'01 to Oct'02 period</t>
  </si>
  <si>
    <t>Prices increased between $0.25 and $1.50 for most periods - MTM losses on spread transactions</t>
  </si>
  <si>
    <t>Prices increased between $0.02 and $0.08 for all periods - MTM losses on short positions in Nov'01 to Oct'02 period</t>
  </si>
  <si>
    <t>Prices fell between $0.50 and $2.00 in several periods - MTM gains on new deals offset by MTM losses on spread transactions</t>
  </si>
  <si>
    <t>Prices fell between $0.05 and $0.06 for all periods - MTM gains on short positions offset by MTM loss on new deal</t>
  </si>
  <si>
    <t>Price changes varied between locations, with changes of up to $3.00 in certain months - MTM gains on spread transactions offset by MTM losses on new deals</t>
  </si>
  <si>
    <t>Prices fell between $0.01 and $0.05 in several periods - MTM gains on short positions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</si>
  <si>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</si>
  <si>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AECO prices fell during Nov'01 - Apr'02 period - MTM gains on short positions</t>
  </si>
  <si>
    <t>Price changes varied between locations - MTM gains on spread transactions</t>
  </si>
  <si>
    <t xml:space="preserve">MTM gains on new deals and AECO prices fell during Nov'01 - Apr'02 period - resulting in MTM gains </t>
  </si>
  <si>
    <t>Little change in mark-to-market</t>
  </si>
  <si>
    <t>MTM gains on new deals offset by MTM losses on curve shift</t>
  </si>
  <si>
    <t>Price changes varied between locations - MTM losses on new deals and spread transactions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</si>
  <si>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</si>
  <si>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</si>
  <si>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</si>
  <si>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No MTM change.</t>
  </si>
  <si>
    <t>Prices fell between $0.10 and $0.14 for most periods, with decreases of up to $0.22 for Nov '01 and Dec '01 - MTM gains on short positions offset by MTM losses on new deals</t>
  </si>
  <si>
    <t>Price dropped slightly on long positions</t>
  </si>
  <si>
    <t>Increase of $0.60 in Jan '02 on-peak price on short position outweighed other increases on mostly long positions.</t>
  </si>
  <si>
    <t>Varied curve shift.</t>
  </si>
  <si>
    <t>MTM loss on new deals with a slight MTM loss due to curve shift on spread transactions.</t>
  </si>
  <si>
    <t>Prices at AECO increased up to $0.10 USD from Nov '01 - Oct '02; MTM losses on short positions and new deals.</t>
  </si>
  <si>
    <t>MTM loss on new deals.</t>
  </si>
  <si>
    <t>Prices increased slightly at AECO for Nov'01 to Oct'02 - MTM losses on short positions.</t>
  </si>
  <si>
    <t>Prices decreased at AECO up to $0.10 USD for Nov'01 to Oct '02 - MTM gains on short positions.</t>
  </si>
  <si>
    <t>Prices decreased between $0.25 and $1.00 for most periods; MTM gains on short positions and spread transactions.</t>
  </si>
  <si>
    <t>Prices decreased at AECO from $0.04 to $0.05 USD for Apr '02 to Oct'02 - MTM gains on short positions.</t>
  </si>
  <si>
    <t>Prices increased around $0.50 for most periods - MTM losses on short positions in Nov'01; Jan'02 and Q2'02 offset by MTM gain on long position in Dec '01.</t>
  </si>
  <si>
    <t>Prices increased at AECO by about $0.15 USD for Apr '02 to Oct'02 - MTM losses on short positions</t>
  </si>
  <si>
    <t>Minimal price changes; MTM gains on curve shift offset by MTM loss on new deals.</t>
  </si>
  <si>
    <t>Prices decreased at AECO by about $0.08 USD for Apr '02 to Oct '02 - MTM gains on short positions and new deals.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</si>
  <si>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</si>
  <si>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</si>
  <si>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>Prices increased betweeen $0.25 and $1.25 for most periods - MTM losses on short positions and spread transactions.</t>
  </si>
  <si>
    <t>Prices increased at AECO by about $0.13 USD for Apr '02 to Oct '02 - MTM losses on short positions and new deals.</t>
  </si>
  <si>
    <t>Prices increased between $0.25 and $0.75 for Nov '01 to Mar '02.  MTM gains on spread transactions.</t>
  </si>
  <si>
    <t>Prices increased at AECO by about $0.09 USD for Apr '02 to Oct '02 - MTM losses on short positions and new deals.</t>
  </si>
  <si>
    <t>Prices increased between $0.25 and $1.75 thru the end of 2002.  MTM losses on spread transactions and new deals (option premium paid).</t>
  </si>
  <si>
    <t>Prices decreased at AECO by about $0.10 USD for Apr '02 to Oct '02 - MTM gains on short positions.</t>
  </si>
  <si>
    <t>New deal - option premium paid of $50k.</t>
  </si>
  <si>
    <t>Prices increased between $0.13 to $0.20 for most periods; with and increase of $0.30 for Nov '01.  MTM losses on short positions and new deals.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</si>
  <si>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</si>
  <si>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</si>
  <si>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increased between $0.01 to $0.06 in most periods.  MTM losses on short positions of existing deals.</t>
  </si>
  <si>
    <t>MTM gains on new transactions.</t>
  </si>
  <si>
    <t>MTM losses on spread transactions and new deals.</t>
  </si>
  <si>
    <t>Prices decreased at AECO by about $0.06 USD for Apr'02 to Oct'02.  MTM losses on long positions.</t>
  </si>
  <si>
    <t>Gains on October real time deals of $104k offset by losses of $74k on pre-schedule deals. MTM gains on curve shift.</t>
  </si>
  <si>
    <t>Prices increased at AECO by about $0.06 USD for Apr'02 to Oct'02.  MTM gains on long positions and new deals.</t>
  </si>
  <si>
    <t>MTM gains on open positions offset by MTM losses on spread transactions.</t>
  </si>
  <si>
    <t>MTM gains on spread transactions and open positions.</t>
  </si>
  <si>
    <t>MTM gains on curve shift offset by MTM losses on new deals.</t>
  </si>
  <si>
    <t>Prices decreased between $0.75 and $4.15 for Dec'01 to Sep'02 resulting in MTM gains on short positions and spread transactions.</t>
  </si>
  <si>
    <t>NYMEX prices decreased for Dec'01 by $0.33.  MTM losses on long futures position from prior day along with MTM losses on new deals.</t>
  </si>
  <si>
    <t>Prices increased between $0.25 and $0.50 for Dec'01 to Sep'02.  MTM losses on short positions.</t>
  </si>
  <si>
    <t>Prices decreased at AECO from Apr'02 to Oct'02 by about $0.01 to $0.05 USD.  MTM gains on short positions offset by MTM losses on new deals.</t>
  </si>
  <si>
    <t>Small price decreases for various months through 2002.  MTM gains on short positions offset by MTM losses on new deals.</t>
  </si>
  <si>
    <t>Minor price changes for AECO from Apr'02 - Oct'02.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</si>
  <si>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</si>
  <si>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at AECO by about $0.08 USD for Apr'02 to Oct'02.  MTM losses on short positions.</t>
  </si>
  <si>
    <t>MTM gains on new deals offset by MTM loss on curve shift.</t>
  </si>
  <si>
    <t>Pre-schedule and real-time spec gains or losses will now be updated on a weekly basis rather than monthly.  Month-to-date loss on pre-schedule spec deals of $71k offset by $14k gain on new term deals.</t>
  </si>
  <si>
    <t>Prices decreased by about $0.12 USD at AECO for Apr'02 to Oct'02.  MTM gains on short positions offset by MTM losses on new deals.</t>
  </si>
  <si>
    <t>Month-to-date real time spec gain of $43k offset by $13k loss on new term deals.  Prices also decreased between $0.25 and $1.00 for several months in 2002; MTM gains on short positions.</t>
  </si>
  <si>
    <t>Prices increased by about $0.04 USD at AECO for Apr'02 to Oct'02.  MTM losses on short positions.</t>
  </si>
  <si>
    <t>Prices decreased from Dec'01 to Dec'02 mostly from $0.25 to $0.50, with decreases up to $1.85 in a few months.  MTM gains on short positions and spread transactions.</t>
  </si>
  <si>
    <t>Prices decreased by about $0.05 USD at AECO for Apr'02 to Oct'02.  MTM gains on short positions.</t>
  </si>
  <si>
    <t>Prices decreased from Dec'01 to Dec'02 between $0.50 and $1.50.  MTM gains on short positions and new deals including option premiums received of $29k.</t>
  </si>
  <si>
    <t>Prices decreased by about $0.07 USD at AECO for Apr'02 to Oct'02.  MTM gains on short positions.</t>
  </si>
  <si>
    <t>MTM gains on new transactions and spread transactions.</t>
  </si>
  <si>
    <t>Prices increased at Sumas by about $0.06 to $0.08 for Dec'01 to Mar'02.  MTM losses on short positions.</t>
  </si>
  <si>
    <t>Prices increased at Sumas by $0.12 and $0.17 for Dec'01 to Mar'02.  MTM losses on short positions offset by MTM gains on new transactions.</t>
  </si>
  <si>
    <t>Minimal change in MTM.</t>
  </si>
  <si>
    <t>NYMEX prices increased $0.06 for Dec'01 and $0.08 for Jan'02.  MTM losses on short positions along with MTM losses on new transactions.</t>
  </si>
  <si>
    <t>Prices decreased between $0.45 and $0.65.  MTM gains on short positions and spread transactions.</t>
  </si>
  <si>
    <t>Prices decreased between $0.06 and $0.11 for 2002.  MTM gains on short positions and new deals.</t>
  </si>
  <si>
    <t>Value at Risk</t>
  </si>
  <si>
    <t>DATE</t>
  </si>
  <si>
    <t>Retail</t>
  </si>
  <si>
    <t>Spec</t>
  </si>
  <si>
    <t>Total</t>
  </si>
  <si>
    <t>Power Supply Book Summary - For use on DPR Report</t>
  </si>
  <si>
    <t>Gain (Loss)</t>
  </si>
  <si>
    <t>Total Book</t>
  </si>
  <si>
    <t>Daily Value at Risk</t>
  </si>
  <si>
    <t xml:space="preserve">  Net Open Position</t>
  </si>
  <si>
    <t xml:space="preserve">  Maturity Gap Risk</t>
  </si>
  <si>
    <t xml:space="preserve">  Daily Value at Risk</t>
  </si>
  <si>
    <t xml:space="preserve">  Forward MTM Gain (Loss) From Prior Day</t>
  </si>
  <si>
    <t xml:space="preserve">  5-Day Cumulative MTM Gain (Loss)</t>
  </si>
  <si>
    <t>Regulated Portfolio</t>
  </si>
  <si>
    <t xml:space="preserve">  Month-to-Date Gain (Loss)</t>
  </si>
  <si>
    <t xml:space="preserve">  Quarter-to-Date Gain (Loss)</t>
  </si>
  <si>
    <t xml:space="preserve">  Year-to-Date Gain (Loss)</t>
  </si>
  <si>
    <t xml:space="preserve">  PGE Power</t>
  </si>
  <si>
    <t xml:space="preserve">  PGE Gas</t>
  </si>
  <si>
    <t>Prices decreased between $0.25 and $1.75 for all periods.  MTM gains on short positions.</t>
  </si>
  <si>
    <t>Prices decreased between $0.05 and $0.11 for most periods.  MTM gains on short positions.</t>
  </si>
  <si>
    <t>NYMEX prices decreased $0.11 for Dec'01 and $0.05 for Jan'02.  MTM gains on short positions and new deals.</t>
  </si>
  <si>
    <t>$61k gain on weekly update of spec real-time and pre-schedule deals offset by MTM loss on spread transactions.</t>
  </si>
  <si>
    <t>Prices decreased by $0.25 for 2003.  MTM gains on short positions.</t>
  </si>
  <si>
    <t>Prices increased between $0.02 and $0.04 for most periods.  MTM losses on short positions.</t>
  </si>
  <si>
    <t>MTM gain on new deals.</t>
  </si>
  <si>
    <t>Prices decreased between $0.07 and $0.22 for most periods, with a decrease of $0.37 at Sumas for Jan '02.  MTM gains on short positions offset by MTM losses on long positions.</t>
  </si>
  <si>
    <t>Prices decreased between $0.25 and $1.00 for a few periods.  MTM gains on short positions.</t>
  </si>
  <si>
    <t>Prices decreased between $0.05 and $0.17 for most periods.  MTM gains on short positions offset by MTM losses on long positions.</t>
  </si>
  <si>
    <t>MTM loss on new deals offset by MTM gains on spread transactions.</t>
  </si>
  <si>
    <t>Retail load revision for 2003 - loads decreased by 116 average MW's for the year resulting in a large MTM increase on the additional length.  There is no P&amp;L impact for 2001.  Prices also decreased between $0.25 and $1.50 for most periods.  MTM gains on short positions.</t>
  </si>
  <si>
    <t>Prices decreased between $0.25 and $1.25 for most periods.  MTM gains on short positions offset by MTM losses on long positions.</t>
  </si>
  <si>
    <t>Prices increased between $0.04 and $0.16 for most periods.  MTM losses on short positions offest by MTM gains on long positions.</t>
  </si>
  <si>
    <t>Prices increased between $0.12 and $0.16.  MTM losses on short positions.</t>
  </si>
  <si>
    <t>MTM gains on new deals.</t>
  </si>
  <si>
    <t>Prices decreased between $0.50 and $3.25 for all periods.  MTM gains on short positions.</t>
  </si>
  <si>
    <t>Prices decreased between $0.01 and $0.05 for most periods, except for increases at Sumas for Jan '02 to Mar '02 of up to $0.06.  MTM losses on long positions offset by MTM gains on short positions.</t>
  </si>
  <si>
    <t>MTM gains on spread transactions.</t>
  </si>
  <si>
    <t>Prices decreased between $0.03 and $0.11 for all periods.  MTM gains on short positions offset by MTM losses on long positions.</t>
  </si>
  <si>
    <t>Prices decreased between $0.07 and $0.13 for all periods.  MTM gains on short positions offset by MTM losses on long positions.</t>
  </si>
  <si>
    <t>Prices decreased between $0.07 and $0.13 for most periods.  MTM gains on short positions and new deals.</t>
  </si>
  <si>
    <t>Prices decreased betweeen $0.75 and $2.00 for all periods.  MTM gains on short positions.</t>
  </si>
  <si>
    <t>Minimal change in MTM</t>
  </si>
  <si>
    <t>MTM gains on new deals, offset by MTM loss due to curve shift</t>
  </si>
  <si>
    <t>Minor changes in prices for a few periods.  MTM gains on curve shift.</t>
  </si>
  <si>
    <t>Prices increased between $0.01 and $0.06 for most periods, with higher increases in 2003.  MTM losses on short positions.</t>
  </si>
  <si>
    <t>Prices increased at Rockies between $0.01 and $0.05 for Apr'02 to Oct'02.  MTM loss on short position offset by MTM gain on new deals.</t>
  </si>
  <si>
    <t>Various changes in prices through 2002.  On-peak prices decreased between $0.25 and $1.50, off-peak prices decreased up to $1.25 through June 2002, and increased by $1.00 for Jul '02 to Dec '02.  Increase in off-peak prices caused MTM loss on short positions.</t>
  </si>
  <si>
    <t>Prices increased between $0.10 and $0.18 for all periods.  MTM losses on short positions offset by MTM gains on long positions.</t>
  </si>
  <si>
    <t>Prices increased at Rockies by $0.11 for Apr '02 to Oct '02.  MTM loss on short position and new deals.</t>
  </si>
  <si>
    <t>Prices increased between $0.25 and $1.50 for most periods.  MTM losses on short positions.</t>
  </si>
  <si>
    <t>Prices increased between $0.01 and $0.05 for most periods, with $0.02 to $0.04 decreases at Sumas for Q1 '02.  MTM losses on short positions offset by MTM gains on long positions.</t>
  </si>
  <si>
    <t>Prices decreased at Rockies by $0.05 for Apr '02 to Oct '02.  MTM gain on short position.</t>
  </si>
  <si>
    <t>Retail load revision for 2002 - loads decreased by 26 average MW's for the year resulting in MTM increase on the additional length.  There is no P&amp;L impact for 2001.  Colstrip outage also moved from 2002 to 2003.</t>
  </si>
  <si>
    <t>Prices decreased between $0.05 and $0.09 for most periods, with decreases up to $0.14 at Sumas for Q1 '02.  MTM gains on short positions offset by MTM losses on long positions.</t>
  </si>
  <si>
    <t>Prices decreased by $0.25 to $1.50 for most periods, with a $3.00 decrease for Q4 2003.  MTM gains on short positions.</t>
  </si>
  <si>
    <t>Prices increased between $0.01 and $0.04 through 2002, and decreased by $0.01 for 2003.  MTM gains on long positions in 2002 and short positions in 2003.</t>
  </si>
  <si>
    <t>Prices decreased between $0.25 and $1.00 for several periods.  MTM gains on short positions.</t>
  </si>
  <si>
    <t>Prices increased between $0.04 and $0.09 for most periods.  MTM losses on short positions offset by MTM gains on long positions.</t>
  </si>
  <si>
    <t>Prices increased at Rockies by $0.01 for Apr '02 to Oct '02.  MTM loss on short position.</t>
  </si>
  <si>
    <t>Prices increased at Rockies by about $0.05 for Apr '02 to Oct '02.  MTM loss on short position.</t>
  </si>
  <si>
    <t>Prices decreased between $0.06 and $0.16 for all periods, with higher decreases in 2002.  MTM gains on short positions offset by MTM losses on long positions.</t>
  </si>
  <si>
    <t>Prices decreased at Rockies between $0.07 and $0.09 for Apr '02 to Oct '02.  MTM gain on short position.</t>
  </si>
  <si>
    <t>Retail load revision for Jan '02 - loads increased by 20 average MW's resulting in MTM decrease.  Load revision offset by price decreases of between $0.25 and $2.25 for most periods.  MTM gain on short positions.</t>
  </si>
  <si>
    <t>Prices decreased between $0.01 and $0.05 for most periods.  MTM gains on short positions offset by MTM losses on long positions.</t>
  </si>
  <si>
    <t>MTM gains on new deals and curve shift.</t>
  </si>
  <si>
    <t>MC Hydro revision for 2002 - generation increased by 21 average MW's resulting in MTM increase on the additional length.</t>
  </si>
  <si>
    <t>Prices decreased between $0.04 and $0.06 for all periods.  MTM gains on short positions offset by MTM losses on long positions.</t>
  </si>
  <si>
    <t>MTM loss on spread transactions.</t>
  </si>
  <si>
    <t>Prices decreased between $0.25 and $1.50 for most periods.  MTM gains on short positions.</t>
  </si>
  <si>
    <t>As of December 20, 2001</t>
  </si>
  <si>
    <t>MTM loss on spread transactions offset by MTM gain on new deals.</t>
  </si>
  <si>
    <t>Prices increased between $0.15 and $0.50 through 2002, and decreased by $0.25 for 2003.  MTM losses on short positions in 2002, offset by MTM gains on short positions in 2003.</t>
  </si>
  <si>
    <t>Prices increased between $0.04 and $0.07 for most periods.  MTM loss on short positions offset by MTM gains on long positions.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</si>
</sst>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* #,##0_-;\-&quot;$&quot;* #,##0_-;_-&quot;$&quot;* &quot;-&quot;_-;_-@_-"/>
    <numFmt numFmtId="165" formatCode="#,##0.0"/>
  </numFmts>
  <fonts count="36" x14ac:knownFonts="1">
    <font>
      <sz val="8"/>
      <name val="MS Sans Serif"/>
    </font>
    <font>
      <b/>
      <sz val="10"/>
      <name val="Times New Roman"/>
      <family val="1"/>
    </font>
    <font>
      <sz val="8.25"/>
      <color indexed="72"/>
      <name val="MS Sans Serif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sz val="10"/>
      <name val="Small Fonts"/>
      <family val="2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sz val="10"/>
      <name val="Arial"/>
    </font>
    <font>
      <sz val="14"/>
      <name val="Small Fonts"/>
      <family val="2"/>
    </font>
    <font>
      <b/>
      <sz val="9"/>
      <name val="Times New Roman"/>
      <family val="1"/>
    </font>
    <font>
      <sz val="8"/>
      <color indexed="18"/>
      <name val="Times New Roman"/>
      <family val="1"/>
    </font>
    <font>
      <sz val="8"/>
      <color indexed="8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u/>
      <sz val="10"/>
      <name val="Times New Roman"/>
      <family val="1"/>
    </font>
    <font>
      <b/>
      <vertAlign val="superscript"/>
      <sz val="8"/>
      <name val="Times New Roman"/>
      <family val="1"/>
    </font>
    <font>
      <sz val="8"/>
      <name val="Small Fonts"/>
      <family val="2"/>
    </font>
    <font>
      <b/>
      <sz val="8"/>
      <color indexed="12"/>
      <name val="Times New Roman"/>
      <family val="1"/>
    </font>
    <font>
      <sz val="8"/>
      <color indexed="8"/>
      <name val="Small Fonts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MS Sans Serif"/>
      <family val="2"/>
    </font>
    <font>
      <sz val="7"/>
      <name val="MS Sans Serif"/>
      <family val="2"/>
    </font>
    <font>
      <b/>
      <sz val="7"/>
      <name val="MS Sans Serif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sz val="8"/>
      <name val="Times New Roman"/>
    </font>
    <font>
      <b/>
      <sz val="6"/>
      <name val="MS Sans Serif"/>
      <family val="2"/>
    </font>
    <font>
      <sz val="6"/>
      <name val="MS Sans Serif"/>
      <family val="2"/>
    </font>
    <font>
      <b/>
      <u/>
      <sz val="6"/>
      <name val="MS Sans Serif"/>
      <family val="2"/>
    </font>
    <font>
      <u/>
      <sz val="6"/>
      <name val="MS Sans Serif"/>
      <family val="2"/>
    </font>
    <font>
      <i/>
      <sz val="6"/>
      <name val="MS Sans Serif"/>
      <family val="2"/>
    </font>
    <font>
      <i/>
      <u/>
      <sz val="6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29" fillId="0" borderId="0"/>
    <xf numFmtId="0" fontId="2" fillId="0" borderId="0" applyAlignment="0">
      <alignment vertical="top" wrapText="1"/>
      <protection locked="0"/>
    </xf>
  </cellStyleXfs>
  <cellXfs count="104">
    <xf numFmtId="0" fontId="0" fillId="0" borderId="0" xfId="0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5" fontId="14" fillId="2" borderId="2" xfId="1" applyNumberFormat="1" applyFont="1" applyFill="1" applyBorder="1" applyAlignment="1">
      <alignment horizontal="right"/>
    </xf>
    <xf numFmtId="37" fontId="7" fillId="0" borderId="0" xfId="3" applyNumberFormat="1" applyFont="1" applyBorder="1" applyAlignment="1" applyProtection="1">
      <alignment horizontal="center"/>
    </xf>
    <xf numFmtId="3" fontId="14" fillId="3" borderId="2" xfId="3" quotePrefix="1" applyNumberFormat="1" applyFont="1" applyFill="1" applyBorder="1" applyAlignment="1" applyProtection="1">
      <alignment horizontal="center"/>
    </xf>
    <xf numFmtId="5" fontId="14" fillId="0" borderId="2" xfId="1" applyNumberFormat="1" applyFont="1" applyFill="1" applyBorder="1" applyAlignment="1">
      <alignment horizontal="right"/>
    </xf>
    <xf numFmtId="165" fontId="14" fillId="3" borderId="2" xfId="3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right"/>
    </xf>
    <xf numFmtId="5" fontId="14" fillId="0" borderId="0" xfId="1" applyNumberFormat="1" applyFont="1" applyFill="1" applyBorder="1" applyAlignment="1">
      <alignment horizontal="right"/>
    </xf>
    <xf numFmtId="5" fontId="14" fillId="0" borderId="0" xfId="1" applyNumberFormat="1" applyFont="1" applyFill="1" applyBorder="1" applyAlignment="1"/>
    <xf numFmtId="0" fontId="18" fillId="0" borderId="0" xfId="3" applyFont="1" applyAlignment="1" applyProtection="1"/>
    <xf numFmtId="0" fontId="7" fillId="0" borderId="0" xfId="3" applyFont="1" applyAlignment="1" applyProtection="1"/>
    <xf numFmtId="0" fontId="7" fillId="0" borderId="0" xfId="3" applyFont="1" applyAlignment="1" applyProtection="1">
      <alignment horizontal="center"/>
    </xf>
    <xf numFmtId="0" fontId="19" fillId="0" borderId="0" xfId="3" applyFont="1" applyAlignment="1" applyProtection="1"/>
    <xf numFmtId="0" fontId="19" fillId="0" borderId="0" xfId="3" applyFont="1" applyAlignment="1" applyProtection="1">
      <alignment horizontal="center"/>
    </xf>
    <xf numFmtId="0" fontId="19" fillId="0" borderId="0" xfId="0" applyFont="1"/>
    <xf numFmtId="0" fontId="19" fillId="0" borderId="0" xfId="3" applyFont="1" applyBorder="1" applyAlignment="1" applyProtection="1">
      <alignment horizontal="center"/>
    </xf>
    <xf numFmtId="0" fontId="19" fillId="0" borderId="0" xfId="3" applyFont="1" applyFill="1" applyBorder="1" applyAlignment="1" applyProtection="1">
      <alignment horizontal="center"/>
    </xf>
    <xf numFmtId="0" fontId="20" fillId="0" borderId="0" xfId="3" applyFont="1" applyAlignment="1" applyProtection="1">
      <alignment horizontal="right"/>
    </xf>
    <xf numFmtId="37" fontId="19" fillId="0" borderId="0" xfId="3" applyNumberFormat="1" applyFont="1" applyBorder="1" applyAlignment="1" applyProtection="1">
      <alignment horizontal="center"/>
    </xf>
    <xf numFmtId="6" fontId="21" fillId="0" borderId="0" xfId="1" applyNumberFormat="1" applyFont="1" applyFill="1" applyBorder="1" applyAlignment="1">
      <alignment horizontal="center"/>
    </xf>
    <xf numFmtId="5" fontId="21" fillId="0" borderId="0" xfId="3" applyNumberFormat="1" applyFont="1" applyFill="1" applyBorder="1" applyAlignment="1" applyProtection="1">
      <alignment horizontal="right"/>
    </xf>
    <xf numFmtId="6" fontId="19" fillId="0" borderId="0" xfId="3" applyNumberFormat="1" applyFont="1" applyFill="1" applyBorder="1" applyAlignment="1" applyProtection="1">
      <alignment horizontal="right"/>
    </xf>
    <xf numFmtId="5" fontId="19" fillId="0" borderId="0" xfId="3" applyNumberFormat="1" applyFont="1" applyFill="1" applyBorder="1" applyAlignment="1" applyProtection="1">
      <alignment horizontal="right"/>
    </xf>
    <xf numFmtId="0" fontId="19" fillId="0" borderId="0" xfId="3" applyFont="1" applyFill="1" applyAlignment="1" applyProtection="1"/>
    <xf numFmtId="5" fontId="19" fillId="0" borderId="0" xfId="3" applyNumberFormat="1" applyFont="1" applyFill="1" applyAlignment="1" applyProtection="1"/>
    <xf numFmtId="5" fontId="19" fillId="0" borderId="0" xfId="3" applyNumberFormat="1" applyFont="1" applyAlignment="1" applyProtection="1"/>
    <xf numFmtId="5" fontId="7" fillId="0" borderId="0" xfId="3" applyNumberFormat="1" applyFont="1" applyAlignment="1" applyProtection="1">
      <alignment horizontal="center"/>
    </xf>
    <xf numFmtId="5" fontId="7" fillId="0" borderId="0" xfId="3" applyNumberFormat="1" applyFont="1" applyAlignment="1" applyProtection="1"/>
    <xf numFmtId="0" fontId="7" fillId="0" borderId="0" xfId="3" applyFont="1" applyFill="1" applyAlignment="1" applyProtection="1"/>
    <xf numFmtId="0" fontId="5" fillId="0" borderId="0" xfId="3" applyFont="1" applyAlignment="1">
      <protection locked="0"/>
    </xf>
    <xf numFmtId="0" fontId="7" fillId="0" borderId="0" xfId="3" applyFont="1" applyAlignment="1">
      <alignment horizontal="center"/>
      <protection locked="0"/>
    </xf>
    <xf numFmtId="0" fontId="5" fillId="0" borderId="0" xfId="3" applyFont="1" applyAlignment="1">
      <alignment horizontal="center"/>
      <protection locked="0"/>
    </xf>
    <xf numFmtId="0" fontId="8" fillId="0" borderId="0" xfId="3" applyFont="1" applyAlignment="1">
      <protection locked="0"/>
    </xf>
    <xf numFmtId="0" fontId="7" fillId="0" borderId="0" xfId="3" applyFont="1" applyAlignment="1">
      <protection locked="0"/>
    </xf>
    <xf numFmtId="0" fontId="7" fillId="0" borderId="0" xfId="3" applyFont="1" applyAlignment="1">
      <alignment horizontal="centerContinuous"/>
      <protection locked="0"/>
    </xf>
    <xf numFmtId="0" fontId="7" fillId="0" borderId="0" xfId="3" applyFont="1" applyBorder="1" applyAlignment="1">
      <alignment horizontal="center"/>
      <protection locked="0"/>
    </xf>
    <xf numFmtId="0" fontId="7" fillId="0" borderId="3" xfId="3" applyFont="1" applyBorder="1" applyAlignment="1">
      <alignment horizontal="center"/>
      <protection locked="0"/>
    </xf>
    <xf numFmtId="0" fontId="7" fillId="0" borderId="2" xfId="3" applyFont="1" applyBorder="1" applyAlignment="1">
      <alignment horizontal="center"/>
      <protection locked="0"/>
    </xf>
    <xf numFmtId="0" fontId="7" fillId="0" borderId="4" xfId="3" applyFont="1" applyBorder="1" applyAlignment="1">
      <alignment horizontal="center"/>
      <protection locked="0"/>
    </xf>
    <xf numFmtId="0" fontId="1" fillId="3" borderId="0" xfId="3" applyFont="1" applyFill="1" applyAlignment="1">
      <alignment horizontal="centerContinuous"/>
      <protection locked="0"/>
    </xf>
    <xf numFmtId="0" fontId="3" fillId="0" borderId="0" xfId="3" applyFont="1" applyAlignment="1">
      <alignment horizontal="center"/>
      <protection locked="0"/>
    </xf>
    <xf numFmtId="0" fontId="3" fillId="0" borderId="0" xfId="3" applyFont="1" applyAlignment="1">
      <protection locked="0"/>
    </xf>
    <xf numFmtId="0" fontId="1" fillId="0" borderId="0" xfId="3" applyFont="1" applyAlignment="1">
      <alignment horizontal="right"/>
      <protection locked="0"/>
    </xf>
    <xf numFmtId="0" fontId="1" fillId="0" borderId="0" xfId="3" applyFont="1" applyAlignment="1">
      <protection locked="0"/>
    </xf>
    <xf numFmtId="0" fontId="4" fillId="0" borderId="0" xfId="3" applyFont="1" applyAlignment="1">
      <protection locked="0"/>
    </xf>
    <xf numFmtId="0" fontId="6" fillId="0" borderId="0" xfId="3" applyFont="1" applyAlignment="1">
      <alignment horizontal="center"/>
      <protection locked="0"/>
    </xf>
    <xf numFmtId="0" fontId="9" fillId="0" borderId="0" xfId="3" applyFont="1" applyAlignment="1">
      <alignment horizontal="left"/>
      <protection locked="0"/>
    </xf>
    <xf numFmtId="0" fontId="11" fillId="0" borderId="0" xfId="3" applyFont="1" applyFill="1" applyBorder="1" applyAlignment="1">
      <alignment horizontal="left"/>
      <protection locked="0"/>
    </xf>
    <xf numFmtId="0" fontId="12" fillId="2" borderId="2" xfId="3" applyFont="1" applyFill="1" applyBorder="1" applyAlignment="1">
      <alignment horizontal="left"/>
      <protection locked="0"/>
    </xf>
    <xf numFmtId="0" fontId="15" fillId="0" borderId="2" xfId="3" applyFont="1" applyBorder="1" applyAlignment="1">
      <alignment horizontal="left" indent="2"/>
      <protection locked="0"/>
    </xf>
    <xf numFmtId="0" fontId="16" fillId="0" borderId="0" xfId="3" applyFont="1" applyAlignment="1">
      <protection locked="0"/>
    </xf>
    <xf numFmtId="37" fontId="7" fillId="0" borderId="2" xfId="3" applyNumberFormat="1" applyFont="1" applyBorder="1" applyAlignment="1">
      <alignment horizontal="center"/>
      <protection locked="0"/>
    </xf>
    <xf numFmtId="5" fontId="13" fillId="0" borderId="2" xfId="3" quotePrefix="1" applyNumberFormat="1" applyFont="1" applyBorder="1" applyAlignment="1">
      <alignment horizontal="center"/>
      <protection locked="0"/>
    </xf>
    <xf numFmtId="0" fontId="16" fillId="0" borderId="0" xfId="3" applyFont="1" applyAlignment="1">
      <alignment horizontal="center"/>
      <protection locked="0"/>
    </xf>
    <xf numFmtId="0" fontId="17" fillId="0" borderId="0" xfId="3" applyFont="1" applyAlignment="1">
      <protection locked="0"/>
    </xf>
    <xf numFmtId="0" fontId="18" fillId="0" borderId="0" xfId="3" applyFont="1" applyAlignment="1">
      <protection locked="0"/>
    </xf>
    <xf numFmtId="0" fontId="7" fillId="0" borderId="0" xfId="3" quotePrefix="1" applyFont="1" applyAlignment="1">
      <protection locked="0"/>
    </xf>
    <xf numFmtId="0" fontId="24" fillId="0" borderId="0" xfId="0" applyFont="1"/>
    <xf numFmtId="37" fontId="25" fillId="0" borderId="0" xfId="0" applyNumberFormat="1" applyFont="1" applyAlignment="1">
      <alignment horizontal="center"/>
    </xf>
    <xf numFmtId="37" fontId="25" fillId="0" borderId="0" xfId="0" applyNumberFormat="1" applyFont="1"/>
    <xf numFmtId="0" fontId="25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7" fillId="0" borderId="0" xfId="0" applyFont="1"/>
    <xf numFmtId="37" fontId="28" fillId="0" borderId="0" xfId="0" applyNumberFormat="1" applyFont="1" applyAlignment="1">
      <alignment horizontal="center"/>
    </xf>
    <xf numFmtId="37" fontId="28" fillId="0" borderId="0" xfId="0" applyNumberFormat="1" applyFont="1"/>
    <xf numFmtId="0" fontId="28" fillId="0" borderId="0" xfId="0" applyFont="1" applyAlignment="1">
      <alignment wrapText="1"/>
    </xf>
    <xf numFmtId="0" fontId="28" fillId="0" borderId="0" xfId="0" applyFont="1"/>
    <xf numFmtId="0" fontId="27" fillId="0" borderId="0" xfId="0" applyFont="1" applyAlignment="1"/>
    <xf numFmtId="0" fontId="26" fillId="0" borderId="5" xfId="0" applyFont="1" applyBorder="1" applyAlignment="1">
      <alignment horizontal="left" wrapText="1"/>
    </xf>
    <xf numFmtId="37" fontId="26" fillId="0" borderId="5" xfId="0" applyNumberFormat="1" applyFont="1" applyBorder="1" applyAlignment="1">
      <alignment horizontal="center" wrapText="1"/>
    </xf>
    <xf numFmtId="0" fontId="26" fillId="0" borderId="5" xfId="0" applyFont="1" applyBorder="1" applyAlignment="1">
      <alignment wrapText="1"/>
    </xf>
    <xf numFmtId="0" fontId="26" fillId="0" borderId="0" xfId="0" applyFont="1" applyAlignment="1">
      <alignment wrapText="1"/>
    </xf>
    <xf numFmtId="14" fontId="25" fillId="0" borderId="0" xfId="0" applyNumberFormat="1" applyFont="1" applyAlignment="1">
      <alignment horizontal="left" vertical="top" wrapText="1"/>
    </xf>
    <xf numFmtId="37" fontId="25" fillId="0" borderId="0" xfId="0" applyNumberFormat="1" applyFont="1" applyAlignment="1">
      <alignment horizontal="center" vertical="top" wrapText="1"/>
    </xf>
    <xf numFmtId="37" fontId="25" fillId="0" borderId="0" xfId="0" applyNumberFormat="1" applyFont="1" applyAlignment="1">
      <alignment vertical="top" wrapText="1"/>
    </xf>
    <xf numFmtId="0" fontId="25" fillId="0" borderId="0" xfId="0" applyFont="1" applyAlignment="1">
      <alignment vertical="top" wrapText="1"/>
    </xf>
    <xf numFmtId="14" fontId="25" fillId="0" borderId="0" xfId="0" applyNumberFormat="1" applyFont="1" applyAlignment="1">
      <alignment horizontal="left"/>
    </xf>
    <xf numFmtId="0" fontId="26" fillId="0" borderId="0" xfId="0" applyFont="1" applyBorder="1" applyAlignment="1">
      <alignment horizontal="left" wrapText="1"/>
    </xf>
    <xf numFmtId="37" fontId="26" fillId="0" borderId="0" xfId="0" applyNumberFormat="1" applyFont="1" applyBorder="1" applyAlignment="1">
      <alignment horizontal="center" wrapText="1"/>
    </xf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center" wrapText="1"/>
    </xf>
    <xf numFmtId="0" fontId="30" fillId="0" borderId="0" xfId="2" applyFont="1"/>
    <xf numFmtId="6" fontId="31" fillId="0" borderId="0" xfId="2" applyNumberFormat="1" applyFont="1"/>
    <xf numFmtId="0" fontId="31" fillId="0" borderId="0" xfId="2" applyFont="1"/>
    <xf numFmtId="0" fontId="31" fillId="0" borderId="0" xfId="0" applyFont="1"/>
    <xf numFmtId="6" fontId="30" fillId="0" borderId="0" xfId="2" applyNumberFormat="1" applyFont="1" applyAlignment="1">
      <alignment horizontal="center"/>
    </xf>
    <xf numFmtId="14" fontId="31" fillId="0" borderId="0" xfId="2" applyNumberFormat="1" applyFont="1"/>
    <xf numFmtId="0" fontId="32" fillId="0" borderId="0" xfId="2" applyFont="1"/>
    <xf numFmtId="0" fontId="33" fillId="0" borderId="0" xfId="2" applyFont="1" applyAlignment="1">
      <alignment horizontal="center"/>
    </xf>
    <xf numFmtId="42" fontId="30" fillId="4" borderId="2" xfId="2" applyNumberFormat="1" applyFont="1" applyFill="1" applyBorder="1"/>
    <xf numFmtId="0" fontId="34" fillId="0" borderId="0" xfId="2" applyFont="1"/>
    <xf numFmtId="42" fontId="31" fillId="0" borderId="0" xfId="2" applyNumberFormat="1" applyFont="1"/>
    <xf numFmtId="42" fontId="30" fillId="0" borderId="0" xfId="2" applyNumberFormat="1" applyFont="1" applyFill="1" applyBorder="1"/>
    <xf numFmtId="41" fontId="31" fillId="0" borderId="0" xfId="2" applyNumberFormat="1" applyFont="1" applyFill="1" applyBorder="1"/>
    <xf numFmtId="42" fontId="31" fillId="0" borderId="0" xfId="2" applyNumberFormat="1" applyFont="1" applyFill="1" applyBorder="1"/>
    <xf numFmtId="0" fontId="31" fillId="0" borderId="0" xfId="2" applyFont="1" applyFill="1" applyBorder="1"/>
    <xf numFmtId="0" fontId="35" fillId="0" borderId="0" xfId="2" applyFont="1"/>
    <xf numFmtId="0" fontId="7" fillId="0" borderId="0" xfId="3" applyFont="1" applyAlignment="1">
      <alignment horizontal="center"/>
      <protection locked="0"/>
    </xf>
    <xf numFmtId="0" fontId="7" fillId="0" borderId="5" xfId="3" applyFont="1" applyBorder="1" applyAlignment="1">
      <alignment horizontal="center"/>
      <protection locked="0"/>
    </xf>
  </cellXfs>
  <cellStyles count="4">
    <cellStyle name="Currency [0]_022101ba" xfId="1"/>
    <cellStyle name="Normal" xfId="0" builtinId="0"/>
    <cellStyle name="Normal_Electric BR Forecast - From Query" xfId="2"/>
    <cellStyle name="Normal_plr sum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SUM"/>
      <sheetName val="REG"/>
      <sheetName val="SPEC"/>
      <sheetName val="MWA"/>
      <sheetName val="MWA FIXED INPUT PG"/>
      <sheetName val="MWA Prompt"/>
      <sheetName val="MWH"/>
      <sheetName val="MWH FIXED INPUT PG"/>
      <sheetName val="PLR SUM"/>
      <sheetName val="SPEC SUM"/>
      <sheetName val="PLR DETAILS"/>
      <sheetName val="SPEC DETAILS"/>
      <sheetName val="SPEC REPORT"/>
      <sheetName val="SPEC REPORT DETAILS"/>
      <sheetName val="SPEC SETTLEMENTS"/>
      <sheetName val="PLR OPTIONS"/>
      <sheetName val="SPEC OPTIONS"/>
      <sheetName val="OPEN SPEC"/>
      <sheetName val="5-DAY"/>
      <sheetName val="VAR"/>
      <sheetName val="Gap Risk"/>
    </sheetNames>
    <sheetDataSet>
      <sheetData sheetId="0">
        <row r="8">
          <cell r="C8">
            <v>2556295</v>
          </cell>
        </row>
        <row r="15">
          <cell r="C15">
            <v>2534808</v>
          </cell>
        </row>
        <row r="16">
          <cell r="C16">
            <v>-103360</v>
          </cell>
        </row>
        <row r="17">
          <cell r="C17">
            <v>8419244</v>
          </cell>
        </row>
        <row r="18">
          <cell r="C18">
            <v>-5485864.9232000057</v>
          </cell>
        </row>
        <row r="19">
          <cell r="C19">
            <v>-4672820.0961999996</v>
          </cell>
        </row>
        <row r="23">
          <cell r="C23">
            <v>51993</v>
          </cell>
        </row>
        <row r="24">
          <cell r="C24">
            <v>-50250</v>
          </cell>
        </row>
        <row r="25">
          <cell r="C25">
            <v>-50250</v>
          </cell>
        </row>
        <row r="26">
          <cell r="C26">
            <v>-11522</v>
          </cell>
        </row>
        <row r="27">
          <cell r="C27">
            <v>106730</v>
          </cell>
        </row>
        <row r="28">
          <cell r="C28">
            <v>465067</v>
          </cell>
        </row>
        <row r="29">
          <cell r="C29">
            <v>1283707.0100000002</v>
          </cell>
        </row>
        <row r="30">
          <cell r="C30">
            <v>-12858570.558000006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SUM"/>
      <sheetName val="REG"/>
      <sheetName val="SPEC"/>
      <sheetName val="Dth_Day"/>
      <sheetName val="Dth_Day INDEX"/>
      <sheetName val="Dth Prompt"/>
      <sheetName val="PLR SUM"/>
      <sheetName val="PLR DETAILS"/>
      <sheetName val="SPEC REPORT"/>
      <sheetName val="SPEC REPORT DETAILS"/>
      <sheetName val="SPEC BASIS"/>
      <sheetName val="Dth Fixed INPUT PG"/>
      <sheetName val="Dth Index INPUT PG"/>
      <sheetName val="PLR SUM FIXED INPUT PG"/>
      <sheetName val="PLR SUM INDEX INPUT PG"/>
      <sheetName val="SPEC SUM FIXED INPUT PG"/>
      <sheetName val="SPEC SUM INDEX INPUT PG"/>
      <sheetName val="PLR DET FIXED INPUT PG"/>
      <sheetName val="PLR DET INDEX INPUT PG"/>
      <sheetName val="SPEC DET FIXED INPUT PG"/>
      <sheetName val="SPEC DET INDEX INPUT PG"/>
      <sheetName val="5-DAY"/>
      <sheetName val="VAR"/>
      <sheetName val="OPEN SPEC"/>
      <sheetName val="Gap Risk"/>
    </sheetNames>
    <sheetDataSet>
      <sheetData sheetId="0">
        <row r="8">
          <cell r="C8">
            <v>502348</v>
          </cell>
        </row>
        <row r="15">
          <cell r="C15">
            <v>502348</v>
          </cell>
        </row>
        <row r="16">
          <cell r="C16">
            <v>-391955</v>
          </cell>
        </row>
        <row r="17">
          <cell r="C17">
            <v>252375</v>
          </cell>
        </row>
        <row r="18">
          <cell r="C18">
            <v>-5592351.1404999997</v>
          </cell>
        </row>
        <row r="19">
          <cell r="C19">
            <v>-7012605.0741000008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8248</v>
          </cell>
        </row>
        <row r="27">
          <cell r="C27">
            <v>146298</v>
          </cell>
        </row>
        <row r="28">
          <cell r="C28">
            <v>264531</v>
          </cell>
        </row>
        <row r="29">
          <cell r="C29">
            <v>-368912.06000000006</v>
          </cell>
        </row>
        <row r="30">
          <cell r="C30">
            <v>4553113.5432664901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tabSelected="1" zoomScale="80" workbookViewId="0"/>
  </sheetViews>
  <sheetFormatPr defaultRowHeight="11.25" x14ac:dyDescent="0.2"/>
  <cols>
    <col min="1" max="1" width="29" style="13" customWidth="1"/>
    <col min="2" max="2" width="1.83203125" style="13" customWidth="1"/>
    <col min="3" max="4" width="14.83203125" style="13" customWidth="1"/>
    <col min="5" max="5" width="1.83203125" style="13" customWidth="1"/>
    <col min="6" max="7" width="14.83203125" style="13" customWidth="1"/>
    <col min="8" max="8" width="1.83203125" style="13" customWidth="1"/>
    <col min="9" max="9" width="10.5" style="13" customWidth="1"/>
    <col min="10" max="10" width="1.6640625" style="13" customWidth="1"/>
    <col min="11" max="11" width="8.83203125" style="14" customWidth="1"/>
    <col min="12" max="12" width="1.83203125" style="13" customWidth="1"/>
    <col min="13" max="13" width="8.5" style="14" customWidth="1"/>
    <col min="14" max="14" width="12.1640625" style="14" customWidth="1"/>
    <col min="15" max="15" width="9.83203125" style="14" customWidth="1"/>
    <col min="16" max="17" width="10.1640625" style="14" customWidth="1"/>
    <col min="18" max="18" width="9.5" style="13" bestFit="1" customWidth="1"/>
    <col min="19" max="19" width="9.33203125" style="13"/>
    <col min="20" max="26" width="0" style="13" hidden="1" customWidth="1"/>
    <col min="27" max="16384" width="9.33203125" style="13"/>
  </cols>
  <sheetData>
    <row r="1" spans="1:18" s="44" customFormat="1" ht="13.5" customHeight="1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3"/>
      <c r="P1" s="42"/>
      <c r="R1" s="45" t="s">
        <v>15</v>
      </c>
    </row>
    <row r="2" spans="1:18" s="44" customFormat="1" ht="12.75" customHeight="1" x14ac:dyDescent="0.2">
      <c r="G2" s="46"/>
      <c r="I2" s="47" t="s">
        <v>16</v>
      </c>
      <c r="K2" s="43"/>
      <c r="M2" s="43" t="s">
        <v>17</v>
      </c>
      <c r="N2" s="45"/>
      <c r="O2" s="43"/>
      <c r="P2" s="43"/>
      <c r="R2" s="45" t="s">
        <v>18</v>
      </c>
    </row>
    <row r="3" spans="1:18" s="32" customFormat="1" ht="12.75" customHeight="1" x14ac:dyDescent="0.2">
      <c r="K3" s="34"/>
      <c r="M3" s="34"/>
      <c r="N3" s="34"/>
      <c r="O3" s="34"/>
      <c r="P3" s="48"/>
      <c r="R3" s="45" t="s">
        <v>292</v>
      </c>
    </row>
    <row r="4" spans="1:18" s="15" customFormat="1" ht="9" customHeight="1" x14ac:dyDescent="0.15">
      <c r="A4" s="17"/>
      <c r="K4" s="16"/>
      <c r="M4" s="16"/>
      <c r="N4" s="16"/>
      <c r="O4" s="16"/>
      <c r="P4" s="16"/>
      <c r="Q4" s="16"/>
    </row>
    <row r="5" spans="1:18" s="32" customFormat="1" ht="18" customHeight="1" x14ac:dyDescent="0.2">
      <c r="I5" s="102" t="s">
        <v>0</v>
      </c>
      <c r="J5" s="102"/>
      <c r="K5" s="102"/>
      <c r="M5" s="34"/>
      <c r="N5" s="34"/>
      <c r="O5" s="34"/>
      <c r="P5" s="34"/>
      <c r="Q5" s="34"/>
    </row>
    <row r="6" spans="1:18" s="32" customFormat="1" ht="15.75" customHeight="1" x14ac:dyDescent="0.3">
      <c r="A6" s="35"/>
      <c r="B6" s="36"/>
      <c r="C6" s="37" t="s">
        <v>1</v>
      </c>
      <c r="D6" s="37"/>
      <c r="E6" s="36"/>
      <c r="F6" s="37" t="s">
        <v>2</v>
      </c>
      <c r="G6" s="37"/>
      <c r="H6" s="36"/>
      <c r="I6" s="103" t="s">
        <v>3</v>
      </c>
      <c r="J6" s="103"/>
      <c r="K6" s="103"/>
      <c r="L6" s="36"/>
      <c r="M6" s="103" t="s">
        <v>4</v>
      </c>
      <c r="N6" s="103"/>
      <c r="O6" s="103"/>
      <c r="P6" s="103"/>
      <c r="Q6" s="103"/>
      <c r="R6" s="103"/>
    </row>
    <row r="7" spans="1:18" s="32" customFormat="1" ht="12.75" customHeight="1" x14ac:dyDescent="0.2">
      <c r="A7" s="38"/>
      <c r="B7" s="38"/>
      <c r="C7" s="39" t="s">
        <v>5</v>
      </c>
      <c r="D7" s="40" t="s">
        <v>6</v>
      </c>
      <c r="E7" s="38"/>
      <c r="F7" s="39" t="s">
        <v>7</v>
      </c>
      <c r="G7" s="40" t="s">
        <v>6</v>
      </c>
      <c r="H7" s="38"/>
      <c r="I7" s="39" t="s">
        <v>8</v>
      </c>
      <c r="J7" s="1"/>
      <c r="K7" s="2" t="s">
        <v>6</v>
      </c>
      <c r="L7" s="38"/>
      <c r="M7" s="40" t="s">
        <v>9</v>
      </c>
      <c r="N7" s="40" t="s">
        <v>10</v>
      </c>
      <c r="O7" s="41" t="s">
        <v>11</v>
      </c>
      <c r="P7" s="41" t="s">
        <v>12</v>
      </c>
      <c r="Q7" s="41" t="s">
        <v>13</v>
      </c>
      <c r="R7" s="41" t="s">
        <v>14</v>
      </c>
    </row>
    <row r="8" spans="1:18" s="15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6" customFormat="1" ht="12.75" customHeight="1" x14ac:dyDescent="0.2">
      <c r="A9" s="49" t="s">
        <v>19</v>
      </c>
      <c r="B9" s="15"/>
      <c r="C9" s="20"/>
      <c r="D9" s="20"/>
      <c r="E9" s="15"/>
      <c r="F9" s="16"/>
      <c r="G9" s="15"/>
      <c r="H9" s="15"/>
      <c r="I9" s="21"/>
      <c r="J9" s="21"/>
      <c r="K9" s="22"/>
      <c r="L9" s="15"/>
      <c r="M9" s="23"/>
      <c r="N9" s="24"/>
      <c r="O9" s="24"/>
      <c r="P9" s="25"/>
      <c r="Q9" s="25"/>
    </row>
    <row r="10" spans="1:18" s="26" customFormat="1" ht="12.75" customHeight="1" x14ac:dyDescent="0.25">
      <c r="A10" s="50"/>
      <c r="B10" s="15"/>
      <c r="C10" s="16"/>
      <c r="D10" s="15"/>
      <c r="E10" s="15"/>
      <c r="F10" s="16"/>
      <c r="G10" s="15"/>
      <c r="H10" s="15"/>
      <c r="I10" s="15"/>
      <c r="J10" s="15"/>
      <c r="K10" s="16"/>
      <c r="L10" s="15"/>
      <c r="M10" s="23"/>
      <c r="N10" s="24"/>
      <c r="O10" s="24"/>
      <c r="P10" s="25"/>
      <c r="Q10" s="25"/>
    </row>
    <row r="11" spans="1:18" s="26" customFormat="1" ht="12.75" customHeight="1" x14ac:dyDescent="0.2">
      <c r="A11" s="51" t="s">
        <v>20</v>
      </c>
      <c r="B11" s="3"/>
      <c r="C11" s="16"/>
      <c r="D11" s="15"/>
      <c r="E11" s="15"/>
      <c r="F11" s="16"/>
      <c r="G11" s="15"/>
      <c r="H11" s="3"/>
      <c r="I11" s="4">
        <f>'PS SUM'!C27/1000</f>
        <v>51.993000000000002</v>
      </c>
      <c r="J11" s="15"/>
      <c r="K11" s="55">
        <v>4000</v>
      </c>
      <c r="L11" s="3"/>
      <c r="M11" s="4">
        <f>M12+M13</f>
        <v>-3.2740000000000009</v>
      </c>
      <c r="N11" s="4">
        <f>N12+N13</f>
        <v>253.02800000000002</v>
      </c>
      <c r="O11" s="4">
        <f>O12+O13</f>
        <v>729.59799999999996</v>
      </c>
      <c r="P11" s="4">
        <f>P12+P13</f>
        <v>914.7949500000002</v>
      </c>
      <c r="Q11" s="4">
        <f>Q12+Q13</f>
        <v>-8305.4570147335144</v>
      </c>
      <c r="R11" s="27"/>
    </row>
    <row r="12" spans="1:18" s="15" customFormat="1" ht="12.75" customHeight="1" x14ac:dyDescent="0.2">
      <c r="A12" s="52" t="s">
        <v>21</v>
      </c>
      <c r="B12" s="5"/>
      <c r="C12" s="6">
        <f>'PS SUM'!C29</f>
        <v>-50250</v>
      </c>
      <c r="D12" s="54" t="s">
        <v>24</v>
      </c>
      <c r="E12" s="5"/>
      <c r="F12" s="6">
        <f>'PS SUM'!C30</f>
        <v>-50250</v>
      </c>
      <c r="G12" s="54" t="s">
        <v>24</v>
      </c>
      <c r="H12" s="5"/>
      <c r="I12" s="7">
        <f>'PS SUM'!C31/1000</f>
        <v>51.993000000000002</v>
      </c>
      <c r="J12" s="5"/>
      <c r="K12" s="55">
        <v>3000</v>
      </c>
      <c r="L12" s="5"/>
      <c r="M12" s="7">
        <f>'PS SUM'!C32/1000</f>
        <v>-11.522</v>
      </c>
      <c r="N12" s="7">
        <f>'PS SUM'!C33/1000</f>
        <v>106.73</v>
      </c>
      <c r="O12" s="7">
        <f>'PS SUM'!C34/1000</f>
        <v>465.06700000000001</v>
      </c>
      <c r="P12" s="7">
        <f>'PS SUM'!C35/1000</f>
        <v>1283.7070100000003</v>
      </c>
      <c r="Q12" s="7">
        <f>'PS SUM'!C36/1000</f>
        <v>-12858.570558000005</v>
      </c>
      <c r="R12" s="28"/>
    </row>
    <row r="13" spans="1:18" s="15" customFormat="1" ht="13.5" customHeight="1" x14ac:dyDescent="0.2">
      <c r="A13" s="52" t="s">
        <v>22</v>
      </c>
      <c r="B13" s="5"/>
      <c r="C13" s="8">
        <f>'PS SUM'!C38/1000000</f>
        <v>0</v>
      </c>
      <c r="D13" s="54" t="s">
        <v>25</v>
      </c>
      <c r="E13" s="5"/>
      <c r="F13" s="8">
        <f>'PS SUM'!C39/1000000</f>
        <v>0</v>
      </c>
      <c r="G13" s="54" t="s">
        <v>25</v>
      </c>
      <c r="H13" s="5"/>
      <c r="I13" s="7">
        <f>'PS SUM'!C40/1000</f>
        <v>0</v>
      </c>
      <c r="J13" s="5"/>
      <c r="K13" s="55">
        <v>1000</v>
      </c>
      <c r="L13" s="5"/>
      <c r="M13" s="7">
        <f>'PS SUM'!C41/1000</f>
        <v>8.2479999999999993</v>
      </c>
      <c r="N13" s="7">
        <f>'PS SUM'!C42/1000</f>
        <v>146.298</v>
      </c>
      <c r="O13" s="7">
        <f>'PS SUM'!C43/1000</f>
        <v>264.53100000000001</v>
      </c>
      <c r="P13" s="7">
        <f>'PS SUM'!C44/1000</f>
        <v>-368.91206000000005</v>
      </c>
      <c r="Q13" s="7">
        <f>'PS SUM'!C45/1000</f>
        <v>4553.1135432664905</v>
      </c>
      <c r="R13" s="28"/>
    </row>
    <row r="14" spans="1:18" ht="15.75" x14ac:dyDescent="0.25">
      <c r="A14" s="53"/>
      <c r="D14" s="53"/>
      <c r="G14" s="53"/>
      <c r="K14" s="56"/>
      <c r="M14" s="29"/>
      <c r="N14" s="29"/>
      <c r="O14" s="29"/>
      <c r="P14" s="29"/>
      <c r="Q14" s="29"/>
      <c r="R14" s="30"/>
    </row>
    <row r="15" spans="1:18" ht="15.75" x14ac:dyDescent="0.25">
      <c r="A15" s="53"/>
      <c r="D15" s="53"/>
      <c r="G15" s="53"/>
      <c r="K15" s="56"/>
      <c r="M15" s="29"/>
      <c r="N15" s="29"/>
      <c r="O15" s="29"/>
      <c r="P15" s="29"/>
      <c r="Q15" s="29"/>
      <c r="R15" s="30"/>
    </row>
    <row r="16" spans="1:18" s="26" customFormat="1" ht="12.75" customHeight="1" x14ac:dyDescent="0.25">
      <c r="A16" s="51" t="s">
        <v>23</v>
      </c>
      <c r="B16" s="3"/>
      <c r="C16" s="13"/>
      <c r="D16" s="53"/>
      <c r="E16" s="3"/>
      <c r="F16" s="13"/>
      <c r="G16" s="53"/>
      <c r="H16" s="3"/>
      <c r="I16" s="4">
        <f>'PS SUM'!C12/1000</f>
        <v>2867.0790000000002</v>
      </c>
      <c r="J16" s="5"/>
      <c r="K16" s="55">
        <v>10000</v>
      </c>
      <c r="L16" s="3"/>
      <c r="M16" s="4">
        <f>M17+M18</f>
        <v>-495.315</v>
      </c>
      <c r="N16" s="4">
        <f>N17+N18</f>
        <v>8671.6190000000006</v>
      </c>
      <c r="O16" s="4">
        <v>28356</v>
      </c>
      <c r="P16" s="4">
        <v>46094</v>
      </c>
      <c r="Q16" s="4">
        <v>168978</v>
      </c>
      <c r="R16" s="4">
        <v>168978</v>
      </c>
    </row>
    <row r="17" spans="1:18" s="15" customFormat="1" ht="12.75" customHeight="1" x14ac:dyDescent="0.2">
      <c r="A17" s="52" t="s">
        <v>21</v>
      </c>
      <c r="B17" s="5"/>
      <c r="C17" s="6">
        <f>'PS SUM'!C14</f>
        <v>-5485864.9232000057</v>
      </c>
      <c r="D17" s="54" t="s">
        <v>26</v>
      </c>
      <c r="E17" s="5"/>
      <c r="F17" s="6">
        <f>'PS SUM'!C15</f>
        <v>-4672820.0961999996</v>
      </c>
      <c r="G17" s="54" t="s">
        <v>26</v>
      </c>
      <c r="H17" s="5"/>
      <c r="I17" s="7">
        <f>'PS SUM'!C16/1000</f>
        <v>2534.808</v>
      </c>
      <c r="J17" s="9"/>
      <c r="K17" s="55">
        <v>7500</v>
      </c>
      <c r="L17" s="5"/>
      <c r="M17" s="7">
        <f>'PS SUM'!C17/1000</f>
        <v>-103.36</v>
      </c>
      <c r="N17" s="7">
        <f>'PS SUM'!C18/1000</f>
        <v>8419.2440000000006</v>
      </c>
      <c r="O17" s="10"/>
      <c r="P17" s="11"/>
      <c r="Q17" s="10"/>
      <c r="R17" s="10"/>
    </row>
    <row r="18" spans="1:18" s="15" customFormat="1" ht="13.5" customHeight="1" x14ac:dyDescent="0.2">
      <c r="A18" s="52" t="s">
        <v>22</v>
      </c>
      <c r="B18" s="5"/>
      <c r="C18" s="8">
        <f>'PS SUM'!C20/1000000</f>
        <v>-5.5923511404999999</v>
      </c>
      <c r="D18" s="54" t="s">
        <v>27</v>
      </c>
      <c r="E18" s="5"/>
      <c r="F18" s="8">
        <f>'PS SUM'!C21/1000000</f>
        <v>-7.0126050741000006</v>
      </c>
      <c r="G18" s="54" t="s">
        <v>27</v>
      </c>
      <c r="H18" s="5"/>
      <c r="I18" s="7">
        <f>'PS SUM'!C22/1000</f>
        <v>502.34800000000001</v>
      </c>
      <c r="J18" s="9"/>
      <c r="K18" s="55">
        <v>2500</v>
      </c>
      <c r="L18" s="5"/>
      <c r="M18" s="7">
        <f>'PS SUM'!C23/1000</f>
        <v>-391.95499999999998</v>
      </c>
      <c r="N18" s="7">
        <f>'PS SUM'!C24/1000</f>
        <v>252.375</v>
      </c>
      <c r="O18" s="10"/>
      <c r="P18" s="10"/>
      <c r="Q18" s="10"/>
      <c r="R18" s="10"/>
    </row>
    <row r="20" spans="1:18" x14ac:dyDescent="0.2">
      <c r="C20" s="31"/>
    </row>
    <row r="22" spans="1:18" s="53" customFormat="1" ht="15.75" x14ac:dyDescent="0.25">
      <c r="A22" s="57" t="s">
        <v>28</v>
      </c>
      <c r="K22" s="56"/>
      <c r="M22" s="56"/>
      <c r="N22" s="56"/>
      <c r="O22" s="56"/>
      <c r="P22" s="56"/>
      <c r="Q22" s="56"/>
    </row>
    <row r="23" spans="1:18" s="53" customFormat="1" ht="15.75" x14ac:dyDescent="0.25">
      <c r="A23" s="58" t="s">
        <v>29</v>
      </c>
      <c r="I23" s="53" t="s">
        <v>30</v>
      </c>
      <c r="K23" s="56"/>
      <c r="M23" s="56"/>
      <c r="N23" s="56"/>
      <c r="O23" s="56"/>
      <c r="P23" s="56"/>
      <c r="Q23" s="56"/>
    </row>
    <row r="24" spans="1:18" s="53" customFormat="1" ht="15.75" x14ac:dyDescent="0.25">
      <c r="A24" s="58" t="s">
        <v>31</v>
      </c>
      <c r="K24" s="56"/>
      <c r="M24" s="56"/>
      <c r="N24" s="56"/>
      <c r="O24" s="56"/>
      <c r="P24" s="56"/>
      <c r="Q24" s="56"/>
    </row>
    <row r="25" spans="1:18" s="53" customFormat="1" ht="15.75" x14ac:dyDescent="0.25">
      <c r="A25" s="58" t="s">
        <v>32</v>
      </c>
      <c r="K25" s="56"/>
      <c r="M25" s="56"/>
      <c r="N25" s="56"/>
      <c r="O25" s="56"/>
      <c r="P25" s="56"/>
      <c r="Q25" s="56"/>
    </row>
    <row r="26" spans="1:18" s="53" customFormat="1" ht="15.75" x14ac:dyDescent="0.25">
      <c r="A26" s="58" t="s">
        <v>33</v>
      </c>
      <c r="B26" s="36"/>
      <c r="C26" s="36"/>
      <c r="D26" s="36"/>
      <c r="E26" s="36"/>
      <c r="F26" s="36"/>
      <c r="G26" s="36"/>
      <c r="H26" s="36"/>
      <c r="I26" s="36"/>
      <c r="J26" s="36"/>
      <c r="K26" s="33"/>
      <c r="L26" s="36"/>
      <c r="M26" s="33"/>
      <c r="N26" s="33"/>
      <c r="O26" s="33"/>
      <c r="P26" s="33"/>
      <c r="Q26" s="33"/>
      <c r="R26" s="36"/>
    </row>
    <row r="27" spans="1:18" s="53" customFormat="1" ht="15.75" x14ac:dyDescent="0.25">
      <c r="A27" s="59" t="s">
        <v>34</v>
      </c>
      <c r="B27" s="36"/>
      <c r="C27" s="36"/>
      <c r="D27" s="36"/>
      <c r="E27" s="36"/>
      <c r="F27" s="36"/>
      <c r="G27" s="36"/>
      <c r="H27" s="36"/>
      <c r="I27" s="36"/>
      <c r="J27" s="36"/>
      <c r="K27" s="33"/>
      <c r="L27" s="36"/>
      <c r="M27" s="33"/>
      <c r="N27" s="33"/>
      <c r="O27" s="33"/>
      <c r="P27" s="33"/>
      <c r="Q27" s="33"/>
      <c r="R27" s="36"/>
    </row>
    <row r="28" spans="1:18" s="53" customFormat="1" ht="15.75" x14ac:dyDescent="0.25">
      <c r="A28" s="59" t="s">
        <v>35</v>
      </c>
      <c r="B28" s="36"/>
      <c r="C28" s="36"/>
      <c r="D28" s="36"/>
      <c r="E28" s="36"/>
      <c r="F28" s="36"/>
      <c r="G28" s="36"/>
      <c r="H28" s="36"/>
      <c r="I28" s="36"/>
      <c r="J28" s="36"/>
      <c r="K28" s="33"/>
      <c r="L28" s="36"/>
      <c r="M28" s="33"/>
      <c r="N28" s="33"/>
      <c r="O28" s="33"/>
      <c r="P28" s="33"/>
      <c r="Q28" s="33"/>
      <c r="R28" s="36"/>
    </row>
    <row r="29" spans="1:18" s="53" customFormat="1" ht="15.75" x14ac:dyDescent="0.25">
      <c r="A29" s="36" t="s">
        <v>36</v>
      </c>
      <c r="B29" s="36"/>
      <c r="C29" s="36"/>
      <c r="D29" s="36"/>
      <c r="E29" s="36"/>
      <c r="F29" s="36"/>
      <c r="G29" s="36"/>
      <c r="H29" s="36"/>
      <c r="I29" s="36"/>
      <c r="J29" s="36"/>
      <c r="K29" s="33"/>
      <c r="L29" s="36"/>
      <c r="M29" s="33"/>
      <c r="N29" s="33"/>
      <c r="O29" s="33"/>
      <c r="P29" s="33"/>
      <c r="Q29" s="33"/>
      <c r="R29" s="36"/>
    </row>
    <row r="30" spans="1:18" s="53" customFormat="1" ht="15.75" x14ac:dyDescent="0.25">
      <c r="A30" s="36" t="s">
        <v>37</v>
      </c>
      <c r="B30" s="36"/>
      <c r="C30" s="36"/>
      <c r="D30" s="36"/>
      <c r="E30" s="36"/>
      <c r="F30" s="36"/>
      <c r="G30" s="36"/>
      <c r="H30" s="36"/>
      <c r="I30" s="36"/>
      <c r="J30" s="36"/>
      <c r="K30" s="33"/>
      <c r="L30" s="36"/>
      <c r="M30" s="33"/>
      <c r="N30" s="33"/>
      <c r="O30" s="33"/>
      <c r="P30" s="33"/>
      <c r="Q30" s="33"/>
      <c r="R30" s="36"/>
    </row>
    <row r="31" spans="1:18" s="53" customFormat="1" ht="15.75" x14ac:dyDescent="0.25">
      <c r="A31" s="36" t="s">
        <v>38</v>
      </c>
      <c r="B31" s="36"/>
      <c r="C31" s="36"/>
      <c r="D31" s="36"/>
      <c r="E31" s="36"/>
      <c r="F31" s="36"/>
      <c r="G31" s="36"/>
      <c r="H31" s="36"/>
      <c r="I31" s="36"/>
      <c r="J31" s="36"/>
      <c r="K31" s="33"/>
      <c r="L31" s="36"/>
      <c r="M31" s="33"/>
      <c r="N31" s="33"/>
      <c r="O31" s="33"/>
      <c r="P31" s="33"/>
      <c r="Q31" s="33"/>
      <c r="R31" s="36"/>
    </row>
    <row r="32" spans="1:18" s="53" customFormat="1" ht="15.75" x14ac:dyDescent="0.25">
      <c r="A32" s="36" t="s">
        <v>39</v>
      </c>
      <c r="B32" s="36"/>
      <c r="C32" s="36"/>
      <c r="D32" s="36"/>
      <c r="E32" s="36"/>
      <c r="F32" s="36"/>
      <c r="G32" s="36"/>
      <c r="H32" s="36"/>
      <c r="I32" s="36"/>
      <c r="J32" s="36"/>
      <c r="K32" s="33"/>
      <c r="L32" s="36"/>
      <c r="M32" s="33"/>
      <c r="N32" s="33"/>
      <c r="O32" s="33"/>
      <c r="P32" s="33"/>
      <c r="Q32" s="33"/>
      <c r="R32" s="36"/>
    </row>
    <row r="33" spans="1:18" s="53" customFormat="1" ht="15.75" x14ac:dyDescent="0.25">
      <c r="A33" s="36" t="s">
        <v>40</v>
      </c>
      <c r="B33" s="36"/>
      <c r="C33" s="36"/>
      <c r="D33" s="36"/>
      <c r="E33" s="36"/>
      <c r="F33" s="36"/>
      <c r="G33" s="36"/>
      <c r="H33" s="36"/>
      <c r="I33" s="36"/>
      <c r="J33" s="36"/>
      <c r="K33" s="33"/>
      <c r="L33" s="36"/>
      <c r="M33" s="33"/>
      <c r="N33" s="33"/>
      <c r="O33" s="33"/>
      <c r="P33" s="33"/>
      <c r="Q33" s="33"/>
      <c r="R33" s="36"/>
    </row>
    <row r="34" spans="1:18" s="53" customFormat="1" ht="15.75" x14ac:dyDescent="0.25">
      <c r="A34" s="58" t="s">
        <v>41</v>
      </c>
      <c r="B34" s="36"/>
      <c r="C34" s="36"/>
      <c r="D34" s="36"/>
      <c r="E34" s="36"/>
      <c r="F34" s="36"/>
      <c r="G34" s="36"/>
      <c r="H34" s="36"/>
      <c r="I34" s="36"/>
      <c r="J34" s="36"/>
      <c r="K34" s="33"/>
      <c r="L34" s="36"/>
      <c r="M34" s="33"/>
      <c r="N34" s="33"/>
      <c r="O34" s="33"/>
      <c r="P34" s="33"/>
      <c r="Q34" s="33"/>
      <c r="R34" s="36"/>
    </row>
    <row r="35" spans="1:18" s="53" customFormat="1" ht="15.75" x14ac:dyDescent="0.25">
      <c r="A35" s="58" t="s">
        <v>42</v>
      </c>
      <c r="B35" s="36"/>
      <c r="C35" s="36"/>
      <c r="D35" s="36"/>
      <c r="E35" s="36"/>
      <c r="F35" s="36"/>
      <c r="G35" s="36"/>
      <c r="H35" s="36"/>
      <c r="I35" s="36"/>
      <c r="J35" s="36"/>
      <c r="K35" s="33"/>
      <c r="L35" s="36"/>
      <c r="M35" s="33"/>
      <c r="N35" s="33"/>
      <c r="O35" s="33"/>
      <c r="P35" s="33"/>
      <c r="Q35" s="33"/>
      <c r="R35" s="36"/>
    </row>
    <row r="37" spans="1:18" x14ac:dyDescent="0.2">
      <c r="A37" s="13" t="str">
        <f ca="1">CELL("filename")</f>
        <v>N:\RISKRPTG\Term Books\Dpr\12 2001\[DPR 20.xls]DPR</v>
      </c>
    </row>
    <row r="39" spans="1:18" x14ac:dyDescent="0.2">
      <c r="A39" s="12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6" orientation="landscape" r:id="rId1"/>
  <headerFooter alignWithMargins="0">
    <oddFooter>&amp;L&amp;A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7"/>
  <sheetViews>
    <sheetView zoomScale="95" workbookViewId="0">
      <pane ySplit="8" topLeftCell="A122" activePane="bottomLeft" state="frozen"/>
      <selection pane="bottomLeft" activeCell="A131" sqref="A131"/>
    </sheetView>
  </sheetViews>
  <sheetFormatPr defaultRowHeight="9" x14ac:dyDescent="0.15"/>
  <cols>
    <col min="1" max="1" width="8.33203125" style="64" customWidth="1"/>
    <col min="2" max="2" width="9" style="61" customWidth="1"/>
    <col min="3" max="3" width="1" style="61" customWidth="1"/>
    <col min="4" max="4" width="9" style="61" customWidth="1"/>
    <col min="5" max="5" width="10.33203125" style="61" customWidth="1"/>
    <col min="6" max="6" width="12.6640625" style="61" customWidth="1"/>
    <col min="7" max="7" width="9" style="61" customWidth="1"/>
    <col min="8" max="8" width="1" style="62" customWidth="1"/>
    <col min="9" max="9" width="37" style="63" customWidth="1"/>
    <col min="10" max="10" width="3.1640625" style="64" customWidth="1"/>
    <col min="11" max="11" width="8.5" style="66" customWidth="1"/>
    <col min="12" max="12" width="9" style="61" customWidth="1"/>
    <col min="13" max="13" width="1" style="61" customWidth="1"/>
    <col min="14" max="14" width="9" style="61" customWidth="1"/>
    <col min="15" max="15" width="10.33203125" style="61" customWidth="1"/>
    <col min="16" max="16" width="12.33203125" style="61" customWidth="1"/>
    <col min="17" max="17" width="1" style="62" customWidth="1"/>
    <col min="18" max="18" width="37" style="64" customWidth="1"/>
    <col min="19" max="16384" width="9.33203125" style="64"/>
  </cols>
  <sheetData>
    <row r="1" spans="1:18" ht="12.75" x14ac:dyDescent="0.2">
      <c r="A1" s="60" t="s">
        <v>43</v>
      </c>
      <c r="K1" s="65"/>
    </row>
    <row r="2" spans="1:18" ht="12.75" x14ac:dyDescent="0.2">
      <c r="A2" s="60" t="s">
        <v>44</v>
      </c>
      <c r="K2" s="65"/>
    </row>
    <row r="3" spans="1:18" ht="12.75" x14ac:dyDescent="0.2">
      <c r="A3" s="60" t="str">
        <f>DPR!R3</f>
        <v>As of December 20, 2001</v>
      </c>
      <c r="K3" s="65"/>
    </row>
    <row r="4" spans="1:18" ht="12.75" x14ac:dyDescent="0.2">
      <c r="A4" s="60" t="s">
        <v>45</v>
      </c>
      <c r="K4" s="65"/>
    </row>
    <row r="5" spans="1:18" ht="12.75" x14ac:dyDescent="0.2">
      <c r="A5" s="60" t="s">
        <v>46</v>
      </c>
    </row>
    <row r="7" spans="1:18" s="71" customFormat="1" ht="12.75" x14ac:dyDescent="0.2">
      <c r="A7" s="67" t="s">
        <v>47</v>
      </c>
      <c r="B7" s="68"/>
      <c r="C7" s="68"/>
      <c r="D7" s="68"/>
      <c r="E7" s="68"/>
      <c r="F7" s="68"/>
      <c r="G7" s="68"/>
      <c r="H7" s="69"/>
      <c r="I7" s="70"/>
      <c r="K7" s="72" t="s">
        <v>48</v>
      </c>
      <c r="L7" s="68"/>
      <c r="M7" s="68"/>
      <c r="N7" s="68"/>
      <c r="O7" s="68"/>
      <c r="P7" s="68"/>
      <c r="Q7" s="69"/>
    </row>
    <row r="8" spans="1:18" s="76" customFormat="1" ht="48.75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52</v>
      </c>
      <c r="F8" s="74" t="s">
        <v>53</v>
      </c>
      <c r="G8" s="74" t="s">
        <v>54</v>
      </c>
      <c r="H8" s="74"/>
      <c r="I8" s="75" t="s">
        <v>55</v>
      </c>
      <c r="K8" s="73" t="s">
        <v>49</v>
      </c>
      <c r="L8" s="74" t="s">
        <v>50</v>
      </c>
      <c r="M8" s="74"/>
      <c r="N8" s="74" t="s">
        <v>51</v>
      </c>
      <c r="O8" s="74" t="s">
        <v>52</v>
      </c>
      <c r="P8" s="74" t="s">
        <v>53</v>
      </c>
      <c r="Q8" s="74"/>
      <c r="R8" s="75" t="s">
        <v>55</v>
      </c>
    </row>
    <row r="9" spans="1:18" s="76" customFormat="1" ht="3" customHeight="1" x14ac:dyDescent="0.15">
      <c r="A9" s="82"/>
      <c r="B9" s="83"/>
      <c r="C9" s="83"/>
      <c r="D9" s="83"/>
      <c r="E9" s="83"/>
      <c r="F9" s="83"/>
      <c r="G9" s="83"/>
      <c r="H9" s="83"/>
      <c r="I9" s="84"/>
      <c r="K9" s="82"/>
      <c r="L9" s="83"/>
      <c r="M9" s="83"/>
      <c r="N9" s="83"/>
      <c r="O9" s="83"/>
      <c r="P9" s="83"/>
      <c r="Q9" s="83"/>
      <c r="R9" s="84"/>
    </row>
    <row r="10" spans="1:18" ht="36" hidden="1" x14ac:dyDescent="0.15">
      <c r="A10" s="77">
        <v>37158</v>
      </c>
      <c r="B10" s="78">
        <v>2283</v>
      </c>
      <c r="C10" s="78"/>
      <c r="D10" s="78">
        <v>27</v>
      </c>
      <c r="E10" s="78">
        <f>B10-D10</f>
        <v>2256</v>
      </c>
      <c r="F10" s="78">
        <v>0</v>
      </c>
      <c r="G10" s="78">
        <v>0</v>
      </c>
      <c r="H10" s="79"/>
      <c r="I10" s="80" t="s">
        <v>56</v>
      </c>
      <c r="J10" s="80"/>
      <c r="K10" s="77">
        <f>A10</f>
        <v>37158</v>
      </c>
      <c r="L10" s="78">
        <v>649</v>
      </c>
      <c r="M10" s="78"/>
      <c r="N10" s="78">
        <v>0</v>
      </c>
      <c r="O10" s="78">
        <v>649</v>
      </c>
      <c r="P10" s="78">
        <v>0</v>
      </c>
      <c r="Q10" s="79"/>
      <c r="R10" s="80" t="s">
        <v>57</v>
      </c>
    </row>
    <row r="11" spans="1:18" hidden="1" x14ac:dyDescent="0.15">
      <c r="A11" s="77"/>
      <c r="B11" s="78"/>
      <c r="C11" s="78"/>
      <c r="D11" s="78"/>
      <c r="E11" s="78"/>
      <c r="F11" s="78"/>
      <c r="G11" s="78"/>
      <c r="H11" s="79"/>
      <c r="I11" s="80"/>
      <c r="J11" s="80"/>
      <c r="K11" s="77"/>
      <c r="L11" s="78"/>
      <c r="M11" s="78"/>
      <c r="N11" s="78"/>
      <c r="O11" s="78"/>
      <c r="P11" s="78"/>
      <c r="Q11" s="79"/>
      <c r="R11" s="80"/>
    </row>
    <row r="12" spans="1:18" ht="27" hidden="1" x14ac:dyDescent="0.15">
      <c r="A12" s="77">
        <v>37159</v>
      </c>
      <c r="B12" s="78">
        <v>-1071</v>
      </c>
      <c r="C12" s="78"/>
      <c r="D12" s="78">
        <v>-7</v>
      </c>
      <c r="E12" s="78">
        <f>B12-D12</f>
        <v>-1064</v>
      </c>
      <c r="F12" s="78">
        <v>0</v>
      </c>
      <c r="G12" s="78">
        <v>0</v>
      </c>
      <c r="H12" s="79"/>
      <c r="I12" s="80" t="s">
        <v>58</v>
      </c>
      <c r="J12" s="80"/>
      <c r="K12" s="77">
        <f>A12</f>
        <v>37159</v>
      </c>
      <c r="L12" s="78">
        <v>-1177</v>
      </c>
      <c r="M12" s="78"/>
      <c r="N12" s="78">
        <v>111</v>
      </c>
      <c r="O12" s="78">
        <f>L12-N12</f>
        <v>-1288</v>
      </c>
      <c r="P12" s="78">
        <v>0</v>
      </c>
      <c r="Q12" s="79"/>
      <c r="R12" s="80" t="s">
        <v>59</v>
      </c>
    </row>
    <row r="13" spans="1:18" hidden="1" x14ac:dyDescent="0.15">
      <c r="A13" s="77"/>
      <c r="B13" s="78"/>
      <c r="C13" s="78"/>
      <c r="D13" s="78"/>
      <c r="E13" s="78"/>
      <c r="F13" s="78"/>
      <c r="G13" s="78"/>
      <c r="H13" s="79"/>
      <c r="I13" s="80"/>
      <c r="J13" s="80"/>
      <c r="K13" s="77"/>
      <c r="L13" s="78"/>
      <c r="M13" s="78"/>
      <c r="N13" s="78"/>
      <c r="O13" s="78"/>
      <c r="P13" s="78"/>
      <c r="Q13" s="79"/>
      <c r="R13" s="80"/>
    </row>
    <row r="14" spans="1:18" ht="27" hidden="1" x14ac:dyDescent="0.15">
      <c r="A14" s="77">
        <v>37160</v>
      </c>
      <c r="B14" s="78">
        <v>1030</v>
      </c>
      <c r="C14" s="78"/>
      <c r="D14" s="78">
        <v>0</v>
      </c>
      <c r="E14" s="78">
        <f>B14-F14</f>
        <v>1011</v>
      </c>
      <c r="F14" s="78">
        <v>19</v>
      </c>
      <c r="G14" s="78">
        <v>0</v>
      </c>
      <c r="H14" s="79"/>
      <c r="I14" s="80" t="s">
        <v>60</v>
      </c>
      <c r="J14" s="80"/>
      <c r="K14" s="77">
        <f>A14</f>
        <v>37160</v>
      </c>
      <c r="L14" s="78">
        <v>330</v>
      </c>
      <c r="M14" s="78"/>
      <c r="N14" s="78">
        <v>0</v>
      </c>
      <c r="O14" s="78">
        <f>L14</f>
        <v>330</v>
      </c>
      <c r="P14" s="78">
        <v>0</v>
      </c>
      <c r="Q14" s="79"/>
      <c r="R14" s="80" t="s">
        <v>61</v>
      </c>
    </row>
    <row r="15" spans="1:18" hidden="1" x14ac:dyDescent="0.15">
      <c r="A15" s="77"/>
      <c r="B15" s="78"/>
      <c r="C15" s="78"/>
      <c r="D15" s="78"/>
      <c r="E15" s="78"/>
      <c r="F15" s="78"/>
      <c r="G15" s="78"/>
      <c r="H15" s="79"/>
      <c r="I15" s="80"/>
      <c r="J15" s="80"/>
      <c r="K15" s="77"/>
      <c r="L15" s="78"/>
      <c r="M15" s="78"/>
      <c r="N15" s="78"/>
      <c r="O15" s="78"/>
      <c r="P15" s="78"/>
      <c r="Q15" s="79"/>
      <c r="R15" s="80"/>
    </row>
    <row r="16" spans="1:18" ht="36" hidden="1" x14ac:dyDescent="0.15">
      <c r="A16" s="77">
        <v>37161</v>
      </c>
      <c r="B16" s="78">
        <v>265</v>
      </c>
      <c r="C16" s="78"/>
      <c r="D16" s="78">
        <v>85</v>
      </c>
      <c r="E16" s="78">
        <f>B16-D16</f>
        <v>180</v>
      </c>
      <c r="F16" s="78">
        <v>0</v>
      </c>
      <c r="G16" s="78">
        <v>0</v>
      </c>
      <c r="H16" s="79"/>
      <c r="I16" s="80" t="s">
        <v>62</v>
      </c>
      <c r="J16" s="80"/>
      <c r="K16" s="77">
        <f>A16</f>
        <v>37161</v>
      </c>
      <c r="L16" s="78">
        <v>237</v>
      </c>
      <c r="M16" s="78"/>
      <c r="N16" s="78">
        <v>0</v>
      </c>
      <c r="O16" s="78">
        <v>237</v>
      </c>
      <c r="P16" s="78">
        <v>0</v>
      </c>
      <c r="Q16" s="79"/>
      <c r="R16" s="80" t="s">
        <v>63</v>
      </c>
    </row>
    <row r="17" spans="1:18" hidden="1" x14ac:dyDescent="0.15">
      <c r="A17" s="77"/>
      <c r="B17" s="78"/>
      <c r="C17" s="78"/>
      <c r="D17" s="78"/>
      <c r="E17" s="78"/>
      <c r="F17" s="78"/>
      <c r="G17" s="78"/>
      <c r="H17" s="79"/>
      <c r="I17" s="80"/>
      <c r="J17" s="80"/>
      <c r="K17" s="77"/>
      <c r="L17" s="78"/>
      <c r="M17" s="78"/>
      <c r="N17" s="78"/>
      <c r="O17" s="78"/>
      <c r="P17" s="78"/>
      <c r="Q17" s="79"/>
      <c r="R17" s="80"/>
    </row>
    <row r="18" spans="1:18" ht="18" hidden="1" x14ac:dyDescent="0.15">
      <c r="A18" s="77">
        <v>37162</v>
      </c>
      <c r="B18" s="78">
        <v>-205</v>
      </c>
      <c r="C18" s="78"/>
      <c r="D18" s="78">
        <v>7</v>
      </c>
      <c r="E18" s="78">
        <v>-212</v>
      </c>
      <c r="F18" s="78">
        <v>0</v>
      </c>
      <c r="G18" s="78">
        <v>0</v>
      </c>
      <c r="H18" s="79"/>
      <c r="I18" s="80" t="s">
        <v>64</v>
      </c>
      <c r="J18" s="80"/>
      <c r="K18" s="77">
        <f>A18</f>
        <v>37162</v>
      </c>
      <c r="L18" s="78">
        <v>-414</v>
      </c>
      <c r="M18" s="78"/>
      <c r="N18" s="78">
        <v>0</v>
      </c>
      <c r="O18" s="78">
        <v>-414</v>
      </c>
      <c r="P18" s="78">
        <v>0</v>
      </c>
      <c r="Q18" s="79"/>
      <c r="R18" s="80" t="s">
        <v>65</v>
      </c>
    </row>
    <row r="19" spans="1:18" hidden="1" x14ac:dyDescent="0.15">
      <c r="A19" s="77"/>
      <c r="B19" s="78"/>
      <c r="C19" s="78"/>
      <c r="D19" s="78"/>
      <c r="E19" s="78"/>
      <c r="F19" s="78"/>
      <c r="G19" s="78"/>
      <c r="H19" s="79"/>
      <c r="I19" s="80"/>
      <c r="J19" s="80"/>
      <c r="K19" s="77"/>
      <c r="L19" s="78"/>
      <c r="M19" s="78"/>
      <c r="N19" s="78"/>
      <c r="O19" s="78"/>
      <c r="P19" s="78"/>
      <c r="Q19" s="79"/>
      <c r="R19" s="80"/>
    </row>
    <row r="20" spans="1:18" ht="27" hidden="1" x14ac:dyDescent="0.15">
      <c r="A20" s="77">
        <v>37165</v>
      </c>
      <c r="B20" s="78">
        <v>-829</v>
      </c>
      <c r="C20" s="78"/>
      <c r="D20" s="78">
        <v>2</v>
      </c>
      <c r="E20" s="78">
        <v>-831</v>
      </c>
      <c r="F20" s="78">
        <v>0</v>
      </c>
      <c r="G20" s="78">
        <v>0</v>
      </c>
      <c r="H20" s="79"/>
      <c r="I20" s="80" t="s">
        <v>66</v>
      </c>
      <c r="J20" s="80"/>
      <c r="K20" s="77">
        <f>A20</f>
        <v>37165</v>
      </c>
      <c r="L20" s="78">
        <v>-398</v>
      </c>
      <c r="M20" s="78"/>
      <c r="N20" s="78">
        <v>0</v>
      </c>
      <c r="O20" s="78">
        <v>-398</v>
      </c>
      <c r="P20" s="78">
        <v>0</v>
      </c>
      <c r="Q20" s="79"/>
      <c r="R20" s="80" t="s">
        <v>67</v>
      </c>
    </row>
    <row r="21" spans="1:18" hidden="1" x14ac:dyDescent="0.15">
      <c r="A21" s="77"/>
      <c r="B21" s="78"/>
      <c r="C21" s="78"/>
      <c r="D21" s="78"/>
      <c r="E21" s="78"/>
      <c r="F21" s="78"/>
      <c r="G21" s="78"/>
      <c r="H21" s="79"/>
      <c r="I21" s="80"/>
      <c r="J21" s="80"/>
      <c r="K21" s="77"/>
      <c r="L21" s="78"/>
      <c r="M21" s="78"/>
      <c r="N21" s="78"/>
      <c r="O21" s="78"/>
      <c r="P21" s="78"/>
      <c r="Q21" s="79"/>
      <c r="R21" s="80"/>
    </row>
    <row r="22" spans="1:18" ht="36" hidden="1" x14ac:dyDescent="0.15">
      <c r="A22" s="77">
        <v>37166</v>
      </c>
      <c r="B22" s="78">
        <v>928</v>
      </c>
      <c r="C22" s="78"/>
      <c r="D22" s="78">
        <v>0</v>
      </c>
      <c r="E22" s="78">
        <v>928</v>
      </c>
      <c r="F22" s="78">
        <v>0</v>
      </c>
      <c r="G22" s="78">
        <v>0</v>
      </c>
      <c r="H22" s="79"/>
      <c r="I22" s="80" t="s">
        <v>68</v>
      </c>
      <c r="J22" s="80"/>
      <c r="K22" s="77">
        <f>A22</f>
        <v>37166</v>
      </c>
      <c r="L22" s="78">
        <v>-39</v>
      </c>
      <c r="M22" s="78"/>
      <c r="N22" s="78">
        <v>0</v>
      </c>
      <c r="O22" s="78">
        <v>-39</v>
      </c>
      <c r="P22" s="78">
        <v>0</v>
      </c>
      <c r="Q22" s="79"/>
      <c r="R22" s="80" t="s">
        <v>69</v>
      </c>
    </row>
    <row r="23" spans="1:18" hidden="1" x14ac:dyDescent="0.15">
      <c r="A23" s="77"/>
      <c r="B23" s="78"/>
      <c r="C23" s="78"/>
      <c r="D23" s="78"/>
      <c r="E23" s="78"/>
      <c r="F23" s="78"/>
      <c r="G23" s="78"/>
      <c r="H23" s="79"/>
      <c r="I23" s="80"/>
      <c r="J23" s="80"/>
      <c r="K23" s="77"/>
      <c r="L23" s="78"/>
      <c r="M23" s="78"/>
      <c r="N23" s="78"/>
      <c r="O23" s="78"/>
      <c r="P23" s="78"/>
      <c r="Q23" s="79"/>
      <c r="R23" s="80"/>
    </row>
    <row r="24" spans="1:18" ht="36" hidden="1" x14ac:dyDescent="0.15">
      <c r="A24" s="77">
        <v>37167</v>
      </c>
      <c r="B24" s="78">
        <v>-57</v>
      </c>
      <c r="C24" s="78"/>
      <c r="D24" s="78">
        <v>3</v>
      </c>
      <c r="E24" s="78">
        <v>-60</v>
      </c>
      <c r="F24" s="78">
        <v>0</v>
      </c>
      <c r="G24" s="78">
        <v>0</v>
      </c>
      <c r="H24" s="79"/>
      <c r="I24" s="80" t="s">
        <v>70</v>
      </c>
      <c r="J24" s="80"/>
      <c r="K24" s="77">
        <f>A24</f>
        <v>37167</v>
      </c>
      <c r="L24" s="78">
        <v>313</v>
      </c>
      <c r="M24" s="78"/>
      <c r="N24" s="78">
        <v>-12</v>
      </c>
      <c r="O24" s="78">
        <v>325</v>
      </c>
      <c r="P24" s="78">
        <v>0</v>
      </c>
      <c r="Q24" s="79"/>
      <c r="R24" s="80" t="s">
        <v>71</v>
      </c>
    </row>
    <row r="25" spans="1:18" hidden="1" x14ac:dyDescent="0.15">
      <c r="A25" s="77"/>
      <c r="B25" s="78"/>
      <c r="C25" s="78"/>
      <c r="D25" s="78"/>
      <c r="E25" s="78"/>
      <c r="F25" s="78"/>
      <c r="G25" s="78"/>
      <c r="H25" s="79"/>
      <c r="I25" s="80"/>
      <c r="J25" s="80"/>
      <c r="K25" s="77"/>
      <c r="L25" s="78"/>
      <c r="M25" s="78"/>
      <c r="N25" s="78"/>
      <c r="O25" s="78"/>
      <c r="P25" s="78"/>
      <c r="Q25" s="79"/>
      <c r="R25" s="80"/>
    </row>
    <row r="26" spans="1:18" ht="36" hidden="1" x14ac:dyDescent="0.15">
      <c r="A26" s="77">
        <v>37168</v>
      </c>
      <c r="B26" s="78">
        <v>-1552</v>
      </c>
      <c r="C26" s="78"/>
      <c r="D26" s="78">
        <v>-62</v>
      </c>
      <c r="E26" s="78">
        <v>-1490</v>
      </c>
      <c r="F26" s="78">
        <v>0</v>
      </c>
      <c r="G26" s="78">
        <v>0</v>
      </c>
      <c r="H26" s="79"/>
      <c r="I26" s="80" t="s">
        <v>72</v>
      </c>
      <c r="J26" s="80"/>
      <c r="K26" s="77">
        <f>A26</f>
        <v>37168</v>
      </c>
      <c r="L26" s="78">
        <v>209</v>
      </c>
      <c r="M26" s="78"/>
      <c r="N26" s="78">
        <v>0</v>
      </c>
      <c r="O26" s="78">
        <v>209</v>
      </c>
      <c r="P26" s="78">
        <v>0</v>
      </c>
      <c r="Q26" s="79"/>
      <c r="R26" s="80" t="s">
        <v>73</v>
      </c>
    </row>
    <row r="27" spans="1:18" hidden="1" x14ac:dyDescent="0.15">
      <c r="A27" s="77"/>
      <c r="B27" s="78"/>
      <c r="C27" s="78"/>
      <c r="D27" s="78"/>
      <c r="E27" s="78"/>
      <c r="F27" s="78"/>
      <c r="G27" s="78"/>
      <c r="H27" s="79"/>
      <c r="I27" s="80"/>
      <c r="J27" s="80"/>
      <c r="K27" s="77"/>
      <c r="L27" s="78"/>
      <c r="M27" s="78"/>
      <c r="N27" s="78"/>
      <c r="O27" s="78"/>
      <c r="P27" s="78"/>
      <c r="Q27" s="79"/>
      <c r="R27" s="80"/>
    </row>
    <row r="28" spans="1:18" ht="36" hidden="1" x14ac:dyDescent="0.15">
      <c r="A28" s="77">
        <v>37169</v>
      </c>
      <c r="B28" s="78">
        <v>1907</v>
      </c>
      <c r="C28" s="78"/>
      <c r="D28" s="78">
        <v>0</v>
      </c>
      <c r="E28" s="78">
        <f>B28</f>
        <v>1907</v>
      </c>
      <c r="F28" s="78">
        <v>0</v>
      </c>
      <c r="G28" s="78">
        <v>0</v>
      </c>
      <c r="H28" s="79"/>
      <c r="I28" s="80" t="s">
        <v>74</v>
      </c>
      <c r="J28" s="80"/>
      <c r="K28" s="77">
        <f>A28</f>
        <v>37169</v>
      </c>
      <c r="L28" s="78">
        <v>-302</v>
      </c>
      <c r="M28" s="78"/>
      <c r="N28" s="78">
        <v>0</v>
      </c>
      <c r="O28" s="78">
        <v>-302</v>
      </c>
      <c r="P28" s="78">
        <v>0</v>
      </c>
      <c r="Q28" s="79"/>
      <c r="R28" s="80" t="s">
        <v>75</v>
      </c>
    </row>
    <row r="29" spans="1:18" ht="27" hidden="1" x14ac:dyDescent="0.15">
      <c r="A29" s="77">
        <v>37172</v>
      </c>
      <c r="B29" s="78">
        <v>-805</v>
      </c>
      <c r="C29" s="78"/>
      <c r="D29" s="78">
        <v>0</v>
      </c>
      <c r="E29" s="78">
        <f>B29-F29</f>
        <v>367</v>
      </c>
      <c r="F29" s="78">
        <v>-1172</v>
      </c>
      <c r="G29" s="78">
        <v>0</v>
      </c>
      <c r="H29" s="79"/>
      <c r="I29" s="80" t="s">
        <v>76</v>
      </c>
      <c r="J29" s="80"/>
      <c r="K29" s="77">
        <f>A29</f>
        <v>37172</v>
      </c>
      <c r="L29" s="78">
        <v>111</v>
      </c>
      <c r="M29" s="78"/>
      <c r="N29" s="78">
        <v>-4</v>
      </c>
      <c r="O29" s="78">
        <f>L29-N29</f>
        <v>115</v>
      </c>
      <c r="P29" s="78">
        <v>0</v>
      </c>
      <c r="Q29" s="79"/>
      <c r="R29" s="80" t="s">
        <v>77</v>
      </c>
    </row>
    <row r="30" spans="1:18" hidden="1" x14ac:dyDescent="0.15">
      <c r="A30" s="77"/>
      <c r="B30" s="78"/>
      <c r="C30" s="78"/>
      <c r="D30" s="78"/>
      <c r="E30" s="78"/>
      <c r="F30" s="78"/>
      <c r="G30" s="78"/>
      <c r="H30" s="79"/>
      <c r="I30" s="80"/>
      <c r="J30" s="80"/>
      <c r="K30" s="77"/>
      <c r="L30" s="78"/>
      <c r="M30" s="78"/>
      <c r="N30" s="78"/>
      <c r="O30" s="78"/>
      <c r="P30" s="78"/>
      <c r="Q30" s="79"/>
      <c r="R30" s="80"/>
    </row>
    <row r="31" spans="1:18" ht="45" hidden="1" x14ac:dyDescent="0.15">
      <c r="A31" s="77">
        <v>37173</v>
      </c>
      <c r="B31" s="78">
        <v>-4154</v>
      </c>
      <c r="C31" s="78"/>
      <c r="D31" s="78">
        <v>7</v>
      </c>
      <c r="E31" s="78">
        <f>B31-D31</f>
        <v>-4161</v>
      </c>
      <c r="F31" s="78">
        <v>0</v>
      </c>
      <c r="G31" s="78">
        <v>0</v>
      </c>
      <c r="H31" s="79"/>
      <c r="I31" s="80" t="s">
        <v>78</v>
      </c>
      <c r="J31" s="80"/>
      <c r="K31" s="77">
        <f>A31</f>
        <v>37173</v>
      </c>
      <c r="L31" s="78">
        <v>349</v>
      </c>
      <c r="M31" s="78"/>
      <c r="N31" s="78">
        <v>0</v>
      </c>
      <c r="O31" s="78">
        <f>L31-N31</f>
        <v>349</v>
      </c>
      <c r="P31" s="78">
        <v>0</v>
      </c>
      <c r="Q31" s="79"/>
      <c r="R31" s="80" t="s">
        <v>79</v>
      </c>
    </row>
    <row r="32" spans="1:18" hidden="1" x14ac:dyDescent="0.15">
      <c r="A32" s="77"/>
      <c r="B32" s="78"/>
      <c r="C32" s="78"/>
      <c r="D32" s="78"/>
      <c r="E32" s="78"/>
      <c r="F32" s="78"/>
      <c r="G32" s="78"/>
      <c r="H32" s="79"/>
      <c r="I32" s="80"/>
      <c r="J32" s="80"/>
      <c r="K32" s="77"/>
      <c r="L32" s="78"/>
      <c r="M32" s="78"/>
      <c r="N32" s="78"/>
      <c r="O32" s="78"/>
      <c r="P32" s="78"/>
      <c r="Q32" s="79"/>
      <c r="R32" s="80"/>
    </row>
    <row r="33" spans="1:18" ht="54" hidden="1" x14ac:dyDescent="0.15">
      <c r="A33" s="77">
        <v>37174</v>
      </c>
      <c r="B33" s="78">
        <v>-3569</v>
      </c>
      <c r="C33" s="78"/>
      <c r="D33" s="78">
        <v>-1</v>
      </c>
      <c r="E33" s="78">
        <v>-3568</v>
      </c>
      <c r="F33" s="78">
        <v>0</v>
      </c>
      <c r="G33" s="78">
        <v>0</v>
      </c>
      <c r="H33" s="79"/>
      <c r="I33" s="80" t="s">
        <v>80</v>
      </c>
      <c r="J33" s="80"/>
      <c r="K33" s="77">
        <f>A33</f>
        <v>37174</v>
      </c>
      <c r="L33" s="78">
        <v>51</v>
      </c>
      <c r="M33" s="78"/>
      <c r="N33" s="78">
        <v>0</v>
      </c>
      <c r="O33" s="78">
        <v>51</v>
      </c>
      <c r="P33" s="78">
        <v>0</v>
      </c>
      <c r="Q33" s="79"/>
      <c r="R33" s="80" t="s">
        <v>81</v>
      </c>
    </row>
    <row r="34" spans="1:18" hidden="1" x14ac:dyDescent="0.15">
      <c r="A34" s="77"/>
      <c r="B34" s="78"/>
      <c r="C34" s="78"/>
      <c r="D34" s="78"/>
      <c r="E34" s="78"/>
      <c r="F34" s="78"/>
      <c r="G34" s="78"/>
      <c r="H34" s="79"/>
      <c r="I34" s="80"/>
      <c r="J34" s="80"/>
      <c r="K34" s="77"/>
      <c r="L34" s="78"/>
      <c r="M34" s="78"/>
      <c r="N34" s="78"/>
      <c r="O34" s="78"/>
      <c r="P34" s="78"/>
      <c r="Q34" s="79"/>
      <c r="R34" s="80"/>
    </row>
    <row r="35" spans="1:18" ht="36" hidden="1" x14ac:dyDescent="0.15">
      <c r="A35" s="77">
        <v>37175</v>
      </c>
      <c r="B35" s="78">
        <v>-2384</v>
      </c>
      <c r="C35" s="78"/>
      <c r="D35" s="78">
        <v>5</v>
      </c>
      <c r="E35" s="78">
        <f>B35-D35</f>
        <v>-2389</v>
      </c>
      <c r="F35" s="78">
        <v>0</v>
      </c>
      <c r="G35" s="78">
        <v>0</v>
      </c>
      <c r="H35" s="79"/>
      <c r="I35" s="80" t="s">
        <v>82</v>
      </c>
      <c r="J35" s="80"/>
      <c r="K35" s="77">
        <f>A35</f>
        <v>37175</v>
      </c>
      <c r="L35" s="78">
        <v>32</v>
      </c>
      <c r="M35" s="78"/>
      <c r="N35" s="78">
        <v>0</v>
      </c>
      <c r="O35" s="78">
        <v>32</v>
      </c>
      <c r="P35" s="78">
        <v>0</v>
      </c>
      <c r="Q35" s="79"/>
      <c r="R35" s="80" t="s">
        <v>83</v>
      </c>
    </row>
    <row r="36" spans="1:18" hidden="1" x14ac:dyDescent="0.15">
      <c r="A36" s="77"/>
      <c r="B36" s="78"/>
      <c r="C36" s="78"/>
      <c r="D36" s="78"/>
      <c r="E36" s="78"/>
      <c r="F36" s="78"/>
      <c r="G36" s="78"/>
      <c r="H36" s="79"/>
      <c r="I36" s="80"/>
      <c r="J36" s="80"/>
      <c r="K36" s="77"/>
      <c r="L36" s="78"/>
      <c r="M36" s="78"/>
      <c r="N36" s="78"/>
      <c r="O36" s="78"/>
      <c r="P36" s="78"/>
      <c r="Q36" s="79"/>
      <c r="R36" s="80"/>
    </row>
    <row r="37" spans="1:18" ht="36" hidden="1" x14ac:dyDescent="0.15">
      <c r="A37" s="77">
        <v>37176</v>
      </c>
      <c r="B37" s="78">
        <v>-231</v>
      </c>
      <c r="C37" s="78"/>
      <c r="D37" s="78">
        <v>-34</v>
      </c>
      <c r="E37" s="78">
        <f>B37-D37-F37</f>
        <v>107</v>
      </c>
      <c r="F37" s="78">
        <v>-304</v>
      </c>
      <c r="G37" s="78">
        <v>0</v>
      </c>
      <c r="H37" s="79"/>
      <c r="I37" s="80" t="s">
        <v>84</v>
      </c>
      <c r="J37" s="80"/>
      <c r="K37" s="77">
        <f>A37</f>
        <v>37176</v>
      </c>
      <c r="L37" s="78">
        <v>-49</v>
      </c>
      <c r="M37" s="78"/>
      <c r="N37" s="78">
        <v>0</v>
      </c>
      <c r="O37" s="78">
        <v>-49</v>
      </c>
      <c r="P37" s="78">
        <v>0</v>
      </c>
      <c r="Q37" s="79"/>
      <c r="R37" s="80" t="s">
        <v>85</v>
      </c>
    </row>
    <row r="38" spans="1:18" hidden="1" x14ac:dyDescent="0.15">
      <c r="A38" s="77"/>
      <c r="B38" s="78"/>
      <c r="C38" s="78"/>
      <c r="D38" s="78"/>
      <c r="E38" s="78"/>
      <c r="F38" s="78"/>
      <c r="G38" s="78"/>
      <c r="H38" s="79"/>
      <c r="I38" s="80"/>
      <c r="J38" s="80"/>
      <c r="K38" s="77"/>
      <c r="L38" s="78"/>
      <c r="M38" s="78"/>
      <c r="N38" s="78"/>
      <c r="O38" s="78"/>
      <c r="P38" s="78"/>
      <c r="Q38" s="79"/>
      <c r="R38" s="80"/>
    </row>
    <row r="39" spans="1:18" ht="27" hidden="1" x14ac:dyDescent="0.15">
      <c r="A39" s="77">
        <v>37179</v>
      </c>
      <c r="B39" s="78">
        <v>983</v>
      </c>
      <c r="C39" s="78"/>
      <c r="D39" s="78">
        <v>-2</v>
      </c>
      <c r="E39" s="78">
        <v>985</v>
      </c>
      <c r="F39" s="78">
        <v>0</v>
      </c>
      <c r="G39" s="78">
        <v>0</v>
      </c>
      <c r="H39" s="79"/>
      <c r="I39" s="80" t="s">
        <v>86</v>
      </c>
      <c r="J39" s="80"/>
      <c r="K39" s="77">
        <f>A39</f>
        <v>37179</v>
      </c>
      <c r="L39" s="78">
        <v>35</v>
      </c>
      <c r="M39" s="78"/>
      <c r="N39" s="78">
        <v>0</v>
      </c>
      <c r="O39" s="78">
        <v>35</v>
      </c>
      <c r="P39" s="78">
        <v>0</v>
      </c>
      <c r="Q39" s="79"/>
      <c r="R39" s="80" t="s">
        <v>87</v>
      </c>
    </row>
    <row r="40" spans="1:18" hidden="1" x14ac:dyDescent="0.15">
      <c r="A40" s="77"/>
      <c r="B40" s="78"/>
      <c r="C40" s="78"/>
      <c r="D40" s="78"/>
      <c r="E40" s="78"/>
      <c r="F40" s="78"/>
      <c r="G40" s="78"/>
      <c r="H40" s="79"/>
      <c r="I40" s="80"/>
      <c r="J40" s="80"/>
      <c r="K40" s="77"/>
      <c r="L40" s="78"/>
      <c r="M40" s="78"/>
      <c r="N40" s="78"/>
      <c r="O40" s="78"/>
      <c r="P40" s="78"/>
      <c r="Q40" s="79"/>
      <c r="R40" s="80"/>
    </row>
    <row r="41" spans="1:18" ht="27" hidden="1" x14ac:dyDescent="0.15">
      <c r="A41" s="77">
        <v>37180</v>
      </c>
      <c r="B41" s="78">
        <v>-2075</v>
      </c>
      <c r="C41" s="78"/>
      <c r="D41" s="78">
        <v>-20</v>
      </c>
      <c r="E41" s="78">
        <f>B41-D41</f>
        <v>-2055</v>
      </c>
      <c r="F41" s="78">
        <v>0</v>
      </c>
      <c r="G41" s="78">
        <v>0</v>
      </c>
      <c r="H41" s="79"/>
      <c r="I41" s="80" t="s">
        <v>88</v>
      </c>
      <c r="J41" s="80"/>
      <c r="K41" s="77">
        <f>A41</f>
        <v>37180</v>
      </c>
      <c r="L41" s="78">
        <v>-445</v>
      </c>
      <c r="M41" s="78"/>
      <c r="N41" s="78">
        <v>0</v>
      </c>
      <c r="O41" s="78">
        <v>-445</v>
      </c>
      <c r="P41" s="78">
        <v>0</v>
      </c>
      <c r="Q41" s="79"/>
      <c r="R41" s="80" t="s">
        <v>89</v>
      </c>
    </row>
    <row r="42" spans="1:18" hidden="1" x14ac:dyDescent="0.15">
      <c r="A42" s="77"/>
      <c r="B42" s="78"/>
      <c r="C42" s="78"/>
      <c r="D42" s="78"/>
      <c r="E42" s="78"/>
      <c r="F42" s="78"/>
      <c r="G42" s="78"/>
      <c r="H42" s="79"/>
      <c r="I42" s="80"/>
      <c r="J42" s="80"/>
      <c r="K42" s="77"/>
      <c r="L42" s="78"/>
      <c r="M42" s="78"/>
      <c r="N42" s="78"/>
      <c r="O42" s="78"/>
      <c r="P42" s="78"/>
      <c r="Q42" s="79"/>
      <c r="R42" s="80"/>
    </row>
    <row r="43" spans="1:18" ht="27" hidden="1" x14ac:dyDescent="0.15">
      <c r="A43" s="77">
        <v>37181</v>
      </c>
      <c r="B43" s="78">
        <v>124</v>
      </c>
      <c r="C43" s="78"/>
      <c r="D43" s="78">
        <v>10</v>
      </c>
      <c r="E43" s="78">
        <v>114</v>
      </c>
      <c r="F43" s="78">
        <v>0</v>
      </c>
      <c r="G43" s="78">
        <v>0</v>
      </c>
      <c r="H43" s="79"/>
      <c r="I43" s="80" t="s">
        <v>90</v>
      </c>
      <c r="J43" s="80"/>
      <c r="K43" s="77">
        <f>A43</f>
        <v>37181</v>
      </c>
      <c r="L43" s="78">
        <v>-270</v>
      </c>
      <c r="M43" s="78"/>
      <c r="N43" s="78">
        <v>0</v>
      </c>
      <c r="O43" s="78">
        <v>-270</v>
      </c>
      <c r="P43" s="78">
        <v>0</v>
      </c>
      <c r="Q43" s="79"/>
      <c r="R43" s="80" t="s">
        <v>91</v>
      </c>
    </row>
    <row r="44" spans="1:18" hidden="1" x14ac:dyDescent="0.15">
      <c r="A44" s="77"/>
      <c r="B44" s="78"/>
      <c r="C44" s="78"/>
      <c r="D44" s="78"/>
      <c r="E44" s="78"/>
      <c r="F44" s="78"/>
      <c r="G44" s="78"/>
      <c r="H44" s="79"/>
      <c r="I44" s="80"/>
      <c r="J44" s="80"/>
      <c r="K44" s="77"/>
      <c r="L44" s="78"/>
      <c r="M44" s="78"/>
      <c r="N44" s="78"/>
      <c r="O44" s="78"/>
      <c r="P44" s="78"/>
      <c r="Q44" s="79"/>
      <c r="R44" s="80"/>
    </row>
    <row r="45" spans="1:18" ht="27" hidden="1" x14ac:dyDescent="0.15">
      <c r="A45" s="77">
        <v>37182</v>
      </c>
      <c r="B45" s="78">
        <v>-1261</v>
      </c>
      <c r="C45" s="78"/>
      <c r="D45" s="78">
        <v>-3</v>
      </c>
      <c r="E45" s="78">
        <v>-1258</v>
      </c>
      <c r="F45" s="78">
        <v>0</v>
      </c>
      <c r="G45" s="78">
        <v>0</v>
      </c>
      <c r="H45" s="79"/>
      <c r="I45" s="80" t="s">
        <v>92</v>
      </c>
      <c r="J45" s="80"/>
      <c r="K45" s="77">
        <v>37182</v>
      </c>
      <c r="L45" s="78">
        <v>-417</v>
      </c>
      <c r="M45" s="78"/>
      <c r="N45" s="78">
        <v>0</v>
      </c>
      <c r="O45" s="78">
        <v>-417</v>
      </c>
      <c r="P45" s="78">
        <v>0</v>
      </c>
      <c r="Q45" s="79"/>
      <c r="R45" s="80" t="s">
        <v>93</v>
      </c>
    </row>
    <row r="46" spans="1:18" hidden="1" x14ac:dyDescent="0.15">
      <c r="A46" s="77"/>
      <c r="B46" s="78"/>
      <c r="C46" s="78"/>
      <c r="D46" s="78"/>
      <c r="E46" s="78"/>
      <c r="F46" s="78"/>
      <c r="G46" s="78"/>
      <c r="H46" s="79"/>
      <c r="I46" s="80"/>
      <c r="J46" s="80"/>
      <c r="K46" s="77"/>
      <c r="L46" s="78"/>
      <c r="M46" s="78"/>
      <c r="N46" s="78"/>
      <c r="O46" s="78"/>
      <c r="P46" s="78"/>
      <c r="Q46" s="79"/>
      <c r="R46" s="80"/>
    </row>
    <row r="47" spans="1:18" ht="27" hidden="1" x14ac:dyDescent="0.15">
      <c r="A47" s="77">
        <v>37183</v>
      </c>
      <c r="B47" s="78">
        <v>-2138</v>
      </c>
      <c r="C47" s="78"/>
      <c r="D47" s="78">
        <v>2</v>
      </c>
      <c r="E47" s="78">
        <v>-2140</v>
      </c>
      <c r="F47" s="78">
        <v>0</v>
      </c>
      <c r="G47" s="78">
        <v>0</v>
      </c>
      <c r="H47" s="79"/>
      <c r="I47" s="80" t="s">
        <v>94</v>
      </c>
      <c r="J47" s="80"/>
      <c r="K47" s="77">
        <f>A47</f>
        <v>37183</v>
      </c>
      <c r="L47" s="78">
        <v>-1174</v>
      </c>
      <c r="M47" s="78"/>
      <c r="N47" s="78">
        <v>-237</v>
      </c>
      <c r="O47" s="78">
        <f>L47-N47</f>
        <v>-937</v>
      </c>
      <c r="P47" s="78">
        <v>0</v>
      </c>
      <c r="Q47" s="79"/>
      <c r="R47" s="80" t="s">
        <v>95</v>
      </c>
    </row>
    <row r="48" spans="1:18" hidden="1" x14ac:dyDescent="0.15">
      <c r="A48" s="77"/>
      <c r="B48" s="78"/>
      <c r="C48" s="78"/>
      <c r="D48" s="78"/>
      <c r="E48" s="78"/>
      <c r="F48" s="78"/>
      <c r="G48" s="78"/>
      <c r="H48" s="79"/>
      <c r="I48" s="80"/>
      <c r="J48" s="80"/>
      <c r="K48" s="77"/>
      <c r="L48" s="78"/>
      <c r="M48" s="78"/>
      <c r="N48" s="78"/>
      <c r="O48" s="78"/>
      <c r="P48" s="78"/>
      <c r="Q48" s="79"/>
      <c r="R48" s="80"/>
    </row>
    <row r="49" spans="1:18" ht="36" hidden="1" x14ac:dyDescent="0.15">
      <c r="A49" s="77">
        <v>37186</v>
      </c>
      <c r="B49" s="78">
        <v>-311</v>
      </c>
      <c r="C49" s="78"/>
      <c r="D49" s="78">
        <v>0</v>
      </c>
      <c r="E49" s="78">
        <f>B49-G49</f>
        <v>-1297</v>
      </c>
      <c r="F49" s="78">
        <v>0</v>
      </c>
      <c r="G49" s="78">
        <v>986</v>
      </c>
      <c r="H49" s="79"/>
      <c r="I49" s="80" t="s">
        <v>96</v>
      </c>
      <c r="J49" s="80"/>
      <c r="K49" s="77">
        <v>37186</v>
      </c>
      <c r="L49" s="78">
        <v>394</v>
      </c>
      <c r="M49" s="78"/>
      <c r="N49" s="78">
        <v>0</v>
      </c>
      <c r="O49" s="78">
        <v>394</v>
      </c>
      <c r="P49" s="78">
        <v>0</v>
      </c>
      <c r="Q49" s="79"/>
      <c r="R49" s="80" t="s">
        <v>97</v>
      </c>
    </row>
    <row r="50" spans="1:18" hidden="1" x14ac:dyDescent="0.15">
      <c r="A50" s="77"/>
      <c r="B50" s="78"/>
      <c r="C50" s="78"/>
      <c r="D50" s="78"/>
      <c r="E50" s="78"/>
      <c r="F50" s="78"/>
      <c r="G50" s="78"/>
      <c r="H50" s="79"/>
      <c r="I50" s="80"/>
      <c r="J50" s="80"/>
      <c r="K50" s="77"/>
      <c r="L50" s="78"/>
      <c r="M50" s="78"/>
      <c r="N50" s="78"/>
      <c r="O50" s="78"/>
      <c r="P50" s="78"/>
      <c r="Q50" s="79"/>
      <c r="R50" s="80"/>
    </row>
    <row r="51" spans="1:18" ht="54" hidden="1" x14ac:dyDescent="0.15">
      <c r="A51" s="77">
        <v>37187</v>
      </c>
      <c r="B51" s="78">
        <v>-6492</v>
      </c>
      <c r="C51" s="78"/>
      <c r="D51" s="78">
        <v>-3</v>
      </c>
      <c r="E51" s="78">
        <f>B51-D51-F51</f>
        <v>-870</v>
      </c>
      <c r="F51" s="78">
        <f>-2966-1398-1255</f>
        <v>-5619</v>
      </c>
      <c r="G51" s="78">
        <v>0</v>
      </c>
      <c r="H51" s="79"/>
      <c r="I51" s="80" t="s">
        <v>98</v>
      </c>
      <c r="J51" s="80"/>
      <c r="K51" s="77">
        <v>37187</v>
      </c>
      <c r="L51" s="78">
        <v>-166</v>
      </c>
      <c r="M51" s="78"/>
      <c r="N51" s="78">
        <v>-133</v>
      </c>
      <c r="O51" s="78">
        <v>-33</v>
      </c>
      <c r="P51" s="78">
        <v>0</v>
      </c>
      <c r="Q51" s="79"/>
      <c r="R51" s="80" t="s">
        <v>99</v>
      </c>
    </row>
    <row r="52" spans="1:18" hidden="1" x14ac:dyDescent="0.15">
      <c r="A52" s="77"/>
      <c r="B52" s="78"/>
      <c r="C52" s="78"/>
      <c r="D52" s="78"/>
      <c r="E52" s="78"/>
      <c r="F52" s="78"/>
      <c r="G52" s="78"/>
      <c r="H52" s="79"/>
      <c r="I52" s="80"/>
      <c r="J52" s="80"/>
      <c r="K52" s="77"/>
      <c r="L52" s="78"/>
      <c r="M52" s="78"/>
      <c r="N52" s="78"/>
      <c r="O52" s="78"/>
      <c r="P52" s="78"/>
      <c r="Q52" s="79"/>
      <c r="R52" s="80"/>
    </row>
    <row r="53" spans="1:18" ht="36" hidden="1" x14ac:dyDescent="0.15">
      <c r="A53" s="77">
        <v>37188</v>
      </c>
      <c r="B53" s="78">
        <v>-1342</v>
      </c>
      <c r="C53" s="78"/>
      <c r="D53" s="78">
        <v>-79</v>
      </c>
      <c r="E53" s="78">
        <f>B53-D53</f>
        <v>-1263</v>
      </c>
      <c r="F53" s="78">
        <v>0</v>
      </c>
      <c r="G53" s="78">
        <v>0</v>
      </c>
      <c r="H53" s="79"/>
      <c r="I53" s="80" t="s">
        <v>100</v>
      </c>
      <c r="J53" s="80"/>
      <c r="K53" s="77">
        <v>37188</v>
      </c>
      <c r="L53" s="78">
        <v>182</v>
      </c>
      <c r="M53" s="78"/>
      <c r="N53" s="78">
        <v>0</v>
      </c>
      <c r="O53" s="78">
        <v>182</v>
      </c>
      <c r="P53" s="78">
        <v>0</v>
      </c>
      <c r="Q53" s="79"/>
      <c r="R53" s="80" t="s">
        <v>101</v>
      </c>
    </row>
    <row r="54" spans="1:18" hidden="1" x14ac:dyDescent="0.15">
      <c r="A54" s="77"/>
      <c r="B54" s="78"/>
      <c r="C54" s="78"/>
      <c r="D54" s="78"/>
      <c r="E54" s="78"/>
      <c r="F54" s="78"/>
      <c r="G54" s="78"/>
      <c r="H54" s="79"/>
      <c r="I54" s="80"/>
      <c r="J54" s="80"/>
      <c r="K54" s="77"/>
      <c r="L54" s="78"/>
      <c r="M54" s="78"/>
      <c r="N54" s="78"/>
      <c r="O54" s="78"/>
      <c r="P54" s="78"/>
      <c r="Q54" s="79"/>
      <c r="R54" s="80"/>
    </row>
    <row r="55" spans="1:18" ht="45" hidden="1" x14ac:dyDescent="0.15">
      <c r="A55" s="77">
        <v>37189</v>
      </c>
      <c r="B55" s="78">
        <v>438</v>
      </c>
      <c r="C55" s="78"/>
      <c r="D55" s="78">
        <v>0</v>
      </c>
      <c r="E55" s="78">
        <v>438</v>
      </c>
      <c r="F55" s="78">
        <v>0</v>
      </c>
      <c r="G55" s="78">
        <v>0</v>
      </c>
      <c r="H55" s="79"/>
      <c r="I55" s="80" t="s">
        <v>102</v>
      </c>
      <c r="J55" s="80"/>
      <c r="K55" s="77">
        <v>37189</v>
      </c>
      <c r="L55" s="78">
        <v>-140</v>
      </c>
      <c r="M55" s="78"/>
      <c r="N55" s="78">
        <v>0</v>
      </c>
      <c r="O55" s="78">
        <v>-140</v>
      </c>
      <c r="P55" s="78">
        <v>0</v>
      </c>
      <c r="Q55" s="79"/>
      <c r="R55" s="80" t="s">
        <v>103</v>
      </c>
    </row>
    <row r="56" spans="1:18" hidden="1" x14ac:dyDescent="0.15">
      <c r="A56" s="77"/>
      <c r="B56" s="78"/>
      <c r="C56" s="78"/>
      <c r="D56" s="78"/>
      <c r="E56" s="78"/>
      <c r="F56" s="78"/>
      <c r="G56" s="78"/>
      <c r="H56" s="79"/>
      <c r="I56" s="80"/>
      <c r="J56" s="80"/>
      <c r="K56" s="77"/>
      <c r="L56" s="78"/>
      <c r="M56" s="78"/>
      <c r="N56" s="78"/>
      <c r="O56" s="78"/>
      <c r="P56" s="78"/>
      <c r="Q56" s="79"/>
      <c r="R56" s="80"/>
    </row>
    <row r="57" spans="1:18" ht="36" hidden="1" x14ac:dyDescent="0.15">
      <c r="A57" s="77">
        <v>37190</v>
      </c>
      <c r="B57" s="78">
        <v>-580</v>
      </c>
      <c r="C57" s="78"/>
      <c r="D57" s="78">
        <v>-1</v>
      </c>
      <c r="E57" s="78">
        <f>B57-D57-F57</f>
        <v>-727</v>
      </c>
      <c r="F57" s="78">
        <v>148</v>
      </c>
      <c r="G57" s="78">
        <v>0</v>
      </c>
      <c r="H57" s="79"/>
      <c r="I57" s="80" t="s">
        <v>104</v>
      </c>
      <c r="J57" s="80"/>
      <c r="K57" s="77">
        <v>37190</v>
      </c>
      <c r="L57" s="78">
        <v>278</v>
      </c>
      <c r="M57" s="78"/>
      <c r="N57" s="78">
        <v>0</v>
      </c>
      <c r="O57" s="78">
        <v>278</v>
      </c>
      <c r="P57" s="78">
        <v>0</v>
      </c>
      <c r="Q57" s="79"/>
      <c r="R57" s="80" t="s">
        <v>105</v>
      </c>
    </row>
    <row r="58" spans="1:18" hidden="1" x14ac:dyDescent="0.15">
      <c r="A58" s="77"/>
      <c r="B58" s="78"/>
      <c r="C58" s="78"/>
      <c r="D58" s="78"/>
      <c r="E58" s="78"/>
      <c r="F58" s="78"/>
      <c r="G58" s="78"/>
      <c r="H58" s="79"/>
      <c r="I58" s="80"/>
      <c r="J58" s="80"/>
      <c r="K58" s="77"/>
      <c r="L58" s="78"/>
      <c r="M58" s="78"/>
      <c r="N58" s="78"/>
      <c r="O58" s="78"/>
      <c r="P58" s="78"/>
      <c r="Q58" s="79"/>
      <c r="R58" s="80"/>
    </row>
    <row r="59" spans="1:18" ht="27" hidden="1" x14ac:dyDescent="0.15">
      <c r="A59" s="77">
        <v>37193</v>
      </c>
      <c r="B59" s="78">
        <v>-3125</v>
      </c>
      <c r="C59" s="78"/>
      <c r="D59" s="78">
        <v>10</v>
      </c>
      <c r="E59" s="78">
        <f>B59-D59</f>
        <v>-3135</v>
      </c>
      <c r="F59" s="78">
        <v>0</v>
      </c>
      <c r="G59" s="78">
        <v>0</v>
      </c>
      <c r="H59" s="79"/>
      <c r="I59" s="80" t="s">
        <v>106</v>
      </c>
      <c r="J59" s="80"/>
      <c r="K59" s="77">
        <v>37193</v>
      </c>
      <c r="L59" s="78">
        <v>-314</v>
      </c>
      <c r="M59" s="78"/>
      <c r="N59" s="78">
        <v>0</v>
      </c>
      <c r="O59" s="78">
        <v>-314</v>
      </c>
      <c r="P59" s="78">
        <v>0</v>
      </c>
      <c r="Q59" s="79"/>
      <c r="R59" s="80" t="s">
        <v>107</v>
      </c>
    </row>
    <row r="60" spans="1:18" hidden="1" x14ac:dyDescent="0.15">
      <c r="A60" s="77"/>
      <c r="B60" s="78"/>
      <c r="C60" s="78"/>
      <c r="D60" s="78"/>
      <c r="E60" s="78"/>
      <c r="F60" s="78"/>
      <c r="G60" s="78"/>
      <c r="H60" s="79"/>
      <c r="I60" s="80"/>
      <c r="J60" s="80"/>
      <c r="K60" s="77"/>
      <c r="L60" s="78"/>
      <c r="M60" s="78"/>
      <c r="N60" s="78"/>
      <c r="O60" s="78"/>
      <c r="P60" s="78"/>
      <c r="Q60" s="79"/>
      <c r="R60" s="80"/>
    </row>
    <row r="61" spans="1:18" ht="36" hidden="1" x14ac:dyDescent="0.15">
      <c r="A61" s="77">
        <v>37194</v>
      </c>
      <c r="B61" s="78">
        <v>742</v>
      </c>
      <c r="C61" s="78"/>
      <c r="D61" s="78">
        <v>38</v>
      </c>
      <c r="E61" s="78">
        <f>B61-D61</f>
        <v>704</v>
      </c>
      <c r="F61" s="78">
        <v>0</v>
      </c>
      <c r="G61" s="78">
        <v>0</v>
      </c>
      <c r="H61" s="79"/>
      <c r="I61" s="80" t="s">
        <v>108</v>
      </c>
      <c r="J61" s="80"/>
      <c r="K61" s="77">
        <v>37194</v>
      </c>
      <c r="L61" s="78">
        <v>-277</v>
      </c>
      <c r="M61" s="78"/>
      <c r="N61" s="78">
        <v>16</v>
      </c>
      <c r="O61" s="78">
        <f>L61-N61</f>
        <v>-293</v>
      </c>
      <c r="P61" s="78">
        <v>0</v>
      </c>
      <c r="Q61" s="79"/>
      <c r="R61" s="80" t="s">
        <v>109</v>
      </c>
    </row>
    <row r="62" spans="1:18" hidden="1" x14ac:dyDescent="0.15">
      <c r="A62" s="77"/>
      <c r="B62" s="78"/>
      <c r="C62" s="78"/>
      <c r="D62" s="78"/>
      <c r="E62" s="78"/>
      <c r="F62" s="78"/>
      <c r="G62" s="78"/>
      <c r="H62" s="79"/>
      <c r="I62" s="80"/>
      <c r="J62" s="80"/>
      <c r="K62" s="77"/>
      <c r="L62" s="78"/>
      <c r="M62" s="78"/>
      <c r="N62" s="78"/>
      <c r="O62" s="78"/>
      <c r="P62" s="78"/>
      <c r="Q62" s="79"/>
      <c r="R62" s="80"/>
    </row>
    <row r="63" spans="1:18" ht="27" hidden="1" x14ac:dyDescent="0.15">
      <c r="A63" s="77">
        <v>37195</v>
      </c>
      <c r="B63" s="78">
        <v>66</v>
      </c>
      <c r="C63" s="78"/>
      <c r="D63" s="78">
        <v>0</v>
      </c>
      <c r="E63" s="78">
        <v>66</v>
      </c>
      <c r="F63" s="78">
        <v>0</v>
      </c>
      <c r="G63" s="78">
        <v>0</v>
      </c>
      <c r="H63" s="79"/>
      <c r="I63" s="80" t="s">
        <v>110</v>
      </c>
      <c r="J63" s="80"/>
      <c r="K63" s="77">
        <v>37195</v>
      </c>
      <c r="L63" s="78">
        <v>-419</v>
      </c>
      <c r="M63" s="78"/>
      <c r="N63" s="78">
        <v>0</v>
      </c>
      <c r="O63" s="78">
        <v>-419</v>
      </c>
      <c r="P63" s="78">
        <v>0</v>
      </c>
      <c r="Q63" s="79"/>
      <c r="R63" s="80" t="s">
        <v>111</v>
      </c>
    </row>
    <row r="64" spans="1:18" hidden="1" x14ac:dyDescent="0.15">
      <c r="A64" s="77"/>
      <c r="B64" s="78"/>
      <c r="C64" s="78"/>
      <c r="D64" s="78"/>
      <c r="E64" s="78"/>
      <c r="F64" s="78"/>
      <c r="G64" s="78"/>
      <c r="H64" s="79"/>
      <c r="I64" s="80"/>
      <c r="J64" s="80"/>
      <c r="K64" s="77"/>
      <c r="L64" s="78"/>
      <c r="M64" s="78"/>
      <c r="N64" s="78"/>
      <c r="O64" s="78"/>
      <c r="P64" s="78"/>
      <c r="Q64" s="79"/>
      <c r="R64" s="80"/>
    </row>
    <row r="65" spans="1:18" ht="27" hidden="1" x14ac:dyDescent="0.15">
      <c r="A65" s="77">
        <v>37196</v>
      </c>
      <c r="B65" s="78">
        <v>135</v>
      </c>
      <c r="C65" s="78"/>
      <c r="D65" s="78">
        <v>5</v>
      </c>
      <c r="E65" s="78">
        <v>130</v>
      </c>
      <c r="F65" s="78">
        <v>0</v>
      </c>
      <c r="G65" s="78">
        <v>0</v>
      </c>
      <c r="H65" s="79"/>
      <c r="I65" s="80" t="s">
        <v>112</v>
      </c>
      <c r="J65" s="80"/>
      <c r="K65" s="77">
        <v>37196</v>
      </c>
      <c r="L65" s="78">
        <v>245</v>
      </c>
      <c r="M65" s="78"/>
      <c r="N65" s="78">
        <v>0</v>
      </c>
      <c r="O65" s="78">
        <v>245</v>
      </c>
      <c r="P65" s="78">
        <v>0</v>
      </c>
      <c r="Q65" s="79"/>
      <c r="R65" s="80" t="s">
        <v>113</v>
      </c>
    </row>
    <row r="66" spans="1:18" hidden="1" x14ac:dyDescent="0.15">
      <c r="A66" s="77"/>
      <c r="B66" s="78"/>
      <c r="C66" s="78"/>
      <c r="D66" s="78"/>
      <c r="E66" s="78"/>
      <c r="F66" s="78"/>
      <c r="G66" s="78"/>
      <c r="H66" s="79"/>
      <c r="I66" s="80"/>
      <c r="J66" s="80"/>
      <c r="K66" s="77"/>
      <c r="L66" s="78"/>
      <c r="M66" s="78"/>
      <c r="N66" s="78"/>
      <c r="O66" s="78"/>
      <c r="P66" s="78"/>
      <c r="Q66" s="79"/>
      <c r="R66" s="80"/>
    </row>
    <row r="67" spans="1:18" ht="36" hidden="1" x14ac:dyDescent="0.15">
      <c r="A67" s="77">
        <v>37197</v>
      </c>
      <c r="B67" s="78">
        <v>-1370</v>
      </c>
      <c r="C67" s="78"/>
      <c r="D67" s="78">
        <v>-10</v>
      </c>
      <c r="E67" s="78">
        <f>B67-D67</f>
        <v>-1360</v>
      </c>
      <c r="F67" s="78">
        <v>0</v>
      </c>
      <c r="G67" s="78">
        <v>0</v>
      </c>
      <c r="H67" s="79"/>
      <c r="I67" s="80" t="s">
        <v>114</v>
      </c>
      <c r="J67" s="80"/>
      <c r="K67" s="77">
        <v>37197</v>
      </c>
      <c r="L67" s="78">
        <v>-152</v>
      </c>
      <c r="M67" s="78"/>
      <c r="N67" s="78">
        <v>0</v>
      </c>
      <c r="O67" s="78">
        <v>-152</v>
      </c>
      <c r="P67" s="78">
        <v>0</v>
      </c>
      <c r="Q67" s="79"/>
      <c r="R67" s="80" t="s">
        <v>115</v>
      </c>
    </row>
    <row r="68" spans="1:18" hidden="1" x14ac:dyDescent="0.15">
      <c r="A68" s="77"/>
      <c r="B68" s="78"/>
      <c r="C68" s="78"/>
      <c r="D68" s="78"/>
      <c r="E68" s="78"/>
      <c r="F68" s="78"/>
      <c r="G68" s="78"/>
      <c r="H68" s="79"/>
      <c r="I68" s="80"/>
      <c r="J68" s="80"/>
      <c r="K68" s="77"/>
      <c r="L68" s="78"/>
      <c r="M68" s="78"/>
      <c r="N68" s="78"/>
      <c r="O68" s="78"/>
      <c r="P68" s="78"/>
      <c r="Q68" s="79"/>
      <c r="R68" s="80"/>
    </row>
    <row r="69" spans="1:18" ht="72" hidden="1" x14ac:dyDescent="0.15">
      <c r="A69" s="77">
        <v>37200</v>
      </c>
      <c r="B69" s="78">
        <v>29472</v>
      </c>
      <c r="C69" s="78"/>
      <c r="D69" s="78">
        <v>1</v>
      </c>
      <c r="E69" s="78">
        <f>B69-D69-G69</f>
        <v>2975</v>
      </c>
      <c r="F69" s="78">
        <v>0</v>
      </c>
      <c r="G69" s="78">
        <v>26496</v>
      </c>
      <c r="H69" s="79"/>
      <c r="I69" s="80" t="s">
        <v>116</v>
      </c>
      <c r="J69" s="80"/>
      <c r="K69" s="77">
        <v>37200</v>
      </c>
      <c r="L69" s="78">
        <v>-266</v>
      </c>
      <c r="M69" s="78"/>
      <c r="N69" s="78">
        <v>0</v>
      </c>
      <c r="O69" s="78">
        <v>-266</v>
      </c>
      <c r="P69" s="78">
        <v>0</v>
      </c>
      <c r="Q69" s="79"/>
      <c r="R69" s="80" t="s">
        <v>117</v>
      </c>
    </row>
    <row r="70" spans="1:18" hidden="1" x14ac:dyDescent="0.15">
      <c r="A70" s="77"/>
      <c r="B70" s="78"/>
      <c r="C70" s="78"/>
      <c r="D70" s="78"/>
      <c r="E70" s="78"/>
      <c r="F70" s="78"/>
      <c r="G70" s="78"/>
      <c r="H70" s="79"/>
      <c r="I70" s="80"/>
      <c r="J70" s="80"/>
      <c r="K70" s="77"/>
      <c r="L70" s="78"/>
      <c r="M70" s="78"/>
      <c r="N70" s="78"/>
      <c r="O70" s="78"/>
      <c r="P70" s="78"/>
      <c r="Q70" s="79"/>
      <c r="R70" s="80"/>
    </row>
    <row r="71" spans="1:18" ht="45" hidden="1" x14ac:dyDescent="0.15">
      <c r="A71" s="77">
        <v>37201</v>
      </c>
      <c r="B71" s="78">
        <v>565</v>
      </c>
      <c r="C71" s="78"/>
      <c r="D71" s="78">
        <v>7</v>
      </c>
      <c r="E71" s="78">
        <f>B71-D71</f>
        <v>558</v>
      </c>
      <c r="F71" s="78">
        <v>0</v>
      </c>
      <c r="G71" s="78">
        <v>0</v>
      </c>
      <c r="H71" s="79"/>
      <c r="I71" s="80" t="s">
        <v>118</v>
      </c>
      <c r="J71" s="80"/>
      <c r="K71" s="77">
        <v>37201</v>
      </c>
      <c r="L71" s="78">
        <v>-493</v>
      </c>
      <c r="M71" s="78"/>
      <c r="N71" s="78">
        <v>0</v>
      </c>
      <c r="O71" s="78">
        <v>-493</v>
      </c>
      <c r="P71" s="78">
        <v>0</v>
      </c>
      <c r="Q71" s="79"/>
      <c r="R71" s="80" t="s">
        <v>119</v>
      </c>
    </row>
    <row r="72" spans="1:18" hidden="1" x14ac:dyDescent="0.15">
      <c r="A72" s="77"/>
      <c r="B72" s="78"/>
      <c r="C72" s="78"/>
      <c r="D72" s="78"/>
      <c r="E72" s="78"/>
      <c r="F72" s="78"/>
      <c r="G72" s="78"/>
      <c r="H72" s="79"/>
      <c r="I72" s="80"/>
      <c r="J72" s="80"/>
      <c r="K72" s="77"/>
      <c r="L72" s="78"/>
      <c r="M72" s="78"/>
      <c r="N72" s="78"/>
      <c r="O72" s="78"/>
      <c r="P72" s="78"/>
      <c r="Q72" s="79"/>
      <c r="R72" s="80"/>
    </row>
    <row r="73" spans="1:18" ht="18" hidden="1" x14ac:dyDescent="0.15">
      <c r="A73" s="77">
        <v>37202</v>
      </c>
      <c r="B73" s="78">
        <v>180</v>
      </c>
      <c r="C73" s="78"/>
      <c r="D73" s="78">
        <v>7</v>
      </c>
      <c r="E73" s="78">
        <f>B73-D73</f>
        <v>173</v>
      </c>
      <c r="F73" s="78">
        <v>0</v>
      </c>
      <c r="G73" s="78">
        <v>0</v>
      </c>
      <c r="H73" s="79"/>
      <c r="I73" s="80" t="s">
        <v>118</v>
      </c>
      <c r="J73" s="80"/>
      <c r="K73" s="77">
        <v>37202</v>
      </c>
      <c r="L73" s="78">
        <v>20</v>
      </c>
      <c r="M73" s="78"/>
      <c r="N73" s="78">
        <v>0</v>
      </c>
      <c r="O73" s="78">
        <v>20</v>
      </c>
      <c r="P73" s="78">
        <v>0</v>
      </c>
      <c r="Q73" s="79"/>
      <c r="R73" s="80" t="s">
        <v>120</v>
      </c>
    </row>
    <row r="74" spans="1:18" hidden="1" x14ac:dyDescent="0.15">
      <c r="A74" s="77"/>
      <c r="B74" s="78"/>
      <c r="C74" s="78"/>
      <c r="D74" s="78"/>
      <c r="E74" s="78"/>
      <c r="F74" s="78"/>
      <c r="G74" s="78"/>
      <c r="H74" s="79"/>
      <c r="I74" s="80"/>
      <c r="J74" s="80"/>
      <c r="K74" s="77"/>
      <c r="L74" s="78"/>
      <c r="M74" s="78"/>
      <c r="N74" s="78"/>
      <c r="O74" s="78"/>
      <c r="P74" s="78"/>
      <c r="Q74" s="79"/>
      <c r="R74" s="80"/>
    </row>
    <row r="75" spans="1:18" ht="27" hidden="1" x14ac:dyDescent="0.15">
      <c r="A75" s="77">
        <v>37203</v>
      </c>
      <c r="B75" s="78">
        <v>-2842</v>
      </c>
      <c r="C75" s="78"/>
      <c r="D75" s="78">
        <v>-12</v>
      </c>
      <c r="E75" s="78">
        <f>B75-D75</f>
        <v>-2830</v>
      </c>
      <c r="F75" s="78">
        <v>0</v>
      </c>
      <c r="G75" s="78">
        <v>0</v>
      </c>
      <c r="H75" s="79"/>
      <c r="I75" s="80" t="s">
        <v>121</v>
      </c>
      <c r="J75" s="80"/>
      <c r="K75" s="77">
        <v>37203</v>
      </c>
      <c r="L75" s="78">
        <v>-403</v>
      </c>
      <c r="M75" s="78"/>
      <c r="N75" s="78">
        <v>0</v>
      </c>
      <c r="O75" s="78">
        <v>-403</v>
      </c>
      <c r="P75" s="78">
        <v>0</v>
      </c>
      <c r="Q75" s="79"/>
      <c r="R75" s="80" t="s">
        <v>122</v>
      </c>
    </row>
    <row r="76" spans="1:18" hidden="1" x14ac:dyDescent="0.15">
      <c r="A76" s="77"/>
      <c r="B76" s="78"/>
      <c r="C76" s="78"/>
      <c r="D76" s="78"/>
      <c r="E76" s="78"/>
      <c r="F76" s="78"/>
      <c r="G76" s="78"/>
      <c r="H76" s="79"/>
      <c r="I76" s="80"/>
      <c r="J76" s="80"/>
      <c r="K76" s="77"/>
      <c r="L76" s="78"/>
      <c r="M76" s="78"/>
      <c r="N76" s="78"/>
      <c r="O76" s="78"/>
      <c r="P76" s="78"/>
      <c r="Q76" s="79"/>
      <c r="R76" s="80"/>
    </row>
    <row r="77" spans="1:18" ht="45" hidden="1" x14ac:dyDescent="0.15">
      <c r="A77" s="77">
        <v>37204</v>
      </c>
      <c r="B77" s="78">
        <v>693</v>
      </c>
      <c r="C77" s="78"/>
      <c r="D77" s="78">
        <v>-37</v>
      </c>
      <c r="E77" s="78">
        <f>B77-D77-G77</f>
        <v>-400</v>
      </c>
      <c r="F77" s="78">
        <v>0</v>
      </c>
      <c r="G77" s="78">
        <v>1130</v>
      </c>
      <c r="H77" s="79"/>
      <c r="I77" s="80" t="s">
        <v>123</v>
      </c>
      <c r="J77" s="80"/>
      <c r="K77" s="77">
        <v>37204</v>
      </c>
      <c r="L77" s="78">
        <v>-217</v>
      </c>
      <c r="M77" s="78"/>
      <c r="N77" s="78">
        <v>-12</v>
      </c>
      <c r="O77" s="78">
        <f>L77-N77</f>
        <v>-205</v>
      </c>
      <c r="P77" s="78">
        <v>0</v>
      </c>
      <c r="Q77" s="79"/>
      <c r="R77" s="80" t="s">
        <v>124</v>
      </c>
    </row>
    <row r="78" spans="1:18" hidden="1" x14ac:dyDescent="0.15">
      <c r="A78" s="77"/>
      <c r="B78" s="78"/>
      <c r="C78" s="78"/>
      <c r="D78" s="78"/>
      <c r="E78" s="78"/>
      <c r="F78" s="78"/>
      <c r="G78" s="78"/>
      <c r="H78" s="79"/>
      <c r="I78" s="80"/>
      <c r="J78" s="80"/>
      <c r="K78" s="77"/>
      <c r="L78" s="78"/>
      <c r="M78" s="78"/>
      <c r="N78" s="78"/>
      <c r="O78" s="78"/>
      <c r="P78" s="78"/>
      <c r="Q78" s="79"/>
      <c r="R78" s="80"/>
    </row>
    <row r="79" spans="1:18" ht="27" hidden="1" x14ac:dyDescent="0.15">
      <c r="A79" s="77">
        <v>37207</v>
      </c>
      <c r="B79" s="78">
        <v>2731</v>
      </c>
      <c r="C79" s="78"/>
      <c r="D79" s="78">
        <v>-8</v>
      </c>
      <c r="E79" s="78">
        <f>B79-D79</f>
        <v>2739</v>
      </c>
      <c r="F79" s="78">
        <v>0</v>
      </c>
      <c r="G79" s="78">
        <v>0</v>
      </c>
      <c r="H79" s="79"/>
      <c r="I79" s="80" t="s">
        <v>125</v>
      </c>
      <c r="J79" s="80"/>
      <c r="K79" s="77">
        <v>37207</v>
      </c>
      <c r="L79" s="78">
        <v>152</v>
      </c>
      <c r="M79" s="78"/>
      <c r="N79" s="78">
        <v>0</v>
      </c>
      <c r="O79" s="78">
        <v>152</v>
      </c>
      <c r="P79" s="78">
        <v>0</v>
      </c>
      <c r="Q79" s="79"/>
      <c r="R79" s="80" t="s">
        <v>126</v>
      </c>
    </row>
    <row r="80" spans="1:18" hidden="1" x14ac:dyDescent="0.15">
      <c r="A80" s="77"/>
      <c r="B80" s="78"/>
      <c r="C80" s="78"/>
      <c r="D80" s="78"/>
      <c r="E80" s="78"/>
      <c r="F80" s="78"/>
      <c r="G80" s="78"/>
      <c r="H80" s="79"/>
      <c r="I80" s="80"/>
      <c r="J80" s="80"/>
      <c r="K80" s="77"/>
      <c r="L80" s="78"/>
      <c r="M80" s="78"/>
      <c r="N80" s="78"/>
      <c r="O80" s="78"/>
      <c r="P80" s="78"/>
      <c r="Q80" s="79"/>
      <c r="R80" s="80"/>
    </row>
    <row r="81" spans="1:18" ht="36" hidden="1" x14ac:dyDescent="0.15">
      <c r="A81" s="77">
        <v>37208</v>
      </c>
      <c r="B81" s="78">
        <v>1248</v>
      </c>
      <c r="C81" s="78"/>
      <c r="D81" s="78">
        <v>-57</v>
      </c>
      <c r="E81" s="78">
        <f>B81-D81</f>
        <v>1305</v>
      </c>
      <c r="F81" s="78">
        <v>0</v>
      </c>
      <c r="G81" s="78">
        <v>0</v>
      </c>
      <c r="H81" s="79"/>
      <c r="I81" s="80" t="s">
        <v>127</v>
      </c>
      <c r="J81" s="80"/>
      <c r="K81" s="77">
        <v>37208</v>
      </c>
      <c r="L81" s="78">
        <v>170</v>
      </c>
      <c r="M81" s="78"/>
      <c r="N81" s="78">
        <v>-4</v>
      </c>
      <c r="O81" s="78">
        <f>L81-N81</f>
        <v>174</v>
      </c>
      <c r="P81" s="78">
        <v>0</v>
      </c>
      <c r="Q81" s="79"/>
      <c r="R81" s="80" t="s">
        <v>128</v>
      </c>
    </row>
    <row r="82" spans="1:18" hidden="1" x14ac:dyDescent="0.15">
      <c r="A82" s="77"/>
      <c r="B82" s="78"/>
      <c r="C82" s="78"/>
      <c r="D82" s="78"/>
      <c r="E82" s="78"/>
      <c r="F82" s="78"/>
      <c r="G82" s="78"/>
      <c r="H82" s="79"/>
      <c r="I82" s="80"/>
      <c r="J82" s="80"/>
      <c r="K82" s="77"/>
      <c r="L82" s="78"/>
      <c r="M82" s="78"/>
      <c r="N82" s="78"/>
      <c r="O82" s="78"/>
      <c r="P82" s="78"/>
      <c r="Q82" s="79"/>
      <c r="R82" s="80"/>
    </row>
    <row r="83" spans="1:18" ht="27" hidden="1" x14ac:dyDescent="0.15">
      <c r="A83" s="77">
        <v>37209</v>
      </c>
      <c r="B83" s="78">
        <v>197</v>
      </c>
      <c r="C83" s="78"/>
      <c r="D83" s="78">
        <v>-4</v>
      </c>
      <c r="E83" s="78">
        <f>B83-D83</f>
        <v>201</v>
      </c>
      <c r="F83" s="78">
        <v>0</v>
      </c>
      <c r="G83" s="78">
        <v>0</v>
      </c>
      <c r="H83" s="79"/>
      <c r="I83" s="80" t="s">
        <v>129</v>
      </c>
      <c r="J83" s="80"/>
      <c r="K83" s="77">
        <v>37209</v>
      </c>
      <c r="L83" s="78">
        <v>177</v>
      </c>
      <c r="M83" s="78"/>
      <c r="N83" s="78">
        <v>0</v>
      </c>
      <c r="O83" s="78">
        <v>177</v>
      </c>
      <c r="P83" s="78">
        <v>0</v>
      </c>
      <c r="Q83" s="79"/>
      <c r="R83" s="80" t="s">
        <v>130</v>
      </c>
    </row>
    <row r="84" spans="1:18" hidden="1" x14ac:dyDescent="0.15">
      <c r="A84" s="77"/>
      <c r="B84" s="78"/>
      <c r="C84" s="78"/>
      <c r="D84" s="78"/>
      <c r="E84" s="78"/>
      <c r="F84" s="78"/>
      <c r="G84" s="78"/>
      <c r="H84" s="79"/>
      <c r="I84" s="80"/>
      <c r="J84" s="80"/>
      <c r="K84" s="77"/>
      <c r="L84" s="78"/>
      <c r="M84" s="78"/>
      <c r="N84" s="78"/>
      <c r="O84" s="78"/>
      <c r="P84" s="78"/>
      <c r="Q84" s="79"/>
      <c r="R84" s="80"/>
    </row>
    <row r="85" spans="1:18" ht="18" hidden="1" x14ac:dyDescent="0.15">
      <c r="A85" s="77">
        <v>37210</v>
      </c>
      <c r="B85" s="78">
        <v>3159</v>
      </c>
      <c r="C85" s="78"/>
      <c r="D85" s="78">
        <v>3</v>
      </c>
      <c r="E85" s="78">
        <f>B85-D85</f>
        <v>3156</v>
      </c>
      <c r="F85" s="78">
        <v>0</v>
      </c>
      <c r="G85" s="78">
        <v>0</v>
      </c>
      <c r="H85" s="79"/>
      <c r="I85" s="80" t="s">
        <v>125</v>
      </c>
      <c r="J85" s="80"/>
      <c r="K85" s="77">
        <v>37210</v>
      </c>
      <c r="L85" s="78">
        <v>451</v>
      </c>
      <c r="M85" s="78"/>
      <c r="N85" s="78">
        <v>0</v>
      </c>
      <c r="O85" s="78">
        <v>451</v>
      </c>
      <c r="P85" s="78">
        <v>0</v>
      </c>
      <c r="Q85" s="79"/>
      <c r="R85" s="80" t="s">
        <v>131</v>
      </c>
    </row>
    <row r="86" spans="1:18" hidden="1" x14ac:dyDescent="0.15">
      <c r="A86" s="77"/>
      <c r="B86" s="78"/>
      <c r="C86" s="78"/>
      <c r="D86" s="78"/>
      <c r="E86" s="78"/>
      <c r="F86" s="78"/>
      <c r="G86" s="78"/>
      <c r="H86" s="79"/>
      <c r="I86" s="80" t="s">
        <v>30</v>
      </c>
      <c r="J86" s="80"/>
      <c r="K86" s="77"/>
      <c r="L86" s="78"/>
      <c r="M86" s="78"/>
      <c r="N86" s="78"/>
      <c r="O86" s="78"/>
      <c r="P86" s="78"/>
      <c r="Q86" s="79"/>
      <c r="R86" s="80"/>
    </row>
    <row r="87" spans="1:18" ht="27" hidden="1" x14ac:dyDescent="0.15">
      <c r="A87" s="77">
        <v>37211</v>
      </c>
      <c r="B87" s="78">
        <v>438</v>
      </c>
      <c r="C87" s="78"/>
      <c r="D87" s="78">
        <v>14</v>
      </c>
      <c r="E87" s="78">
        <f>B87-D87</f>
        <v>424</v>
      </c>
      <c r="F87" s="78">
        <v>0</v>
      </c>
      <c r="G87" s="78">
        <v>0</v>
      </c>
      <c r="H87" s="79"/>
      <c r="I87" s="80" t="s">
        <v>132</v>
      </c>
      <c r="J87" s="80"/>
      <c r="K87" s="77">
        <v>37211</v>
      </c>
      <c r="L87" s="78">
        <v>-415</v>
      </c>
      <c r="M87" s="78"/>
      <c r="N87" s="78">
        <v>0</v>
      </c>
      <c r="O87" s="78">
        <v>-415</v>
      </c>
      <c r="P87" s="78">
        <v>0</v>
      </c>
      <c r="Q87" s="79"/>
      <c r="R87" s="80" t="s">
        <v>133</v>
      </c>
    </row>
    <row r="88" spans="1:18" hidden="1" x14ac:dyDescent="0.15">
      <c r="A88" s="77"/>
      <c r="B88" s="78"/>
      <c r="C88" s="78"/>
      <c r="D88" s="78"/>
      <c r="E88" s="78"/>
      <c r="F88" s="78"/>
      <c r="G88" s="78"/>
      <c r="H88" s="79"/>
      <c r="I88" s="80"/>
      <c r="J88" s="80"/>
      <c r="K88" s="77"/>
      <c r="L88" s="78"/>
      <c r="M88" s="78"/>
      <c r="N88" s="78"/>
      <c r="O88" s="78"/>
      <c r="P88" s="78"/>
      <c r="Q88" s="79"/>
      <c r="R88" s="80"/>
    </row>
    <row r="89" spans="1:18" ht="27" hidden="1" x14ac:dyDescent="0.15">
      <c r="A89" s="77">
        <v>37214</v>
      </c>
      <c r="B89" s="78">
        <v>14</v>
      </c>
      <c r="C89" s="78"/>
      <c r="D89" s="78">
        <v>9</v>
      </c>
      <c r="E89" s="78">
        <f>B89-D89-G89</f>
        <v>-1045</v>
      </c>
      <c r="F89" s="78">
        <v>0</v>
      </c>
      <c r="G89" s="78">
        <v>1050</v>
      </c>
      <c r="H89" s="79"/>
      <c r="I89" s="80" t="s">
        <v>134</v>
      </c>
      <c r="J89" s="80"/>
      <c r="K89" s="77">
        <v>37214</v>
      </c>
      <c r="L89" s="78">
        <v>-494</v>
      </c>
      <c r="M89" s="78"/>
      <c r="N89" s="78">
        <v>-71</v>
      </c>
      <c r="O89" s="78">
        <f>L89-N89</f>
        <v>-423</v>
      </c>
      <c r="P89" s="78">
        <v>0</v>
      </c>
      <c r="Q89" s="79"/>
      <c r="R89" s="80" t="s">
        <v>135</v>
      </c>
    </row>
    <row r="90" spans="1:18" hidden="1" x14ac:dyDescent="0.15">
      <c r="A90" s="77"/>
      <c r="B90" s="78"/>
      <c r="C90" s="78"/>
      <c r="D90" s="78"/>
      <c r="E90" s="78"/>
      <c r="F90" s="78"/>
      <c r="G90" s="78"/>
      <c r="H90" s="79"/>
      <c r="I90" s="80"/>
      <c r="J90" s="80"/>
      <c r="K90" s="77"/>
      <c r="L90" s="78"/>
      <c r="M90" s="78"/>
      <c r="N90" s="78"/>
      <c r="O90" s="78"/>
      <c r="P90" s="78"/>
      <c r="Q90" s="79"/>
      <c r="R90" s="80"/>
    </row>
    <row r="91" spans="1:18" ht="27" hidden="1" x14ac:dyDescent="0.15">
      <c r="A91" s="77">
        <v>37215</v>
      </c>
      <c r="B91" s="78">
        <v>-1</v>
      </c>
      <c r="C91" s="78"/>
      <c r="D91" s="78">
        <v>0</v>
      </c>
      <c r="E91" s="78">
        <f>B91-D91</f>
        <v>-1</v>
      </c>
      <c r="F91" s="78">
        <v>0</v>
      </c>
      <c r="G91" s="78">
        <v>0</v>
      </c>
      <c r="H91" s="79"/>
      <c r="I91" s="80" t="s">
        <v>136</v>
      </c>
      <c r="J91" s="80"/>
      <c r="K91" s="77">
        <v>37215</v>
      </c>
      <c r="L91" s="78">
        <v>37</v>
      </c>
      <c r="M91" s="78"/>
      <c r="N91" s="78">
        <v>-33</v>
      </c>
      <c r="O91" s="78">
        <f>L91-N91</f>
        <v>70</v>
      </c>
      <c r="P91" s="78">
        <v>0</v>
      </c>
      <c r="Q91" s="79"/>
      <c r="R91" s="80" t="s">
        <v>137</v>
      </c>
    </row>
    <row r="92" spans="1:18" hidden="1" x14ac:dyDescent="0.15">
      <c r="A92" s="77"/>
      <c r="B92" s="78"/>
      <c r="C92" s="78"/>
      <c r="D92" s="78"/>
      <c r="E92" s="78"/>
      <c r="F92" s="78"/>
      <c r="G92" s="78"/>
      <c r="H92" s="79"/>
      <c r="I92" s="80"/>
      <c r="J92" s="80"/>
      <c r="K92" s="77"/>
      <c r="L92" s="78"/>
      <c r="M92" s="78"/>
      <c r="N92" s="78"/>
      <c r="O92" s="78"/>
      <c r="P92" s="78"/>
      <c r="Q92" s="79"/>
      <c r="R92" s="80"/>
    </row>
    <row r="93" spans="1:18" ht="27" hidden="1" x14ac:dyDescent="0.15">
      <c r="A93" s="77">
        <v>37216</v>
      </c>
      <c r="B93" s="78">
        <v>513</v>
      </c>
      <c r="C93" s="78"/>
      <c r="D93" s="78">
        <v>5</v>
      </c>
      <c r="E93" s="78">
        <f>B93-D93</f>
        <v>508</v>
      </c>
      <c r="F93" s="78">
        <v>0</v>
      </c>
      <c r="G93" s="78">
        <v>0</v>
      </c>
      <c r="H93" s="79"/>
      <c r="I93" s="80" t="s">
        <v>138</v>
      </c>
      <c r="J93" s="80"/>
      <c r="K93" s="77">
        <v>37216</v>
      </c>
      <c r="L93" s="78">
        <v>1207</v>
      </c>
      <c r="M93" s="78"/>
      <c r="N93" s="78">
        <v>20</v>
      </c>
      <c r="O93" s="78">
        <f>L93-N93</f>
        <v>1187</v>
      </c>
      <c r="P93" s="78">
        <v>0</v>
      </c>
      <c r="Q93" s="79"/>
      <c r="R93" s="80" t="s">
        <v>139</v>
      </c>
    </row>
    <row r="94" spans="1:18" hidden="1" x14ac:dyDescent="0.15">
      <c r="A94" s="77"/>
      <c r="B94" s="78"/>
      <c r="C94" s="78"/>
      <c r="D94" s="78"/>
      <c r="E94" s="78"/>
      <c r="F94" s="78"/>
      <c r="G94" s="78"/>
      <c r="H94" s="79"/>
      <c r="I94" s="80"/>
      <c r="J94" s="80"/>
      <c r="K94" s="77"/>
      <c r="L94" s="78"/>
      <c r="M94" s="78"/>
      <c r="N94" s="78"/>
      <c r="O94" s="78"/>
      <c r="P94" s="78"/>
      <c r="Q94" s="79"/>
      <c r="R94" s="80"/>
    </row>
    <row r="95" spans="1:18" ht="18" hidden="1" x14ac:dyDescent="0.15">
      <c r="A95" s="77">
        <v>37221</v>
      </c>
      <c r="B95" s="78">
        <v>882</v>
      </c>
      <c r="C95" s="78"/>
      <c r="D95" s="78">
        <f>-80+15</f>
        <v>-65</v>
      </c>
      <c r="E95" s="78">
        <f>B95-D95</f>
        <v>947</v>
      </c>
      <c r="F95" s="78">
        <v>0</v>
      </c>
      <c r="G95" s="78">
        <v>0</v>
      </c>
      <c r="H95" s="79"/>
      <c r="I95" s="80" t="s">
        <v>241</v>
      </c>
      <c r="J95" s="80"/>
      <c r="K95" s="77">
        <v>37221</v>
      </c>
      <c r="L95" s="78">
        <v>1548</v>
      </c>
      <c r="M95" s="78"/>
      <c r="N95" s="78">
        <v>0</v>
      </c>
      <c r="O95" s="78">
        <v>1548</v>
      </c>
      <c r="P95" s="78">
        <v>0</v>
      </c>
      <c r="Q95" s="79"/>
      <c r="R95" s="80" t="s">
        <v>242</v>
      </c>
    </row>
    <row r="96" spans="1:18" hidden="1" x14ac:dyDescent="0.15">
      <c r="A96" s="77"/>
      <c r="B96" s="78"/>
      <c r="C96" s="78"/>
      <c r="D96" s="78"/>
      <c r="E96" s="78"/>
      <c r="F96" s="78"/>
      <c r="G96" s="78"/>
      <c r="H96" s="79"/>
      <c r="I96" s="80"/>
      <c r="J96" s="80"/>
      <c r="K96" s="77"/>
      <c r="L96" s="78"/>
      <c r="M96" s="78"/>
      <c r="N96" s="78"/>
      <c r="O96" s="78"/>
      <c r="P96" s="78"/>
      <c r="Q96" s="79"/>
      <c r="R96" s="80"/>
    </row>
    <row r="97" spans="1:18" ht="18" hidden="1" x14ac:dyDescent="0.15">
      <c r="A97" s="77">
        <v>37222</v>
      </c>
      <c r="B97" s="78">
        <v>1719</v>
      </c>
      <c r="C97" s="78"/>
      <c r="D97" s="78">
        <v>0</v>
      </c>
      <c r="E97" s="78">
        <v>1719</v>
      </c>
      <c r="F97" s="78">
        <v>0</v>
      </c>
      <c r="G97" s="78">
        <v>0</v>
      </c>
      <c r="H97" s="79"/>
      <c r="I97" s="80" t="s">
        <v>245</v>
      </c>
      <c r="J97" s="80"/>
      <c r="K97" s="77">
        <v>37222</v>
      </c>
      <c r="L97" s="78">
        <v>-588</v>
      </c>
      <c r="M97" s="78"/>
      <c r="N97" s="78">
        <v>0</v>
      </c>
      <c r="O97" s="78">
        <v>-588</v>
      </c>
      <c r="P97" s="78">
        <v>0</v>
      </c>
      <c r="Q97" s="79"/>
      <c r="R97" s="80" t="s">
        <v>246</v>
      </c>
    </row>
    <row r="98" spans="1:18" hidden="1" x14ac:dyDescent="0.15">
      <c r="A98" s="77"/>
      <c r="B98" s="78"/>
      <c r="C98" s="78"/>
      <c r="D98" s="78"/>
      <c r="E98" s="78"/>
      <c r="F98" s="78"/>
      <c r="G98" s="78"/>
      <c r="H98" s="79"/>
      <c r="I98" s="80"/>
      <c r="J98" s="80"/>
      <c r="K98" s="77"/>
      <c r="L98" s="78"/>
      <c r="M98" s="78"/>
      <c r="N98" s="78"/>
      <c r="O98" s="78"/>
      <c r="P98" s="78"/>
      <c r="Q98" s="79"/>
      <c r="R98" s="80"/>
    </row>
    <row r="99" spans="1:18" ht="36" hidden="1" x14ac:dyDescent="0.15">
      <c r="A99" s="77">
        <v>37223</v>
      </c>
      <c r="B99" s="78">
        <v>678</v>
      </c>
      <c r="C99" s="78"/>
      <c r="D99" s="78">
        <v>16</v>
      </c>
      <c r="E99" s="78">
        <f>B99-D99</f>
        <v>662</v>
      </c>
      <c r="F99" s="78">
        <v>0</v>
      </c>
      <c r="G99" s="78">
        <v>0</v>
      </c>
      <c r="H99" s="79"/>
      <c r="I99" s="80" t="s">
        <v>249</v>
      </c>
      <c r="J99" s="80"/>
      <c r="K99" s="77">
        <v>37223</v>
      </c>
      <c r="L99" s="78">
        <v>307</v>
      </c>
      <c r="M99" s="78"/>
      <c r="N99" s="78">
        <v>0</v>
      </c>
      <c r="O99" s="78">
        <v>307</v>
      </c>
      <c r="P99" s="78">
        <v>0</v>
      </c>
      <c r="Q99" s="79"/>
      <c r="R99" s="80" t="s">
        <v>248</v>
      </c>
    </row>
    <row r="100" spans="1:18" hidden="1" x14ac:dyDescent="0.15">
      <c r="A100" s="77"/>
      <c r="B100" s="78"/>
      <c r="C100" s="78"/>
      <c r="D100" s="78"/>
      <c r="E100" s="78"/>
      <c r="F100" s="78"/>
      <c r="G100" s="78"/>
      <c r="H100" s="79"/>
      <c r="I100" s="80"/>
      <c r="J100" s="80"/>
      <c r="K100" s="77"/>
      <c r="L100" s="78"/>
      <c r="M100" s="78"/>
      <c r="N100" s="78"/>
      <c r="O100" s="78"/>
      <c r="P100" s="78"/>
      <c r="Q100" s="79"/>
      <c r="R100" s="80"/>
    </row>
    <row r="101" spans="1:18" ht="54" hidden="1" x14ac:dyDescent="0.15">
      <c r="A101" s="77">
        <v>37224</v>
      </c>
      <c r="B101" s="78">
        <v>39465</v>
      </c>
      <c r="C101" s="78"/>
      <c r="D101" s="78">
        <v>-3</v>
      </c>
      <c r="E101" s="78">
        <f>B101-D101-G101</f>
        <v>2174</v>
      </c>
      <c r="F101" s="78">
        <v>0</v>
      </c>
      <c r="G101" s="78">
        <v>37294</v>
      </c>
      <c r="H101" s="79"/>
      <c r="I101" s="80" t="s">
        <v>252</v>
      </c>
      <c r="J101" s="80"/>
      <c r="K101" s="77">
        <v>37224</v>
      </c>
      <c r="L101" s="78">
        <v>773</v>
      </c>
      <c r="M101" s="78"/>
      <c r="N101" s="78">
        <v>0</v>
      </c>
      <c r="O101" s="78">
        <v>773</v>
      </c>
      <c r="P101" s="78">
        <v>0</v>
      </c>
      <c r="Q101" s="79"/>
      <c r="R101" s="80" t="s">
        <v>250</v>
      </c>
    </row>
    <row r="102" spans="1:18" hidden="1" x14ac:dyDescent="0.15">
      <c r="A102" s="77"/>
      <c r="B102" s="78"/>
      <c r="C102" s="78"/>
      <c r="D102" s="78"/>
      <c r="E102" s="78"/>
      <c r="F102" s="78"/>
      <c r="G102" s="78"/>
      <c r="H102" s="79"/>
      <c r="I102" s="80"/>
      <c r="J102" s="80"/>
      <c r="K102" s="77"/>
      <c r="L102" s="78"/>
      <c r="M102" s="78"/>
      <c r="N102" s="78"/>
      <c r="O102" s="78"/>
      <c r="P102" s="78"/>
      <c r="Q102" s="79"/>
      <c r="R102" s="80"/>
    </row>
    <row r="103" spans="1:18" ht="27" hidden="1" x14ac:dyDescent="0.15">
      <c r="A103" s="77">
        <v>37225</v>
      </c>
      <c r="B103" s="78">
        <v>310</v>
      </c>
      <c r="C103" s="78"/>
      <c r="D103" s="78">
        <v>0</v>
      </c>
      <c r="E103" s="78">
        <v>310</v>
      </c>
      <c r="F103" s="78">
        <v>0</v>
      </c>
      <c r="G103" s="78">
        <v>0</v>
      </c>
      <c r="H103" s="79"/>
      <c r="I103" s="80" t="s">
        <v>253</v>
      </c>
      <c r="J103" s="80"/>
      <c r="K103" s="77">
        <v>37225</v>
      </c>
      <c r="L103" s="78">
        <v>-1164</v>
      </c>
      <c r="M103" s="78"/>
      <c r="N103" s="78">
        <v>13</v>
      </c>
      <c r="O103" s="78">
        <f>L103-N103</f>
        <v>-1177</v>
      </c>
      <c r="P103" s="78">
        <v>0</v>
      </c>
      <c r="Q103" s="79"/>
      <c r="R103" s="80" t="s">
        <v>254</v>
      </c>
    </row>
    <row r="104" spans="1:18" hidden="1" x14ac:dyDescent="0.15">
      <c r="A104" s="77"/>
      <c r="B104" s="78"/>
      <c r="C104" s="78"/>
      <c r="D104" s="78"/>
      <c r="E104" s="78"/>
      <c r="F104" s="78"/>
      <c r="G104" s="78"/>
      <c r="H104" s="79"/>
      <c r="I104" s="80"/>
      <c r="J104" s="80"/>
      <c r="K104" s="77"/>
      <c r="L104" s="78"/>
      <c r="M104" s="78"/>
      <c r="N104" s="78"/>
      <c r="O104" s="78"/>
      <c r="P104" s="78"/>
      <c r="Q104" s="79"/>
      <c r="R104" s="80"/>
    </row>
    <row r="105" spans="1:18" ht="45" x14ac:dyDescent="0.15">
      <c r="A105" s="77">
        <v>37228</v>
      </c>
      <c r="B105" s="78">
        <v>4983</v>
      </c>
      <c r="C105" s="78"/>
      <c r="D105" s="78">
        <v>0</v>
      </c>
      <c r="E105" s="78">
        <v>4983</v>
      </c>
      <c r="F105" s="78">
        <v>0</v>
      </c>
      <c r="G105" s="78">
        <v>0</v>
      </c>
      <c r="H105" s="79"/>
      <c r="I105" s="80" t="s">
        <v>257</v>
      </c>
      <c r="J105" s="80"/>
      <c r="K105" s="77">
        <v>37228</v>
      </c>
      <c r="L105" s="78">
        <v>-481</v>
      </c>
      <c r="M105" s="78"/>
      <c r="N105" s="78">
        <v>0</v>
      </c>
      <c r="O105" s="78">
        <v>-481</v>
      </c>
      <c r="P105" s="78">
        <v>0</v>
      </c>
      <c r="Q105" s="79"/>
      <c r="R105" s="80" t="s">
        <v>258</v>
      </c>
    </row>
    <row r="106" spans="1:18" x14ac:dyDescent="0.15">
      <c r="A106" s="77"/>
      <c r="B106" s="78"/>
      <c r="C106" s="78"/>
      <c r="D106" s="78"/>
      <c r="E106" s="78"/>
      <c r="F106" s="78"/>
      <c r="G106" s="78"/>
      <c r="H106" s="79"/>
      <c r="I106" s="80"/>
      <c r="J106" s="80"/>
      <c r="K106" s="77"/>
      <c r="L106" s="78"/>
      <c r="M106" s="78"/>
      <c r="N106" s="78"/>
      <c r="O106" s="78"/>
      <c r="P106" s="78"/>
      <c r="Q106" s="79"/>
      <c r="R106" s="80"/>
    </row>
    <row r="107" spans="1:18" ht="27" x14ac:dyDescent="0.15">
      <c r="A107" s="77">
        <v>37229</v>
      </c>
      <c r="B107" s="78">
        <v>4726</v>
      </c>
      <c r="C107" s="78"/>
      <c r="D107" s="78">
        <v>0</v>
      </c>
      <c r="E107" s="78">
        <v>4726</v>
      </c>
      <c r="F107" s="78">
        <v>0</v>
      </c>
      <c r="G107" s="78">
        <v>0</v>
      </c>
      <c r="H107" s="79"/>
      <c r="I107" s="80" t="s">
        <v>241</v>
      </c>
      <c r="J107" s="80"/>
      <c r="K107" s="77">
        <v>37229</v>
      </c>
      <c r="L107" s="78">
        <v>544</v>
      </c>
      <c r="M107" s="78"/>
      <c r="N107" s="78">
        <v>-10</v>
      </c>
      <c r="O107" s="78">
        <f>L107-N107</f>
        <v>554</v>
      </c>
      <c r="P107" s="78">
        <v>0</v>
      </c>
      <c r="Q107" s="79"/>
      <c r="R107" s="80" t="s">
        <v>260</v>
      </c>
    </row>
    <row r="108" spans="1:18" x14ac:dyDescent="0.15">
      <c r="A108" s="77"/>
      <c r="B108" s="78"/>
      <c r="C108" s="78"/>
      <c r="D108" s="78"/>
      <c r="E108" s="78"/>
      <c r="F108" s="78"/>
      <c r="G108" s="78"/>
      <c r="H108" s="79"/>
      <c r="I108" s="80"/>
      <c r="J108" s="80"/>
      <c r="K108" s="77"/>
      <c r="L108" s="78"/>
      <c r="M108" s="78"/>
      <c r="N108" s="78"/>
      <c r="O108" s="78"/>
      <c r="P108" s="78"/>
      <c r="Q108" s="79"/>
      <c r="R108" s="80"/>
    </row>
    <row r="109" spans="1:18" ht="27" x14ac:dyDescent="0.15">
      <c r="A109" s="77">
        <v>37230</v>
      </c>
      <c r="B109" s="78">
        <v>6507</v>
      </c>
      <c r="C109" s="78"/>
      <c r="D109" s="78">
        <v>0</v>
      </c>
      <c r="E109" s="78">
        <f>B109-D109</f>
        <v>6507</v>
      </c>
      <c r="F109" s="78">
        <v>0</v>
      </c>
      <c r="G109" s="78">
        <v>0</v>
      </c>
      <c r="H109" s="79"/>
      <c r="I109" s="80" t="s">
        <v>263</v>
      </c>
      <c r="J109" s="80"/>
      <c r="K109" s="77">
        <v>37230</v>
      </c>
      <c r="L109" s="78">
        <v>325</v>
      </c>
      <c r="M109" s="78"/>
      <c r="N109" s="78">
        <v>34</v>
      </c>
      <c r="O109" s="78">
        <f>L109-N109</f>
        <v>291</v>
      </c>
      <c r="P109" s="78">
        <v>0</v>
      </c>
      <c r="Q109" s="79"/>
      <c r="R109" s="80" t="s">
        <v>261</v>
      </c>
    </row>
    <row r="110" spans="1:18" x14ac:dyDescent="0.15">
      <c r="A110" s="77"/>
      <c r="B110" s="78"/>
      <c r="C110" s="78"/>
      <c r="D110" s="78"/>
      <c r="E110" s="78"/>
      <c r="F110" s="78"/>
      <c r="G110" s="78"/>
      <c r="H110" s="79"/>
      <c r="I110" s="80"/>
      <c r="J110" s="80"/>
      <c r="K110" s="77"/>
      <c r="L110" s="78"/>
      <c r="M110" s="78"/>
      <c r="N110" s="78"/>
      <c r="O110" s="78"/>
      <c r="P110" s="78"/>
      <c r="Q110" s="79"/>
      <c r="R110" s="80"/>
    </row>
    <row r="111" spans="1:18" ht="18" x14ac:dyDescent="0.15">
      <c r="A111" s="77">
        <v>37231</v>
      </c>
      <c r="B111" s="78">
        <v>63</v>
      </c>
      <c r="C111" s="78"/>
      <c r="D111" s="78">
        <v>21</v>
      </c>
      <c r="E111" s="78">
        <f>63-D111</f>
        <v>42</v>
      </c>
      <c r="F111" s="78">
        <v>0</v>
      </c>
      <c r="G111" s="78">
        <v>0</v>
      </c>
      <c r="H111" s="79"/>
      <c r="I111" s="80" t="s">
        <v>264</v>
      </c>
      <c r="J111" s="80"/>
      <c r="K111" s="77">
        <v>37231</v>
      </c>
      <c r="L111" s="78">
        <v>27</v>
      </c>
      <c r="M111" s="78"/>
      <c r="N111" s="78">
        <v>34</v>
      </c>
      <c r="O111" s="78">
        <f>L111-N111</f>
        <v>-7</v>
      </c>
      <c r="P111" s="78">
        <v>0</v>
      </c>
      <c r="Q111" s="79"/>
      <c r="R111" s="80" t="s">
        <v>265</v>
      </c>
    </row>
    <row r="112" spans="1:18" x14ac:dyDescent="0.15">
      <c r="A112" s="77"/>
      <c r="B112" s="78"/>
      <c r="C112" s="78"/>
      <c r="D112" s="78"/>
      <c r="E112" s="78"/>
      <c r="F112" s="78"/>
      <c r="G112" s="78"/>
      <c r="H112" s="79"/>
      <c r="I112" s="80"/>
      <c r="J112" s="80"/>
      <c r="K112" s="77"/>
      <c r="L112" s="78"/>
      <c r="M112" s="78"/>
      <c r="N112" s="78"/>
      <c r="O112" s="78"/>
      <c r="P112" s="78"/>
      <c r="Q112" s="79"/>
      <c r="R112" s="80"/>
    </row>
    <row r="113" spans="1:18" ht="27" x14ac:dyDescent="0.15">
      <c r="A113" s="77">
        <v>37232</v>
      </c>
      <c r="B113" s="78">
        <v>143</v>
      </c>
      <c r="C113" s="78"/>
      <c r="D113" s="78">
        <v>-1</v>
      </c>
      <c r="E113" s="78">
        <f>B113-D113</f>
        <v>144</v>
      </c>
      <c r="F113" s="78">
        <v>0</v>
      </c>
      <c r="G113" s="78">
        <v>0</v>
      </c>
      <c r="H113" s="79"/>
      <c r="I113" s="80" t="s">
        <v>266</v>
      </c>
      <c r="J113" s="80"/>
      <c r="K113" s="77">
        <v>37232</v>
      </c>
      <c r="L113" s="78">
        <v>-1075</v>
      </c>
      <c r="M113" s="78"/>
      <c r="N113" s="78">
        <v>0</v>
      </c>
      <c r="O113" s="78">
        <f>L113-N113</f>
        <v>-1075</v>
      </c>
      <c r="P113" s="78">
        <v>0</v>
      </c>
      <c r="Q113" s="79"/>
      <c r="R113" s="80" t="s">
        <v>267</v>
      </c>
    </row>
    <row r="114" spans="1:18" x14ac:dyDescent="0.15">
      <c r="A114" s="77"/>
      <c r="B114" s="78"/>
      <c r="C114" s="78"/>
      <c r="D114" s="78"/>
      <c r="E114" s="78"/>
      <c r="F114" s="78"/>
      <c r="G114" s="78"/>
      <c r="H114" s="79"/>
      <c r="I114" s="80"/>
      <c r="J114" s="80"/>
      <c r="K114" s="77"/>
      <c r="L114" s="78"/>
      <c r="M114" s="78"/>
      <c r="N114" s="78"/>
      <c r="O114" s="78"/>
      <c r="P114" s="78"/>
      <c r="Q114" s="79"/>
      <c r="R114" s="80"/>
    </row>
    <row r="115" spans="1:18" ht="54" x14ac:dyDescent="0.15">
      <c r="A115" s="77">
        <v>37235</v>
      </c>
      <c r="B115" s="78">
        <v>-578</v>
      </c>
      <c r="C115" s="78"/>
      <c r="D115" s="78">
        <v>-2</v>
      </c>
      <c r="E115" s="78">
        <f>B115-D115</f>
        <v>-576</v>
      </c>
      <c r="F115" s="78">
        <v>0</v>
      </c>
      <c r="G115" s="78">
        <v>0</v>
      </c>
      <c r="H115" s="79"/>
      <c r="I115" s="80" t="s">
        <v>269</v>
      </c>
      <c r="J115" s="80"/>
      <c r="K115" s="77">
        <v>37235</v>
      </c>
      <c r="L115" s="78">
        <v>-350</v>
      </c>
      <c r="M115" s="78"/>
      <c r="N115" s="78">
        <v>0</v>
      </c>
      <c r="O115" s="78">
        <f>L115-N115</f>
        <v>-350</v>
      </c>
      <c r="P115" s="78">
        <v>0</v>
      </c>
      <c r="Q115" s="79"/>
      <c r="R115" s="80" t="s">
        <v>270</v>
      </c>
    </row>
    <row r="116" spans="1:18" x14ac:dyDescent="0.15">
      <c r="A116" s="77"/>
      <c r="B116" s="78"/>
      <c r="C116" s="78"/>
      <c r="D116" s="78"/>
      <c r="E116" s="78"/>
      <c r="F116" s="78"/>
      <c r="G116" s="78"/>
      <c r="H116" s="79"/>
      <c r="I116" s="80"/>
      <c r="J116" s="80"/>
      <c r="K116" s="77"/>
      <c r="L116" s="78"/>
      <c r="M116" s="78"/>
      <c r="N116" s="78"/>
      <c r="O116" s="78"/>
      <c r="P116" s="78"/>
      <c r="Q116" s="79"/>
      <c r="R116" s="80"/>
    </row>
    <row r="117" spans="1:18" ht="36" x14ac:dyDescent="0.15">
      <c r="A117" s="77">
        <v>37236</v>
      </c>
      <c r="B117" s="78">
        <v>-939</v>
      </c>
      <c r="C117" s="78"/>
      <c r="D117" s="78">
        <v>21</v>
      </c>
      <c r="E117" s="78">
        <f>B117-D117</f>
        <v>-960</v>
      </c>
      <c r="F117" s="78">
        <v>0</v>
      </c>
      <c r="G117" s="78">
        <v>0</v>
      </c>
      <c r="H117" s="79"/>
      <c r="I117" s="80" t="s">
        <v>272</v>
      </c>
      <c r="J117" s="80"/>
      <c r="K117" s="77">
        <v>37236</v>
      </c>
      <c r="L117" s="78">
        <v>-249</v>
      </c>
      <c r="M117" s="78"/>
      <c r="N117" s="78">
        <v>14</v>
      </c>
      <c r="O117" s="78">
        <f>L117-N117</f>
        <v>-263</v>
      </c>
      <c r="P117" s="78">
        <v>0</v>
      </c>
      <c r="Q117" s="79"/>
      <c r="R117" s="80" t="s">
        <v>273</v>
      </c>
    </row>
    <row r="118" spans="1:18" x14ac:dyDescent="0.15">
      <c r="A118" s="77"/>
      <c r="B118" s="78"/>
      <c r="C118" s="78"/>
      <c r="D118" s="78"/>
      <c r="E118" s="78"/>
      <c r="F118" s="78"/>
      <c r="G118" s="78"/>
      <c r="H118" s="79"/>
      <c r="I118" s="80"/>
      <c r="J118" s="80"/>
      <c r="K118" s="77"/>
      <c r="L118" s="78"/>
      <c r="M118" s="78"/>
      <c r="N118" s="78"/>
      <c r="O118" s="78"/>
      <c r="P118" s="78"/>
      <c r="Q118" s="79"/>
      <c r="R118" s="80"/>
    </row>
    <row r="119" spans="1:18" ht="45" x14ac:dyDescent="0.15">
      <c r="A119" s="77">
        <v>37237</v>
      </c>
      <c r="B119" s="78">
        <v>8459</v>
      </c>
      <c r="C119" s="78"/>
      <c r="D119" s="78">
        <v>-17</v>
      </c>
      <c r="E119" s="78">
        <f>B119-D119-F119-G119</f>
        <v>456</v>
      </c>
      <c r="F119" s="78">
        <v>1580</v>
      </c>
      <c r="G119" s="78">
        <v>6440</v>
      </c>
      <c r="H119" s="79"/>
      <c r="I119" s="80" t="s">
        <v>275</v>
      </c>
      <c r="J119" s="80"/>
      <c r="K119" s="77">
        <v>37237</v>
      </c>
      <c r="L119" s="78">
        <v>175</v>
      </c>
      <c r="M119" s="78"/>
      <c r="N119" s="78">
        <v>0</v>
      </c>
      <c r="O119" s="78">
        <f>L119-N119</f>
        <v>175</v>
      </c>
      <c r="P119" s="78">
        <v>0</v>
      </c>
      <c r="Q119" s="79"/>
      <c r="R119" s="80" t="s">
        <v>276</v>
      </c>
    </row>
    <row r="120" spans="1:18" x14ac:dyDescent="0.15">
      <c r="A120" s="77"/>
      <c r="B120" s="78"/>
      <c r="C120" s="78"/>
      <c r="D120" s="78"/>
      <c r="E120" s="78"/>
      <c r="F120" s="78"/>
      <c r="G120" s="78"/>
      <c r="H120" s="79"/>
      <c r="I120" s="80"/>
      <c r="J120" s="80"/>
      <c r="K120" s="77"/>
      <c r="L120" s="78"/>
      <c r="M120" s="78"/>
      <c r="N120" s="78"/>
      <c r="O120" s="78"/>
      <c r="P120" s="78"/>
      <c r="Q120" s="79"/>
      <c r="R120" s="80"/>
    </row>
    <row r="121" spans="1:18" ht="36" x14ac:dyDescent="0.15">
      <c r="A121" s="77">
        <v>37238</v>
      </c>
      <c r="B121" s="78">
        <v>3136</v>
      </c>
      <c r="C121" s="78"/>
      <c r="D121" s="78">
        <v>6</v>
      </c>
      <c r="E121" s="78">
        <f>B121-D121</f>
        <v>3130</v>
      </c>
      <c r="F121" s="78">
        <v>0</v>
      </c>
      <c r="G121" s="78">
        <v>0</v>
      </c>
      <c r="H121" s="79"/>
      <c r="I121" s="80" t="s">
        <v>277</v>
      </c>
      <c r="J121" s="80"/>
      <c r="K121" s="77">
        <v>37238</v>
      </c>
      <c r="L121" s="78">
        <v>414</v>
      </c>
      <c r="M121" s="78"/>
      <c r="N121" s="78">
        <v>0</v>
      </c>
      <c r="O121" s="78">
        <f>L121-N121</f>
        <v>414</v>
      </c>
      <c r="P121" s="78">
        <v>0</v>
      </c>
      <c r="Q121" s="79"/>
      <c r="R121" s="80" t="s">
        <v>278</v>
      </c>
    </row>
    <row r="122" spans="1:18" x14ac:dyDescent="0.15">
      <c r="A122" s="77"/>
      <c r="B122" s="78"/>
      <c r="C122" s="78"/>
      <c r="D122" s="78"/>
      <c r="E122" s="78"/>
      <c r="F122" s="78"/>
      <c r="G122" s="78"/>
      <c r="H122" s="79"/>
      <c r="I122" s="80"/>
      <c r="J122" s="80"/>
      <c r="K122" s="77"/>
      <c r="L122" s="78"/>
      <c r="M122" s="78"/>
      <c r="N122" s="78"/>
      <c r="O122" s="78"/>
      <c r="P122" s="78"/>
      <c r="Q122" s="79"/>
      <c r="R122" s="80"/>
    </row>
    <row r="123" spans="1:18" ht="27" x14ac:dyDescent="0.15">
      <c r="A123" s="77">
        <v>37239</v>
      </c>
      <c r="B123" s="78">
        <v>1233</v>
      </c>
      <c r="C123" s="78"/>
      <c r="D123" s="78">
        <v>-32</v>
      </c>
      <c r="E123" s="78">
        <f>B123-D123</f>
        <v>1265</v>
      </c>
      <c r="F123" s="78">
        <v>0</v>
      </c>
      <c r="G123" s="78">
        <v>0</v>
      </c>
      <c r="H123" s="79"/>
      <c r="I123" s="80" t="s">
        <v>279</v>
      </c>
      <c r="J123" s="80"/>
      <c r="K123" s="77">
        <v>37239</v>
      </c>
      <c r="L123" s="78">
        <v>-112</v>
      </c>
      <c r="M123" s="78"/>
      <c r="N123" s="78">
        <v>0</v>
      </c>
      <c r="O123" s="78">
        <f>L123-N123</f>
        <v>-112</v>
      </c>
      <c r="P123" s="78">
        <v>0</v>
      </c>
      <c r="Q123" s="79"/>
      <c r="R123" s="80" t="s">
        <v>280</v>
      </c>
    </row>
    <row r="124" spans="1:18" x14ac:dyDescent="0.15">
      <c r="A124" s="77"/>
      <c r="B124" s="78"/>
      <c r="C124" s="78"/>
      <c r="D124" s="78"/>
      <c r="E124" s="78"/>
      <c r="F124" s="78"/>
      <c r="G124" s="78"/>
      <c r="H124" s="79"/>
      <c r="I124" s="80"/>
      <c r="J124" s="80"/>
      <c r="K124" s="77"/>
      <c r="L124" s="78"/>
      <c r="M124" s="78"/>
      <c r="N124" s="78"/>
      <c r="O124" s="78"/>
      <c r="P124" s="78"/>
      <c r="Q124" s="79"/>
      <c r="R124" s="80"/>
    </row>
    <row r="125" spans="1:18" ht="45" x14ac:dyDescent="0.15">
      <c r="A125" s="77">
        <v>37242</v>
      </c>
      <c r="B125" s="78">
        <v>2135</v>
      </c>
      <c r="C125" s="78"/>
      <c r="D125" s="78">
        <v>15</v>
      </c>
      <c r="E125" s="78">
        <f>B125-D125-G125</f>
        <v>2501</v>
      </c>
      <c r="F125" s="78">
        <v>0</v>
      </c>
      <c r="G125" s="78">
        <v>-381</v>
      </c>
      <c r="H125" s="79"/>
      <c r="I125" s="80" t="s">
        <v>285</v>
      </c>
      <c r="J125" s="80"/>
      <c r="K125" s="77">
        <v>37242</v>
      </c>
      <c r="L125" s="78">
        <v>153</v>
      </c>
      <c r="M125" s="78"/>
      <c r="N125" s="78">
        <v>-27</v>
      </c>
      <c r="O125" s="78">
        <f>L125-N125</f>
        <v>180</v>
      </c>
      <c r="P125" s="78">
        <v>0</v>
      </c>
      <c r="Q125" s="79"/>
      <c r="R125" s="80" t="s">
        <v>283</v>
      </c>
    </row>
    <row r="126" spans="1:18" x14ac:dyDescent="0.15">
      <c r="A126" s="77"/>
      <c r="B126" s="78"/>
      <c r="C126" s="78"/>
      <c r="D126" s="78"/>
      <c r="E126" s="78"/>
      <c r="F126" s="78"/>
      <c r="G126" s="78"/>
      <c r="H126" s="79"/>
      <c r="I126" s="80"/>
      <c r="J126" s="80"/>
      <c r="K126" s="77"/>
      <c r="L126" s="78"/>
      <c r="M126" s="78"/>
      <c r="N126" s="78"/>
      <c r="O126" s="78"/>
      <c r="P126" s="78"/>
      <c r="Q126" s="79"/>
      <c r="R126" s="80"/>
    </row>
    <row r="127" spans="1:18" ht="27" x14ac:dyDescent="0.15">
      <c r="A127" s="77">
        <v>37243</v>
      </c>
      <c r="B127" s="78">
        <v>4100</v>
      </c>
      <c r="C127" s="78"/>
      <c r="D127" s="78">
        <v>-11</v>
      </c>
      <c r="E127" s="78">
        <f>B127-D127-F127</f>
        <v>169</v>
      </c>
      <c r="F127" s="78">
        <v>3942</v>
      </c>
      <c r="G127" s="78">
        <v>0</v>
      </c>
      <c r="H127" s="79"/>
      <c r="I127" s="80" t="s">
        <v>288</v>
      </c>
      <c r="J127" s="80"/>
      <c r="K127" s="77">
        <v>37243</v>
      </c>
      <c r="L127" s="78">
        <v>36</v>
      </c>
      <c r="M127" s="78"/>
      <c r="N127" s="78">
        <v>0</v>
      </c>
      <c r="O127" s="78">
        <v>36</v>
      </c>
      <c r="P127" s="78">
        <v>0</v>
      </c>
      <c r="Q127" s="79"/>
      <c r="R127" s="80" t="s">
        <v>286</v>
      </c>
    </row>
    <row r="128" spans="1:18" x14ac:dyDescent="0.15">
      <c r="A128" s="77"/>
      <c r="B128" s="78"/>
      <c r="C128" s="78"/>
      <c r="D128" s="78"/>
      <c r="E128" s="78"/>
      <c r="F128" s="78"/>
      <c r="G128" s="78"/>
      <c r="H128" s="79"/>
      <c r="I128" s="80"/>
      <c r="J128" s="80"/>
      <c r="K128" s="77"/>
      <c r="L128" s="78"/>
      <c r="M128" s="78"/>
      <c r="N128" s="78"/>
      <c r="O128" s="78"/>
      <c r="P128" s="78"/>
      <c r="Q128" s="79"/>
      <c r="R128" s="80"/>
    </row>
    <row r="129" spans="1:18" ht="27" x14ac:dyDescent="0.15">
      <c r="A129" s="77">
        <v>37244</v>
      </c>
      <c r="B129" s="78">
        <v>1054</v>
      </c>
      <c r="C129" s="78"/>
      <c r="D129" s="78">
        <v>-13</v>
      </c>
      <c r="E129" s="78">
        <f>B129-D129</f>
        <v>1067</v>
      </c>
      <c r="F129" s="78">
        <v>0</v>
      </c>
      <c r="G129" s="78">
        <v>0</v>
      </c>
      <c r="H129" s="79"/>
      <c r="I129" s="80" t="s">
        <v>291</v>
      </c>
      <c r="J129" s="80"/>
      <c r="K129" s="77">
        <v>37244</v>
      </c>
      <c r="L129" s="78">
        <v>567</v>
      </c>
      <c r="M129" s="78"/>
      <c r="N129" s="78">
        <v>27</v>
      </c>
      <c r="O129" s="78">
        <f>L129-N129</f>
        <v>540</v>
      </c>
      <c r="P129" s="78">
        <v>0</v>
      </c>
      <c r="Q129" s="79"/>
      <c r="R129" s="80" t="s">
        <v>289</v>
      </c>
    </row>
    <row r="130" spans="1:18" x14ac:dyDescent="0.15">
      <c r="A130" s="77"/>
      <c r="B130" s="78"/>
      <c r="C130" s="78"/>
      <c r="D130" s="78"/>
      <c r="E130" s="78"/>
      <c r="F130" s="78"/>
      <c r="G130" s="78"/>
      <c r="H130" s="79"/>
      <c r="I130" s="80"/>
      <c r="J130" s="80"/>
      <c r="K130" s="77"/>
      <c r="L130" s="78"/>
      <c r="M130" s="78"/>
      <c r="N130" s="78"/>
      <c r="O130" s="78"/>
      <c r="P130" s="78"/>
      <c r="Q130" s="79"/>
      <c r="R130" s="80"/>
    </row>
    <row r="131" spans="1:18" ht="36" x14ac:dyDescent="0.15">
      <c r="A131" s="77">
        <v>37245</v>
      </c>
      <c r="B131" s="78">
        <v>-103</v>
      </c>
      <c r="C131" s="78"/>
      <c r="D131" s="78">
        <v>0</v>
      </c>
      <c r="E131" s="78">
        <f>B131-D131</f>
        <v>-103</v>
      </c>
      <c r="F131" s="78">
        <v>0</v>
      </c>
      <c r="G131" s="78">
        <v>0</v>
      </c>
      <c r="H131" s="79"/>
      <c r="I131" s="80" t="s">
        <v>294</v>
      </c>
      <c r="J131" s="80"/>
      <c r="K131" s="77">
        <v>37245</v>
      </c>
      <c r="L131" s="78">
        <v>-392</v>
      </c>
      <c r="M131" s="78"/>
      <c r="N131" s="78">
        <v>-25</v>
      </c>
      <c r="O131" s="78">
        <f>L131-N131</f>
        <v>-367</v>
      </c>
      <c r="P131" s="78">
        <v>0</v>
      </c>
      <c r="Q131" s="79"/>
      <c r="R131" s="80" t="s">
        <v>295</v>
      </c>
    </row>
    <row r="132" spans="1:18" x14ac:dyDescent="0.15">
      <c r="A132" s="77"/>
      <c r="B132" s="78"/>
      <c r="C132" s="78"/>
      <c r="D132" s="78"/>
      <c r="E132" s="78"/>
      <c r="F132" s="78"/>
      <c r="G132" s="78"/>
      <c r="H132" s="79"/>
      <c r="I132" s="80"/>
      <c r="J132" s="80"/>
      <c r="K132" s="77"/>
      <c r="L132" s="78"/>
      <c r="M132" s="78"/>
      <c r="N132" s="78"/>
      <c r="O132" s="78"/>
      <c r="P132" s="78"/>
      <c r="Q132" s="79"/>
      <c r="R132" s="80"/>
    </row>
    <row r="133" spans="1:18" x14ac:dyDescent="0.15">
      <c r="A133" s="77"/>
      <c r="B133" s="78"/>
      <c r="C133" s="78"/>
      <c r="D133" s="78"/>
      <c r="E133" s="78"/>
      <c r="F133" s="78"/>
      <c r="G133" s="78"/>
      <c r="H133" s="79"/>
      <c r="I133" s="80"/>
      <c r="J133" s="80"/>
      <c r="K133" s="77"/>
      <c r="L133" s="78"/>
      <c r="M133" s="78"/>
      <c r="N133" s="78"/>
      <c r="O133" s="78"/>
      <c r="P133" s="78"/>
      <c r="Q133" s="79"/>
      <c r="R133" s="80"/>
    </row>
    <row r="134" spans="1:18" x14ac:dyDescent="0.15">
      <c r="A134" s="77"/>
      <c r="B134" s="78"/>
      <c r="C134" s="78"/>
      <c r="D134" s="78"/>
      <c r="E134" s="78"/>
      <c r="F134" s="78"/>
      <c r="G134" s="78"/>
      <c r="H134" s="79"/>
      <c r="I134" s="80"/>
      <c r="J134" s="80"/>
      <c r="K134" s="77"/>
      <c r="L134" s="78"/>
      <c r="M134" s="78"/>
      <c r="N134" s="78"/>
      <c r="O134" s="78"/>
      <c r="P134" s="78"/>
      <c r="Q134" s="79"/>
      <c r="R134" s="80"/>
    </row>
    <row r="135" spans="1:18" x14ac:dyDescent="0.15">
      <c r="A135" s="77"/>
      <c r="B135" s="78"/>
      <c r="C135" s="78"/>
      <c r="D135" s="78"/>
      <c r="E135" s="78"/>
      <c r="F135" s="78"/>
      <c r="G135" s="78"/>
      <c r="H135" s="79"/>
      <c r="I135" s="80"/>
      <c r="J135" s="80"/>
      <c r="K135" s="77"/>
      <c r="L135" s="78"/>
      <c r="M135" s="78"/>
      <c r="N135" s="78"/>
      <c r="O135" s="78"/>
      <c r="P135" s="78"/>
      <c r="Q135" s="79"/>
      <c r="R135" s="80"/>
    </row>
    <row r="136" spans="1:18" x14ac:dyDescent="0.15">
      <c r="A136" s="77"/>
      <c r="B136" s="78"/>
      <c r="C136" s="78"/>
      <c r="D136" s="78"/>
      <c r="E136" s="78"/>
      <c r="F136" s="78"/>
      <c r="G136" s="78"/>
      <c r="H136" s="79"/>
      <c r="I136" s="80"/>
      <c r="J136" s="80"/>
      <c r="K136" s="77"/>
      <c r="L136" s="78"/>
      <c r="M136" s="78"/>
      <c r="N136" s="78"/>
      <c r="O136" s="78"/>
      <c r="P136" s="78"/>
      <c r="Q136" s="79"/>
      <c r="R136" s="80"/>
    </row>
    <row r="137" spans="1:18" x14ac:dyDescent="0.15">
      <c r="A137" s="77"/>
      <c r="B137" s="78"/>
      <c r="C137" s="78"/>
      <c r="D137" s="78"/>
      <c r="E137" s="78"/>
      <c r="F137" s="78"/>
      <c r="G137" s="78"/>
      <c r="H137" s="79"/>
      <c r="I137" s="80"/>
      <c r="J137" s="80"/>
      <c r="K137" s="77"/>
      <c r="L137" s="78"/>
      <c r="M137" s="78"/>
      <c r="N137" s="78"/>
      <c r="O137" s="78"/>
      <c r="P137" s="78"/>
      <c r="Q137" s="79"/>
      <c r="R137" s="80"/>
    </row>
    <row r="138" spans="1:18" x14ac:dyDescent="0.15">
      <c r="A138" s="77"/>
      <c r="B138" s="78"/>
      <c r="C138" s="78"/>
      <c r="D138" s="78"/>
      <c r="E138" s="78"/>
      <c r="F138" s="78"/>
      <c r="G138" s="78"/>
      <c r="H138" s="79"/>
      <c r="I138" s="80"/>
      <c r="J138" s="80"/>
      <c r="K138" s="77"/>
      <c r="L138" s="78"/>
      <c r="M138" s="78"/>
      <c r="N138" s="78"/>
      <c r="O138" s="78"/>
      <c r="P138" s="78"/>
      <c r="Q138" s="79"/>
      <c r="R138" s="80"/>
    </row>
    <row r="139" spans="1:18" x14ac:dyDescent="0.15">
      <c r="A139" s="77"/>
      <c r="B139" s="78"/>
      <c r="C139" s="78"/>
      <c r="D139" s="78"/>
      <c r="E139" s="78"/>
      <c r="F139" s="78"/>
      <c r="G139" s="78"/>
      <c r="H139" s="79"/>
      <c r="I139" s="80"/>
      <c r="J139" s="80"/>
      <c r="K139" s="77"/>
      <c r="L139" s="78"/>
      <c r="M139" s="78"/>
      <c r="N139" s="78"/>
      <c r="O139" s="78"/>
      <c r="P139" s="78"/>
      <c r="Q139" s="79"/>
      <c r="R139" s="80"/>
    </row>
    <row r="140" spans="1:18" x14ac:dyDescent="0.15">
      <c r="A140" s="77"/>
      <c r="B140" s="78"/>
      <c r="C140" s="78"/>
      <c r="D140" s="78"/>
      <c r="E140" s="78"/>
      <c r="F140" s="78"/>
      <c r="G140" s="78"/>
      <c r="H140" s="79"/>
      <c r="I140" s="80"/>
      <c r="J140" s="80"/>
      <c r="K140" s="77"/>
      <c r="L140" s="78"/>
      <c r="M140" s="78"/>
      <c r="N140" s="78"/>
      <c r="O140" s="78"/>
      <c r="P140" s="78"/>
      <c r="Q140" s="79"/>
      <c r="R140" s="80"/>
    </row>
    <row r="141" spans="1:18" x14ac:dyDescent="0.15">
      <c r="A141" s="77"/>
      <c r="B141" s="78"/>
      <c r="C141" s="78"/>
      <c r="D141" s="78"/>
      <c r="E141" s="78"/>
      <c r="F141" s="78"/>
      <c r="G141" s="78"/>
      <c r="H141" s="79"/>
      <c r="I141" s="80"/>
      <c r="J141" s="80"/>
      <c r="K141" s="77"/>
      <c r="L141" s="78"/>
      <c r="M141" s="78"/>
      <c r="N141" s="78"/>
      <c r="O141" s="78"/>
      <c r="P141" s="78"/>
      <c r="Q141" s="79"/>
      <c r="R141" s="80"/>
    </row>
    <row r="142" spans="1:18" x14ac:dyDescent="0.15">
      <c r="A142" s="77"/>
      <c r="B142" s="78"/>
      <c r="C142" s="78"/>
      <c r="D142" s="78"/>
      <c r="E142" s="78"/>
      <c r="F142" s="78"/>
      <c r="G142" s="78"/>
      <c r="H142" s="79"/>
      <c r="I142" s="80"/>
      <c r="J142" s="80"/>
      <c r="K142" s="77"/>
      <c r="L142" s="78"/>
      <c r="M142" s="78"/>
      <c r="N142" s="78"/>
      <c r="O142" s="78"/>
      <c r="P142" s="78"/>
      <c r="Q142" s="79"/>
      <c r="R142" s="80"/>
    </row>
    <row r="143" spans="1:18" x14ac:dyDescent="0.15">
      <c r="A143" s="77"/>
      <c r="B143" s="78"/>
      <c r="C143" s="78"/>
      <c r="D143" s="78"/>
      <c r="E143" s="78"/>
      <c r="F143" s="78"/>
      <c r="G143" s="78"/>
      <c r="H143" s="79"/>
      <c r="I143" s="80"/>
      <c r="J143" s="80"/>
      <c r="K143" s="77"/>
      <c r="L143" s="78"/>
      <c r="M143" s="78"/>
      <c r="N143" s="78"/>
      <c r="O143" s="78"/>
      <c r="P143" s="78"/>
      <c r="Q143" s="79"/>
      <c r="R143" s="80"/>
    </row>
    <row r="144" spans="1:18" x14ac:dyDescent="0.15">
      <c r="A144" s="77"/>
      <c r="B144" s="78"/>
      <c r="C144" s="78"/>
      <c r="D144" s="78"/>
      <c r="E144" s="78"/>
      <c r="F144" s="78"/>
      <c r="G144" s="78"/>
      <c r="H144" s="79"/>
      <c r="I144" s="80"/>
      <c r="J144" s="80"/>
      <c r="K144" s="77"/>
      <c r="L144" s="78"/>
      <c r="M144" s="78"/>
      <c r="N144" s="78"/>
      <c r="O144" s="78"/>
      <c r="P144" s="78"/>
      <c r="Q144" s="79"/>
      <c r="R144" s="80"/>
    </row>
    <row r="145" spans="1:18" x14ac:dyDescent="0.15">
      <c r="A145" s="77"/>
      <c r="B145" s="78"/>
      <c r="C145" s="78"/>
      <c r="D145" s="78"/>
      <c r="E145" s="78"/>
      <c r="F145" s="78"/>
      <c r="G145" s="78"/>
      <c r="H145" s="79"/>
      <c r="I145" s="80"/>
      <c r="J145" s="80"/>
      <c r="K145" s="77"/>
      <c r="L145" s="78"/>
      <c r="M145" s="78"/>
      <c r="N145" s="78"/>
      <c r="O145" s="78"/>
      <c r="P145" s="78"/>
      <c r="Q145" s="79"/>
      <c r="R145" s="80"/>
    </row>
    <row r="146" spans="1:18" x14ac:dyDescent="0.15">
      <c r="A146" s="77"/>
      <c r="B146" s="78"/>
      <c r="C146" s="78"/>
      <c r="D146" s="78"/>
      <c r="E146" s="78"/>
      <c r="F146" s="78"/>
      <c r="G146" s="78"/>
      <c r="H146" s="79"/>
      <c r="I146" s="80"/>
      <c r="J146" s="80"/>
      <c r="K146" s="77"/>
      <c r="L146" s="78"/>
      <c r="M146" s="78"/>
      <c r="N146" s="78"/>
      <c r="O146" s="78"/>
      <c r="P146" s="78"/>
      <c r="Q146" s="79"/>
      <c r="R146" s="80"/>
    </row>
    <row r="147" spans="1:18" x14ac:dyDescent="0.15">
      <c r="A147" s="77"/>
      <c r="B147" s="78"/>
      <c r="C147" s="78"/>
      <c r="D147" s="78"/>
      <c r="E147" s="78"/>
      <c r="F147" s="78"/>
      <c r="G147" s="78"/>
      <c r="H147" s="79"/>
      <c r="I147" s="80"/>
      <c r="J147" s="80"/>
      <c r="K147" s="77"/>
      <c r="L147" s="78"/>
      <c r="M147" s="78"/>
      <c r="N147" s="78"/>
      <c r="O147" s="78"/>
      <c r="P147" s="78"/>
      <c r="Q147" s="79"/>
      <c r="R147" s="80"/>
    </row>
    <row r="148" spans="1:18" x14ac:dyDescent="0.15">
      <c r="A148" s="77"/>
      <c r="B148" s="78"/>
      <c r="C148" s="78"/>
      <c r="D148" s="78"/>
      <c r="E148" s="78"/>
      <c r="F148" s="78"/>
      <c r="G148" s="78"/>
      <c r="H148" s="79"/>
      <c r="I148" s="80"/>
      <c r="J148" s="80"/>
      <c r="K148" s="77"/>
      <c r="L148" s="78"/>
      <c r="M148" s="78"/>
      <c r="N148" s="78"/>
      <c r="O148" s="78"/>
      <c r="P148" s="78"/>
      <c r="Q148" s="79"/>
      <c r="R148" s="80"/>
    </row>
    <row r="149" spans="1:18" x14ac:dyDescent="0.15">
      <c r="A149" s="77"/>
      <c r="B149" s="78"/>
      <c r="C149" s="78"/>
      <c r="D149" s="78"/>
      <c r="E149" s="78"/>
      <c r="F149" s="78"/>
      <c r="G149" s="78"/>
      <c r="H149" s="79"/>
      <c r="I149" s="80"/>
      <c r="J149" s="80"/>
      <c r="K149" s="77"/>
      <c r="L149" s="78"/>
      <c r="M149" s="78"/>
      <c r="N149" s="78"/>
      <c r="O149" s="78"/>
      <c r="P149" s="78"/>
      <c r="Q149" s="79"/>
      <c r="R149" s="80"/>
    </row>
    <row r="150" spans="1:18" x14ac:dyDescent="0.15">
      <c r="A150" s="77"/>
      <c r="B150" s="78"/>
      <c r="C150" s="78"/>
      <c r="D150" s="78"/>
      <c r="E150" s="78"/>
      <c r="F150" s="78"/>
      <c r="G150" s="78"/>
      <c r="H150" s="79"/>
      <c r="I150" s="80"/>
      <c r="J150" s="80"/>
      <c r="K150" s="77"/>
      <c r="L150" s="78"/>
      <c r="M150" s="78"/>
      <c r="N150" s="78"/>
      <c r="O150" s="78"/>
      <c r="P150" s="78"/>
      <c r="Q150" s="79"/>
      <c r="R150" s="80"/>
    </row>
    <row r="151" spans="1:18" x14ac:dyDescent="0.15">
      <c r="A151" s="77"/>
      <c r="B151" s="78"/>
      <c r="C151" s="78"/>
      <c r="D151" s="78"/>
      <c r="E151" s="78"/>
      <c r="F151" s="78"/>
      <c r="G151" s="78"/>
      <c r="H151" s="79"/>
      <c r="I151" s="80"/>
      <c r="J151" s="80"/>
      <c r="K151" s="77"/>
      <c r="L151" s="78"/>
      <c r="M151" s="78"/>
      <c r="N151" s="78"/>
      <c r="O151" s="78"/>
      <c r="P151" s="78"/>
      <c r="Q151" s="79"/>
      <c r="R151" s="80"/>
    </row>
    <row r="152" spans="1:18" x14ac:dyDescent="0.15">
      <c r="A152" s="77"/>
      <c r="B152" s="78"/>
      <c r="C152" s="78"/>
      <c r="D152" s="78"/>
      <c r="E152" s="78"/>
      <c r="F152" s="78"/>
      <c r="G152" s="78"/>
      <c r="H152" s="79"/>
      <c r="I152" s="80"/>
      <c r="J152" s="80"/>
      <c r="K152" s="77"/>
      <c r="L152" s="78"/>
      <c r="M152" s="78"/>
      <c r="N152" s="78"/>
      <c r="O152" s="78"/>
      <c r="P152" s="78"/>
      <c r="Q152" s="79"/>
      <c r="R152" s="80"/>
    </row>
    <row r="153" spans="1:18" x14ac:dyDescent="0.15">
      <c r="A153" s="77"/>
      <c r="B153" s="78"/>
      <c r="C153" s="78"/>
      <c r="D153" s="78"/>
      <c r="E153" s="78"/>
      <c r="F153" s="78"/>
      <c r="G153" s="78"/>
      <c r="H153" s="79"/>
      <c r="I153" s="80"/>
      <c r="J153" s="80"/>
      <c r="K153" s="77"/>
      <c r="L153" s="78"/>
      <c r="M153" s="78"/>
      <c r="N153" s="78"/>
      <c r="O153" s="78"/>
      <c r="P153" s="78"/>
      <c r="Q153" s="79"/>
      <c r="R153" s="80"/>
    </row>
    <row r="154" spans="1:18" x14ac:dyDescent="0.15">
      <c r="A154" s="77"/>
      <c r="B154" s="78"/>
      <c r="C154" s="78"/>
      <c r="D154" s="78"/>
      <c r="E154" s="78"/>
      <c r="F154" s="78"/>
      <c r="G154" s="78"/>
      <c r="H154" s="79"/>
      <c r="I154" s="80"/>
      <c r="J154" s="80"/>
      <c r="K154" s="77"/>
      <c r="L154" s="78"/>
      <c r="M154" s="78"/>
      <c r="N154" s="78"/>
      <c r="O154" s="78"/>
      <c r="P154" s="78"/>
      <c r="Q154" s="79"/>
      <c r="R154" s="80"/>
    </row>
    <row r="155" spans="1:18" x14ac:dyDescent="0.15">
      <c r="A155" s="77"/>
      <c r="B155" s="78"/>
      <c r="C155" s="78"/>
      <c r="D155" s="78"/>
      <c r="E155" s="78"/>
      <c r="F155" s="78"/>
      <c r="G155" s="78"/>
      <c r="H155" s="79"/>
      <c r="I155" s="80"/>
      <c r="J155" s="80"/>
      <c r="K155" s="77"/>
      <c r="L155" s="78"/>
      <c r="M155" s="78"/>
      <c r="N155" s="78"/>
      <c r="O155" s="78"/>
      <c r="P155" s="78"/>
      <c r="Q155" s="79"/>
      <c r="R155" s="80"/>
    </row>
    <row r="156" spans="1:18" x14ac:dyDescent="0.15">
      <c r="A156" s="77"/>
      <c r="B156" s="78"/>
      <c r="C156" s="78"/>
      <c r="D156" s="78"/>
      <c r="E156" s="78"/>
      <c r="F156" s="78"/>
      <c r="G156" s="78"/>
      <c r="H156" s="79"/>
      <c r="I156" s="80"/>
      <c r="J156" s="80"/>
      <c r="K156" s="77"/>
      <c r="L156" s="78"/>
      <c r="M156" s="78"/>
      <c r="N156" s="78"/>
      <c r="O156" s="78"/>
      <c r="P156" s="78"/>
      <c r="Q156" s="79"/>
      <c r="R156" s="80"/>
    </row>
    <row r="157" spans="1:18" x14ac:dyDescent="0.15">
      <c r="A157" s="77"/>
      <c r="B157" s="78"/>
      <c r="C157" s="78"/>
      <c r="D157" s="78"/>
      <c r="E157" s="78"/>
      <c r="F157" s="78"/>
      <c r="G157" s="78"/>
      <c r="H157" s="79"/>
      <c r="I157" s="80"/>
      <c r="J157" s="80"/>
      <c r="K157" s="77"/>
      <c r="L157" s="78"/>
      <c r="M157" s="78"/>
      <c r="N157" s="78"/>
      <c r="O157" s="78"/>
      <c r="P157" s="78"/>
      <c r="Q157" s="79"/>
      <c r="R157" s="80"/>
    </row>
    <row r="158" spans="1:18" x14ac:dyDescent="0.15">
      <c r="A158" s="77"/>
      <c r="B158" s="78"/>
      <c r="C158" s="78"/>
      <c r="D158" s="78"/>
      <c r="E158" s="78"/>
      <c r="F158" s="78"/>
      <c r="G158" s="78"/>
      <c r="H158" s="79"/>
      <c r="I158" s="80"/>
      <c r="J158" s="80"/>
      <c r="K158" s="77"/>
      <c r="L158" s="78"/>
      <c r="M158" s="78"/>
      <c r="N158" s="78"/>
      <c r="O158" s="78"/>
      <c r="P158" s="78"/>
      <c r="Q158" s="79"/>
      <c r="R158" s="80"/>
    </row>
    <row r="159" spans="1:18" x14ac:dyDescent="0.15">
      <c r="A159" s="77"/>
      <c r="B159" s="78"/>
      <c r="C159" s="78"/>
      <c r="D159" s="78"/>
      <c r="E159" s="78"/>
      <c r="F159" s="78"/>
      <c r="G159" s="78"/>
      <c r="H159" s="79"/>
      <c r="I159" s="80"/>
      <c r="J159" s="80"/>
      <c r="K159" s="77"/>
      <c r="L159" s="78"/>
      <c r="M159" s="78"/>
      <c r="N159" s="78"/>
      <c r="O159" s="78"/>
      <c r="P159" s="78"/>
      <c r="Q159" s="79"/>
      <c r="R159" s="80"/>
    </row>
    <row r="160" spans="1:18" x14ac:dyDescent="0.15">
      <c r="A160" s="77"/>
      <c r="B160" s="78"/>
      <c r="C160" s="78"/>
      <c r="D160" s="78"/>
      <c r="E160" s="78"/>
      <c r="F160" s="78"/>
      <c r="G160" s="78"/>
      <c r="H160" s="79"/>
      <c r="I160" s="80"/>
      <c r="J160" s="80"/>
      <c r="K160" s="77"/>
      <c r="L160" s="78"/>
      <c r="M160" s="78"/>
      <c r="N160" s="78"/>
      <c r="O160" s="78"/>
      <c r="P160" s="78"/>
      <c r="Q160" s="79"/>
      <c r="R160" s="80"/>
    </row>
    <row r="161" spans="1:18" x14ac:dyDescent="0.15">
      <c r="A161" s="77"/>
      <c r="B161" s="78"/>
      <c r="C161" s="78"/>
      <c r="D161" s="78"/>
      <c r="E161" s="78"/>
      <c r="F161" s="78"/>
      <c r="G161" s="78"/>
      <c r="H161" s="79"/>
      <c r="I161" s="80"/>
      <c r="J161" s="80"/>
      <c r="K161" s="77"/>
      <c r="L161" s="78"/>
      <c r="M161" s="78"/>
      <c r="N161" s="78"/>
      <c r="O161" s="78"/>
      <c r="P161" s="78"/>
      <c r="Q161" s="79"/>
      <c r="R161" s="80"/>
    </row>
    <row r="162" spans="1:18" x14ac:dyDescent="0.15">
      <c r="A162" s="77"/>
      <c r="B162" s="78"/>
      <c r="C162" s="78"/>
      <c r="D162" s="78"/>
      <c r="E162" s="78"/>
      <c r="F162" s="78"/>
      <c r="G162" s="78"/>
      <c r="H162" s="79"/>
      <c r="I162" s="80"/>
      <c r="J162" s="80"/>
      <c r="K162" s="77"/>
      <c r="L162" s="78"/>
      <c r="M162" s="78"/>
      <c r="N162" s="78"/>
      <c r="O162" s="78"/>
      <c r="P162" s="78"/>
      <c r="Q162" s="79"/>
      <c r="R162" s="80"/>
    </row>
    <row r="163" spans="1:18" x14ac:dyDescent="0.15">
      <c r="A163" s="77"/>
      <c r="B163" s="78"/>
      <c r="C163" s="78"/>
      <c r="D163" s="78"/>
      <c r="E163" s="78"/>
      <c r="F163" s="78"/>
      <c r="G163" s="78"/>
      <c r="H163" s="79"/>
      <c r="I163" s="80"/>
      <c r="J163" s="80"/>
      <c r="K163" s="77"/>
      <c r="L163" s="78"/>
      <c r="M163" s="78"/>
      <c r="N163" s="78"/>
      <c r="O163" s="78"/>
      <c r="P163" s="78"/>
      <c r="Q163" s="79"/>
      <c r="R163" s="80"/>
    </row>
    <row r="164" spans="1:18" x14ac:dyDescent="0.15">
      <c r="A164" s="77"/>
      <c r="B164" s="78"/>
      <c r="C164" s="78"/>
      <c r="D164" s="78"/>
      <c r="E164" s="78"/>
      <c r="F164" s="78"/>
      <c r="G164" s="78"/>
      <c r="H164" s="79"/>
      <c r="I164" s="80"/>
      <c r="J164" s="80"/>
      <c r="K164" s="77"/>
      <c r="L164" s="78"/>
      <c r="M164" s="78"/>
      <c r="N164" s="78"/>
      <c r="O164" s="78"/>
      <c r="P164" s="78"/>
      <c r="Q164" s="79"/>
      <c r="R164" s="80"/>
    </row>
    <row r="165" spans="1:18" x14ac:dyDescent="0.15">
      <c r="A165" s="77"/>
      <c r="B165" s="78"/>
      <c r="C165" s="78"/>
      <c r="D165" s="78"/>
      <c r="E165" s="78"/>
      <c r="F165" s="78"/>
      <c r="G165" s="78"/>
      <c r="H165" s="79"/>
      <c r="I165" s="80"/>
      <c r="J165" s="80"/>
      <c r="K165" s="77"/>
      <c r="L165" s="78"/>
      <c r="M165" s="78"/>
      <c r="N165" s="78"/>
      <c r="O165" s="78"/>
      <c r="P165" s="78"/>
      <c r="Q165" s="79"/>
      <c r="R165" s="80"/>
    </row>
    <row r="166" spans="1:18" x14ac:dyDescent="0.15">
      <c r="A166" s="77"/>
      <c r="B166" s="78"/>
      <c r="C166" s="78"/>
      <c r="D166" s="78"/>
      <c r="E166" s="78"/>
      <c r="F166" s="78"/>
      <c r="G166" s="78"/>
      <c r="H166" s="79"/>
      <c r="I166" s="80"/>
      <c r="J166" s="80"/>
      <c r="K166" s="77"/>
      <c r="L166" s="78"/>
      <c r="M166" s="78"/>
      <c r="N166" s="78"/>
      <c r="O166" s="78"/>
      <c r="P166" s="78"/>
      <c r="Q166" s="79"/>
      <c r="R166" s="80"/>
    </row>
    <row r="167" spans="1:18" x14ac:dyDescent="0.15">
      <c r="A167" s="77"/>
      <c r="B167" s="78"/>
      <c r="C167" s="78"/>
      <c r="D167" s="78"/>
      <c r="E167" s="78"/>
      <c r="F167" s="78"/>
      <c r="G167" s="78"/>
      <c r="H167" s="79"/>
      <c r="I167" s="80"/>
      <c r="J167" s="80"/>
      <c r="K167" s="77"/>
      <c r="L167" s="78"/>
      <c r="M167" s="78"/>
      <c r="N167" s="78"/>
      <c r="O167" s="78"/>
      <c r="P167" s="78"/>
      <c r="Q167" s="79"/>
      <c r="R167" s="80"/>
    </row>
    <row r="168" spans="1:18" x14ac:dyDescent="0.15">
      <c r="A168" s="77"/>
      <c r="B168" s="78"/>
      <c r="C168" s="78"/>
      <c r="D168" s="78"/>
      <c r="E168" s="78"/>
      <c r="F168" s="78"/>
      <c r="G168" s="78"/>
      <c r="H168" s="79"/>
      <c r="I168" s="80"/>
      <c r="J168" s="80"/>
      <c r="K168" s="77"/>
      <c r="L168" s="78"/>
      <c r="M168" s="78"/>
      <c r="N168" s="78"/>
      <c r="O168" s="78"/>
      <c r="P168" s="78"/>
      <c r="Q168" s="79"/>
      <c r="R168" s="80"/>
    </row>
    <row r="169" spans="1:18" x14ac:dyDescent="0.15">
      <c r="A169" s="77"/>
      <c r="B169" s="78"/>
      <c r="C169" s="78"/>
      <c r="D169" s="78"/>
      <c r="E169" s="78"/>
      <c r="F169" s="78"/>
      <c r="G169" s="78"/>
      <c r="H169" s="79"/>
      <c r="I169" s="80"/>
      <c r="J169" s="80"/>
      <c r="K169" s="77"/>
      <c r="L169" s="78"/>
      <c r="M169" s="78"/>
      <c r="N169" s="78"/>
      <c r="O169" s="78"/>
      <c r="P169" s="78"/>
      <c r="Q169" s="79"/>
      <c r="R169" s="80"/>
    </row>
    <row r="170" spans="1:18" x14ac:dyDescent="0.15">
      <c r="A170" s="77"/>
      <c r="B170" s="78"/>
      <c r="C170" s="78"/>
      <c r="D170" s="78"/>
      <c r="E170" s="78"/>
      <c r="F170" s="78"/>
      <c r="G170" s="78"/>
      <c r="H170" s="79"/>
      <c r="I170" s="80"/>
      <c r="J170" s="80"/>
      <c r="K170" s="77"/>
      <c r="L170" s="78"/>
      <c r="M170" s="78"/>
      <c r="N170" s="78"/>
      <c r="O170" s="78"/>
      <c r="P170" s="78"/>
      <c r="Q170" s="79"/>
      <c r="R170" s="80"/>
    </row>
    <row r="171" spans="1:18" x14ac:dyDescent="0.15">
      <c r="A171" s="77"/>
      <c r="B171" s="78"/>
      <c r="C171" s="78"/>
      <c r="D171" s="78"/>
      <c r="E171" s="78"/>
      <c r="F171" s="78"/>
      <c r="G171" s="78"/>
      <c r="H171" s="79"/>
      <c r="I171" s="80"/>
      <c r="J171" s="80"/>
      <c r="K171" s="77"/>
      <c r="L171" s="78"/>
      <c r="M171" s="78"/>
      <c r="N171" s="78"/>
      <c r="O171" s="78"/>
      <c r="P171" s="78"/>
      <c r="Q171" s="79"/>
      <c r="R171" s="80"/>
    </row>
    <row r="172" spans="1:18" x14ac:dyDescent="0.15">
      <c r="A172" s="77"/>
      <c r="B172" s="78"/>
      <c r="C172" s="78"/>
      <c r="D172" s="78"/>
      <c r="E172" s="78"/>
      <c r="F172" s="78"/>
      <c r="G172" s="78"/>
      <c r="H172" s="79"/>
      <c r="I172" s="80"/>
      <c r="J172" s="80"/>
      <c r="K172" s="77"/>
      <c r="L172" s="78"/>
      <c r="M172" s="78"/>
      <c r="N172" s="78"/>
      <c r="O172" s="78"/>
      <c r="P172" s="78"/>
      <c r="Q172" s="79"/>
      <c r="R172" s="80"/>
    </row>
    <row r="173" spans="1:18" x14ac:dyDescent="0.15">
      <c r="A173" s="77"/>
      <c r="B173" s="78"/>
      <c r="C173" s="78"/>
      <c r="D173" s="78"/>
      <c r="E173" s="78"/>
      <c r="F173" s="78"/>
      <c r="G173" s="78"/>
      <c r="H173" s="79"/>
      <c r="I173" s="80"/>
      <c r="J173" s="80"/>
      <c r="K173" s="77"/>
      <c r="L173" s="78"/>
      <c r="M173" s="78"/>
      <c r="N173" s="78"/>
      <c r="O173" s="78"/>
      <c r="P173" s="78"/>
      <c r="Q173" s="79"/>
      <c r="R173" s="80"/>
    </row>
    <row r="174" spans="1:18" x14ac:dyDescent="0.15">
      <c r="A174" s="77"/>
      <c r="B174" s="78"/>
      <c r="C174" s="78"/>
      <c r="D174" s="78"/>
      <c r="E174" s="78"/>
      <c r="F174" s="78"/>
      <c r="G174" s="78"/>
      <c r="H174" s="79"/>
      <c r="I174" s="80"/>
      <c r="J174" s="80"/>
      <c r="K174" s="77"/>
      <c r="L174" s="78"/>
      <c r="M174" s="78"/>
      <c r="N174" s="78"/>
      <c r="O174" s="78"/>
      <c r="P174" s="78"/>
      <c r="Q174" s="79"/>
      <c r="R174" s="80"/>
    </row>
    <row r="175" spans="1:18" x14ac:dyDescent="0.15">
      <c r="A175" s="77"/>
      <c r="B175" s="78"/>
      <c r="C175" s="78"/>
      <c r="D175" s="78"/>
      <c r="E175" s="78"/>
      <c r="F175" s="78"/>
      <c r="G175" s="78"/>
      <c r="H175" s="79"/>
      <c r="I175" s="80"/>
      <c r="J175" s="80"/>
      <c r="K175" s="77"/>
      <c r="L175" s="78"/>
      <c r="M175" s="78"/>
      <c r="N175" s="78"/>
      <c r="O175" s="78"/>
      <c r="P175" s="78"/>
      <c r="Q175" s="79"/>
      <c r="R175" s="80"/>
    </row>
    <row r="176" spans="1:18" x14ac:dyDescent="0.15">
      <c r="A176" s="77"/>
      <c r="B176" s="78"/>
      <c r="C176" s="78"/>
      <c r="D176" s="78"/>
      <c r="E176" s="78"/>
      <c r="F176" s="78"/>
      <c r="G176" s="78"/>
      <c r="H176" s="79"/>
      <c r="I176" s="80"/>
      <c r="J176" s="80"/>
      <c r="K176" s="77"/>
      <c r="L176" s="78"/>
      <c r="M176" s="78"/>
      <c r="N176" s="78"/>
      <c r="O176" s="78"/>
      <c r="P176" s="78"/>
      <c r="Q176" s="79"/>
      <c r="R176" s="80"/>
    </row>
    <row r="177" spans="1:18" x14ac:dyDescent="0.15">
      <c r="A177" s="77"/>
      <c r="B177" s="78"/>
      <c r="C177" s="78"/>
      <c r="D177" s="78"/>
      <c r="E177" s="78"/>
      <c r="F177" s="78"/>
      <c r="G177" s="78"/>
      <c r="H177" s="79"/>
      <c r="I177" s="80"/>
      <c r="J177" s="80"/>
      <c r="K177" s="77"/>
      <c r="L177" s="78"/>
      <c r="M177" s="78"/>
      <c r="N177" s="78"/>
      <c r="O177" s="78"/>
      <c r="P177" s="78"/>
      <c r="Q177" s="79"/>
      <c r="R177" s="80"/>
    </row>
    <row r="178" spans="1:18" x14ac:dyDescent="0.15">
      <c r="A178" s="77"/>
      <c r="B178" s="78"/>
      <c r="C178" s="78"/>
      <c r="D178" s="78"/>
      <c r="E178" s="78"/>
      <c r="F178" s="78"/>
      <c r="G178" s="78"/>
      <c r="H178" s="79"/>
      <c r="I178" s="80"/>
      <c r="J178" s="80"/>
      <c r="K178" s="77"/>
      <c r="L178" s="78"/>
      <c r="M178" s="78"/>
      <c r="N178" s="78"/>
      <c r="O178" s="78"/>
      <c r="P178" s="78"/>
      <c r="Q178" s="79"/>
      <c r="R178" s="80"/>
    </row>
    <row r="179" spans="1:18" x14ac:dyDescent="0.15">
      <c r="A179" s="77"/>
      <c r="B179" s="78"/>
      <c r="C179" s="78"/>
      <c r="D179" s="78"/>
      <c r="E179" s="78"/>
      <c r="F179" s="78"/>
      <c r="G179" s="78"/>
      <c r="H179" s="79"/>
      <c r="I179" s="80"/>
      <c r="J179" s="80"/>
      <c r="K179" s="77"/>
      <c r="L179" s="78"/>
      <c r="M179" s="78"/>
      <c r="N179" s="78"/>
      <c r="O179" s="78"/>
      <c r="P179" s="78"/>
      <c r="Q179" s="79"/>
      <c r="R179" s="80"/>
    </row>
    <row r="180" spans="1:18" x14ac:dyDescent="0.15">
      <c r="A180" s="77"/>
      <c r="B180" s="78"/>
      <c r="C180" s="78"/>
      <c r="D180" s="78"/>
      <c r="E180" s="78"/>
      <c r="F180" s="78"/>
      <c r="G180" s="78"/>
      <c r="H180" s="79"/>
      <c r="I180" s="80"/>
      <c r="J180" s="80"/>
      <c r="K180" s="77"/>
      <c r="L180" s="78"/>
      <c r="M180" s="78"/>
      <c r="N180" s="78"/>
      <c r="O180" s="78"/>
      <c r="P180" s="78"/>
      <c r="Q180" s="79"/>
      <c r="R180" s="80"/>
    </row>
    <row r="181" spans="1:18" x14ac:dyDescent="0.15">
      <c r="A181" s="77"/>
      <c r="B181" s="78"/>
      <c r="C181" s="78"/>
      <c r="D181" s="78"/>
      <c r="E181" s="78"/>
      <c r="F181" s="78"/>
      <c r="G181" s="78"/>
      <c r="H181" s="79"/>
      <c r="I181" s="80"/>
      <c r="J181" s="80"/>
      <c r="K181" s="77"/>
      <c r="L181" s="78"/>
      <c r="M181" s="78"/>
      <c r="N181" s="78"/>
      <c r="O181" s="78"/>
      <c r="P181" s="78"/>
      <c r="Q181" s="79"/>
      <c r="R181" s="80"/>
    </row>
    <row r="182" spans="1:18" x14ac:dyDescent="0.15">
      <c r="A182" s="77"/>
      <c r="B182" s="78"/>
      <c r="C182" s="78"/>
      <c r="D182" s="78"/>
      <c r="E182" s="78"/>
      <c r="F182" s="78"/>
      <c r="G182" s="78"/>
      <c r="H182" s="79"/>
      <c r="I182" s="80"/>
      <c r="J182" s="80"/>
      <c r="K182" s="77"/>
      <c r="L182" s="78"/>
      <c r="M182" s="78"/>
      <c r="N182" s="78"/>
      <c r="O182" s="78"/>
      <c r="P182" s="78"/>
      <c r="Q182" s="79"/>
      <c r="R182" s="80"/>
    </row>
    <row r="183" spans="1:18" x14ac:dyDescent="0.15">
      <c r="A183" s="77"/>
      <c r="B183" s="78"/>
      <c r="C183" s="78"/>
      <c r="D183" s="78"/>
      <c r="E183" s="78"/>
      <c r="F183" s="78"/>
      <c r="G183" s="78"/>
      <c r="H183" s="79"/>
      <c r="I183" s="80"/>
      <c r="J183" s="80"/>
      <c r="K183" s="77"/>
      <c r="L183" s="78"/>
      <c r="M183" s="78"/>
      <c r="N183" s="78"/>
      <c r="O183" s="78"/>
      <c r="P183" s="78"/>
      <c r="Q183" s="79"/>
      <c r="R183" s="80"/>
    </row>
    <row r="184" spans="1:18" x14ac:dyDescent="0.15">
      <c r="A184" s="77"/>
      <c r="B184" s="78"/>
      <c r="C184" s="78"/>
      <c r="D184" s="78"/>
      <c r="E184" s="78"/>
      <c r="F184" s="78"/>
      <c r="G184" s="78"/>
      <c r="H184" s="79"/>
      <c r="I184" s="80"/>
      <c r="J184" s="80"/>
      <c r="K184" s="77"/>
      <c r="L184" s="78"/>
      <c r="M184" s="78"/>
      <c r="N184" s="78"/>
      <c r="O184" s="78"/>
      <c r="P184" s="78"/>
      <c r="Q184" s="79"/>
      <c r="R184" s="80"/>
    </row>
    <row r="185" spans="1:18" x14ac:dyDescent="0.15">
      <c r="A185" s="77"/>
      <c r="B185" s="78"/>
      <c r="C185" s="78"/>
      <c r="D185" s="78"/>
      <c r="E185" s="78"/>
      <c r="F185" s="78"/>
      <c r="G185" s="78"/>
      <c r="H185" s="79"/>
      <c r="I185" s="80"/>
      <c r="J185" s="80"/>
      <c r="K185" s="77"/>
      <c r="L185" s="78"/>
      <c r="M185" s="78"/>
      <c r="N185" s="78"/>
      <c r="O185" s="78"/>
      <c r="P185" s="78"/>
      <c r="Q185" s="79"/>
      <c r="R185" s="80"/>
    </row>
    <row r="186" spans="1:18" x14ac:dyDescent="0.15">
      <c r="A186" s="77"/>
      <c r="B186" s="78"/>
      <c r="C186" s="78"/>
      <c r="D186" s="78"/>
      <c r="E186" s="78"/>
      <c r="F186" s="78"/>
      <c r="G186" s="78"/>
      <c r="H186" s="79"/>
      <c r="I186" s="80"/>
      <c r="J186" s="80"/>
      <c r="K186" s="77"/>
      <c r="L186" s="78"/>
      <c r="M186" s="78"/>
      <c r="N186" s="78"/>
      <c r="O186" s="78"/>
      <c r="P186" s="78"/>
      <c r="Q186" s="79"/>
      <c r="R186" s="80"/>
    </row>
    <row r="187" spans="1:18" x14ac:dyDescent="0.15">
      <c r="A187" s="77"/>
      <c r="B187" s="78"/>
      <c r="C187" s="78"/>
      <c r="D187" s="78"/>
      <c r="E187" s="78"/>
      <c r="F187" s="78"/>
      <c r="G187" s="78"/>
      <c r="H187" s="79"/>
      <c r="I187" s="80"/>
      <c r="J187" s="80"/>
      <c r="K187" s="77"/>
      <c r="L187" s="78"/>
      <c r="M187" s="78"/>
      <c r="N187" s="78"/>
      <c r="O187" s="78"/>
      <c r="P187" s="78"/>
      <c r="Q187" s="79"/>
      <c r="R187" s="80"/>
    </row>
    <row r="188" spans="1:18" x14ac:dyDescent="0.15">
      <c r="A188" s="77"/>
      <c r="B188" s="78"/>
      <c r="C188" s="78"/>
      <c r="D188" s="78"/>
      <c r="E188" s="78"/>
      <c r="F188" s="78"/>
      <c r="G188" s="78"/>
      <c r="H188" s="79"/>
      <c r="I188" s="80"/>
      <c r="J188" s="80"/>
      <c r="K188" s="77"/>
      <c r="L188" s="78"/>
      <c r="M188" s="78"/>
      <c r="N188" s="78"/>
      <c r="O188" s="78"/>
      <c r="P188" s="78"/>
      <c r="Q188" s="79"/>
      <c r="R188" s="80"/>
    </row>
    <row r="189" spans="1:18" x14ac:dyDescent="0.15">
      <c r="A189" s="77"/>
      <c r="B189" s="78"/>
      <c r="C189" s="78"/>
      <c r="D189" s="78"/>
      <c r="E189" s="78"/>
      <c r="F189" s="78"/>
      <c r="G189" s="78"/>
      <c r="H189" s="79"/>
      <c r="I189" s="80"/>
      <c r="J189" s="80"/>
      <c r="K189" s="77"/>
      <c r="L189" s="78"/>
      <c r="M189" s="78"/>
      <c r="N189" s="78"/>
      <c r="O189" s="78"/>
      <c r="P189" s="78"/>
      <c r="Q189" s="79"/>
      <c r="R189" s="80"/>
    </row>
    <row r="190" spans="1:18" x14ac:dyDescent="0.15">
      <c r="A190" s="77"/>
      <c r="B190" s="78"/>
      <c r="C190" s="78"/>
      <c r="D190" s="78"/>
      <c r="E190" s="78"/>
      <c r="F190" s="78"/>
      <c r="G190" s="78"/>
      <c r="H190" s="79"/>
      <c r="I190" s="80"/>
      <c r="J190" s="80"/>
      <c r="K190" s="77"/>
      <c r="L190" s="78"/>
      <c r="M190" s="78"/>
      <c r="N190" s="78"/>
      <c r="O190" s="78"/>
      <c r="P190" s="78"/>
      <c r="Q190" s="79"/>
      <c r="R190" s="80"/>
    </row>
    <row r="191" spans="1:18" x14ac:dyDescent="0.15">
      <c r="A191" s="77"/>
      <c r="B191" s="78"/>
      <c r="C191" s="78"/>
      <c r="D191" s="78"/>
      <c r="E191" s="78"/>
      <c r="F191" s="78"/>
      <c r="G191" s="78"/>
      <c r="H191" s="79"/>
      <c r="I191" s="80"/>
      <c r="J191" s="80"/>
      <c r="K191" s="77"/>
      <c r="L191" s="78"/>
      <c r="M191" s="78"/>
      <c r="N191" s="78"/>
      <c r="O191" s="78"/>
      <c r="P191" s="78"/>
      <c r="Q191" s="79"/>
      <c r="R191" s="80"/>
    </row>
    <row r="192" spans="1:18" x14ac:dyDescent="0.15">
      <c r="A192" s="77"/>
      <c r="B192" s="78"/>
      <c r="C192" s="78"/>
      <c r="D192" s="78"/>
      <c r="E192" s="78"/>
      <c r="F192" s="78"/>
      <c r="G192" s="78"/>
      <c r="H192" s="79"/>
      <c r="I192" s="80"/>
      <c r="J192" s="80"/>
      <c r="K192" s="77"/>
      <c r="L192" s="78"/>
      <c r="M192" s="78"/>
      <c r="N192" s="78"/>
      <c r="O192" s="78"/>
      <c r="P192" s="78"/>
      <c r="Q192" s="79"/>
      <c r="R192" s="80"/>
    </row>
    <row r="193" spans="1:18" x14ac:dyDescent="0.15">
      <c r="A193" s="77"/>
      <c r="B193" s="78"/>
      <c r="C193" s="78"/>
      <c r="D193" s="78"/>
      <c r="E193" s="78"/>
      <c r="F193" s="78"/>
      <c r="G193" s="78"/>
      <c r="H193" s="79"/>
      <c r="I193" s="80"/>
      <c r="J193" s="80"/>
      <c r="K193" s="77"/>
      <c r="L193" s="78"/>
      <c r="M193" s="78"/>
      <c r="N193" s="78"/>
      <c r="O193" s="78"/>
      <c r="P193" s="78"/>
      <c r="Q193" s="79"/>
      <c r="R193" s="80"/>
    </row>
    <row r="194" spans="1:18" x14ac:dyDescent="0.15">
      <c r="A194" s="77"/>
      <c r="B194" s="78"/>
      <c r="C194" s="78"/>
      <c r="D194" s="78"/>
      <c r="E194" s="78"/>
      <c r="F194" s="78"/>
      <c r="G194" s="78"/>
      <c r="H194" s="79"/>
      <c r="I194" s="80"/>
      <c r="J194" s="80"/>
      <c r="K194" s="77"/>
      <c r="L194" s="78"/>
      <c r="M194" s="78"/>
      <c r="N194" s="78"/>
      <c r="O194" s="78"/>
      <c r="P194" s="78"/>
      <c r="Q194" s="79"/>
      <c r="R194" s="80"/>
    </row>
    <row r="195" spans="1:18" x14ac:dyDescent="0.15">
      <c r="A195" s="77"/>
      <c r="B195" s="78"/>
      <c r="C195" s="78"/>
      <c r="D195" s="78"/>
      <c r="E195" s="78"/>
      <c r="F195" s="78"/>
      <c r="G195" s="78"/>
      <c r="H195" s="79"/>
      <c r="I195" s="80"/>
      <c r="J195" s="80"/>
      <c r="K195" s="77"/>
      <c r="L195" s="78"/>
      <c r="M195" s="78"/>
      <c r="N195" s="78"/>
      <c r="O195" s="78"/>
      <c r="P195" s="78"/>
      <c r="Q195" s="79"/>
      <c r="R195" s="80"/>
    </row>
    <row r="196" spans="1:18" x14ac:dyDescent="0.15">
      <c r="A196" s="77"/>
      <c r="B196" s="78"/>
      <c r="C196" s="78"/>
      <c r="D196" s="78"/>
      <c r="E196" s="78"/>
      <c r="F196" s="78"/>
      <c r="G196" s="78"/>
      <c r="H196" s="79"/>
      <c r="I196" s="80"/>
      <c r="J196" s="80"/>
      <c r="K196" s="77"/>
      <c r="L196" s="78"/>
      <c r="M196" s="78"/>
      <c r="N196" s="78"/>
      <c r="O196" s="78"/>
      <c r="P196" s="78"/>
      <c r="Q196" s="79"/>
      <c r="R196" s="80"/>
    </row>
    <row r="197" spans="1:18" x14ac:dyDescent="0.15">
      <c r="A197" s="77"/>
      <c r="B197" s="78"/>
      <c r="C197" s="78"/>
      <c r="D197" s="78"/>
      <c r="E197" s="78"/>
      <c r="F197" s="78"/>
      <c r="G197" s="78"/>
      <c r="H197" s="79"/>
      <c r="I197" s="80"/>
      <c r="J197" s="80"/>
      <c r="K197" s="77"/>
      <c r="L197" s="78"/>
      <c r="M197" s="78"/>
      <c r="N197" s="78"/>
      <c r="O197" s="78"/>
      <c r="P197" s="78"/>
      <c r="Q197" s="79"/>
      <c r="R197" s="80"/>
    </row>
    <row r="198" spans="1:18" x14ac:dyDescent="0.15">
      <c r="A198" s="77"/>
      <c r="B198" s="78"/>
      <c r="C198" s="78"/>
      <c r="D198" s="78"/>
      <c r="E198" s="78"/>
      <c r="F198" s="78"/>
      <c r="G198" s="78"/>
      <c r="H198" s="79"/>
      <c r="I198" s="80"/>
      <c r="J198" s="80"/>
      <c r="K198" s="77"/>
      <c r="L198" s="78"/>
      <c r="M198" s="78"/>
      <c r="N198" s="78"/>
      <c r="O198" s="78"/>
      <c r="P198" s="78"/>
      <c r="Q198" s="79"/>
      <c r="R198" s="80"/>
    </row>
    <row r="199" spans="1:18" x14ac:dyDescent="0.15">
      <c r="A199" s="77"/>
      <c r="B199" s="78"/>
      <c r="C199" s="78"/>
      <c r="D199" s="78"/>
      <c r="E199" s="78"/>
      <c r="F199" s="78"/>
      <c r="G199" s="78"/>
      <c r="H199" s="79"/>
      <c r="I199" s="80"/>
      <c r="J199" s="80"/>
      <c r="K199" s="77"/>
      <c r="L199" s="78"/>
      <c r="M199" s="78"/>
      <c r="N199" s="78"/>
      <c r="O199" s="78"/>
      <c r="P199" s="78"/>
      <c r="Q199" s="79"/>
      <c r="R199" s="80"/>
    </row>
    <row r="200" spans="1:18" x14ac:dyDescent="0.15">
      <c r="A200" s="77"/>
      <c r="B200" s="78"/>
      <c r="C200" s="78"/>
      <c r="D200" s="78"/>
      <c r="E200" s="78"/>
      <c r="F200" s="78"/>
      <c r="G200" s="78"/>
      <c r="H200" s="79"/>
      <c r="I200" s="80"/>
      <c r="J200" s="80"/>
      <c r="K200" s="77"/>
      <c r="L200" s="78"/>
      <c r="M200" s="78"/>
      <c r="N200" s="78"/>
      <c r="O200" s="78"/>
      <c r="P200" s="78"/>
      <c r="Q200" s="79"/>
      <c r="R200" s="80"/>
    </row>
    <row r="201" spans="1:18" x14ac:dyDescent="0.15">
      <c r="A201" s="77"/>
      <c r="B201" s="78"/>
      <c r="C201" s="78"/>
      <c r="D201" s="78"/>
      <c r="E201" s="78"/>
      <c r="F201" s="78"/>
      <c r="G201" s="78"/>
      <c r="H201" s="79"/>
      <c r="I201" s="80"/>
      <c r="J201" s="80"/>
      <c r="K201" s="77"/>
      <c r="L201" s="78"/>
      <c r="M201" s="78"/>
      <c r="N201" s="78"/>
      <c r="O201" s="78"/>
      <c r="P201" s="78"/>
      <c r="Q201" s="79"/>
      <c r="R201" s="80"/>
    </row>
    <row r="202" spans="1:18" x14ac:dyDescent="0.15">
      <c r="A202" s="77"/>
      <c r="B202" s="78"/>
      <c r="C202" s="78"/>
      <c r="D202" s="78"/>
      <c r="E202" s="78"/>
      <c r="F202" s="78"/>
      <c r="G202" s="78"/>
      <c r="H202" s="79"/>
      <c r="I202" s="80"/>
      <c r="J202" s="80"/>
      <c r="K202" s="77"/>
      <c r="L202" s="78"/>
      <c r="M202" s="78"/>
      <c r="N202" s="78"/>
      <c r="O202" s="78"/>
      <c r="P202" s="78"/>
      <c r="Q202" s="79"/>
      <c r="R202" s="80"/>
    </row>
    <row r="203" spans="1:18" x14ac:dyDescent="0.15">
      <c r="A203" s="77"/>
      <c r="B203" s="78"/>
      <c r="C203" s="78"/>
      <c r="D203" s="78"/>
      <c r="E203" s="78"/>
      <c r="F203" s="78"/>
      <c r="G203" s="78"/>
      <c r="H203" s="79"/>
      <c r="I203" s="80"/>
      <c r="J203" s="80"/>
      <c r="K203" s="77"/>
      <c r="L203" s="78"/>
      <c r="M203" s="78"/>
      <c r="N203" s="78"/>
      <c r="O203" s="78"/>
      <c r="P203" s="78"/>
      <c r="Q203" s="79"/>
      <c r="R203" s="80"/>
    </row>
    <row r="204" spans="1:18" x14ac:dyDescent="0.15">
      <c r="A204" s="77"/>
      <c r="B204" s="78"/>
      <c r="C204" s="78"/>
      <c r="D204" s="78"/>
      <c r="E204" s="78"/>
      <c r="F204" s="78"/>
      <c r="G204" s="78"/>
      <c r="H204" s="79"/>
      <c r="I204" s="80"/>
      <c r="J204" s="80"/>
      <c r="K204" s="77"/>
      <c r="L204" s="78"/>
      <c r="M204" s="78"/>
      <c r="N204" s="78"/>
      <c r="O204" s="78"/>
      <c r="P204" s="78"/>
      <c r="Q204" s="79"/>
      <c r="R204" s="80"/>
    </row>
    <row r="205" spans="1:18" x14ac:dyDescent="0.15">
      <c r="A205" s="77"/>
      <c r="B205" s="78"/>
      <c r="C205" s="78"/>
      <c r="D205" s="78"/>
      <c r="E205" s="78"/>
      <c r="F205" s="78"/>
      <c r="G205" s="78"/>
      <c r="H205" s="79"/>
      <c r="I205" s="80"/>
      <c r="J205" s="80"/>
      <c r="K205" s="77"/>
      <c r="L205" s="78"/>
      <c r="M205" s="78"/>
      <c r="N205" s="78"/>
      <c r="O205" s="78"/>
      <c r="P205" s="78"/>
      <c r="Q205" s="79"/>
      <c r="R205" s="80"/>
    </row>
    <row r="206" spans="1:18" x14ac:dyDescent="0.15">
      <c r="A206" s="77"/>
      <c r="B206" s="78"/>
      <c r="C206" s="78"/>
      <c r="D206" s="78"/>
      <c r="E206" s="78"/>
      <c r="F206" s="78"/>
      <c r="G206" s="78"/>
      <c r="H206" s="79"/>
      <c r="I206" s="80"/>
      <c r="J206" s="80"/>
      <c r="K206" s="77"/>
      <c r="L206" s="78"/>
      <c r="M206" s="78"/>
      <c r="N206" s="78"/>
      <c r="O206" s="78"/>
      <c r="P206" s="78"/>
      <c r="Q206" s="79"/>
      <c r="R206" s="80"/>
    </row>
    <row r="207" spans="1:18" x14ac:dyDescent="0.15">
      <c r="A207" s="77"/>
      <c r="B207" s="78"/>
      <c r="C207" s="78"/>
      <c r="D207" s="78"/>
      <c r="E207" s="78"/>
      <c r="F207" s="78"/>
      <c r="G207" s="78"/>
      <c r="H207" s="79"/>
      <c r="I207" s="80"/>
      <c r="J207" s="80"/>
      <c r="K207" s="77"/>
      <c r="L207" s="78"/>
      <c r="M207" s="78"/>
      <c r="N207" s="78"/>
      <c r="O207" s="78"/>
      <c r="P207" s="78"/>
      <c r="Q207" s="79"/>
      <c r="R207" s="80"/>
    </row>
    <row r="208" spans="1:18" x14ac:dyDescent="0.15">
      <c r="A208" s="77"/>
      <c r="B208" s="78"/>
      <c r="C208" s="78"/>
      <c r="D208" s="78"/>
      <c r="E208" s="78"/>
      <c r="F208" s="78"/>
      <c r="G208" s="78"/>
      <c r="H208" s="79"/>
      <c r="I208" s="80"/>
      <c r="J208" s="80"/>
      <c r="K208" s="77"/>
      <c r="L208" s="78"/>
      <c r="M208" s="78"/>
      <c r="N208" s="78"/>
      <c r="O208" s="78"/>
      <c r="P208" s="78"/>
      <c r="Q208" s="79"/>
      <c r="R208" s="80"/>
    </row>
    <row r="209" spans="1:18" x14ac:dyDescent="0.15">
      <c r="A209" s="77"/>
      <c r="B209" s="78"/>
      <c r="C209" s="78"/>
      <c r="D209" s="78"/>
      <c r="E209" s="78"/>
      <c r="F209" s="78"/>
      <c r="G209" s="78"/>
      <c r="H209" s="79"/>
      <c r="I209" s="80"/>
      <c r="J209" s="80"/>
      <c r="K209" s="77"/>
      <c r="L209" s="78"/>
      <c r="M209" s="78"/>
      <c r="N209" s="78"/>
      <c r="O209" s="78"/>
      <c r="P209" s="78"/>
      <c r="Q209" s="79"/>
      <c r="R209" s="80"/>
    </row>
    <row r="210" spans="1:18" x14ac:dyDescent="0.15">
      <c r="A210" s="77"/>
      <c r="B210" s="78"/>
      <c r="C210" s="78"/>
      <c r="D210" s="78"/>
      <c r="E210" s="78"/>
      <c r="F210" s="78"/>
      <c r="G210" s="78"/>
      <c r="H210" s="79"/>
      <c r="I210" s="80"/>
      <c r="J210" s="80"/>
      <c r="K210" s="77"/>
      <c r="L210" s="78"/>
      <c r="M210" s="78"/>
      <c r="N210" s="78"/>
      <c r="O210" s="78"/>
      <c r="P210" s="78"/>
      <c r="Q210" s="79"/>
      <c r="R210" s="80"/>
    </row>
    <row r="211" spans="1:18" x14ac:dyDescent="0.15">
      <c r="A211" s="77"/>
      <c r="B211" s="78"/>
      <c r="C211" s="78"/>
      <c r="D211" s="78"/>
      <c r="E211" s="78"/>
      <c r="F211" s="78"/>
      <c r="G211" s="78"/>
      <c r="H211" s="79"/>
      <c r="I211" s="80"/>
      <c r="J211" s="80"/>
      <c r="K211" s="77"/>
      <c r="L211" s="78"/>
      <c r="M211" s="78"/>
      <c r="N211" s="78"/>
      <c r="O211" s="78"/>
      <c r="P211" s="78"/>
      <c r="Q211" s="79"/>
      <c r="R211" s="80"/>
    </row>
    <row r="212" spans="1:18" x14ac:dyDescent="0.15">
      <c r="A212" s="77"/>
      <c r="B212" s="78"/>
      <c r="C212" s="78"/>
      <c r="D212" s="78"/>
      <c r="E212" s="78"/>
      <c r="F212" s="78"/>
      <c r="G212" s="78"/>
      <c r="H212" s="79"/>
      <c r="I212" s="80"/>
      <c r="J212" s="80"/>
      <c r="K212" s="77"/>
      <c r="L212" s="78"/>
      <c r="M212" s="78"/>
      <c r="N212" s="78"/>
      <c r="O212" s="78"/>
      <c r="P212" s="78"/>
      <c r="Q212" s="79"/>
      <c r="R212" s="80"/>
    </row>
    <row r="213" spans="1:18" x14ac:dyDescent="0.15">
      <c r="A213" s="77"/>
      <c r="B213" s="78"/>
      <c r="C213" s="78"/>
      <c r="D213" s="78"/>
      <c r="E213" s="78"/>
      <c r="F213" s="78"/>
      <c r="G213" s="78"/>
      <c r="H213" s="79"/>
      <c r="I213" s="80"/>
      <c r="J213" s="80"/>
      <c r="K213" s="77"/>
      <c r="L213" s="78"/>
      <c r="M213" s="78"/>
      <c r="N213" s="78"/>
      <c r="O213" s="78"/>
      <c r="P213" s="78"/>
      <c r="Q213" s="79"/>
      <c r="R213" s="80"/>
    </row>
    <row r="214" spans="1:18" x14ac:dyDescent="0.15">
      <c r="A214" s="77"/>
      <c r="B214" s="78"/>
      <c r="C214" s="78"/>
      <c r="D214" s="78"/>
      <c r="E214" s="78"/>
      <c r="F214" s="78"/>
      <c r="G214" s="78"/>
      <c r="H214" s="79"/>
      <c r="I214" s="80"/>
      <c r="J214" s="80"/>
      <c r="K214" s="77"/>
      <c r="L214" s="78"/>
      <c r="M214" s="78"/>
      <c r="N214" s="78"/>
      <c r="O214" s="78"/>
      <c r="P214" s="78"/>
      <c r="Q214" s="79"/>
      <c r="R214" s="80"/>
    </row>
    <row r="215" spans="1:18" x14ac:dyDescent="0.15">
      <c r="A215" s="77"/>
      <c r="B215" s="78"/>
      <c r="C215" s="78"/>
      <c r="D215" s="78"/>
      <c r="E215" s="78"/>
      <c r="F215" s="78"/>
      <c r="G215" s="78"/>
      <c r="H215" s="79"/>
      <c r="I215" s="80"/>
      <c r="J215" s="80"/>
      <c r="K215" s="77"/>
      <c r="L215" s="78"/>
      <c r="M215" s="78"/>
      <c r="N215" s="78"/>
      <c r="O215" s="78"/>
      <c r="P215" s="78"/>
      <c r="Q215" s="79"/>
      <c r="R215" s="80"/>
    </row>
    <row r="216" spans="1:18" x14ac:dyDescent="0.15">
      <c r="A216" s="77"/>
      <c r="B216" s="78"/>
      <c r="C216" s="78"/>
      <c r="D216" s="78"/>
      <c r="E216" s="78"/>
      <c r="F216" s="78"/>
      <c r="G216" s="78"/>
      <c r="H216" s="79"/>
      <c r="I216" s="80"/>
      <c r="J216" s="80"/>
      <c r="K216" s="77"/>
      <c r="L216" s="78"/>
      <c r="M216" s="78"/>
      <c r="N216" s="78"/>
      <c r="O216" s="78"/>
      <c r="P216" s="78"/>
      <c r="Q216" s="79"/>
      <c r="R216" s="80"/>
    </row>
    <row r="217" spans="1:18" x14ac:dyDescent="0.15">
      <c r="A217" s="77"/>
      <c r="B217" s="78"/>
      <c r="C217" s="78"/>
      <c r="D217" s="78"/>
      <c r="E217" s="78"/>
      <c r="F217" s="78"/>
      <c r="G217" s="78"/>
      <c r="H217" s="79"/>
      <c r="I217" s="80"/>
      <c r="J217" s="80"/>
      <c r="K217" s="77"/>
      <c r="L217" s="78"/>
      <c r="M217" s="78"/>
      <c r="N217" s="78"/>
      <c r="O217" s="78"/>
      <c r="P217" s="78"/>
      <c r="Q217" s="79"/>
      <c r="R217" s="80"/>
    </row>
    <row r="218" spans="1:18" x14ac:dyDescent="0.15">
      <c r="A218" s="77"/>
      <c r="B218" s="78"/>
      <c r="C218" s="78"/>
      <c r="D218" s="78"/>
      <c r="E218" s="78"/>
      <c r="F218" s="78"/>
      <c r="G218" s="78"/>
      <c r="H218" s="79"/>
      <c r="I218" s="80"/>
      <c r="J218" s="80"/>
      <c r="K218" s="77"/>
      <c r="L218" s="78"/>
      <c r="M218" s="78"/>
      <c r="N218" s="78"/>
      <c r="O218" s="78"/>
      <c r="P218" s="78"/>
      <c r="Q218" s="79"/>
      <c r="R218" s="80"/>
    </row>
    <row r="219" spans="1:18" x14ac:dyDescent="0.15">
      <c r="A219" s="77"/>
      <c r="B219" s="78"/>
      <c r="C219" s="78"/>
      <c r="D219" s="78"/>
      <c r="E219" s="78"/>
      <c r="F219" s="78"/>
      <c r="G219" s="78"/>
      <c r="H219" s="79"/>
      <c r="I219" s="80"/>
      <c r="J219" s="80"/>
      <c r="K219" s="77"/>
      <c r="L219" s="78"/>
      <c r="M219" s="78"/>
      <c r="N219" s="78"/>
      <c r="O219" s="78"/>
      <c r="P219" s="78"/>
      <c r="Q219" s="79"/>
      <c r="R219" s="80"/>
    </row>
    <row r="220" spans="1:18" x14ac:dyDescent="0.15">
      <c r="A220" s="77"/>
      <c r="B220" s="78"/>
      <c r="C220" s="78"/>
      <c r="D220" s="78"/>
      <c r="E220" s="78"/>
      <c r="F220" s="78"/>
      <c r="G220" s="78"/>
      <c r="H220" s="79"/>
      <c r="I220" s="80"/>
      <c r="J220" s="80"/>
      <c r="K220" s="77"/>
      <c r="L220" s="78"/>
      <c r="M220" s="78"/>
      <c r="N220" s="78"/>
      <c r="O220" s="78"/>
      <c r="P220" s="78"/>
      <c r="Q220" s="79"/>
      <c r="R220" s="80"/>
    </row>
    <row r="221" spans="1:18" x14ac:dyDescent="0.15">
      <c r="A221" s="77"/>
      <c r="B221" s="78"/>
      <c r="C221" s="78"/>
      <c r="D221" s="78"/>
      <c r="E221" s="78"/>
      <c r="F221" s="78"/>
      <c r="G221" s="78"/>
      <c r="H221" s="79"/>
      <c r="I221" s="80"/>
      <c r="J221" s="80"/>
      <c r="K221" s="77"/>
      <c r="L221" s="78"/>
      <c r="M221" s="78"/>
      <c r="N221" s="78"/>
      <c r="O221" s="78"/>
      <c r="P221" s="78"/>
      <c r="Q221" s="79"/>
      <c r="R221" s="80"/>
    </row>
    <row r="222" spans="1:18" x14ac:dyDescent="0.15">
      <c r="A222" s="77"/>
      <c r="B222" s="78"/>
      <c r="C222" s="78"/>
      <c r="D222" s="78"/>
      <c r="E222" s="78"/>
      <c r="F222" s="78"/>
      <c r="G222" s="78"/>
      <c r="H222" s="79"/>
      <c r="I222" s="80"/>
      <c r="J222" s="80"/>
      <c r="K222" s="77"/>
      <c r="L222" s="78"/>
      <c r="M222" s="78"/>
      <c r="N222" s="78"/>
      <c r="O222" s="78"/>
      <c r="P222" s="78"/>
      <c r="Q222" s="79"/>
      <c r="R222" s="80"/>
    </row>
    <row r="223" spans="1:18" x14ac:dyDescent="0.15">
      <c r="A223" s="77"/>
      <c r="B223" s="78"/>
      <c r="C223" s="78"/>
      <c r="D223" s="78"/>
      <c r="E223" s="78"/>
      <c r="F223" s="78"/>
      <c r="G223" s="78"/>
      <c r="H223" s="79"/>
      <c r="I223" s="80"/>
      <c r="J223" s="80"/>
      <c r="K223" s="77"/>
      <c r="L223" s="78"/>
      <c r="M223" s="78"/>
      <c r="N223" s="78"/>
      <c r="O223" s="78"/>
      <c r="P223" s="78"/>
      <c r="Q223" s="79"/>
      <c r="R223" s="80"/>
    </row>
    <row r="224" spans="1:18" x14ac:dyDescent="0.15">
      <c r="A224" s="77"/>
      <c r="B224" s="78"/>
      <c r="C224" s="78"/>
      <c r="D224" s="78"/>
      <c r="E224" s="78"/>
      <c r="F224" s="78"/>
      <c r="G224" s="78"/>
      <c r="H224" s="79"/>
      <c r="I224" s="80"/>
      <c r="J224" s="80"/>
      <c r="K224" s="77"/>
      <c r="L224" s="78"/>
      <c r="M224" s="78"/>
      <c r="N224" s="78"/>
      <c r="O224" s="78"/>
      <c r="P224" s="78"/>
      <c r="Q224" s="79"/>
      <c r="R224" s="80"/>
    </row>
    <row r="225" spans="1:18" x14ac:dyDescent="0.15">
      <c r="A225" s="77"/>
      <c r="B225" s="78"/>
      <c r="C225" s="78"/>
      <c r="D225" s="78"/>
      <c r="E225" s="78"/>
      <c r="F225" s="78"/>
      <c r="G225" s="78"/>
      <c r="H225" s="79"/>
      <c r="I225" s="80"/>
      <c r="J225" s="80"/>
      <c r="K225" s="77"/>
      <c r="L225" s="78"/>
      <c r="M225" s="78"/>
      <c r="N225" s="78"/>
      <c r="O225" s="78"/>
      <c r="P225" s="78"/>
      <c r="Q225" s="79"/>
      <c r="R225" s="80"/>
    </row>
    <row r="226" spans="1:18" x14ac:dyDescent="0.15">
      <c r="A226" s="77"/>
      <c r="B226" s="78"/>
      <c r="C226" s="78"/>
      <c r="D226" s="78"/>
      <c r="E226" s="78"/>
      <c r="F226" s="78"/>
      <c r="G226" s="78"/>
      <c r="H226" s="79"/>
      <c r="I226" s="80"/>
      <c r="J226" s="80"/>
      <c r="K226" s="77"/>
      <c r="L226" s="78"/>
      <c r="M226" s="78"/>
      <c r="N226" s="78"/>
      <c r="O226" s="78"/>
      <c r="P226" s="78"/>
      <c r="Q226" s="79"/>
      <c r="R226" s="80"/>
    </row>
    <row r="227" spans="1:18" x14ac:dyDescent="0.15">
      <c r="A227" s="77"/>
      <c r="B227" s="78"/>
      <c r="C227" s="78"/>
      <c r="D227" s="78"/>
      <c r="E227" s="78"/>
      <c r="F227" s="78"/>
      <c r="G227" s="78"/>
      <c r="H227" s="79"/>
      <c r="I227" s="80"/>
      <c r="J227" s="80"/>
      <c r="K227" s="77"/>
      <c r="L227" s="78"/>
      <c r="M227" s="78"/>
      <c r="N227" s="78"/>
      <c r="O227" s="78"/>
      <c r="P227" s="78"/>
      <c r="Q227" s="79"/>
      <c r="R227" s="80"/>
    </row>
    <row r="228" spans="1:18" x14ac:dyDescent="0.15">
      <c r="A228" s="77"/>
      <c r="B228" s="78"/>
      <c r="C228" s="78"/>
      <c r="D228" s="78"/>
      <c r="E228" s="78"/>
      <c r="F228" s="78"/>
      <c r="G228" s="78"/>
      <c r="H228" s="79"/>
      <c r="I228" s="80"/>
      <c r="J228" s="80"/>
      <c r="K228" s="77"/>
      <c r="L228" s="78"/>
      <c r="M228" s="78"/>
      <c r="N228" s="78"/>
      <c r="O228" s="78"/>
      <c r="P228" s="78"/>
      <c r="Q228" s="79"/>
      <c r="R228" s="80"/>
    </row>
    <row r="229" spans="1:18" x14ac:dyDescent="0.15">
      <c r="A229" s="77"/>
      <c r="B229" s="78"/>
      <c r="C229" s="78"/>
      <c r="D229" s="78"/>
      <c r="E229" s="78"/>
      <c r="F229" s="78"/>
      <c r="G229" s="78"/>
      <c r="H229" s="79"/>
      <c r="I229" s="80"/>
      <c r="J229" s="80"/>
      <c r="K229" s="77"/>
      <c r="L229" s="78"/>
      <c r="M229" s="78"/>
      <c r="N229" s="78"/>
      <c r="O229" s="78"/>
      <c r="P229" s="78"/>
      <c r="Q229" s="79"/>
      <c r="R229" s="80"/>
    </row>
    <row r="230" spans="1:18" x14ac:dyDescent="0.15">
      <c r="A230" s="77"/>
      <c r="B230" s="78"/>
      <c r="C230" s="78"/>
      <c r="D230" s="78"/>
      <c r="E230" s="78"/>
      <c r="F230" s="78"/>
      <c r="G230" s="78"/>
      <c r="H230" s="79"/>
      <c r="I230" s="80"/>
      <c r="J230" s="80"/>
      <c r="K230" s="77"/>
      <c r="L230" s="78"/>
      <c r="M230" s="78"/>
      <c r="N230" s="78"/>
      <c r="O230" s="78"/>
      <c r="P230" s="78"/>
      <c r="Q230" s="79"/>
      <c r="R230" s="80"/>
    </row>
    <row r="231" spans="1:18" x14ac:dyDescent="0.15">
      <c r="A231" s="77"/>
      <c r="B231" s="78"/>
      <c r="C231" s="78"/>
      <c r="D231" s="78"/>
      <c r="E231" s="78"/>
      <c r="F231" s="78"/>
      <c r="G231" s="78"/>
      <c r="H231" s="79"/>
      <c r="I231" s="80"/>
      <c r="J231" s="80"/>
      <c r="K231" s="77"/>
      <c r="L231" s="78"/>
      <c r="M231" s="78"/>
      <c r="N231" s="78"/>
      <c r="O231" s="78"/>
      <c r="P231" s="78"/>
      <c r="Q231" s="79"/>
      <c r="R231" s="80"/>
    </row>
    <row r="232" spans="1:18" x14ac:dyDescent="0.15">
      <c r="A232" s="77"/>
      <c r="B232" s="78"/>
      <c r="C232" s="78"/>
      <c r="D232" s="78"/>
      <c r="E232" s="78"/>
      <c r="F232" s="78"/>
      <c r="G232" s="78"/>
      <c r="H232" s="79"/>
      <c r="I232" s="80"/>
      <c r="J232" s="80"/>
      <c r="K232" s="77"/>
      <c r="L232" s="78"/>
      <c r="M232" s="78"/>
      <c r="N232" s="78"/>
      <c r="O232" s="78"/>
      <c r="P232" s="78"/>
      <c r="Q232" s="79"/>
      <c r="R232" s="80"/>
    </row>
    <row r="233" spans="1:18" x14ac:dyDescent="0.15">
      <c r="A233" s="77"/>
      <c r="B233" s="78"/>
      <c r="C233" s="78"/>
      <c r="D233" s="78"/>
      <c r="E233" s="78"/>
      <c r="F233" s="78"/>
      <c r="G233" s="78"/>
      <c r="H233" s="79"/>
      <c r="I233" s="80"/>
      <c r="J233" s="80"/>
      <c r="K233" s="77"/>
      <c r="L233" s="78"/>
      <c r="M233" s="78"/>
      <c r="N233" s="78"/>
      <c r="O233" s="78"/>
      <c r="P233" s="78"/>
      <c r="Q233" s="79"/>
      <c r="R233" s="80"/>
    </row>
    <row r="234" spans="1:18" x14ac:dyDescent="0.15">
      <c r="A234" s="77"/>
      <c r="B234" s="78"/>
      <c r="C234" s="78"/>
      <c r="D234" s="78"/>
      <c r="E234" s="78"/>
      <c r="F234" s="78"/>
      <c r="G234" s="78"/>
      <c r="H234" s="79"/>
      <c r="I234" s="80"/>
      <c r="J234" s="80"/>
      <c r="K234" s="77"/>
      <c r="L234" s="78"/>
      <c r="M234" s="78"/>
      <c r="N234" s="78"/>
      <c r="O234" s="78"/>
      <c r="P234" s="78"/>
      <c r="Q234" s="79"/>
      <c r="R234" s="80"/>
    </row>
    <row r="235" spans="1:18" x14ac:dyDescent="0.15">
      <c r="A235" s="77"/>
      <c r="B235" s="78"/>
      <c r="C235" s="78"/>
      <c r="D235" s="78"/>
      <c r="E235" s="78"/>
      <c r="F235" s="78"/>
      <c r="G235" s="78"/>
      <c r="H235" s="79"/>
      <c r="I235" s="80"/>
      <c r="J235" s="80"/>
      <c r="K235" s="77"/>
      <c r="L235" s="78"/>
      <c r="M235" s="78"/>
      <c r="N235" s="78"/>
      <c r="O235" s="78"/>
      <c r="P235" s="78"/>
      <c r="Q235" s="79"/>
      <c r="R235" s="80"/>
    </row>
    <row r="236" spans="1:18" x14ac:dyDescent="0.15">
      <c r="A236" s="77"/>
      <c r="B236" s="78"/>
      <c r="C236" s="78"/>
      <c r="D236" s="78"/>
      <c r="E236" s="78"/>
      <c r="F236" s="78"/>
      <c r="G236" s="78"/>
      <c r="H236" s="79"/>
      <c r="I236" s="80"/>
      <c r="J236" s="80"/>
      <c r="K236" s="77"/>
      <c r="L236" s="78"/>
      <c r="M236" s="78"/>
      <c r="N236" s="78"/>
      <c r="O236" s="78"/>
      <c r="P236" s="78"/>
      <c r="Q236" s="79"/>
      <c r="R236" s="80"/>
    </row>
    <row r="237" spans="1:18" x14ac:dyDescent="0.15">
      <c r="A237" s="77"/>
      <c r="B237" s="78"/>
      <c r="C237" s="78"/>
      <c r="D237" s="78"/>
      <c r="E237" s="78"/>
      <c r="F237" s="78"/>
      <c r="G237" s="78"/>
      <c r="H237" s="79"/>
      <c r="I237" s="80"/>
      <c r="J237" s="80"/>
      <c r="K237" s="77"/>
      <c r="L237" s="78"/>
      <c r="M237" s="78"/>
      <c r="N237" s="78"/>
      <c r="O237" s="78"/>
      <c r="P237" s="78"/>
      <c r="Q237" s="79"/>
      <c r="R237" s="80"/>
    </row>
    <row r="238" spans="1:18" x14ac:dyDescent="0.15">
      <c r="A238" s="77"/>
      <c r="B238" s="78"/>
      <c r="C238" s="78"/>
      <c r="D238" s="78"/>
      <c r="E238" s="78"/>
      <c r="F238" s="78"/>
      <c r="G238" s="78"/>
      <c r="H238" s="79"/>
      <c r="I238" s="80"/>
      <c r="J238" s="80"/>
      <c r="K238" s="77"/>
      <c r="L238" s="78"/>
      <c r="M238" s="78"/>
      <c r="N238" s="78"/>
      <c r="O238" s="78"/>
      <c r="P238" s="78"/>
      <c r="Q238" s="79"/>
      <c r="R238" s="80"/>
    </row>
    <row r="239" spans="1:18" x14ac:dyDescent="0.15">
      <c r="A239" s="77"/>
      <c r="B239" s="78"/>
      <c r="C239" s="78"/>
      <c r="D239" s="78"/>
      <c r="E239" s="78"/>
      <c r="F239" s="78"/>
      <c r="G239" s="78"/>
      <c r="H239" s="79"/>
      <c r="I239" s="80"/>
      <c r="J239" s="80"/>
      <c r="K239" s="77"/>
      <c r="L239" s="78"/>
      <c r="M239" s="78"/>
      <c r="N239" s="78"/>
      <c r="O239" s="78"/>
      <c r="P239" s="78"/>
      <c r="Q239" s="79"/>
      <c r="R239" s="80"/>
    </row>
    <row r="240" spans="1:18" x14ac:dyDescent="0.15">
      <c r="A240" s="81"/>
      <c r="K240" s="81"/>
    </row>
    <row r="241" spans="1:11" x14ac:dyDescent="0.15">
      <c r="A241" s="81"/>
      <c r="K241" s="81"/>
    </row>
    <row r="242" spans="1:11" x14ac:dyDescent="0.15">
      <c r="A242" s="81"/>
      <c r="K242" s="81"/>
    </row>
    <row r="243" spans="1:11" x14ac:dyDescent="0.15">
      <c r="A243" s="81"/>
      <c r="K243" s="81"/>
    </row>
    <row r="244" spans="1:11" x14ac:dyDescent="0.15">
      <c r="A244" s="81"/>
      <c r="K244" s="81"/>
    </row>
    <row r="245" spans="1:11" x14ac:dyDescent="0.15">
      <c r="A245" s="81"/>
      <c r="K245" s="81"/>
    </row>
    <row r="246" spans="1:11" x14ac:dyDescent="0.15">
      <c r="A246" s="81"/>
      <c r="K246" s="81"/>
    </row>
    <row r="247" spans="1:11" x14ac:dyDescent="0.15">
      <c r="A247" s="81"/>
      <c r="K247" s="81"/>
    </row>
    <row r="248" spans="1:11" x14ac:dyDescent="0.15">
      <c r="A248" s="81"/>
      <c r="K248" s="81"/>
    </row>
    <row r="249" spans="1:11" x14ac:dyDescent="0.15">
      <c r="A249" s="81"/>
      <c r="K249" s="81"/>
    </row>
    <row r="250" spans="1:11" x14ac:dyDescent="0.15">
      <c r="A250" s="81"/>
      <c r="K250" s="81"/>
    </row>
    <row r="251" spans="1:11" x14ac:dyDescent="0.15">
      <c r="A251" s="81"/>
      <c r="K251" s="81"/>
    </row>
    <row r="252" spans="1:11" x14ac:dyDescent="0.15">
      <c r="A252" s="81"/>
      <c r="K252" s="81"/>
    </row>
    <row r="253" spans="1:11" x14ac:dyDescent="0.15">
      <c r="A253" s="81"/>
      <c r="K253" s="81"/>
    </row>
    <row r="254" spans="1:11" x14ac:dyDescent="0.15">
      <c r="A254" s="81"/>
      <c r="K254" s="81"/>
    </row>
    <row r="255" spans="1:11" x14ac:dyDescent="0.15">
      <c r="A255" s="81"/>
      <c r="K255" s="81"/>
    </row>
    <row r="256" spans="1:11" x14ac:dyDescent="0.15">
      <c r="A256" s="81"/>
      <c r="K256" s="81"/>
    </row>
    <row r="257" spans="1:11" x14ac:dyDescent="0.15">
      <c r="A257" s="81"/>
      <c r="K257" s="81"/>
    </row>
    <row r="258" spans="1:11" x14ac:dyDescent="0.15">
      <c r="A258" s="81"/>
      <c r="K258" s="81"/>
    </row>
    <row r="259" spans="1:11" x14ac:dyDescent="0.15">
      <c r="A259" s="81"/>
      <c r="K259" s="81"/>
    </row>
    <row r="260" spans="1:11" x14ac:dyDescent="0.15">
      <c r="A260" s="81"/>
      <c r="K260" s="81"/>
    </row>
    <row r="261" spans="1:11" x14ac:dyDescent="0.15">
      <c r="A261" s="81"/>
      <c r="K261" s="81"/>
    </row>
    <row r="262" spans="1:11" x14ac:dyDescent="0.15">
      <c r="A262" s="81"/>
      <c r="K262" s="81"/>
    </row>
    <row r="263" spans="1:11" x14ac:dyDescent="0.15">
      <c r="A263" s="81"/>
      <c r="K263" s="81"/>
    </row>
    <row r="264" spans="1:11" x14ac:dyDescent="0.15">
      <c r="A264" s="81"/>
      <c r="K264" s="81"/>
    </row>
    <row r="265" spans="1:11" x14ac:dyDescent="0.15">
      <c r="A265" s="81"/>
      <c r="K265" s="81"/>
    </row>
    <row r="266" spans="1:11" x14ac:dyDescent="0.15">
      <c r="A266" s="81"/>
      <c r="K266" s="81"/>
    </row>
    <row r="267" spans="1:11" x14ac:dyDescent="0.15">
      <c r="A267" s="81"/>
      <c r="K267" s="81"/>
    </row>
    <row r="268" spans="1:11" x14ac:dyDescent="0.15">
      <c r="A268" s="81"/>
      <c r="K268" s="81"/>
    </row>
    <row r="269" spans="1:11" x14ac:dyDescent="0.15">
      <c r="A269" s="81"/>
      <c r="K269" s="81"/>
    </row>
    <row r="270" spans="1:11" x14ac:dyDescent="0.15">
      <c r="A270" s="81"/>
      <c r="K270" s="81"/>
    </row>
    <row r="271" spans="1:11" x14ac:dyDescent="0.15">
      <c r="A271" s="81"/>
      <c r="K271" s="81"/>
    </row>
    <row r="272" spans="1:11" x14ac:dyDescent="0.15">
      <c r="A272" s="81"/>
      <c r="K272" s="81"/>
    </row>
    <row r="273" spans="1:11" x14ac:dyDescent="0.15">
      <c r="A273" s="81"/>
      <c r="K273" s="81"/>
    </row>
    <row r="274" spans="1:11" x14ac:dyDescent="0.15">
      <c r="A274" s="81"/>
      <c r="K274" s="81"/>
    </row>
    <row r="275" spans="1:11" x14ac:dyDescent="0.15">
      <c r="A275" s="81"/>
      <c r="K275" s="81"/>
    </row>
    <row r="276" spans="1:11" x14ac:dyDescent="0.15">
      <c r="A276" s="81"/>
      <c r="K276" s="81"/>
    </row>
    <row r="277" spans="1:11" x14ac:dyDescent="0.15">
      <c r="A277" s="81"/>
      <c r="K277" s="81"/>
    </row>
    <row r="278" spans="1:11" x14ac:dyDescent="0.15">
      <c r="A278" s="81"/>
      <c r="K278" s="81"/>
    </row>
    <row r="279" spans="1:11" x14ac:dyDescent="0.15">
      <c r="A279" s="81"/>
      <c r="K279" s="81"/>
    </row>
    <row r="280" spans="1:11" x14ac:dyDescent="0.15">
      <c r="A280" s="81"/>
      <c r="K280" s="81"/>
    </row>
    <row r="281" spans="1:11" x14ac:dyDescent="0.15">
      <c r="A281" s="81"/>
      <c r="K281" s="81"/>
    </row>
    <row r="282" spans="1:11" x14ac:dyDescent="0.15">
      <c r="A282" s="81"/>
      <c r="K282" s="81"/>
    </row>
    <row r="283" spans="1:11" x14ac:dyDescent="0.15">
      <c r="A283" s="81"/>
      <c r="K283" s="81"/>
    </row>
    <row r="284" spans="1:11" x14ac:dyDescent="0.15">
      <c r="A284" s="81"/>
      <c r="K284" s="81"/>
    </row>
    <row r="285" spans="1:11" x14ac:dyDescent="0.15">
      <c r="A285" s="81"/>
      <c r="K285" s="81"/>
    </row>
    <row r="286" spans="1:11" x14ac:dyDescent="0.15">
      <c r="A286" s="81"/>
      <c r="K286" s="81"/>
    </row>
    <row r="287" spans="1:11" x14ac:dyDescent="0.15">
      <c r="A287" s="81"/>
      <c r="K287" s="81"/>
    </row>
    <row r="288" spans="1:11" x14ac:dyDescent="0.15">
      <c r="A288" s="81"/>
      <c r="K288" s="81"/>
    </row>
    <row r="289" spans="1:11" x14ac:dyDescent="0.15">
      <c r="A289" s="81"/>
      <c r="K289" s="81"/>
    </row>
    <row r="290" spans="1:11" x14ac:dyDescent="0.15">
      <c r="A290" s="81"/>
      <c r="K290" s="81"/>
    </row>
    <row r="291" spans="1:11" x14ac:dyDescent="0.15">
      <c r="A291" s="81"/>
      <c r="K291" s="81"/>
    </row>
    <row r="292" spans="1:11" x14ac:dyDescent="0.15">
      <c r="A292" s="81"/>
      <c r="K292" s="81"/>
    </row>
    <row r="293" spans="1:11" x14ac:dyDescent="0.15">
      <c r="A293" s="81"/>
      <c r="K293" s="81"/>
    </row>
    <row r="294" spans="1:11" x14ac:dyDescent="0.15">
      <c r="A294" s="81"/>
      <c r="K294" s="81"/>
    </row>
    <row r="295" spans="1:11" x14ac:dyDescent="0.15">
      <c r="A295" s="81"/>
      <c r="K295" s="81"/>
    </row>
    <row r="296" spans="1:11" x14ac:dyDescent="0.15">
      <c r="A296" s="81"/>
      <c r="K296" s="81"/>
    </row>
    <row r="297" spans="1:11" x14ac:dyDescent="0.15">
      <c r="A297" s="81"/>
      <c r="K297" s="81"/>
    </row>
    <row r="298" spans="1:11" x14ac:dyDescent="0.15">
      <c r="A298" s="81"/>
      <c r="K298" s="81"/>
    </row>
    <row r="299" spans="1:11" x14ac:dyDescent="0.15">
      <c r="A299" s="81"/>
      <c r="K299" s="81"/>
    </row>
    <row r="300" spans="1:11" x14ac:dyDescent="0.15">
      <c r="A300" s="81"/>
      <c r="K300" s="81"/>
    </row>
    <row r="301" spans="1:11" x14ac:dyDescent="0.15">
      <c r="A301" s="81"/>
      <c r="K301" s="81"/>
    </row>
    <row r="302" spans="1:11" x14ac:dyDescent="0.15">
      <c r="A302" s="81"/>
      <c r="K302" s="81"/>
    </row>
    <row r="303" spans="1:11" x14ac:dyDescent="0.15">
      <c r="A303" s="81"/>
      <c r="K303" s="81"/>
    </row>
    <row r="304" spans="1:11" x14ac:dyDescent="0.15">
      <c r="A304" s="81"/>
      <c r="K304" s="81"/>
    </row>
    <row r="305" spans="1:11" x14ac:dyDescent="0.15">
      <c r="A305" s="81"/>
      <c r="K305" s="81"/>
    </row>
    <row r="306" spans="1:11" x14ac:dyDescent="0.15">
      <c r="A306" s="81"/>
      <c r="K306" s="81"/>
    </row>
    <row r="307" spans="1:11" x14ac:dyDescent="0.15">
      <c r="A307" s="81"/>
      <c r="K307" s="81"/>
    </row>
    <row r="308" spans="1:11" x14ac:dyDescent="0.15">
      <c r="A308" s="81"/>
      <c r="K308" s="81"/>
    </row>
    <row r="309" spans="1:11" x14ac:dyDescent="0.15">
      <c r="A309" s="81"/>
      <c r="K309" s="81"/>
    </row>
    <row r="310" spans="1:11" x14ac:dyDescent="0.15">
      <c r="A310" s="81"/>
      <c r="K310" s="81"/>
    </row>
    <row r="311" spans="1:11" x14ac:dyDescent="0.15">
      <c r="A311" s="81"/>
      <c r="K311" s="81"/>
    </row>
    <row r="312" spans="1:11" x14ac:dyDescent="0.15">
      <c r="A312" s="81"/>
      <c r="K312" s="81"/>
    </row>
    <row r="313" spans="1:11" x14ac:dyDescent="0.15">
      <c r="A313" s="81"/>
      <c r="K313" s="81"/>
    </row>
    <row r="314" spans="1:11" x14ac:dyDescent="0.15">
      <c r="A314" s="81"/>
      <c r="K314" s="81"/>
    </row>
    <row r="315" spans="1:11" x14ac:dyDescent="0.15">
      <c r="A315" s="81"/>
      <c r="K315" s="81"/>
    </row>
    <row r="316" spans="1:11" x14ac:dyDescent="0.15">
      <c r="A316" s="81"/>
      <c r="K316" s="81"/>
    </row>
    <row r="317" spans="1:11" x14ac:dyDescent="0.15">
      <c r="A317" s="81"/>
      <c r="K317" s="81"/>
    </row>
    <row r="318" spans="1:11" x14ac:dyDescent="0.15">
      <c r="A318" s="81"/>
      <c r="K318" s="81"/>
    </row>
    <row r="319" spans="1:11" x14ac:dyDescent="0.15">
      <c r="A319" s="81"/>
      <c r="K319" s="81"/>
    </row>
    <row r="320" spans="1:11" x14ac:dyDescent="0.15">
      <c r="K320" s="81"/>
    </row>
    <row r="321" spans="11:11" x14ac:dyDescent="0.15">
      <c r="K321" s="81"/>
    </row>
    <row r="322" spans="11:11" x14ac:dyDescent="0.15">
      <c r="K322" s="81"/>
    </row>
    <row r="323" spans="11:11" x14ac:dyDescent="0.15">
      <c r="K323" s="81"/>
    </row>
    <row r="324" spans="11:11" x14ac:dyDescent="0.15">
      <c r="K324" s="81"/>
    </row>
    <row r="325" spans="11:11" x14ac:dyDescent="0.15">
      <c r="K325" s="81"/>
    </row>
    <row r="326" spans="11:11" x14ac:dyDescent="0.15">
      <c r="K326" s="81"/>
    </row>
    <row r="327" spans="11:11" x14ac:dyDescent="0.15">
      <c r="K327" s="81"/>
    </row>
    <row r="328" spans="11:11" x14ac:dyDescent="0.15">
      <c r="K328" s="81"/>
    </row>
    <row r="329" spans="11:11" x14ac:dyDescent="0.15">
      <c r="K329" s="81"/>
    </row>
    <row r="330" spans="11:11" x14ac:dyDescent="0.15">
      <c r="K330" s="81"/>
    </row>
    <row r="331" spans="11:11" x14ac:dyDescent="0.15">
      <c r="K331" s="81"/>
    </row>
    <row r="332" spans="11:11" x14ac:dyDescent="0.15">
      <c r="K332" s="81"/>
    </row>
    <row r="333" spans="11:11" x14ac:dyDescent="0.15">
      <c r="K333" s="81"/>
    </row>
    <row r="334" spans="11:11" x14ac:dyDescent="0.15">
      <c r="K334" s="81"/>
    </row>
    <row r="335" spans="11:11" x14ac:dyDescent="0.15">
      <c r="K335" s="81"/>
    </row>
    <row r="336" spans="11:11" x14ac:dyDescent="0.15">
      <c r="K336" s="81"/>
    </row>
    <row r="337" spans="11:11" x14ac:dyDescent="0.15">
      <c r="K337" s="81"/>
    </row>
    <row r="338" spans="11:11" x14ac:dyDescent="0.15">
      <c r="K338" s="81"/>
    </row>
    <row r="339" spans="11:11" x14ac:dyDescent="0.15">
      <c r="K339" s="81"/>
    </row>
    <row r="340" spans="11:11" x14ac:dyDescent="0.15">
      <c r="K340" s="81"/>
    </row>
    <row r="341" spans="11:11" x14ac:dyDescent="0.15">
      <c r="K341" s="81"/>
    </row>
    <row r="342" spans="11:11" x14ac:dyDescent="0.15">
      <c r="K342" s="81"/>
    </row>
    <row r="343" spans="11:11" x14ac:dyDescent="0.15">
      <c r="K343" s="81"/>
    </row>
    <row r="344" spans="11:11" x14ac:dyDescent="0.15">
      <c r="K344" s="81"/>
    </row>
    <row r="345" spans="11:11" x14ac:dyDescent="0.15">
      <c r="K345" s="81"/>
    </row>
    <row r="346" spans="11:11" x14ac:dyDescent="0.15">
      <c r="K346" s="81"/>
    </row>
    <row r="347" spans="11:11" x14ac:dyDescent="0.15">
      <c r="K347" s="81"/>
    </row>
    <row r="348" spans="11:11" x14ac:dyDescent="0.15">
      <c r="K348" s="81"/>
    </row>
    <row r="349" spans="11:11" x14ac:dyDescent="0.15">
      <c r="K349" s="81"/>
    </row>
    <row r="350" spans="11:11" x14ac:dyDescent="0.15">
      <c r="K350" s="81"/>
    </row>
    <row r="351" spans="11:11" x14ac:dyDescent="0.15">
      <c r="K351" s="81"/>
    </row>
    <row r="352" spans="11:11" x14ac:dyDescent="0.15">
      <c r="K352" s="81"/>
    </row>
    <row r="353" spans="11:11" x14ac:dyDescent="0.15">
      <c r="K353" s="81"/>
    </row>
    <row r="354" spans="11:11" x14ac:dyDescent="0.15">
      <c r="K354" s="81"/>
    </row>
    <row r="355" spans="11:11" x14ac:dyDescent="0.15">
      <c r="K355" s="81"/>
    </row>
    <row r="356" spans="11:11" x14ac:dyDescent="0.15">
      <c r="K356" s="81"/>
    </row>
    <row r="357" spans="11:11" x14ac:dyDescent="0.15">
      <c r="K357" s="81"/>
    </row>
    <row r="358" spans="11:11" x14ac:dyDescent="0.15">
      <c r="K358" s="81"/>
    </row>
    <row r="359" spans="11:11" x14ac:dyDescent="0.15">
      <c r="K359" s="81"/>
    </row>
    <row r="360" spans="11:11" x14ac:dyDescent="0.15">
      <c r="K360" s="81"/>
    </row>
    <row r="361" spans="11:11" x14ac:dyDescent="0.15">
      <c r="K361" s="81"/>
    </row>
    <row r="362" spans="11:11" x14ac:dyDescent="0.15">
      <c r="K362" s="81"/>
    </row>
    <row r="363" spans="11:11" x14ac:dyDescent="0.15">
      <c r="K363" s="81"/>
    </row>
    <row r="364" spans="11:11" x14ac:dyDescent="0.15">
      <c r="K364" s="81"/>
    </row>
    <row r="365" spans="11:11" x14ac:dyDescent="0.15">
      <c r="K365" s="81"/>
    </row>
    <row r="366" spans="11:11" x14ac:dyDescent="0.15">
      <c r="K366" s="81"/>
    </row>
    <row r="367" spans="11:11" x14ac:dyDescent="0.15">
      <c r="K367" s="81"/>
    </row>
    <row r="368" spans="11:11" x14ac:dyDescent="0.15">
      <c r="K368" s="81"/>
    </row>
    <row r="369" spans="11:11" x14ac:dyDescent="0.15">
      <c r="K369" s="81"/>
    </row>
    <row r="370" spans="11:11" x14ac:dyDescent="0.15">
      <c r="K370" s="81"/>
    </row>
    <row r="371" spans="11:11" x14ac:dyDescent="0.15">
      <c r="K371" s="81"/>
    </row>
    <row r="372" spans="11:11" x14ac:dyDescent="0.15">
      <c r="K372" s="81"/>
    </row>
    <row r="373" spans="11:11" x14ac:dyDescent="0.15">
      <c r="K373" s="81"/>
    </row>
    <row r="374" spans="11:11" x14ac:dyDescent="0.15">
      <c r="K374" s="81"/>
    </row>
    <row r="375" spans="11:11" x14ac:dyDescent="0.15">
      <c r="K375" s="81"/>
    </row>
    <row r="376" spans="11:11" x14ac:dyDescent="0.15">
      <c r="K376" s="81"/>
    </row>
    <row r="377" spans="11:11" x14ac:dyDescent="0.15">
      <c r="K377" s="81"/>
    </row>
    <row r="378" spans="11:11" x14ac:dyDescent="0.15">
      <c r="K378" s="81"/>
    </row>
    <row r="379" spans="11:11" x14ac:dyDescent="0.15">
      <c r="K379" s="81"/>
    </row>
    <row r="380" spans="11:11" x14ac:dyDescent="0.15">
      <c r="K380" s="81"/>
    </row>
    <row r="381" spans="11:11" x14ac:dyDescent="0.15">
      <c r="K381" s="81"/>
    </row>
    <row r="382" spans="11:11" x14ac:dyDescent="0.15">
      <c r="K382" s="81"/>
    </row>
    <row r="383" spans="11:11" x14ac:dyDescent="0.15">
      <c r="K383" s="81"/>
    </row>
    <row r="384" spans="11:11" x14ac:dyDescent="0.15">
      <c r="K384" s="81"/>
    </row>
    <row r="385" spans="11:11" x14ac:dyDescent="0.15">
      <c r="K385" s="81"/>
    </row>
    <row r="386" spans="11:11" x14ac:dyDescent="0.15">
      <c r="K386" s="81"/>
    </row>
    <row r="387" spans="11:11" x14ac:dyDescent="0.15">
      <c r="K387" s="81"/>
    </row>
    <row r="388" spans="11:11" x14ac:dyDescent="0.15">
      <c r="K388" s="81"/>
    </row>
    <row r="389" spans="11:11" x14ac:dyDescent="0.15">
      <c r="K389" s="81"/>
    </row>
    <row r="390" spans="11:11" x14ac:dyDescent="0.15">
      <c r="K390" s="81"/>
    </row>
    <row r="391" spans="11:11" x14ac:dyDescent="0.15">
      <c r="K391" s="81"/>
    </row>
    <row r="392" spans="11:11" x14ac:dyDescent="0.15">
      <c r="K392" s="81"/>
    </row>
    <row r="393" spans="11:11" x14ac:dyDescent="0.15">
      <c r="K393" s="81"/>
    </row>
    <row r="394" spans="11:11" x14ac:dyDescent="0.15">
      <c r="K394" s="81"/>
    </row>
    <row r="395" spans="11:11" x14ac:dyDescent="0.15">
      <c r="K395" s="81"/>
    </row>
    <row r="396" spans="11:11" x14ac:dyDescent="0.15">
      <c r="K396" s="81"/>
    </row>
    <row r="397" spans="11:11" x14ac:dyDescent="0.15">
      <c r="K397" s="81"/>
    </row>
    <row r="398" spans="11:11" x14ac:dyDescent="0.15">
      <c r="K398" s="81"/>
    </row>
    <row r="399" spans="11:11" x14ac:dyDescent="0.15">
      <c r="K399" s="81"/>
    </row>
    <row r="400" spans="11:11" x14ac:dyDescent="0.15">
      <c r="K400" s="81"/>
    </row>
    <row r="401" spans="11:11" x14ac:dyDescent="0.15">
      <c r="K401" s="81"/>
    </row>
    <row r="402" spans="11:11" x14ac:dyDescent="0.15">
      <c r="K402" s="81"/>
    </row>
    <row r="403" spans="11:11" x14ac:dyDescent="0.15">
      <c r="K403" s="81"/>
    </row>
    <row r="404" spans="11:11" x14ac:dyDescent="0.15">
      <c r="K404" s="81"/>
    </row>
    <row r="405" spans="11:11" x14ac:dyDescent="0.15">
      <c r="K405" s="81"/>
    </row>
    <row r="406" spans="11:11" x14ac:dyDescent="0.15">
      <c r="K406" s="81"/>
    </row>
    <row r="407" spans="11:11" x14ac:dyDescent="0.15">
      <c r="K407" s="81"/>
    </row>
    <row r="408" spans="11:11" x14ac:dyDescent="0.15">
      <c r="K408" s="81"/>
    </row>
    <row r="409" spans="11:11" x14ac:dyDescent="0.15">
      <c r="K409" s="81"/>
    </row>
    <row r="410" spans="11:11" x14ac:dyDescent="0.15">
      <c r="K410" s="81"/>
    </row>
    <row r="411" spans="11:11" x14ac:dyDescent="0.15">
      <c r="K411" s="81"/>
    </row>
    <row r="412" spans="11:11" x14ac:dyDescent="0.15">
      <c r="K412" s="81"/>
    </row>
    <row r="413" spans="11:11" x14ac:dyDescent="0.15">
      <c r="K413" s="81"/>
    </row>
    <row r="414" spans="11:11" x14ac:dyDescent="0.15">
      <c r="K414" s="81"/>
    </row>
    <row r="415" spans="11:11" x14ac:dyDescent="0.15">
      <c r="K415" s="81"/>
    </row>
    <row r="416" spans="11:11" x14ac:dyDescent="0.15">
      <c r="K416" s="81"/>
    </row>
    <row r="417" spans="11:11" x14ac:dyDescent="0.15">
      <c r="K417" s="81"/>
    </row>
    <row r="418" spans="11:11" x14ac:dyDescent="0.15">
      <c r="K418" s="81"/>
    </row>
    <row r="419" spans="11:11" x14ac:dyDescent="0.15">
      <c r="K419" s="81"/>
    </row>
    <row r="420" spans="11:11" x14ac:dyDescent="0.15">
      <c r="K420" s="81"/>
    </row>
    <row r="421" spans="11:11" x14ac:dyDescent="0.15">
      <c r="K421" s="81"/>
    </row>
    <row r="422" spans="11:11" x14ac:dyDescent="0.15">
      <c r="K422" s="81"/>
    </row>
    <row r="423" spans="11:11" x14ac:dyDescent="0.15">
      <c r="K423" s="81"/>
    </row>
    <row r="424" spans="11:11" x14ac:dyDescent="0.15">
      <c r="K424" s="81"/>
    </row>
    <row r="425" spans="11:11" x14ac:dyDescent="0.15">
      <c r="K425" s="81"/>
    </row>
    <row r="426" spans="11:11" x14ac:dyDescent="0.15">
      <c r="K426" s="81"/>
    </row>
    <row r="427" spans="11:11" x14ac:dyDescent="0.15">
      <c r="K427" s="81"/>
    </row>
    <row r="428" spans="11:11" x14ac:dyDescent="0.15">
      <c r="K428" s="81"/>
    </row>
    <row r="429" spans="11:11" x14ac:dyDescent="0.15">
      <c r="K429" s="81"/>
    </row>
    <row r="430" spans="11:11" x14ac:dyDescent="0.15">
      <c r="K430" s="81"/>
    </row>
    <row r="431" spans="11:11" x14ac:dyDescent="0.15">
      <c r="K431" s="81"/>
    </row>
    <row r="432" spans="11:11" x14ac:dyDescent="0.15">
      <c r="K432" s="81"/>
    </row>
    <row r="433" spans="11:11" x14ac:dyDescent="0.15">
      <c r="K433" s="81"/>
    </row>
    <row r="434" spans="11:11" x14ac:dyDescent="0.15">
      <c r="K434" s="81"/>
    </row>
    <row r="435" spans="11:11" x14ac:dyDescent="0.15">
      <c r="K435" s="81"/>
    </row>
    <row r="436" spans="11:11" x14ac:dyDescent="0.15">
      <c r="K436" s="81"/>
    </row>
    <row r="437" spans="11:11" x14ac:dyDescent="0.15">
      <c r="K437" s="81"/>
    </row>
    <row r="438" spans="11:11" x14ac:dyDescent="0.15">
      <c r="K438" s="81"/>
    </row>
    <row r="439" spans="11:11" x14ac:dyDescent="0.15">
      <c r="K439" s="81"/>
    </row>
    <row r="440" spans="11:11" x14ac:dyDescent="0.15">
      <c r="K440" s="81"/>
    </row>
    <row r="441" spans="11:11" x14ac:dyDescent="0.15">
      <c r="K441" s="81"/>
    </row>
    <row r="442" spans="11:11" x14ac:dyDescent="0.15">
      <c r="K442" s="81"/>
    </row>
    <row r="443" spans="11:11" x14ac:dyDescent="0.15">
      <c r="K443" s="81"/>
    </row>
    <row r="444" spans="11:11" x14ac:dyDescent="0.15">
      <c r="K444" s="81"/>
    </row>
    <row r="445" spans="11:11" x14ac:dyDescent="0.15">
      <c r="K445" s="81"/>
    </row>
    <row r="446" spans="11:11" x14ac:dyDescent="0.15">
      <c r="K446" s="81"/>
    </row>
    <row r="447" spans="11:11" x14ac:dyDescent="0.15">
      <c r="K447" s="81"/>
    </row>
    <row r="448" spans="11:11" x14ac:dyDescent="0.15">
      <c r="K448" s="81"/>
    </row>
    <row r="449" spans="11:11" x14ac:dyDescent="0.15">
      <c r="K449" s="81"/>
    </row>
    <row r="450" spans="11:11" x14ac:dyDescent="0.15">
      <c r="K450" s="81"/>
    </row>
    <row r="451" spans="11:11" x14ac:dyDescent="0.15">
      <c r="K451" s="81"/>
    </row>
    <row r="452" spans="11:11" x14ac:dyDescent="0.15">
      <c r="K452" s="81"/>
    </row>
    <row r="453" spans="11:11" x14ac:dyDescent="0.15">
      <c r="K453" s="81"/>
    </row>
    <row r="454" spans="11:11" x14ac:dyDescent="0.15">
      <c r="K454" s="81"/>
    </row>
    <row r="455" spans="11:11" x14ac:dyDescent="0.15">
      <c r="K455" s="81"/>
    </row>
    <row r="456" spans="11:11" x14ac:dyDescent="0.15">
      <c r="K456" s="81"/>
    </row>
    <row r="457" spans="11:11" x14ac:dyDescent="0.15">
      <c r="K457" s="81"/>
    </row>
    <row r="458" spans="11:11" x14ac:dyDescent="0.15">
      <c r="K458" s="81"/>
    </row>
    <row r="459" spans="11:11" x14ac:dyDescent="0.15">
      <c r="K459" s="81"/>
    </row>
    <row r="460" spans="11:11" x14ac:dyDescent="0.15">
      <c r="K460" s="81"/>
    </row>
    <row r="461" spans="11:11" x14ac:dyDescent="0.15">
      <c r="K461" s="81"/>
    </row>
    <row r="462" spans="11:11" x14ac:dyDescent="0.15">
      <c r="K462" s="81"/>
    </row>
    <row r="463" spans="11:11" x14ac:dyDescent="0.15">
      <c r="K463" s="81"/>
    </row>
    <row r="464" spans="11:11" x14ac:dyDescent="0.15">
      <c r="K464" s="81"/>
    </row>
    <row r="465" spans="11:11" x14ac:dyDescent="0.15">
      <c r="K465" s="81"/>
    </row>
    <row r="466" spans="11:11" x14ac:dyDescent="0.15">
      <c r="K466" s="81"/>
    </row>
    <row r="467" spans="11:11" x14ac:dyDescent="0.15">
      <c r="K467" s="81"/>
    </row>
    <row r="468" spans="11:11" x14ac:dyDescent="0.15">
      <c r="K468" s="81"/>
    </row>
    <row r="469" spans="11:11" x14ac:dyDescent="0.15">
      <c r="K469" s="81"/>
    </row>
    <row r="470" spans="11:11" x14ac:dyDescent="0.15">
      <c r="K470" s="81"/>
    </row>
    <row r="471" spans="11:11" x14ac:dyDescent="0.15">
      <c r="K471" s="81"/>
    </row>
    <row r="472" spans="11:11" x14ac:dyDescent="0.15">
      <c r="K472" s="81"/>
    </row>
    <row r="473" spans="11:11" x14ac:dyDescent="0.15">
      <c r="K473" s="81"/>
    </row>
    <row r="474" spans="11:11" x14ac:dyDescent="0.15">
      <c r="K474" s="81"/>
    </row>
    <row r="475" spans="11:11" x14ac:dyDescent="0.15">
      <c r="K475" s="81"/>
    </row>
    <row r="476" spans="11:11" x14ac:dyDescent="0.15">
      <c r="K476" s="81"/>
    </row>
    <row r="477" spans="11:11" x14ac:dyDescent="0.15">
      <c r="K477" s="81"/>
    </row>
    <row r="478" spans="11:11" x14ac:dyDescent="0.15">
      <c r="K478" s="81"/>
    </row>
    <row r="479" spans="11:11" x14ac:dyDescent="0.15">
      <c r="K479" s="81"/>
    </row>
    <row r="480" spans="11:11" x14ac:dyDescent="0.15">
      <c r="K480" s="81"/>
    </row>
    <row r="481" spans="11:11" x14ac:dyDescent="0.15">
      <c r="K481" s="81"/>
    </row>
    <row r="482" spans="11:11" x14ac:dyDescent="0.15">
      <c r="K482" s="81"/>
    </row>
    <row r="483" spans="11:11" x14ac:dyDescent="0.15">
      <c r="K483" s="81"/>
    </row>
    <row r="484" spans="11:11" x14ac:dyDescent="0.15">
      <c r="K484" s="81"/>
    </row>
    <row r="485" spans="11:11" x14ac:dyDescent="0.15">
      <c r="K485" s="81"/>
    </row>
    <row r="486" spans="11:11" x14ac:dyDescent="0.15">
      <c r="K486" s="81"/>
    </row>
    <row r="487" spans="11:11" x14ac:dyDescent="0.15">
      <c r="K487" s="81"/>
    </row>
    <row r="488" spans="11:11" x14ac:dyDescent="0.15">
      <c r="K488" s="81"/>
    </row>
    <row r="489" spans="11:11" x14ac:dyDescent="0.15">
      <c r="K489" s="81"/>
    </row>
    <row r="490" spans="11:11" x14ac:dyDescent="0.15">
      <c r="K490" s="81"/>
    </row>
    <row r="491" spans="11:11" x14ac:dyDescent="0.15">
      <c r="K491" s="81"/>
    </row>
    <row r="492" spans="11:11" x14ac:dyDescent="0.15">
      <c r="K492" s="81"/>
    </row>
    <row r="493" spans="11:11" x14ac:dyDescent="0.15">
      <c r="K493" s="81"/>
    </row>
    <row r="494" spans="11:11" x14ac:dyDescent="0.15">
      <c r="K494" s="81"/>
    </row>
    <row r="495" spans="11:11" x14ac:dyDescent="0.15">
      <c r="K495" s="81"/>
    </row>
    <row r="496" spans="11:11" x14ac:dyDescent="0.15">
      <c r="K496" s="81"/>
    </row>
    <row r="497" spans="11:11" x14ac:dyDescent="0.15">
      <c r="K497" s="81"/>
    </row>
    <row r="498" spans="11:11" x14ac:dyDescent="0.15">
      <c r="K498" s="81"/>
    </row>
    <row r="499" spans="11:11" x14ac:dyDescent="0.15">
      <c r="K499" s="81"/>
    </row>
    <row r="500" spans="11:11" x14ac:dyDescent="0.15">
      <c r="K500" s="81"/>
    </row>
    <row r="501" spans="11:11" x14ac:dyDescent="0.15">
      <c r="K501" s="81"/>
    </row>
    <row r="502" spans="11:11" x14ac:dyDescent="0.15">
      <c r="K502" s="81"/>
    </row>
    <row r="503" spans="11:11" x14ac:dyDescent="0.15">
      <c r="K503" s="81"/>
    </row>
    <row r="504" spans="11:11" x14ac:dyDescent="0.15">
      <c r="K504" s="81"/>
    </row>
    <row r="505" spans="11:11" x14ac:dyDescent="0.15">
      <c r="K505" s="81"/>
    </row>
    <row r="506" spans="11:11" x14ac:dyDescent="0.15">
      <c r="K506" s="81"/>
    </row>
    <row r="507" spans="11:11" x14ac:dyDescent="0.15">
      <c r="K507" s="81"/>
    </row>
    <row r="508" spans="11:11" x14ac:dyDescent="0.15">
      <c r="K508" s="81"/>
    </row>
    <row r="509" spans="11:11" x14ac:dyDescent="0.15">
      <c r="K509" s="81"/>
    </row>
    <row r="510" spans="11:11" x14ac:dyDescent="0.15">
      <c r="K510" s="81"/>
    </row>
    <row r="511" spans="11:11" x14ac:dyDescent="0.15">
      <c r="K511" s="81"/>
    </row>
    <row r="512" spans="11:11" x14ac:dyDescent="0.15">
      <c r="K512" s="81"/>
    </row>
    <row r="513" spans="11:11" x14ac:dyDescent="0.15">
      <c r="K513" s="81"/>
    </row>
    <row r="514" spans="11:11" x14ac:dyDescent="0.15">
      <c r="K514" s="81"/>
    </row>
    <row r="515" spans="11:11" x14ac:dyDescent="0.15">
      <c r="K515" s="81"/>
    </row>
    <row r="516" spans="11:11" x14ac:dyDescent="0.15">
      <c r="K516" s="81"/>
    </row>
    <row r="517" spans="11:11" x14ac:dyDescent="0.15">
      <c r="K517" s="81"/>
    </row>
    <row r="518" spans="11:11" x14ac:dyDescent="0.15">
      <c r="K518" s="81"/>
    </row>
    <row r="519" spans="11:11" x14ac:dyDescent="0.15">
      <c r="K519" s="81"/>
    </row>
    <row r="520" spans="11:11" x14ac:dyDescent="0.15">
      <c r="K520" s="81"/>
    </row>
    <row r="521" spans="11:11" x14ac:dyDescent="0.15">
      <c r="K521" s="81"/>
    </row>
    <row r="522" spans="11:11" x14ac:dyDescent="0.15">
      <c r="K522" s="81"/>
    </row>
    <row r="523" spans="11:11" x14ac:dyDescent="0.15">
      <c r="K523" s="81"/>
    </row>
    <row r="524" spans="11:11" x14ac:dyDescent="0.15">
      <c r="K524" s="81"/>
    </row>
    <row r="525" spans="11:11" x14ac:dyDescent="0.15">
      <c r="K525" s="81"/>
    </row>
    <row r="526" spans="11:11" x14ac:dyDescent="0.15">
      <c r="K526" s="81"/>
    </row>
    <row r="527" spans="11:11" x14ac:dyDescent="0.15">
      <c r="K527" s="81"/>
    </row>
    <row r="528" spans="11:11" x14ac:dyDescent="0.15">
      <c r="K528" s="81"/>
    </row>
    <row r="529" spans="11:11" x14ac:dyDescent="0.15">
      <c r="K529" s="81"/>
    </row>
    <row r="530" spans="11:11" x14ac:dyDescent="0.15">
      <c r="K530" s="81"/>
    </row>
    <row r="531" spans="11:11" x14ac:dyDescent="0.15">
      <c r="K531" s="81"/>
    </row>
    <row r="532" spans="11:11" x14ac:dyDescent="0.15">
      <c r="K532" s="81"/>
    </row>
    <row r="533" spans="11:11" x14ac:dyDescent="0.15">
      <c r="K533" s="81"/>
    </row>
    <row r="534" spans="11:11" x14ac:dyDescent="0.15">
      <c r="K534" s="81"/>
    </row>
    <row r="535" spans="11:11" x14ac:dyDescent="0.15">
      <c r="K535" s="81"/>
    </row>
    <row r="536" spans="11:11" x14ac:dyDescent="0.15">
      <c r="K536" s="81"/>
    </row>
    <row r="537" spans="11:11" x14ac:dyDescent="0.15">
      <c r="K537" s="81"/>
    </row>
    <row r="538" spans="11:11" x14ac:dyDescent="0.15">
      <c r="K538" s="81"/>
    </row>
    <row r="539" spans="11:11" x14ac:dyDescent="0.15">
      <c r="K539" s="81"/>
    </row>
    <row r="540" spans="11:11" x14ac:dyDescent="0.15">
      <c r="K540" s="81"/>
    </row>
    <row r="541" spans="11:11" x14ac:dyDescent="0.15">
      <c r="K541" s="81"/>
    </row>
    <row r="542" spans="11:11" x14ac:dyDescent="0.15">
      <c r="K542" s="81"/>
    </row>
    <row r="543" spans="11:11" x14ac:dyDescent="0.15">
      <c r="K543" s="81"/>
    </row>
    <row r="544" spans="11:11" x14ac:dyDescent="0.15">
      <c r="K544" s="81"/>
    </row>
    <row r="545" spans="11:11" x14ac:dyDescent="0.15">
      <c r="K545" s="81"/>
    </row>
    <row r="546" spans="11:11" x14ac:dyDescent="0.15">
      <c r="K546" s="81"/>
    </row>
    <row r="547" spans="11:11" x14ac:dyDescent="0.15">
      <c r="K547" s="81"/>
    </row>
    <row r="548" spans="11:11" x14ac:dyDescent="0.15">
      <c r="K548" s="81"/>
    </row>
    <row r="549" spans="11:11" x14ac:dyDescent="0.15">
      <c r="K549" s="81"/>
    </row>
    <row r="550" spans="11:11" x14ac:dyDescent="0.15">
      <c r="K550" s="81"/>
    </row>
    <row r="551" spans="11:11" x14ac:dyDescent="0.15">
      <c r="K551" s="81"/>
    </row>
    <row r="552" spans="11:11" x14ac:dyDescent="0.15">
      <c r="K552" s="81"/>
    </row>
    <row r="553" spans="11:11" x14ac:dyDescent="0.15">
      <c r="K553" s="81"/>
    </row>
    <row r="554" spans="11:11" x14ac:dyDescent="0.15">
      <c r="K554" s="81"/>
    </row>
    <row r="555" spans="11:11" x14ac:dyDescent="0.15">
      <c r="K555" s="81"/>
    </row>
    <row r="556" spans="11:11" x14ac:dyDescent="0.15">
      <c r="K556" s="81"/>
    </row>
    <row r="557" spans="11:11" x14ac:dyDescent="0.15">
      <c r="K557" s="81"/>
    </row>
    <row r="558" spans="11:11" x14ac:dyDescent="0.15">
      <c r="K558" s="81"/>
    </row>
    <row r="559" spans="11:11" x14ac:dyDescent="0.15">
      <c r="K559" s="81"/>
    </row>
    <row r="560" spans="11:11" x14ac:dyDescent="0.15">
      <c r="K560" s="81"/>
    </row>
    <row r="561" spans="11:11" x14ac:dyDescent="0.15">
      <c r="K561" s="81"/>
    </row>
    <row r="562" spans="11:11" x14ac:dyDescent="0.15">
      <c r="K562" s="81"/>
    </row>
    <row r="563" spans="11:11" x14ac:dyDescent="0.15">
      <c r="K563" s="81"/>
    </row>
    <row r="564" spans="11:11" x14ac:dyDescent="0.15">
      <c r="K564" s="81"/>
    </row>
    <row r="565" spans="11:11" x14ac:dyDescent="0.15">
      <c r="K565" s="81"/>
    </row>
    <row r="566" spans="11:11" x14ac:dyDescent="0.15">
      <c r="K566" s="81"/>
    </row>
    <row r="567" spans="11:11" x14ac:dyDescent="0.15">
      <c r="K567" s="81"/>
    </row>
    <row r="568" spans="11:11" x14ac:dyDescent="0.15">
      <c r="K568" s="81"/>
    </row>
    <row r="569" spans="11:11" x14ac:dyDescent="0.15">
      <c r="K569" s="81"/>
    </row>
    <row r="570" spans="11:11" x14ac:dyDescent="0.15">
      <c r="K570" s="81"/>
    </row>
    <row r="571" spans="11:11" x14ac:dyDescent="0.15">
      <c r="K571" s="81"/>
    </row>
    <row r="572" spans="11:11" x14ac:dyDescent="0.15">
      <c r="K572" s="81"/>
    </row>
    <row r="573" spans="11:11" x14ac:dyDescent="0.15">
      <c r="K573" s="81"/>
    </row>
    <row r="574" spans="11:11" x14ac:dyDescent="0.15">
      <c r="K574" s="81"/>
    </row>
    <row r="575" spans="11:11" x14ac:dyDescent="0.15">
      <c r="K575" s="81"/>
    </row>
    <row r="576" spans="11:11" x14ac:dyDescent="0.15">
      <c r="K576" s="81"/>
    </row>
    <row r="577" spans="11:11" x14ac:dyDescent="0.15">
      <c r="K577" s="81"/>
    </row>
  </sheetData>
  <pageMargins left="0.75" right="0.75" top="1" bottom="1" header="0.5" footer="0.5"/>
  <pageSetup paperSize="5" orientation="landscape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7"/>
  <sheetViews>
    <sheetView zoomScale="95" workbookViewId="0">
      <pane ySplit="8" topLeftCell="A121" activePane="bottomLeft" state="frozen"/>
      <selection pane="bottomLeft" activeCell="A132" sqref="A132"/>
    </sheetView>
  </sheetViews>
  <sheetFormatPr defaultRowHeight="9" x14ac:dyDescent="0.15"/>
  <cols>
    <col min="1" max="1" width="8.33203125" style="64" customWidth="1"/>
    <col min="2" max="2" width="9" style="61" customWidth="1"/>
    <col min="3" max="3" width="1" style="61" customWidth="1"/>
    <col min="4" max="4" width="9" style="61" customWidth="1"/>
    <col min="5" max="5" width="10.33203125" style="61" customWidth="1"/>
    <col min="6" max="6" width="1" style="62" customWidth="1"/>
    <col min="7" max="7" width="41.6640625" style="63" customWidth="1"/>
    <col min="8" max="8" width="3.1640625" style="64" customWidth="1"/>
    <col min="9" max="9" width="8.5" style="66" customWidth="1"/>
    <col min="10" max="10" width="9" style="61" customWidth="1"/>
    <col min="11" max="11" width="1" style="61" customWidth="1"/>
    <col min="12" max="12" width="9" style="61" customWidth="1"/>
    <col min="13" max="13" width="10.33203125" style="61" customWidth="1"/>
    <col min="14" max="14" width="1" style="62" customWidth="1"/>
    <col min="15" max="15" width="41.6640625" style="64" customWidth="1"/>
    <col min="16" max="16384" width="9.33203125" style="64"/>
  </cols>
  <sheetData>
    <row r="1" spans="1:15" ht="12.75" x14ac:dyDescent="0.2">
      <c r="A1" s="60" t="s">
        <v>43</v>
      </c>
      <c r="I1" s="65"/>
    </row>
    <row r="2" spans="1:15" ht="12.75" x14ac:dyDescent="0.2">
      <c r="A2" s="60" t="s">
        <v>140</v>
      </c>
      <c r="I2" s="65"/>
    </row>
    <row r="3" spans="1:15" ht="12.75" x14ac:dyDescent="0.2">
      <c r="A3" s="60" t="str">
        <f>DPR!R3</f>
        <v>As of December 20, 2001</v>
      </c>
      <c r="I3" s="65"/>
    </row>
    <row r="4" spans="1:15" ht="12.75" x14ac:dyDescent="0.2">
      <c r="A4" s="60" t="s">
        <v>45</v>
      </c>
      <c r="I4" s="65"/>
    </row>
    <row r="5" spans="1:15" ht="12.75" x14ac:dyDescent="0.2">
      <c r="A5" s="60" t="s">
        <v>46</v>
      </c>
    </row>
    <row r="7" spans="1:15" s="71" customFormat="1" ht="12.75" x14ac:dyDescent="0.2">
      <c r="A7" s="67" t="s">
        <v>47</v>
      </c>
      <c r="B7" s="68"/>
      <c r="C7" s="68"/>
      <c r="D7" s="68"/>
      <c r="E7" s="68"/>
      <c r="F7" s="69"/>
      <c r="G7" s="70"/>
      <c r="I7" s="72" t="s">
        <v>48</v>
      </c>
      <c r="J7" s="68"/>
      <c r="K7" s="68"/>
      <c r="L7" s="68"/>
      <c r="M7" s="68"/>
      <c r="N7" s="69"/>
    </row>
    <row r="8" spans="1:15" s="76" customFormat="1" ht="42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141</v>
      </c>
      <c r="F8" s="74"/>
      <c r="G8" s="75" t="s">
        <v>55</v>
      </c>
      <c r="I8" s="73" t="s">
        <v>49</v>
      </c>
      <c r="J8" s="74" t="s">
        <v>50</v>
      </c>
      <c r="K8" s="74"/>
      <c r="L8" s="74" t="s">
        <v>51</v>
      </c>
      <c r="M8" s="74" t="s">
        <v>141</v>
      </c>
      <c r="N8" s="74"/>
      <c r="O8" s="75" t="s">
        <v>55</v>
      </c>
    </row>
    <row r="9" spans="1:15" s="76" customFormat="1" ht="3" customHeight="1" x14ac:dyDescent="0.15">
      <c r="A9" s="85"/>
      <c r="B9" s="83"/>
      <c r="C9" s="83"/>
      <c r="D9" s="83"/>
      <c r="E9" s="83"/>
      <c r="F9" s="83"/>
      <c r="G9" s="84"/>
      <c r="I9" s="82"/>
      <c r="J9" s="83"/>
      <c r="K9" s="83"/>
      <c r="L9" s="83"/>
      <c r="M9" s="83"/>
      <c r="N9" s="83"/>
      <c r="O9" s="84"/>
    </row>
    <row r="10" spans="1:15" ht="18" hidden="1" x14ac:dyDescent="0.15">
      <c r="A10" s="77">
        <v>37158</v>
      </c>
      <c r="B10" s="78">
        <v>41</v>
      </c>
      <c r="C10" s="78"/>
      <c r="D10" s="78">
        <v>-24</v>
      </c>
      <c r="E10" s="78">
        <f>B10-D10</f>
        <v>65</v>
      </c>
      <c r="F10" s="79"/>
      <c r="G10" s="80" t="s">
        <v>142</v>
      </c>
      <c r="H10" s="80"/>
      <c r="I10" s="77">
        <f>A10</f>
        <v>37158</v>
      </c>
      <c r="J10" s="78">
        <v>432</v>
      </c>
      <c r="K10" s="78"/>
      <c r="L10" s="78">
        <v>124</v>
      </c>
      <c r="M10" s="78">
        <f>J10-L10</f>
        <v>308</v>
      </c>
      <c r="N10" s="79"/>
      <c r="O10" s="80" t="s">
        <v>143</v>
      </c>
    </row>
    <row r="11" spans="1:15" hidden="1" x14ac:dyDescent="0.15">
      <c r="A11" s="77"/>
      <c r="B11" s="78"/>
      <c r="C11" s="78"/>
      <c r="D11" s="78"/>
      <c r="E11" s="78"/>
      <c r="F11" s="79"/>
      <c r="G11" s="80"/>
      <c r="H11" s="80"/>
      <c r="I11" s="77"/>
      <c r="J11" s="78"/>
      <c r="K11" s="78"/>
      <c r="L11" s="78"/>
      <c r="M11" s="78"/>
      <c r="N11" s="79"/>
      <c r="O11" s="80"/>
    </row>
    <row r="12" spans="1:15" ht="27" hidden="1" x14ac:dyDescent="0.15">
      <c r="A12" s="77">
        <v>37159</v>
      </c>
      <c r="B12" s="78">
        <v>-30</v>
      </c>
      <c r="C12" s="78"/>
      <c r="D12" s="78">
        <v>-11</v>
      </c>
      <c r="E12" s="78">
        <f>B12-D12</f>
        <v>-19</v>
      </c>
      <c r="F12" s="79"/>
      <c r="G12" s="80" t="s">
        <v>144</v>
      </c>
      <c r="H12" s="80"/>
      <c r="I12" s="77">
        <f>A12</f>
        <v>37159</v>
      </c>
      <c r="J12" s="78">
        <v>-320</v>
      </c>
      <c r="K12" s="78"/>
      <c r="L12" s="78">
        <v>-37</v>
      </c>
      <c r="M12" s="78">
        <f>J12-L12</f>
        <v>-283</v>
      </c>
      <c r="N12" s="79"/>
      <c r="O12" s="80" t="s">
        <v>145</v>
      </c>
    </row>
    <row r="13" spans="1:15" hidden="1" x14ac:dyDescent="0.15">
      <c r="A13" s="77"/>
      <c r="B13" s="78"/>
      <c r="C13" s="78"/>
      <c r="D13" s="78"/>
      <c r="E13" s="78"/>
      <c r="F13" s="79"/>
      <c r="G13" s="80"/>
      <c r="H13" s="80"/>
      <c r="I13" s="77"/>
      <c r="J13" s="78"/>
      <c r="K13" s="78"/>
      <c r="L13" s="78"/>
      <c r="M13" s="78"/>
      <c r="N13" s="79"/>
      <c r="O13" s="80"/>
    </row>
    <row r="14" spans="1:15" ht="27" hidden="1" x14ac:dyDescent="0.15">
      <c r="A14" s="77">
        <v>37160</v>
      </c>
      <c r="B14" s="78">
        <v>6</v>
      </c>
      <c r="C14" s="78"/>
      <c r="D14" s="78">
        <v>16</v>
      </c>
      <c r="E14" s="78">
        <v>-10</v>
      </c>
      <c r="F14" s="79"/>
      <c r="G14" s="80" t="s">
        <v>146</v>
      </c>
      <c r="H14" s="80"/>
      <c r="I14" s="77">
        <f>A14</f>
        <v>37160</v>
      </c>
      <c r="J14" s="78">
        <v>1</v>
      </c>
      <c r="K14" s="78"/>
      <c r="L14" s="78">
        <v>-38</v>
      </c>
      <c r="M14" s="78">
        <f>J14-L14</f>
        <v>39</v>
      </c>
      <c r="N14" s="79"/>
      <c r="O14" s="80" t="s">
        <v>147</v>
      </c>
    </row>
    <row r="15" spans="1:15" hidden="1" x14ac:dyDescent="0.15">
      <c r="A15" s="77"/>
      <c r="B15" s="78"/>
      <c r="C15" s="78"/>
      <c r="D15" s="78"/>
      <c r="E15" s="78"/>
      <c r="F15" s="79"/>
      <c r="G15" s="80"/>
      <c r="H15" s="80"/>
      <c r="I15" s="77"/>
      <c r="J15" s="78"/>
      <c r="K15" s="78"/>
      <c r="L15" s="78"/>
      <c r="M15" s="78"/>
      <c r="N15" s="79"/>
      <c r="O15" s="80"/>
    </row>
    <row r="16" spans="1:15" ht="27" hidden="1" x14ac:dyDescent="0.15">
      <c r="A16" s="77">
        <v>37161</v>
      </c>
      <c r="B16" s="78">
        <v>22</v>
      </c>
      <c r="C16" s="78"/>
      <c r="D16" s="78">
        <v>-92</v>
      </c>
      <c r="E16" s="78">
        <f>B16-D16</f>
        <v>114</v>
      </c>
      <c r="F16" s="79"/>
      <c r="G16" s="80" t="s">
        <v>148</v>
      </c>
      <c r="H16" s="80"/>
      <c r="I16" s="77">
        <f>A16</f>
        <v>37161</v>
      </c>
      <c r="J16" s="78">
        <v>65</v>
      </c>
      <c r="K16" s="78"/>
      <c r="L16" s="78">
        <v>0</v>
      </c>
      <c r="M16" s="78">
        <v>65</v>
      </c>
      <c r="N16" s="79"/>
      <c r="O16" s="80" t="s">
        <v>149</v>
      </c>
    </row>
    <row r="17" spans="1:15" hidden="1" x14ac:dyDescent="0.15">
      <c r="A17" s="77"/>
      <c r="B17" s="78"/>
      <c r="C17" s="78"/>
      <c r="D17" s="78"/>
      <c r="E17" s="78"/>
      <c r="F17" s="79"/>
      <c r="G17" s="80"/>
      <c r="H17" s="80"/>
      <c r="I17" s="77"/>
      <c r="J17" s="78"/>
      <c r="K17" s="78"/>
      <c r="L17" s="78"/>
      <c r="M17" s="78"/>
      <c r="N17" s="79"/>
      <c r="O17" s="80"/>
    </row>
    <row r="18" spans="1:15" ht="27" hidden="1" x14ac:dyDescent="0.15">
      <c r="A18" s="77">
        <v>37162</v>
      </c>
      <c r="B18" s="78">
        <f>237+178</f>
        <v>415</v>
      </c>
      <c r="C18" s="78"/>
      <c r="D18" s="78">
        <f>105+84+178</f>
        <v>367</v>
      </c>
      <c r="E18" s="78">
        <f>B18-D18</f>
        <v>48</v>
      </c>
      <c r="F18" s="79"/>
      <c r="G18" s="80" t="s">
        <v>150</v>
      </c>
      <c r="H18" s="80"/>
      <c r="I18" s="77">
        <f>A18</f>
        <v>37162</v>
      </c>
      <c r="J18" s="78">
        <f>54-5</f>
        <v>49</v>
      </c>
      <c r="K18" s="78"/>
      <c r="L18" s="78">
        <v>0</v>
      </c>
      <c r="M18" s="78">
        <v>49</v>
      </c>
      <c r="N18" s="79"/>
      <c r="O18" s="80" t="s">
        <v>151</v>
      </c>
    </row>
    <row r="19" spans="1:15" hidden="1" x14ac:dyDescent="0.15">
      <c r="A19" s="77"/>
      <c r="B19" s="78"/>
      <c r="C19" s="78"/>
      <c r="D19" s="78"/>
      <c r="E19" s="78"/>
      <c r="F19" s="79"/>
      <c r="G19" s="80"/>
      <c r="H19" s="80"/>
      <c r="I19" s="77"/>
      <c r="J19" s="78"/>
      <c r="K19" s="78"/>
      <c r="L19" s="78"/>
      <c r="M19" s="78"/>
      <c r="N19" s="79"/>
      <c r="O19" s="80"/>
    </row>
    <row r="20" spans="1:15" ht="18" hidden="1" x14ac:dyDescent="0.15">
      <c r="A20" s="77">
        <v>37165</v>
      </c>
      <c r="B20" s="78">
        <v>41</v>
      </c>
      <c r="C20" s="78"/>
      <c r="D20" s="78">
        <v>-5</v>
      </c>
      <c r="E20" s="78">
        <v>46</v>
      </c>
      <c r="F20" s="79"/>
      <c r="G20" s="80" t="s">
        <v>152</v>
      </c>
      <c r="H20" s="80"/>
      <c r="I20" s="77">
        <f>A20</f>
        <v>37165</v>
      </c>
      <c r="J20" s="78">
        <v>126</v>
      </c>
      <c r="K20" s="78"/>
      <c r="L20" s="78">
        <v>77</v>
      </c>
      <c r="M20" s="78">
        <f>J20-L20</f>
        <v>49</v>
      </c>
      <c r="N20" s="79"/>
      <c r="O20" s="80" t="s">
        <v>153</v>
      </c>
    </row>
    <row r="21" spans="1:15" hidden="1" x14ac:dyDescent="0.15">
      <c r="A21" s="77"/>
      <c r="B21" s="78"/>
      <c r="C21" s="78"/>
      <c r="D21" s="78"/>
      <c r="E21" s="78"/>
      <c r="F21" s="79"/>
      <c r="G21" s="80"/>
      <c r="H21" s="80"/>
      <c r="I21" s="77"/>
      <c r="J21" s="78"/>
      <c r="K21" s="78"/>
      <c r="L21" s="78"/>
      <c r="M21" s="78"/>
      <c r="N21" s="79"/>
      <c r="O21" s="80"/>
    </row>
    <row r="22" spans="1:15" ht="18" hidden="1" x14ac:dyDescent="0.15">
      <c r="A22" s="77">
        <v>37166</v>
      </c>
      <c r="B22" s="78">
        <v>2</v>
      </c>
      <c r="C22" s="78"/>
      <c r="D22" s="78">
        <v>-8</v>
      </c>
      <c r="E22" s="78">
        <v>10</v>
      </c>
      <c r="F22" s="79"/>
      <c r="G22" s="80" t="s">
        <v>154</v>
      </c>
      <c r="H22" s="80"/>
      <c r="I22" s="77">
        <f>A22</f>
        <v>37166</v>
      </c>
      <c r="J22" s="78">
        <v>-11</v>
      </c>
      <c r="K22" s="78"/>
      <c r="L22" s="78">
        <v>12</v>
      </c>
      <c r="M22" s="78">
        <v>-23</v>
      </c>
      <c r="N22" s="79"/>
      <c r="O22" s="80" t="s">
        <v>155</v>
      </c>
    </row>
    <row r="23" spans="1:15" hidden="1" x14ac:dyDescent="0.15">
      <c r="A23" s="77"/>
      <c r="B23" s="78"/>
      <c r="C23" s="78"/>
      <c r="D23" s="78"/>
      <c r="E23" s="78"/>
      <c r="F23" s="79"/>
      <c r="G23" s="80"/>
      <c r="H23" s="80"/>
      <c r="I23" s="77"/>
      <c r="J23" s="78"/>
      <c r="K23" s="78"/>
      <c r="L23" s="78"/>
      <c r="M23" s="78"/>
      <c r="N23" s="79"/>
      <c r="O23" s="80"/>
    </row>
    <row r="24" spans="1:15" ht="18" hidden="1" x14ac:dyDescent="0.15">
      <c r="A24" s="77">
        <v>37167</v>
      </c>
      <c r="B24" s="78">
        <v>-16</v>
      </c>
      <c r="C24" s="78"/>
      <c r="D24" s="78">
        <v>-12</v>
      </c>
      <c r="E24" s="78">
        <v>-4</v>
      </c>
      <c r="F24" s="79"/>
      <c r="G24" s="80" t="s">
        <v>156</v>
      </c>
      <c r="H24" s="80"/>
      <c r="I24" s="77">
        <f>A24</f>
        <v>37167</v>
      </c>
      <c r="J24" s="78">
        <v>12</v>
      </c>
      <c r="K24" s="78"/>
      <c r="L24" s="78">
        <v>-1</v>
      </c>
      <c r="M24" s="78">
        <v>13</v>
      </c>
      <c r="N24" s="79"/>
      <c r="O24" s="80" t="s">
        <v>157</v>
      </c>
    </row>
    <row r="25" spans="1:15" hidden="1" x14ac:dyDescent="0.15">
      <c r="A25" s="77"/>
      <c r="B25" s="78"/>
      <c r="C25" s="78"/>
      <c r="D25" s="78"/>
      <c r="E25" s="78"/>
      <c r="F25" s="79"/>
      <c r="G25" s="80"/>
      <c r="H25" s="80"/>
      <c r="I25" s="77"/>
      <c r="J25" s="78"/>
      <c r="K25" s="78"/>
      <c r="L25" s="78"/>
      <c r="M25" s="78"/>
      <c r="N25" s="79"/>
      <c r="O25" s="80"/>
    </row>
    <row r="26" spans="1:15" ht="18" hidden="1" x14ac:dyDescent="0.15">
      <c r="A26" s="77">
        <v>37168</v>
      </c>
      <c r="B26" s="78">
        <v>-46</v>
      </c>
      <c r="C26" s="78"/>
      <c r="D26" s="78">
        <v>-46</v>
      </c>
      <c r="E26" s="78">
        <v>0</v>
      </c>
      <c r="F26" s="79"/>
      <c r="G26" s="80" t="s">
        <v>158</v>
      </c>
      <c r="H26" s="80"/>
      <c r="I26" s="77">
        <f>A26</f>
        <v>37168</v>
      </c>
      <c r="J26" s="78">
        <v>-151</v>
      </c>
      <c r="K26" s="78"/>
      <c r="L26" s="78">
        <v>0</v>
      </c>
      <c r="M26" s="78">
        <v>-151</v>
      </c>
      <c r="N26" s="79"/>
      <c r="O26" s="80" t="s">
        <v>159</v>
      </c>
    </row>
    <row r="27" spans="1:15" hidden="1" x14ac:dyDescent="0.15">
      <c r="A27" s="77"/>
      <c r="B27" s="78"/>
      <c r="C27" s="78"/>
      <c r="D27" s="78"/>
      <c r="E27" s="78"/>
      <c r="F27" s="79"/>
      <c r="G27" s="80"/>
      <c r="H27" s="80"/>
      <c r="I27" s="77"/>
      <c r="J27" s="78"/>
      <c r="K27" s="78"/>
      <c r="L27" s="78"/>
      <c r="M27" s="78"/>
      <c r="N27" s="79"/>
      <c r="O27" s="80"/>
    </row>
    <row r="28" spans="1:15" ht="36" hidden="1" x14ac:dyDescent="0.15">
      <c r="A28" s="77">
        <v>37169</v>
      </c>
      <c r="B28" s="78">
        <v>0</v>
      </c>
      <c r="C28" s="78"/>
      <c r="D28" s="78">
        <v>0</v>
      </c>
      <c r="E28" s="78">
        <v>0</v>
      </c>
      <c r="F28" s="79"/>
      <c r="G28" s="80" t="s">
        <v>160</v>
      </c>
      <c r="H28" s="80"/>
      <c r="I28" s="77">
        <f>A28</f>
        <v>37169</v>
      </c>
      <c r="J28" s="78">
        <v>193</v>
      </c>
      <c r="K28" s="78"/>
      <c r="L28" s="78">
        <v>-80</v>
      </c>
      <c r="M28" s="78">
        <v>273</v>
      </c>
      <c r="N28" s="79"/>
      <c r="O28" s="80" t="s">
        <v>161</v>
      </c>
    </row>
    <row r="29" spans="1:15" hidden="1" x14ac:dyDescent="0.15">
      <c r="A29" s="77"/>
      <c r="B29" s="78"/>
      <c r="C29" s="78"/>
      <c r="D29" s="78"/>
      <c r="E29" s="78"/>
      <c r="F29" s="79"/>
      <c r="G29" s="80"/>
      <c r="H29" s="80"/>
      <c r="I29" s="77"/>
      <c r="J29" s="78"/>
      <c r="K29" s="78"/>
      <c r="L29" s="78"/>
      <c r="M29" s="78"/>
      <c r="N29" s="79"/>
      <c r="O29" s="80"/>
    </row>
    <row r="30" spans="1:15" ht="18" hidden="1" x14ac:dyDescent="0.15">
      <c r="A30" s="77">
        <v>37172</v>
      </c>
      <c r="B30" s="78">
        <v>-11</v>
      </c>
      <c r="C30" s="78"/>
      <c r="D30" s="78">
        <v>0</v>
      </c>
      <c r="E30" s="78">
        <v>-11</v>
      </c>
      <c r="F30" s="79"/>
      <c r="G30" s="80" t="s">
        <v>162</v>
      </c>
      <c r="H30" s="80"/>
      <c r="I30" s="77">
        <f>A30</f>
        <v>37172</v>
      </c>
      <c r="J30" s="78">
        <v>88</v>
      </c>
      <c r="K30" s="78"/>
      <c r="L30" s="78">
        <v>-8</v>
      </c>
      <c r="M30" s="78">
        <f>J30-L30</f>
        <v>96</v>
      </c>
      <c r="N30" s="79"/>
      <c r="O30" s="80" t="s">
        <v>77</v>
      </c>
    </row>
    <row r="31" spans="1:15" hidden="1" x14ac:dyDescent="0.15">
      <c r="A31" s="77"/>
      <c r="B31" s="78"/>
      <c r="C31" s="78"/>
      <c r="D31" s="78"/>
      <c r="E31" s="78"/>
      <c r="F31" s="79"/>
      <c r="G31" s="80"/>
      <c r="H31" s="80"/>
      <c r="I31" s="77"/>
      <c r="J31" s="78"/>
      <c r="K31" s="78"/>
      <c r="L31" s="78"/>
      <c r="M31" s="78"/>
      <c r="N31" s="79"/>
      <c r="O31" s="80"/>
    </row>
    <row r="32" spans="1:15" ht="27" hidden="1" x14ac:dyDescent="0.15">
      <c r="A32" s="77">
        <v>37173</v>
      </c>
      <c r="B32" s="78">
        <v>-23</v>
      </c>
      <c r="C32" s="78"/>
      <c r="D32" s="78">
        <v>0</v>
      </c>
      <c r="E32" s="78">
        <f>B32</f>
        <v>-23</v>
      </c>
      <c r="F32" s="79"/>
      <c r="G32" s="80" t="s">
        <v>163</v>
      </c>
      <c r="H32" s="80"/>
      <c r="I32" s="77">
        <f>A32</f>
        <v>37173</v>
      </c>
      <c r="J32" s="78">
        <v>-65</v>
      </c>
      <c r="K32" s="78"/>
      <c r="L32" s="78">
        <v>0</v>
      </c>
      <c r="M32" s="78">
        <f>J32-L32</f>
        <v>-65</v>
      </c>
      <c r="N32" s="79"/>
      <c r="O32" s="80" t="s">
        <v>164</v>
      </c>
    </row>
    <row r="33" spans="1:15" hidden="1" x14ac:dyDescent="0.15">
      <c r="A33" s="77"/>
      <c r="B33" s="78"/>
      <c r="C33" s="78"/>
      <c r="D33" s="78"/>
      <c r="E33" s="78"/>
      <c r="F33" s="79"/>
      <c r="G33" s="80"/>
      <c r="H33" s="80"/>
      <c r="I33" s="77"/>
      <c r="J33" s="78"/>
      <c r="K33" s="78"/>
      <c r="L33" s="78"/>
      <c r="M33" s="78"/>
      <c r="N33" s="79"/>
      <c r="O33" s="80"/>
    </row>
    <row r="34" spans="1:15" ht="18" hidden="1" x14ac:dyDescent="0.15">
      <c r="A34" s="77">
        <v>37174</v>
      </c>
      <c r="B34" s="78">
        <v>-13</v>
      </c>
      <c r="C34" s="78"/>
      <c r="D34" s="78">
        <v>-9</v>
      </c>
      <c r="E34" s="78">
        <v>-4</v>
      </c>
      <c r="F34" s="79"/>
      <c r="G34" s="80" t="s">
        <v>165</v>
      </c>
      <c r="H34" s="80"/>
      <c r="I34" s="77">
        <f>A34</f>
        <v>37174</v>
      </c>
      <c r="J34" s="78">
        <v>-242</v>
      </c>
      <c r="K34" s="78"/>
      <c r="L34" s="78">
        <v>-84</v>
      </c>
      <c r="M34" s="78">
        <f>J34-L34</f>
        <v>-158</v>
      </c>
      <c r="N34" s="79"/>
      <c r="O34" s="80" t="s">
        <v>166</v>
      </c>
    </row>
    <row r="35" spans="1:15" hidden="1" x14ac:dyDescent="0.15">
      <c r="A35" s="77"/>
      <c r="B35" s="78"/>
      <c r="C35" s="78"/>
      <c r="D35" s="78"/>
      <c r="E35" s="78"/>
      <c r="F35" s="79"/>
      <c r="G35" s="80"/>
      <c r="H35" s="80"/>
      <c r="I35" s="77"/>
      <c r="J35" s="78"/>
      <c r="K35" s="78"/>
      <c r="L35" s="78"/>
      <c r="M35" s="78"/>
      <c r="N35" s="79"/>
      <c r="O35" s="80"/>
    </row>
    <row r="36" spans="1:15" ht="18" hidden="1" x14ac:dyDescent="0.15">
      <c r="A36" s="77">
        <v>37175</v>
      </c>
      <c r="B36" s="78">
        <v>-59</v>
      </c>
      <c r="C36" s="78"/>
      <c r="D36" s="78">
        <v>-53</v>
      </c>
      <c r="E36" s="78">
        <v>-6</v>
      </c>
      <c r="F36" s="79"/>
      <c r="G36" s="80" t="s">
        <v>167</v>
      </c>
      <c r="H36" s="80"/>
      <c r="I36" s="77">
        <f>A36</f>
        <v>37175</v>
      </c>
      <c r="J36" s="78">
        <v>-43</v>
      </c>
      <c r="K36" s="78"/>
      <c r="L36" s="78">
        <v>-1</v>
      </c>
      <c r="M36" s="78">
        <v>-42</v>
      </c>
      <c r="N36" s="79"/>
      <c r="O36" s="80" t="s">
        <v>168</v>
      </c>
    </row>
    <row r="37" spans="1:15" hidden="1" x14ac:dyDescent="0.15">
      <c r="A37" s="77"/>
      <c r="B37" s="78"/>
      <c r="C37" s="78"/>
      <c r="D37" s="78"/>
      <c r="E37" s="78"/>
      <c r="F37" s="79"/>
      <c r="G37" s="80"/>
      <c r="H37" s="80"/>
      <c r="I37" s="77"/>
      <c r="J37" s="78"/>
      <c r="K37" s="78"/>
      <c r="L37" s="78"/>
      <c r="M37" s="78"/>
      <c r="N37" s="79"/>
      <c r="O37" s="80"/>
    </row>
    <row r="38" spans="1:15" ht="18" hidden="1" x14ac:dyDescent="0.15">
      <c r="A38" s="77">
        <v>37176</v>
      </c>
      <c r="B38" s="78">
        <v>4</v>
      </c>
      <c r="C38" s="78"/>
      <c r="D38" s="78">
        <v>0</v>
      </c>
      <c r="E38" s="78">
        <v>4</v>
      </c>
      <c r="F38" s="79"/>
      <c r="G38" s="80" t="s">
        <v>136</v>
      </c>
      <c r="H38" s="80"/>
      <c r="I38" s="77">
        <f>A38</f>
        <v>37176</v>
      </c>
      <c r="J38" s="78">
        <v>137</v>
      </c>
      <c r="K38" s="78"/>
      <c r="L38" s="78">
        <v>4</v>
      </c>
      <c r="M38" s="78">
        <v>133</v>
      </c>
      <c r="N38" s="79"/>
      <c r="O38" s="80" t="s">
        <v>169</v>
      </c>
    </row>
    <row r="39" spans="1:15" hidden="1" x14ac:dyDescent="0.15">
      <c r="A39" s="77"/>
      <c r="B39" s="78"/>
      <c r="C39" s="78"/>
      <c r="D39" s="78"/>
      <c r="E39" s="78"/>
      <c r="F39" s="79"/>
      <c r="G39" s="80"/>
      <c r="H39" s="80"/>
      <c r="I39" s="77"/>
      <c r="J39" s="78"/>
      <c r="K39" s="78"/>
      <c r="L39" s="78"/>
      <c r="M39" s="78"/>
      <c r="N39" s="79"/>
      <c r="O39" s="80"/>
    </row>
    <row r="40" spans="1:15" ht="27" hidden="1" x14ac:dyDescent="0.15">
      <c r="A40" s="77">
        <v>37179</v>
      </c>
      <c r="B40" s="78">
        <v>49</v>
      </c>
      <c r="C40" s="78"/>
      <c r="D40" s="78">
        <v>-1</v>
      </c>
      <c r="E40" s="78">
        <v>50</v>
      </c>
      <c r="F40" s="79"/>
      <c r="G40" s="80" t="s">
        <v>170</v>
      </c>
      <c r="H40" s="80"/>
      <c r="I40" s="77">
        <f>A40</f>
        <v>37179</v>
      </c>
      <c r="J40" s="78">
        <v>36</v>
      </c>
      <c r="K40" s="78"/>
      <c r="L40" s="78">
        <v>-7</v>
      </c>
      <c r="M40" s="78">
        <v>43</v>
      </c>
      <c r="N40" s="79"/>
      <c r="O40" s="80" t="s">
        <v>171</v>
      </c>
    </row>
    <row r="41" spans="1:15" hidden="1" x14ac:dyDescent="0.15">
      <c r="A41" s="77"/>
      <c r="B41" s="78"/>
      <c r="C41" s="78"/>
      <c r="D41" s="78"/>
      <c r="E41" s="78"/>
      <c r="F41" s="79"/>
      <c r="G41" s="80"/>
      <c r="H41" s="80"/>
      <c r="I41" s="77"/>
      <c r="J41" s="78"/>
      <c r="K41" s="78"/>
      <c r="L41" s="78"/>
      <c r="M41" s="78"/>
      <c r="N41" s="79"/>
      <c r="O41" s="80"/>
    </row>
    <row r="42" spans="1:15" ht="27" hidden="1" x14ac:dyDescent="0.15">
      <c r="A42" s="77">
        <v>37180</v>
      </c>
      <c r="B42" s="78">
        <v>-67</v>
      </c>
      <c r="C42" s="78"/>
      <c r="D42" s="78">
        <v>-2</v>
      </c>
      <c r="E42" s="78">
        <v>-65</v>
      </c>
      <c r="F42" s="79"/>
      <c r="G42" s="80" t="s">
        <v>172</v>
      </c>
      <c r="H42" s="80"/>
      <c r="I42" s="77">
        <f>A42</f>
        <v>37180</v>
      </c>
      <c r="J42" s="78">
        <v>-141</v>
      </c>
      <c r="K42" s="78"/>
      <c r="L42" s="78">
        <v>-6</v>
      </c>
      <c r="M42" s="78">
        <v>-135</v>
      </c>
      <c r="N42" s="79"/>
      <c r="O42" s="80" t="s">
        <v>173</v>
      </c>
    </row>
    <row r="43" spans="1:15" hidden="1" x14ac:dyDescent="0.15">
      <c r="A43" s="77"/>
      <c r="B43" s="78"/>
      <c r="C43" s="78"/>
      <c r="D43" s="78"/>
      <c r="E43" s="78"/>
      <c r="F43" s="79"/>
      <c r="G43" s="80"/>
      <c r="H43" s="80"/>
      <c r="I43" s="77"/>
      <c r="J43" s="78"/>
      <c r="K43" s="78"/>
      <c r="L43" s="78"/>
      <c r="M43" s="78"/>
      <c r="N43" s="79"/>
      <c r="O43" s="80"/>
    </row>
    <row r="44" spans="1:15" ht="27" hidden="1" x14ac:dyDescent="0.15">
      <c r="A44" s="77">
        <v>37181</v>
      </c>
      <c r="B44" s="78">
        <v>16</v>
      </c>
      <c r="C44" s="78"/>
      <c r="D44" s="78">
        <v>-22</v>
      </c>
      <c r="E44" s="78">
        <f>B44-D44</f>
        <v>38</v>
      </c>
      <c r="F44" s="79"/>
      <c r="G44" s="80" t="s">
        <v>174</v>
      </c>
      <c r="H44" s="80"/>
      <c r="I44" s="77">
        <f>A44</f>
        <v>37181</v>
      </c>
      <c r="J44" s="78">
        <v>110</v>
      </c>
      <c r="K44" s="78"/>
      <c r="L44" s="78">
        <f>52-39</f>
        <v>13</v>
      </c>
      <c r="M44" s="78">
        <f>J44-L44</f>
        <v>97</v>
      </c>
      <c r="N44" s="79"/>
      <c r="O44" s="80" t="s">
        <v>175</v>
      </c>
    </row>
    <row r="45" spans="1:15" hidden="1" x14ac:dyDescent="0.15">
      <c r="A45" s="77"/>
      <c r="B45" s="78"/>
      <c r="C45" s="78"/>
      <c r="D45" s="78"/>
      <c r="E45" s="78"/>
      <c r="F45" s="79"/>
      <c r="G45" s="80"/>
      <c r="H45" s="80"/>
      <c r="I45" s="77"/>
      <c r="J45" s="78"/>
      <c r="K45" s="78"/>
      <c r="L45" s="78"/>
      <c r="M45" s="78"/>
      <c r="N45" s="79"/>
      <c r="O45" s="80"/>
    </row>
    <row r="46" spans="1:15" ht="27" hidden="1" x14ac:dyDescent="0.15">
      <c r="A46" s="77">
        <v>37182</v>
      </c>
      <c r="B46" s="78">
        <v>77</v>
      </c>
      <c r="C46" s="78"/>
      <c r="D46" s="78">
        <v>27</v>
      </c>
      <c r="E46" s="78">
        <v>50</v>
      </c>
      <c r="F46" s="79"/>
      <c r="G46" s="80" t="s">
        <v>176</v>
      </c>
      <c r="H46" s="80"/>
      <c r="I46" s="77">
        <v>37182</v>
      </c>
      <c r="J46" s="78">
        <v>-179</v>
      </c>
      <c r="K46" s="78"/>
      <c r="L46" s="78">
        <v>-39</v>
      </c>
      <c r="M46" s="78">
        <f>J46-L46</f>
        <v>-140</v>
      </c>
      <c r="N46" s="79"/>
      <c r="O46" s="80" t="s">
        <v>177</v>
      </c>
    </row>
    <row r="47" spans="1:15" hidden="1" x14ac:dyDescent="0.15">
      <c r="A47" s="77"/>
      <c r="B47" s="78"/>
      <c r="C47" s="78"/>
      <c r="D47" s="78"/>
      <c r="E47" s="78"/>
      <c r="F47" s="79"/>
      <c r="G47" s="80"/>
      <c r="H47" s="80"/>
      <c r="I47" s="77"/>
      <c r="J47" s="78"/>
      <c r="K47" s="78"/>
      <c r="L47" s="78"/>
      <c r="M47" s="78"/>
      <c r="N47" s="79"/>
      <c r="O47" s="80"/>
    </row>
    <row r="48" spans="1:15" ht="27" hidden="1" x14ac:dyDescent="0.15">
      <c r="A48" s="77">
        <v>37183</v>
      </c>
      <c r="B48" s="78">
        <v>-71</v>
      </c>
      <c r="C48" s="78"/>
      <c r="D48" s="78">
        <v>1</v>
      </c>
      <c r="E48" s="78">
        <v>-72</v>
      </c>
      <c r="F48" s="79"/>
      <c r="G48" s="80" t="s">
        <v>178</v>
      </c>
      <c r="H48" s="80"/>
      <c r="I48" s="77">
        <v>37183</v>
      </c>
      <c r="J48" s="78">
        <v>-283</v>
      </c>
      <c r="K48" s="78"/>
      <c r="L48" s="78">
        <v>-19</v>
      </c>
      <c r="M48" s="78">
        <f>J48-L48</f>
        <v>-264</v>
      </c>
      <c r="N48" s="79"/>
      <c r="O48" s="80" t="s">
        <v>179</v>
      </c>
    </row>
    <row r="49" spans="1:15" hidden="1" x14ac:dyDescent="0.15">
      <c r="A49" s="77"/>
      <c r="B49" s="78"/>
      <c r="C49" s="78"/>
      <c r="D49" s="78"/>
      <c r="E49" s="78"/>
      <c r="F49" s="79"/>
      <c r="G49" s="80"/>
      <c r="H49" s="80"/>
      <c r="I49" s="77"/>
      <c r="J49" s="78"/>
      <c r="K49" s="78"/>
      <c r="L49" s="78"/>
      <c r="M49" s="78"/>
      <c r="N49" s="79"/>
      <c r="O49" s="80"/>
    </row>
    <row r="50" spans="1:15" ht="27" hidden="1" x14ac:dyDescent="0.15">
      <c r="A50" s="77">
        <v>37186</v>
      </c>
      <c r="B50" s="78">
        <v>65</v>
      </c>
      <c r="C50" s="78"/>
      <c r="D50" s="78">
        <v>0</v>
      </c>
      <c r="E50" s="78">
        <v>65</v>
      </c>
      <c r="F50" s="79"/>
      <c r="G50" s="80" t="s">
        <v>180</v>
      </c>
      <c r="H50" s="80"/>
      <c r="I50" s="77">
        <v>37186</v>
      </c>
      <c r="J50" s="78">
        <v>-217</v>
      </c>
      <c r="K50" s="78"/>
      <c r="L50" s="78">
        <v>-11</v>
      </c>
      <c r="M50" s="78">
        <f>J50-L50</f>
        <v>-206</v>
      </c>
      <c r="N50" s="79"/>
      <c r="O50" s="80" t="s">
        <v>181</v>
      </c>
    </row>
    <row r="51" spans="1:15" hidden="1" x14ac:dyDescent="0.15">
      <c r="A51" s="77"/>
      <c r="B51" s="78"/>
      <c r="C51" s="78"/>
      <c r="D51" s="78"/>
      <c r="E51" s="78"/>
      <c r="F51" s="79"/>
      <c r="G51" s="80"/>
      <c r="H51" s="80"/>
      <c r="I51" s="77"/>
      <c r="J51" s="78"/>
      <c r="K51" s="78"/>
      <c r="L51" s="78"/>
      <c r="M51" s="78"/>
      <c r="N51" s="79"/>
      <c r="O51" s="80"/>
    </row>
    <row r="52" spans="1:15" ht="27" hidden="1" x14ac:dyDescent="0.15">
      <c r="A52" s="77">
        <v>37187</v>
      </c>
      <c r="B52" s="78">
        <v>-77</v>
      </c>
      <c r="C52" s="78"/>
      <c r="D52" s="78">
        <v>-35</v>
      </c>
      <c r="E52" s="78">
        <f>B52-D52</f>
        <v>-42</v>
      </c>
      <c r="F52" s="79"/>
      <c r="G52" s="80" t="s">
        <v>182</v>
      </c>
      <c r="H52" s="80"/>
      <c r="I52" s="77">
        <v>37187</v>
      </c>
      <c r="J52" s="78">
        <v>203</v>
      </c>
      <c r="K52" s="78"/>
      <c r="L52" s="78">
        <v>0</v>
      </c>
      <c r="M52" s="78">
        <v>203</v>
      </c>
      <c r="N52" s="79"/>
      <c r="O52" s="80" t="s">
        <v>183</v>
      </c>
    </row>
    <row r="53" spans="1:15" hidden="1" x14ac:dyDescent="0.15">
      <c r="A53" s="77"/>
      <c r="B53" s="78"/>
      <c r="C53" s="78"/>
      <c r="D53" s="78"/>
      <c r="E53" s="78"/>
      <c r="F53" s="79"/>
      <c r="G53" s="80"/>
      <c r="H53" s="80"/>
      <c r="I53" s="77"/>
      <c r="J53" s="78"/>
      <c r="K53" s="78"/>
      <c r="L53" s="78"/>
      <c r="M53" s="78"/>
      <c r="N53" s="79"/>
      <c r="O53" s="80"/>
    </row>
    <row r="54" spans="1:15" ht="27" hidden="1" x14ac:dyDescent="0.15">
      <c r="A54" s="77">
        <v>37188</v>
      </c>
      <c r="B54" s="78">
        <v>-45</v>
      </c>
      <c r="C54" s="78"/>
      <c r="D54" s="78">
        <v>-50</v>
      </c>
      <c r="E54" s="78">
        <v>5</v>
      </c>
      <c r="F54" s="79"/>
      <c r="G54" s="80" t="s">
        <v>184</v>
      </c>
      <c r="H54" s="80"/>
      <c r="I54" s="77">
        <v>37188</v>
      </c>
      <c r="J54" s="78">
        <v>-257</v>
      </c>
      <c r="K54" s="78"/>
      <c r="L54" s="78">
        <v>-149</v>
      </c>
      <c r="M54" s="78">
        <f>J54-L54</f>
        <v>-108</v>
      </c>
      <c r="N54" s="79"/>
      <c r="O54" s="80" t="s">
        <v>185</v>
      </c>
    </row>
    <row r="55" spans="1:15" hidden="1" x14ac:dyDescent="0.15">
      <c r="A55" s="77"/>
      <c r="B55" s="78"/>
      <c r="C55" s="78"/>
      <c r="D55" s="78"/>
      <c r="E55" s="78"/>
      <c r="F55" s="79"/>
      <c r="G55" s="80"/>
      <c r="H55" s="80"/>
      <c r="I55" s="77"/>
      <c r="J55" s="78"/>
      <c r="K55" s="78"/>
      <c r="L55" s="78"/>
      <c r="M55" s="78"/>
      <c r="N55" s="79"/>
      <c r="O55" s="80"/>
    </row>
    <row r="56" spans="1:15" ht="45" hidden="1" x14ac:dyDescent="0.15">
      <c r="A56" s="77">
        <v>37189</v>
      </c>
      <c r="B56" s="78">
        <v>93</v>
      </c>
      <c r="C56" s="78"/>
      <c r="D56" s="78">
        <v>14</v>
      </c>
      <c r="E56" s="78">
        <f>B56-D56</f>
        <v>79</v>
      </c>
      <c r="F56" s="79"/>
      <c r="G56" s="80" t="s">
        <v>186</v>
      </c>
      <c r="H56" s="80"/>
      <c r="I56" s="77">
        <v>37189</v>
      </c>
      <c r="J56" s="78">
        <v>-42</v>
      </c>
      <c r="K56" s="78"/>
      <c r="L56" s="78">
        <v>0</v>
      </c>
      <c r="M56" s="78">
        <v>-42</v>
      </c>
      <c r="N56" s="79"/>
      <c r="O56" s="80" t="s">
        <v>187</v>
      </c>
    </row>
    <row r="57" spans="1:15" hidden="1" x14ac:dyDescent="0.15">
      <c r="A57" s="77"/>
      <c r="B57" s="78"/>
      <c r="C57" s="78"/>
      <c r="D57" s="78"/>
      <c r="E57" s="78"/>
      <c r="F57" s="79"/>
      <c r="G57" s="80"/>
      <c r="H57" s="80"/>
      <c r="I57" s="77"/>
      <c r="J57" s="78"/>
      <c r="K57" s="78"/>
      <c r="L57" s="78"/>
      <c r="M57" s="78"/>
      <c r="N57" s="79"/>
      <c r="O57" s="80"/>
    </row>
    <row r="58" spans="1:15" ht="18" hidden="1" x14ac:dyDescent="0.15">
      <c r="A58" s="77">
        <v>37190</v>
      </c>
      <c r="B58" s="78">
        <v>4</v>
      </c>
      <c r="C58" s="78"/>
      <c r="D58" s="78">
        <v>0</v>
      </c>
      <c r="E58" s="78">
        <v>4</v>
      </c>
      <c r="F58" s="79"/>
      <c r="G58" s="80" t="s">
        <v>136</v>
      </c>
      <c r="H58" s="80"/>
      <c r="I58" s="77">
        <v>37190</v>
      </c>
      <c r="J58" s="78">
        <v>-31</v>
      </c>
      <c r="K58" s="78"/>
      <c r="L58" s="78">
        <v>-4</v>
      </c>
      <c r="M58" s="78">
        <v>-27</v>
      </c>
      <c r="N58" s="79"/>
      <c r="O58" s="80" t="s">
        <v>188</v>
      </c>
    </row>
    <row r="59" spans="1:15" hidden="1" x14ac:dyDescent="0.15">
      <c r="A59" s="77"/>
      <c r="B59" s="78"/>
      <c r="C59" s="78"/>
      <c r="D59" s="78"/>
      <c r="E59" s="78"/>
      <c r="F59" s="79"/>
      <c r="G59" s="80"/>
      <c r="H59" s="80"/>
      <c r="I59" s="77"/>
      <c r="J59" s="78"/>
      <c r="K59" s="78"/>
      <c r="L59" s="78"/>
      <c r="M59" s="78"/>
      <c r="N59" s="79"/>
      <c r="O59" s="80"/>
    </row>
    <row r="60" spans="1:15" hidden="1" x14ac:dyDescent="0.15">
      <c r="A60" s="77">
        <v>37193</v>
      </c>
      <c r="B60" s="78">
        <v>10</v>
      </c>
      <c r="C60" s="78"/>
      <c r="D60" s="78">
        <v>0</v>
      </c>
      <c r="E60" s="78">
        <v>10</v>
      </c>
      <c r="F60" s="79"/>
      <c r="G60" s="80" t="s">
        <v>136</v>
      </c>
      <c r="H60" s="80"/>
      <c r="I60" s="77">
        <v>37193</v>
      </c>
      <c r="J60" s="78">
        <v>38</v>
      </c>
      <c r="K60" s="78"/>
      <c r="L60" s="78">
        <v>38</v>
      </c>
      <c r="M60" s="78">
        <v>0</v>
      </c>
      <c r="N60" s="79"/>
      <c r="O60" s="80" t="s">
        <v>189</v>
      </c>
    </row>
    <row r="61" spans="1:15" hidden="1" x14ac:dyDescent="0.15">
      <c r="A61" s="77"/>
      <c r="B61" s="78"/>
      <c r="C61" s="78"/>
      <c r="D61" s="78"/>
      <c r="E61" s="78"/>
      <c r="F61" s="79"/>
      <c r="G61" s="80"/>
      <c r="H61" s="80"/>
      <c r="I61" s="77"/>
      <c r="J61" s="78"/>
      <c r="K61" s="78"/>
      <c r="L61" s="78"/>
      <c r="M61" s="78"/>
      <c r="N61" s="79"/>
      <c r="O61" s="80"/>
    </row>
    <row r="62" spans="1:15" ht="18" hidden="1" x14ac:dyDescent="0.15">
      <c r="A62" s="77">
        <v>37194</v>
      </c>
      <c r="B62" s="78">
        <v>-24</v>
      </c>
      <c r="C62" s="78"/>
      <c r="D62" s="78">
        <v>-8</v>
      </c>
      <c r="E62" s="78">
        <v>-16</v>
      </c>
      <c r="F62" s="79"/>
      <c r="G62" s="80" t="s">
        <v>190</v>
      </c>
      <c r="H62" s="80"/>
      <c r="I62" s="77">
        <v>37194</v>
      </c>
      <c r="J62" s="78">
        <v>-106</v>
      </c>
      <c r="K62" s="78"/>
      <c r="L62" s="78">
        <v>0</v>
      </c>
      <c r="M62" s="78">
        <v>-106</v>
      </c>
      <c r="N62" s="79"/>
      <c r="O62" s="80" t="s">
        <v>191</v>
      </c>
    </row>
    <row r="63" spans="1:15" hidden="1" x14ac:dyDescent="0.15">
      <c r="A63" s="77"/>
      <c r="B63" s="78"/>
      <c r="C63" s="78"/>
      <c r="D63" s="78"/>
      <c r="E63" s="78"/>
      <c r="F63" s="79"/>
      <c r="G63" s="80"/>
      <c r="H63" s="80"/>
      <c r="I63" s="77"/>
      <c r="J63" s="78"/>
      <c r="K63" s="78"/>
      <c r="L63" s="78"/>
      <c r="M63" s="78"/>
      <c r="N63" s="79"/>
      <c r="O63" s="80"/>
    </row>
    <row r="64" spans="1:15" ht="27" hidden="1" x14ac:dyDescent="0.15">
      <c r="A64" s="77">
        <v>37195</v>
      </c>
      <c r="B64" s="78">
        <v>7</v>
      </c>
      <c r="C64" s="78"/>
      <c r="D64" s="78">
        <f>-46+108-74</f>
        <v>-12</v>
      </c>
      <c r="E64" s="78">
        <f>B64-D64</f>
        <v>19</v>
      </c>
      <c r="F64" s="79"/>
      <c r="G64" s="80" t="s">
        <v>192</v>
      </c>
      <c r="H64" s="80"/>
      <c r="I64" s="77">
        <v>37195</v>
      </c>
      <c r="J64" s="78">
        <v>95</v>
      </c>
      <c r="K64" s="78"/>
      <c r="L64" s="78">
        <v>31</v>
      </c>
      <c r="M64" s="78">
        <f>J64-L64</f>
        <v>64</v>
      </c>
      <c r="N64" s="79"/>
      <c r="O64" s="80" t="s">
        <v>193</v>
      </c>
    </row>
    <row r="65" spans="1:15" hidden="1" x14ac:dyDescent="0.15">
      <c r="A65" s="77"/>
      <c r="B65" s="78"/>
      <c r="C65" s="78"/>
      <c r="D65" s="78"/>
      <c r="E65" s="78"/>
      <c r="F65" s="79"/>
      <c r="G65" s="80"/>
      <c r="H65" s="80"/>
      <c r="I65" s="77"/>
      <c r="J65" s="78"/>
      <c r="K65" s="78"/>
      <c r="L65" s="78"/>
      <c r="M65" s="78"/>
      <c r="N65" s="79"/>
      <c r="O65" s="80"/>
    </row>
    <row r="66" spans="1:15" ht="18" hidden="1" x14ac:dyDescent="0.15">
      <c r="A66" s="77">
        <v>37196</v>
      </c>
      <c r="B66" s="78">
        <v>32</v>
      </c>
      <c r="C66" s="78"/>
      <c r="D66" s="78">
        <f>-9</f>
        <v>-9</v>
      </c>
      <c r="E66" s="78">
        <f>B66-D66</f>
        <v>41</v>
      </c>
      <c r="F66" s="79"/>
      <c r="G66" s="80" t="s">
        <v>194</v>
      </c>
      <c r="H66" s="80"/>
      <c r="I66" s="77">
        <v>37196</v>
      </c>
      <c r="J66" s="78">
        <v>0</v>
      </c>
      <c r="K66" s="78"/>
      <c r="L66" s="78">
        <v>4</v>
      </c>
      <c r="M66" s="78">
        <v>-4</v>
      </c>
      <c r="N66" s="79"/>
      <c r="O66" s="80" t="s">
        <v>160</v>
      </c>
    </row>
    <row r="67" spans="1:15" hidden="1" x14ac:dyDescent="0.15">
      <c r="A67" s="77"/>
      <c r="B67" s="78"/>
      <c r="C67" s="78"/>
      <c r="D67" s="78"/>
      <c r="E67" s="78"/>
      <c r="F67" s="79"/>
      <c r="G67" s="80"/>
      <c r="H67" s="80"/>
      <c r="I67" s="77"/>
      <c r="J67" s="78"/>
      <c r="K67" s="78"/>
      <c r="L67" s="78"/>
      <c r="M67" s="78"/>
      <c r="N67" s="79"/>
      <c r="O67" s="80"/>
    </row>
    <row r="68" spans="1:15" ht="18" hidden="1" x14ac:dyDescent="0.15">
      <c r="A68" s="77">
        <v>37197</v>
      </c>
      <c r="B68" s="78">
        <v>160</v>
      </c>
      <c r="C68" s="78"/>
      <c r="D68" s="78">
        <v>1</v>
      </c>
      <c r="E68" s="78">
        <v>159</v>
      </c>
      <c r="F68" s="79"/>
      <c r="G68" s="80" t="s">
        <v>195</v>
      </c>
      <c r="H68" s="80"/>
      <c r="I68" s="77">
        <v>37197</v>
      </c>
      <c r="J68" s="78">
        <v>12</v>
      </c>
      <c r="K68" s="78"/>
      <c r="L68" s="78">
        <v>-12</v>
      </c>
      <c r="M68" s="78">
        <f>J68-L68</f>
        <v>24</v>
      </c>
      <c r="N68" s="79"/>
      <c r="O68" s="80" t="s">
        <v>196</v>
      </c>
    </row>
    <row r="69" spans="1:15" hidden="1" x14ac:dyDescent="0.15">
      <c r="A69" s="77"/>
      <c r="B69" s="78"/>
      <c r="C69" s="78"/>
      <c r="D69" s="78"/>
      <c r="E69" s="78"/>
      <c r="F69" s="79"/>
      <c r="G69" s="80"/>
      <c r="H69" s="80"/>
      <c r="I69" s="77"/>
      <c r="J69" s="78"/>
      <c r="K69" s="78"/>
      <c r="L69" s="78"/>
      <c r="M69" s="78"/>
      <c r="N69" s="79"/>
      <c r="O69" s="80"/>
    </row>
    <row r="70" spans="1:15" ht="27" hidden="1" x14ac:dyDescent="0.15">
      <c r="A70" s="77">
        <v>37200</v>
      </c>
      <c r="B70" s="78">
        <v>467</v>
      </c>
      <c r="C70" s="78"/>
      <c r="D70" s="78">
        <v>-28</v>
      </c>
      <c r="E70" s="78">
        <f>B70-D70</f>
        <v>495</v>
      </c>
      <c r="F70" s="79"/>
      <c r="G70" s="80" t="s">
        <v>197</v>
      </c>
      <c r="H70" s="80"/>
      <c r="I70" s="77">
        <v>37200</v>
      </c>
      <c r="J70" s="78">
        <v>-111</v>
      </c>
      <c r="K70" s="78"/>
      <c r="L70" s="78">
        <f>-52+3</f>
        <v>-49</v>
      </c>
      <c r="M70" s="78">
        <f>J70-L70</f>
        <v>-62</v>
      </c>
      <c r="N70" s="79"/>
      <c r="O70" s="80" t="s">
        <v>198</v>
      </c>
    </row>
    <row r="71" spans="1:15" hidden="1" x14ac:dyDescent="0.15">
      <c r="A71" s="77"/>
      <c r="B71" s="78"/>
      <c r="C71" s="78"/>
      <c r="D71" s="78"/>
      <c r="E71" s="78"/>
      <c r="F71" s="79"/>
      <c r="G71" s="80"/>
      <c r="H71" s="80"/>
      <c r="I71" s="77"/>
      <c r="J71" s="78"/>
      <c r="K71" s="78"/>
      <c r="L71" s="78"/>
      <c r="M71" s="78"/>
      <c r="N71" s="79"/>
      <c r="O71" s="80"/>
    </row>
    <row r="72" spans="1:15" ht="27" hidden="1" x14ac:dyDescent="0.15">
      <c r="A72" s="77">
        <v>37201</v>
      </c>
      <c r="B72" s="78">
        <v>-98</v>
      </c>
      <c r="C72" s="78"/>
      <c r="D72" s="78">
        <v>0</v>
      </c>
      <c r="E72" s="78">
        <v>-98</v>
      </c>
      <c r="F72" s="79"/>
      <c r="G72" s="80" t="s">
        <v>199</v>
      </c>
      <c r="H72" s="80"/>
      <c r="I72" s="77">
        <v>37201</v>
      </c>
      <c r="J72" s="78">
        <v>9</v>
      </c>
      <c r="K72" s="78"/>
      <c r="L72" s="78">
        <v>-61</v>
      </c>
      <c r="M72" s="78">
        <f>J72-L72</f>
        <v>70</v>
      </c>
      <c r="N72" s="79"/>
      <c r="O72" s="80" t="s">
        <v>200</v>
      </c>
    </row>
    <row r="73" spans="1:15" hidden="1" x14ac:dyDescent="0.15">
      <c r="A73" s="77"/>
      <c r="B73" s="78"/>
      <c r="C73" s="78"/>
      <c r="D73" s="78"/>
      <c r="E73" s="78"/>
      <c r="F73" s="79"/>
      <c r="G73" s="80"/>
      <c r="H73" s="80"/>
      <c r="I73" s="77"/>
      <c r="J73" s="78"/>
      <c r="K73" s="78"/>
      <c r="L73" s="78"/>
      <c r="M73" s="78"/>
      <c r="N73" s="79"/>
      <c r="O73" s="80"/>
    </row>
    <row r="74" spans="1:15" ht="27" hidden="1" x14ac:dyDescent="0.15">
      <c r="A74" s="77">
        <v>37202</v>
      </c>
      <c r="B74" s="78">
        <v>20</v>
      </c>
      <c r="C74" s="78"/>
      <c r="D74" s="78">
        <v>-26</v>
      </c>
      <c r="E74" s="78">
        <f>B74-D74</f>
        <v>46</v>
      </c>
      <c r="F74" s="79"/>
      <c r="G74" s="80" t="s">
        <v>201</v>
      </c>
      <c r="H74" s="80"/>
      <c r="I74" s="77">
        <v>37202</v>
      </c>
      <c r="J74" s="78">
        <v>-11</v>
      </c>
      <c r="K74" s="78"/>
      <c r="L74" s="78">
        <v>0</v>
      </c>
      <c r="M74" s="78">
        <v>-11</v>
      </c>
      <c r="N74" s="79"/>
      <c r="O74" s="80" t="s">
        <v>202</v>
      </c>
    </row>
    <row r="75" spans="1:15" hidden="1" x14ac:dyDescent="0.15">
      <c r="A75" s="77"/>
      <c r="B75" s="78"/>
      <c r="C75" s="78"/>
      <c r="D75" s="78"/>
      <c r="E75" s="78"/>
      <c r="F75" s="79"/>
      <c r="G75" s="80"/>
      <c r="H75" s="80"/>
      <c r="I75" s="77"/>
      <c r="J75" s="78"/>
      <c r="K75" s="78"/>
      <c r="L75" s="78"/>
      <c r="M75" s="78"/>
      <c r="N75" s="79"/>
      <c r="O75" s="80"/>
    </row>
    <row r="76" spans="1:15" ht="45" hidden="1" x14ac:dyDescent="0.15">
      <c r="A76" s="77">
        <v>37203</v>
      </c>
      <c r="B76" s="78">
        <v>-108</v>
      </c>
      <c r="C76" s="78"/>
      <c r="D76" s="78">
        <f>-39+38</f>
        <v>-1</v>
      </c>
      <c r="E76" s="78">
        <f>B76-D76</f>
        <v>-107</v>
      </c>
      <c r="F76" s="79"/>
      <c r="G76" s="80" t="s">
        <v>203</v>
      </c>
      <c r="H76" s="80"/>
      <c r="I76" s="77">
        <v>37203</v>
      </c>
      <c r="J76" s="78">
        <v>-185</v>
      </c>
      <c r="K76" s="78"/>
      <c r="L76" s="78">
        <v>0</v>
      </c>
      <c r="M76" s="78">
        <v>-185</v>
      </c>
      <c r="N76" s="79"/>
      <c r="O76" s="80" t="s">
        <v>204</v>
      </c>
    </row>
    <row r="77" spans="1:15" hidden="1" x14ac:dyDescent="0.15">
      <c r="A77" s="77"/>
      <c r="B77" s="78"/>
      <c r="C77" s="78"/>
      <c r="D77" s="78"/>
      <c r="E77" s="78"/>
      <c r="F77" s="79"/>
      <c r="G77" s="80"/>
      <c r="H77" s="80"/>
      <c r="I77" s="77"/>
      <c r="J77" s="78"/>
      <c r="K77" s="78"/>
      <c r="L77" s="78"/>
      <c r="M77" s="78"/>
      <c r="N77" s="79"/>
      <c r="O77" s="80"/>
    </row>
    <row r="78" spans="1:15" ht="18" hidden="1" x14ac:dyDescent="0.15">
      <c r="A78" s="77">
        <v>37204</v>
      </c>
      <c r="B78" s="78">
        <v>5</v>
      </c>
      <c r="C78" s="78"/>
      <c r="D78" s="78">
        <v>0</v>
      </c>
      <c r="E78" s="78">
        <v>5</v>
      </c>
      <c r="F78" s="79"/>
      <c r="G78" s="80" t="s">
        <v>136</v>
      </c>
      <c r="H78" s="80"/>
      <c r="I78" s="77">
        <v>37204</v>
      </c>
      <c r="J78" s="78">
        <v>49</v>
      </c>
      <c r="K78" s="78"/>
      <c r="L78" s="78">
        <v>58</v>
      </c>
      <c r="M78" s="78">
        <f>J78-L78</f>
        <v>-9</v>
      </c>
      <c r="N78" s="79"/>
      <c r="O78" s="80" t="s">
        <v>205</v>
      </c>
    </row>
    <row r="79" spans="1:15" hidden="1" x14ac:dyDescent="0.15">
      <c r="A79" s="77"/>
      <c r="B79" s="78"/>
      <c r="C79" s="78"/>
      <c r="D79" s="78"/>
      <c r="E79" s="78"/>
      <c r="F79" s="79"/>
      <c r="G79" s="80"/>
      <c r="H79" s="80"/>
      <c r="I79" s="77"/>
      <c r="J79" s="78"/>
      <c r="K79" s="78"/>
      <c r="L79" s="78"/>
      <c r="M79" s="78"/>
      <c r="N79" s="79"/>
      <c r="O79" s="80"/>
    </row>
    <row r="80" spans="1:15" ht="36" hidden="1" x14ac:dyDescent="0.15">
      <c r="A80" s="77">
        <v>37207</v>
      </c>
      <c r="B80" s="78">
        <v>-62</v>
      </c>
      <c r="C80" s="78"/>
      <c r="D80" s="78">
        <f>14-71</f>
        <v>-57</v>
      </c>
      <c r="E80" s="78">
        <f>B80-D80</f>
        <v>-5</v>
      </c>
      <c r="F80" s="79"/>
      <c r="G80" s="80" t="s">
        <v>206</v>
      </c>
      <c r="H80" s="80"/>
      <c r="I80" s="77">
        <v>37207</v>
      </c>
      <c r="J80" s="78">
        <v>94</v>
      </c>
      <c r="K80" s="78"/>
      <c r="L80" s="78">
        <f>-24-6</f>
        <v>-30</v>
      </c>
      <c r="M80" s="78">
        <f>J80-L80</f>
        <v>124</v>
      </c>
      <c r="N80" s="79"/>
      <c r="O80" s="80" t="s">
        <v>207</v>
      </c>
    </row>
    <row r="81" spans="1:15" hidden="1" x14ac:dyDescent="0.15">
      <c r="A81" s="77"/>
      <c r="B81" s="78"/>
      <c r="C81" s="78"/>
      <c r="D81" s="78"/>
      <c r="E81" s="78"/>
      <c r="F81" s="79"/>
      <c r="G81" s="80"/>
      <c r="H81" s="80"/>
      <c r="I81" s="77"/>
      <c r="J81" s="78"/>
      <c r="K81" s="78"/>
      <c r="L81" s="78"/>
      <c r="M81" s="78"/>
      <c r="N81" s="79"/>
      <c r="O81" s="80"/>
    </row>
    <row r="82" spans="1:15" ht="36" hidden="1" x14ac:dyDescent="0.15">
      <c r="A82" s="77">
        <v>37208</v>
      </c>
      <c r="B82" s="78">
        <v>34</v>
      </c>
      <c r="C82" s="78"/>
      <c r="D82" s="78">
        <f>43-13</f>
        <v>30</v>
      </c>
      <c r="E82" s="78">
        <f>B82-D82</f>
        <v>4</v>
      </c>
      <c r="F82" s="79"/>
      <c r="G82" s="80" t="s">
        <v>208</v>
      </c>
      <c r="H82" s="80"/>
      <c r="I82" s="77">
        <v>37208</v>
      </c>
      <c r="J82" s="78">
        <v>-100</v>
      </c>
      <c r="K82" s="78"/>
      <c r="L82" s="78">
        <v>-2</v>
      </c>
      <c r="M82" s="78">
        <f>J82-L82</f>
        <v>-98</v>
      </c>
      <c r="N82" s="79"/>
      <c r="O82" s="80" t="s">
        <v>209</v>
      </c>
    </row>
    <row r="83" spans="1:15" hidden="1" x14ac:dyDescent="0.15">
      <c r="A83" s="77"/>
      <c r="B83" s="78"/>
      <c r="C83" s="78"/>
      <c r="D83" s="78"/>
      <c r="E83" s="78"/>
      <c r="F83" s="79"/>
      <c r="G83" s="80"/>
      <c r="H83" s="80"/>
      <c r="I83" s="77"/>
      <c r="J83" s="78"/>
      <c r="K83" s="78"/>
      <c r="L83" s="78"/>
      <c r="M83" s="78"/>
      <c r="N83" s="79"/>
      <c r="O83" s="80"/>
    </row>
    <row r="84" spans="1:15" ht="36" hidden="1" x14ac:dyDescent="0.15">
      <c r="A84" s="77">
        <v>37209</v>
      </c>
      <c r="B84" s="78">
        <v>85</v>
      </c>
      <c r="C84" s="78"/>
      <c r="D84" s="78">
        <v>-12</v>
      </c>
      <c r="E84" s="78">
        <f>B84-D84</f>
        <v>97</v>
      </c>
      <c r="F84" s="79"/>
      <c r="G84" s="80" t="s">
        <v>210</v>
      </c>
      <c r="H84" s="80"/>
      <c r="I84" s="77">
        <v>37209</v>
      </c>
      <c r="J84" s="78">
        <v>121</v>
      </c>
      <c r="K84" s="78"/>
      <c r="L84" s="78">
        <f>-7-3</f>
        <v>-10</v>
      </c>
      <c r="M84" s="78">
        <f>J84-L84</f>
        <v>131</v>
      </c>
      <c r="N84" s="79"/>
      <c r="O84" s="80" t="s">
        <v>211</v>
      </c>
    </row>
    <row r="85" spans="1:15" hidden="1" x14ac:dyDescent="0.15">
      <c r="A85" s="77"/>
      <c r="B85" s="78"/>
      <c r="C85" s="78"/>
      <c r="D85" s="78"/>
      <c r="E85" s="78"/>
      <c r="F85" s="79"/>
      <c r="G85" s="80"/>
      <c r="H85" s="80"/>
      <c r="I85" s="77"/>
      <c r="J85" s="78"/>
      <c r="K85" s="78"/>
      <c r="L85" s="78"/>
      <c r="M85" s="78"/>
      <c r="N85" s="79"/>
      <c r="O85" s="80"/>
    </row>
    <row r="86" spans="1:15" ht="27" hidden="1" x14ac:dyDescent="0.15">
      <c r="A86" s="77">
        <v>37210</v>
      </c>
      <c r="B86" s="78">
        <v>111</v>
      </c>
      <c r="C86" s="78"/>
      <c r="D86" s="78">
        <f>8+29</f>
        <v>37</v>
      </c>
      <c r="E86" s="78">
        <f>B86-D86</f>
        <v>74</v>
      </c>
      <c r="F86" s="79"/>
      <c r="G86" s="80" t="s">
        <v>212</v>
      </c>
      <c r="H86" s="80"/>
      <c r="I86" s="77">
        <v>37210</v>
      </c>
      <c r="J86" s="78">
        <v>182</v>
      </c>
      <c r="K86" s="78"/>
      <c r="L86" s="78">
        <f>-54-1</f>
        <v>-55</v>
      </c>
      <c r="M86" s="78">
        <f>J86-L86</f>
        <v>237</v>
      </c>
      <c r="N86" s="79"/>
      <c r="O86" s="80" t="s">
        <v>213</v>
      </c>
    </row>
    <row r="87" spans="1:15" hidden="1" x14ac:dyDescent="0.15">
      <c r="A87" s="77"/>
      <c r="B87" s="78"/>
      <c r="C87" s="78"/>
      <c r="D87" s="78"/>
      <c r="E87" s="78"/>
      <c r="F87" s="79"/>
      <c r="G87" s="80"/>
      <c r="H87" s="80"/>
      <c r="I87" s="77"/>
      <c r="J87" s="78"/>
      <c r="K87" s="78"/>
      <c r="L87" s="78"/>
      <c r="M87" s="78"/>
      <c r="N87" s="79"/>
      <c r="O87" s="80"/>
    </row>
    <row r="88" spans="1:15" ht="18" hidden="1" x14ac:dyDescent="0.15">
      <c r="A88" s="77">
        <v>37211</v>
      </c>
      <c r="B88" s="78">
        <v>35</v>
      </c>
      <c r="C88" s="78"/>
      <c r="D88" s="78">
        <v>23</v>
      </c>
      <c r="E88" s="78">
        <f>B88-D88</f>
        <v>12</v>
      </c>
      <c r="F88" s="79"/>
      <c r="G88" s="80" t="s">
        <v>214</v>
      </c>
      <c r="H88" s="80"/>
      <c r="I88" s="77">
        <v>37211</v>
      </c>
      <c r="J88" s="78">
        <v>-45</v>
      </c>
      <c r="K88" s="78"/>
      <c r="L88" s="78">
        <v>0</v>
      </c>
      <c r="M88" s="78">
        <v>-45</v>
      </c>
      <c r="N88" s="79"/>
      <c r="O88" s="80" t="s">
        <v>215</v>
      </c>
    </row>
    <row r="89" spans="1:15" hidden="1" x14ac:dyDescent="0.15">
      <c r="A89" s="77"/>
      <c r="B89" s="78"/>
      <c r="C89" s="78"/>
      <c r="D89" s="78"/>
      <c r="E89" s="78"/>
      <c r="F89" s="79"/>
      <c r="G89" s="80"/>
      <c r="H89" s="80"/>
      <c r="I89" s="77"/>
      <c r="J89" s="78"/>
      <c r="K89" s="78"/>
      <c r="L89" s="78"/>
      <c r="M89" s="78"/>
      <c r="N89" s="79"/>
      <c r="O89" s="80"/>
    </row>
    <row r="90" spans="1:15" ht="27" hidden="1" x14ac:dyDescent="0.15">
      <c r="A90" s="77">
        <v>37214</v>
      </c>
      <c r="B90" s="78">
        <v>114</v>
      </c>
      <c r="C90" s="78"/>
      <c r="D90" s="78">
        <v>30</v>
      </c>
      <c r="E90" s="78">
        <f>B90-D90</f>
        <v>84</v>
      </c>
      <c r="F90" s="79"/>
      <c r="G90" s="80" t="s">
        <v>214</v>
      </c>
      <c r="H90" s="80"/>
      <c r="I90" s="77">
        <v>37214</v>
      </c>
      <c r="J90" s="78">
        <v>10</v>
      </c>
      <c r="K90" s="78"/>
      <c r="L90" s="78">
        <f>135-34</f>
        <v>101</v>
      </c>
      <c r="M90" s="78">
        <f>J90-L90</f>
        <v>-91</v>
      </c>
      <c r="N90" s="79"/>
      <c r="O90" s="80" t="s">
        <v>216</v>
      </c>
    </row>
    <row r="91" spans="1:15" hidden="1" x14ac:dyDescent="0.15">
      <c r="A91" s="77"/>
      <c r="B91" s="78"/>
      <c r="C91" s="78"/>
      <c r="D91" s="78"/>
      <c r="E91" s="78"/>
      <c r="F91" s="79"/>
      <c r="G91" s="80"/>
      <c r="H91" s="80"/>
      <c r="I91" s="77"/>
      <c r="J91" s="78"/>
      <c r="K91" s="78"/>
      <c r="L91" s="78"/>
      <c r="M91" s="78"/>
      <c r="N91" s="79"/>
      <c r="O91" s="80"/>
    </row>
    <row r="92" spans="1:15" ht="27" hidden="1" x14ac:dyDescent="0.15">
      <c r="A92" s="77">
        <v>37215</v>
      </c>
      <c r="B92" s="78">
        <v>-16</v>
      </c>
      <c r="C92" s="78"/>
      <c r="D92" s="78">
        <v>-5</v>
      </c>
      <c r="E92" s="78">
        <f>B92-D92</f>
        <v>-11</v>
      </c>
      <c r="F92" s="79"/>
      <c r="G92" s="80" t="s">
        <v>217</v>
      </c>
      <c r="H92" s="80"/>
      <c r="I92" s="77">
        <v>37215</v>
      </c>
      <c r="J92" s="78">
        <v>-59</v>
      </c>
      <c r="K92" s="78"/>
      <c r="L92" s="78">
        <v>-33</v>
      </c>
      <c r="M92" s="78">
        <f>J92-L92</f>
        <v>-26</v>
      </c>
      <c r="N92" s="79"/>
      <c r="O92" s="80" t="s">
        <v>218</v>
      </c>
    </row>
    <row r="93" spans="1:15" hidden="1" x14ac:dyDescent="0.15">
      <c r="A93" s="77"/>
      <c r="B93" s="78"/>
      <c r="C93" s="78"/>
      <c r="D93" s="78"/>
      <c r="E93" s="78"/>
      <c r="F93" s="79"/>
      <c r="G93" s="80"/>
      <c r="H93" s="80"/>
      <c r="I93" s="77"/>
      <c r="J93" s="78"/>
      <c r="K93" s="78"/>
      <c r="L93" s="78"/>
      <c r="M93" s="78"/>
      <c r="N93" s="79"/>
      <c r="O93" s="80"/>
    </row>
    <row r="94" spans="1:15" ht="18" hidden="1" x14ac:dyDescent="0.15">
      <c r="A94" s="77">
        <v>37216</v>
      </c>
      <c r="B94" s="78">
        <v>75</v>
      </c>
      <c r="C94" s="78"/>
      <c r="D94" s="78">
        <v>0</v>
      </c>
      <c r="E94" s="78">
        <v>75</v>
      </c>
      <c r="F94" s="79"/>
      <c r="G94" s="80" t="s">
        <v>219</v>
      </c>
      <c r="H94" s="80"/>
      <c r="I94" s="77">
        <v>37216</v>
      </c>
      <c r="J94" s="78">
        <v>110</v>
      </c>
      <c r="K94" s="78"/>
      <c r="L94" s="78">
        <v>6</v>
      </c>
      <c r="M94" s="78">
        <f>J94-L94</f>
        <v>104</v>
      </c>
      <c r="N94" s="79"/>
      <c r="O94" s="80" t="s">
        <v>220</v>
      </c>
    </row>
    <row r="95" spans="1:15" hidden="1" x14ac:dyDescent="0.15">
      <c r="A95" s="77"/>
      <c r="B95" s="78"/>
      <c r="C95" s="78"/>
      <c r="D95" s="78"/>
      <c r="E95" s="78"/>
      <c r="F95" s="79"/>
      <c r="G95" s="80"/>
      <c r="H95" s="80"/>
      <c r="I95" s="77"/>
      <c r="J95" s="78"/>
      <c r="K95" s="78"/>
      <c r="L95" s="78"/>
      <c r="M95" s="78"/>
      <c r="N95" s="79"/>
      <c r="O95" s="80"/>
    </row>
    <row r="96" spans="1:15" ht="18" hidden="1" x14ac:dyDescent="0.15">
      <c r="A96" s="77">
        <v>37221</v>
      </c>
      <c r="B96" s="78">
        <v>11</v>
      </c>
      <c r="C96" s="78"/>
      <c r="D96" s="78">
        <f>-2+15</f>
        <v>13</v>
      </c>
      <c r="E96" s="78">
        <f>B96-D96</f>
        <v>-2</v>
      </c>
      <c r="F96" s="79"/>
      <c r="G96" s="80" t="s">
        <v>217</v>
      </c>
      <c r="H96" s="80"/>
      <c r="I96" s="77">
        <v>37221</v>
      </c>
      <c r="J96" s="78">
        <v>48</v>
      </c>
      <c r="K96" s="78"/>
      <c r="L96" s="78">
        <v>12</v>
      </c>
      <c r="M96" s="78">
        <f>J96-L96</f>
        <v>36</v>
      </c>
      <c r="N96" s="79"/>
      <c r="O96" s="80" t="s">
        <v>243</v>
      </c>
    </row>
    <row r="97" spans="1:15" hidden="1" x14ac:dyDescent="0.15">
      <c r="A97" s="77"/>
      <c r="B97" s="78"/>
      <c r="C97" s="78"/>
      <c r="D97" s="78"/>
      <c r="E97" s="78"/>
      <c r="F97" s="79"/>
      <c r="G97" s="80"/>
      <c r="H97" s="80"/>
      <c r="I97" s="77"/>
      <c r="J97" s="78"/>
      <c r="K97" s="78"/>
      <c r="L97" s="78"/>
      <c r="M97" s="78"/>
      <c r="N97" s="79"/>
      <c r="O97" s="80"/>
    </row>
    <row r="98" spans="1:15" ht="27" hidden="1" x14ac:dyDescent="0.15">
      <c r="A98" s="77">
        <v>37222</v>
      </c>
      <c r="B98" s="78">
        <v>36</v>
      </c>
      <c r="C98" s="78"/>
      <c r="D98" s="78">
        <v>61</v>
      </c>
      <c r="E98" s="78">
        <f>B98-D98</f>
        <v>-25</v>
      </c>
      <c r="F98" s="79"/>
      <c r="G98" s="80" t="s">
        <v>244</v>
      </c>
      <c r="H98" s="80"/>
      <c r="I98" s="77">
        <v>37222</v>
      </c>
      <c r="J98" s="78">
        <v>0</v>
      </c>
      <c r="K98" s="78"/>
      <c r="L98" s="78">
        <v>0</v>
      </c>
      <c r="M98" s="78">
        <v>0</v>
      </c>
      <c r="N98" s="79"/>
      <c r="O98" s="80" t="s">
        <v>160</v>
      </c>
    </row>
    <row r="99" spans="1:15" hidden="1" x14ac:dyDescent="0.15">
      <c r="A99" s="77"/>
      <c r="B99" s="78"/>
      <c r="C99" s="78"/>
      <c r="D99" s="78"/>
      <c r="E99" s="78"/>
      <c r="F99" s="79"/>
      <c r="G99" s="80"/>
      <c r="H99" s="80"/>
      <c r="I99" s="77"/>
      <c r="J99" s="78"/>
      <c r="K99" s="78"/>
      <c r="L99" s="78"/>
      <c r="M99" s="78"/>
      <c r="N99" s="79"/>
      <c r="O99" s="80"/>
    </row>
    <row r="100" spans="1:15" hidden="1" x14ac:dyDescent="0.15">
      <c r="A100" s="77">
        <v>37223</v>
      </c>
      <c r="B100" s="78">
        <v>-1</v>
      </c>
      <c r="C100" s="78"/>
      <c r="D100" s="78">
        <v>0</v>
      </c>
      <c r="E100" s="78">
        <f>B100-D100</f>
        <v>-1</v>
      </c>
      <c r="F100" s="79"/>
      <c r="G100" s="80" t="s">
        <v>217</v>
      </c>
      <c r="H100" s="80"/>
      <c r="I100" s="77">
        <v>37223</v>
      </c>
      <c r="J100" s="78">
        <v>4</v>
      </c>
      <c r="K100" s="78"/>
      <c r="L100" s="78">
        <v>4</v>
      </c>
      <c r="M100" s="78">
        <v>0</v>
      </c>
      <c r="N100" s="79"/>
      <c r="O100" s="80" t="s">
        <v>247</v>
      </c>
    </row>
    <row r="101" spans="1:15" hidden="1" x14ac:dyDescent="0.15">
      <c r="A101" s="77"/>
      <c r="B101" s="78"/>
      <c r="C101" s="78"/>
      <c r="D101" s="78"/>
      <c r="E101" s="78"/>
      <c r="F101" s="79"/>
      <c r="G101" s="80"/>
      <c r="H101" s="80"/>
      <c r="I101" s="77"/>
      <c r="J101" s="78"/>
      <c r="K101" s="78"/>
      <c r="L101" s="78"/>
      <c r="M101" s="78"/>
      <c r="N101" s="79"/>
      <c r="O101" s="80"/>
    </row>
    <row r="102" spans="1:15" ht="18" hidden="1" x14ac:dyDescent="0.15">
      <c r="A102" s="77">
        <v>37224</v>
      </c>
      <c r="B102" s="78">
        <v>-14</v>
      </c>
      <c r="C102" s="78"/>
      <c r="D102" s="78">
        <v>-28</v>
      </c>
      <c r="E102" s="78">
        <f>B102-D102</f>
        <v>14</v>
      </c>
      <c r="F102" s="79"/>
      <c r="G102" s="80" t="s">
        <v>251</v>
      </c>
      <c r="H102" s="80"/>
      <c r="I102" s="77">
        <v>37224</v>
      </c>
      <c r="J102" s="78">
        <v>78</v>
      </c>
      <c r="K102" s="78"/>
      <c r="L102" s="78">
        <f>13+41+18</f>
        <v>72</v>
      </c>
      <c r="M102" s="78">
        <f>J102-L102</f>
        <v>6</v>
      </c>
      <c r="N102" s="79"/>
      <c r="O102" s="80" t="s">
        <v>247</v>
      </c>
    </row>
    <row r="103" spans="1:15" hidden="1" x14ac:dyDescent="0.15">
      <c r="A103" s="77"/>
      <c r="B103" s="78"/>
      <c r="C103" s="78"/>
      <c r="D103" s="78"/>
      <c r="E103" s="78"/>
      <c r="F103" s="79"/>
      <c r="G103" s="80"/>
      <c r="H103" s="80"/>
      <c r="I103" s="77"/>
      <c r="J103" s="78"/>
      <c r="K103" s="78"/>
      <c r="L103" s="78"/>
      <c r="M103" s="78"/>
      <c r="N103" s="79"/>
      <c r="O103" s="80"/>
    </row>
    <row r="104" spans="1:15" ht="18" hidden="1" x14ac:dyDescent="0.15">
      <c r="A104" s="77">
        <v>37225</v>
      </c>
      <c r="B104" s="78">
        <v>19</v>
      </c>
      <c r="C104" s="78"/>
      <c r="D104" s="78">
        <v>-5</v>
      </c>
      <c r="E104" s="78">
        <f>B104-D104</f>
        <v>24</v>
      </c>
      <c r="F104" s="79"/>
      <c r="G104" s="80" t="s">
        <v>217</v>
      </c>
      <c r="H104" s="80"/>
      <c r="I104" s="77">
        <v>37225</v>
      </c>
      <c r="J104" s="78">
        <v>-108</v>
      </c>
      <c r="K104" s="78"/>
      <c r="L104" s="78">
        <v>0</v>
      </c>
      <c r="M104" s="78">
        <f>J104-L104</f>
        <v>-108</v>
      </c>
      <c r="N104" s="79"/>
      <c r="O104" s="80" t="s">
        <v>255</v>
      </c>
    </row>
    <row r="105" spans="1:15" hidden="1" x14ac:dyDescent="0.15">
      <c r="A105" s="77"/>
      <c r="B105" s="78"/>
      <c r="C105" s="78"/>
      <c r="D105" s="78"/>
      <c r="E105" s="78"/>
      <c r="F105" s="79"/>
      <c r="G105" s="80"/>
      <c r="H105" s="80"/>
      <c r="I105" s="77"/>
      <c r="J105" s="78"/>
      <c r="K105" s="78"/>
      <c r="L105" s="78"/>
      <c r="M105" s="78"/>
      <c r="N105" s="79"/>
      <c r="O105" s="80"/>
    </row>
    <row r="106" spans="1:15" ht="18" x14ac:dyDescent="0.15">
      <c r="A106" s="77">
        <v>37228</v>
      </c>
      <c r="B106" s="78">
        <v>17</v>
      </c>
      <c r="C106" s="78"/>
      <c r="D106" s="78">
        <v>-12</v>
      </c>
      <c r="E106" s="78">
        <f>B106-D106</f>
        <v>29</v>
      </c>
      <c r="F106" s="79"/>
      <c r="G106" s="80" t="s">
        <v>196</v>
      </c>
      <c r="H106" s="80"/>
      <c r="I106" s="77">
        <v>37228</v>
      </c>
      <c r="J106" s="78">
        <v>24</v>
      </c>
      <c r="K106" s="78"/>
      <c r="L106" s="78">
        <v>20</v>
      </c>
      <c r="M106" s="78">
        <f>J106-L106</f>
        <v>4</v>
      </c>
      <c r="N106" s="79"/>
      <c r="O106" s="80" t="s">
        <v>256</v>
      </c>
    </row>
    <row r="107" spans="1:15" x14ac:dyDescent="0.15">
      <c r="A107" s="77"/>
      <c r="B107" s="78"/>
      <c r="C107" s="78"/>
      <c r="D107" s="78"/>
      <c r="E107" s="78"/>
      <c r="F107" s="79"/>
      <c r="G107" s="80"/>
      <c r="H107" s="80"/>
      <c r="I107" s="77"/>
      <c r="J107" s="78"/>
      <c r="K107" s="78"/>
      <c r="L107" s="78"/>
      <c r="M107" s="78"/>
      <c r="N107" s="79"/>
      <c r="O107" s="80"/>
    </row>
    <row r="108" spans="1:15" ht="18" x14ac:dyDescent="0.15">
      <c r="A108" s="77">
        <v>37229</v>
      </c>
      <c r="B108" s="78">
        <v>54</v>
      </c>
      <c r="C108" s="78"/>
      <c r="D108" s="78">
        <v>1</v>
      </c>
      <c r="E108" s="78">
        <f>B108-D108</f>
        <v>53</v>
      </c>
      <c r="F108" s="79"/>
      <c r="G108" s="80" t="s">
        <v>259</v>
      </c>
      <c r="H108" s="80"/>
      <c r="I108" s="77">
        <v>37229</v>
      </c>
      <c r="J108" s="78">
        <v>13</v>
      </c>
      <c r="K108" s="78"/>
      <c r="L108" s="78">
        <v>-9</v>
      </c>
      <c r="M108" s="78">
        <f>J108-L108</f>
        <v>22</v>
      </c>
      <c r="N108" s="79"/>
      <c r="O108" s="80" t="s">
        <v>196</v>
      </c>
    </row>
    <row r="109" spans="1:15" x14ac:dyDescent="0.15">
      <c r="A109" s="77"/>
      <c r="B109" s="78"/>
      <c r="C109" s="78"/>
      <c r="D109" s="78"/>
      <c r="E109" s="78"/>
      <c r="F109" s="79"/>
      <c r="G109" s="80"/>
      <c r="H109" s="80"/>
      <c r="I109" s="77"/>
      <c r="J109" s="78"/>
      <c r="K109" s="78"/>
      <c r="L109" s="78"/>
      <c r="M109" s="78"/>
      <c r="N109" s="79"/>
      <c r="O109" s="80"/>
    </row>
    <row r="110" spans="1:15" ht="18" x14ac:dyDescent="0.15">
      <c r="A110" s="77">
        <v>37230</v>
      </c>
      <c r="B110" s="78">
        <v>17</v>
      </c>
      <c r="C110" s="78"/>
      <c r="D110" s="78">
        <v>21</v>
      </c>
      <c r="E110" s="78">
        <f>B110-D110</f>
        <v>-4</v>
      </c>
      <c r="F110" s="79"/>
      <c r="G110" s="80" t="s">
        <v>247</v>
      </c>
      <c r="H110" s="80"/>
      <c r="I110" s="77">
        <v>37230</v>
      </c>
      <c r="J110" s="78">
        <v>127</v>
      </c>
      <c r="K110" s="78"/>
      <c r="L110" s="78">
        <v>51</v>
      </c>
      <c r="M110" s="78">
        <f>J110-L110</f>
        <v>76</v>
      </c>
      <c r="N110" s="79"/>
      <c r="O110" s="80" t="s">
        <v>262</v>
      </c>
    </row>
    <row r="111" spans="1:15" x14ac:dyDescent="0.15">
      <c r="A111" s="77"/>
      <c r="B111" s="78"/>
      <c r="C111" s="78"/>
      <c r="D111" s="78"/>
      <c r="E111" s="78"/>
      <c r="F111" s="79"/>
      <c r="G111" s="80"/>
      <c r="H111" s="80"/>
      <c r="I111" s="77"/>
      <c r="J111" s="78"/>
      <c r="K111" s="78"/>
      <c r="L111" s="78"/>
      <c r="M111" s="78"/>
      <c r="N111" s="79"/>
      <c r="O111" s="80"/>
    </row>
    <row r="112" spans="1:15" x14ac:dyDescent="0.15">
      <c r="A112" s="77">
        <v>37231</v>
      </c>
      <c r="B112" s="78">
        <v>10</v>
      </c>
      <c r="C112" s="78"/>
      <c r="D112" s="78">
        <v>0</v>
      </c>
      <c r="E112" s="78">
        <v>10</v>
      </c>
      <c r="F112" s="79"/>
      <c r="G112" s="80" t="s">
        <v>264</v>
      </c>
      <c r="H112" s="80"/>
      <c r="I112" s="77">
        <v>37231</v>
      </c>
      <c r="J112" s="78">
        <v>4</v>
      </c>
      <c r="K112" s="78"/>
      <c r="L112" s="78">
        <v>-3</v>
      </c>
      <c r="M112" s="78">
        <f>J112-L112</f>
        <v>7</v>
      </c>
      <c r="N112" s="79"/>
      <c r="O112" s="80" t="s">
        <v>264</v>
      </c>
    </row>
    <row r="113" spans="1:15" x14ac:dyDescent="0.15">
      <c r="A113" s="77"/>
      <c r="B113" s="78"/>
      <c r="C113" s="78"/>
      <c r="D113" s="78"/>
      <c r="E113" s="78"/>
      <c r="F113" s="79"/>
      <c r="G113" s="80"/>
      <c r="H113" s="80"/>
      <c r="I113" s="77"/>
      <c r="J113" s="78"/>
      <c r="K113" s="78"/>
      <c r="L113" s="78"/>
      <c r="M113" s="78"/>
      <c r="N113" s="79"/>
      <c r="O113" s="80"/>
    </row>
    <row r="114" spans="1:15" ht="27" x14ac:dyDescent="0.15">
      <c r="A114" s="77">
        <v>37232</v>
      </c>
      <c r="B114" s="78">
        <v>65</v>
      </c>
      <c r="C114" s="78"/>
      <c r="D114" s="78">
        <v>0</v>
      </c>
      <c r="E114" s="78">
        <f>B114-D114</f>
        <v>65</v>
      </c>
      <c r="F114" s="79"/>
      <c r="G114" s="80" t="s">
        <v>259</v>
      </c>
      <c r="H114" s="80"/>
      <c r="I114" s="77">
        <v>37232</v>
      </c>
      <c r="J114" s="78">
        <v>-20</v>
      </c>
      <c r="K114" s="78"/>
      <c r="L114" s="78">
        <v>19</v>
      </c>
      <c r="M114" s="78">
        <f>J114-L114</f>
        <v>-39</v>
      </c>
      <c r="N114" s="79"/>
      <c r="O114" s="80" t="s">
        <v>268</v>
      </c>
    </row>
    <row r="115" spans="1:15" x14ac:dyDescent="0.15">
      <c r="A115" s="77"/>
      <c r="B115" s="78"/>
      <c r="C115" s="78"/>
      <c r="D115" s="78"/>
      <c r="E115" s="78"/>
      <c r="F115" s="79"/>
      <c r="G115" s="80"/>
      <c r="H115" s="80"/>
      <c r="I115" s="77"/>
      <c r="J115" s="78"/>
      <c r="K115" s="78"/>
      <c r="L115" s="78"/>
      <c r="M115" s="78"/>
      <c r="N115" s="79"/>
      <c r="O115" s="80"/>
    </row>
    <row r="116" spans="1:15" ht="18" x14ac:dyDescent="0.15">
      <c r="A116" s="77">
        <v>37235</v>
      </c>
      <c r="B116" s="78">
        <v>21</v>
      </c>
      <c r="C116" s="78"/>
      <c r="D116" s="78">
        <v>-3</v>
      </c>
      <c r="E116" s="78">
        <f>B116-D116</f>
        <v>24</v>
      </c>
      <c r="F116" s="79"/>
      <c r="G116" s="80" t="s">
        <v>259</v>
      </c>
      <c r="H116" s="80"/>
      <c r="I116" s="77">
        <v>37235</v>
      </c>
      <c r="J116" s="78">
        <v>-120</v>
      </c>
      <c r="K116" s="78"/>
      <c r="L116" s="78">
        <v>-6</v>
      </c>
      <c r="M116" s="78">
        <f>J116-L116</f>
        <v>-114</v>
      </c>
      <c r="N116" s="79"/>
      <c r="O116" s="80" t="s">
        <v>271</v>
      </c>
    </row>
    <row r="117" spans="1:15" x14ac:dyDescent="0.15">
      <c r="A117" s="77"/>
      <c r="B117" s="78"/>
      <c r="C117" s="78"/>
      <c r="D117" s="78"/>
      <c r="E117" s="78"/>
      <c r="F117" s="79"/>
      <c r="G117" s="80"/>
      <c r="H117" s="80"/>
      <c r="I117" s="77"/>
      <c r="J117" s="78"/>
      <c r="K117" s="78"/>
      <c r="L117" s="78"/>
      <c r="M117" s="78"/>
      <c r="N117" s="79"/>
      <c r="O117" s="80"/>
    </row>
    <row r="118" spans="1:15" x14ac:dyDescent="0.15">
      <c r="A118" s="77">
        <v>37236</v>
      </c>
      <c r="B118" s="78">
        <v>132</v>
      </c>
      <c r="C118" s="78"/>
      <c r="D118" s="78">
        <v>2</v>
      </c>
      <c r="E118" s="78">
        <f>B118-D118</f>
        <v>130</v>
      </c>
      <c r="F118" s="79"/>
      <c r="G118" s="80" t="s">
        <v>259</v>
      </c>
      <c r="H118" s="80"/>
      <c r="I118" s="77">
        <v>37236</v>
      </c>
      <c r="J118" s="78">
        <v>18</v>
      </c>
      <c r="K118" s="78"/>
      <c r="L118" s="78">
        <v>20</v>
      </c>
      <c r="M118" s="78">
        <f>J118-L118</f>
        <v>-2</v>
      </c>
      <c r="N118" s="79"/>
      <c r="O118" s="80" t="s">
        <v>256</v>
      </c>
    </row>
    <row r="119" spans="1:15" x14ac:dyDescent="0.15">
      <c r="A119" s="77"/>
      <c r="B119" s="78"/>
      <c r="C119" s="78"/>
      <c r="D119" s="78"/>
      <c r="E119" s="78"/>
      <c r="F119" s="79"/>
      <c r="G119" s="80"/>
      <c r="H119" s="80"/>
      <c r="I119" s="77"/>
      <c r="J119" s="78"/>
      <c r="K119" s="78"/>
      <c r="L119" s="78"/>
      <c r="M119" s="78"/>
      <c r="N119" s="79"/>
      <c r="O119" s="80"/>
    </row>
    <row r="120" spans="1:15" ht="18" x14ac:dyDescent="0.15">
      <c r="A120" s="77">
        <v>37237</v>
      </c>
      <c r="B120" s="78">
        <v>22</v>
      </c>
      <c r="C120" s="78"/>
      <c r="D120" s="78">
        <v>-3</v>
      </c>
      <c r="E120" s="78">
        <f>B120-D120</f>
        <v>25</v>
      </c>
      <c r="F120" s="79"/>
      <c r="G120" s="80" t="s">
        <v>259</v>
      </c>
      <c r="H120" s="80"/>
      <c r="I120" s="77">
        <v>37237</v>
      </c>
      <c r="J120" s="78">
        <v>84</v>
      </c>
      <c r="K120" s="78"/>
      <c r="L120" s="78">
        <v>6</v>
      </c>
      <c r="M120" s="78">
        <f>J120-L120</f>
        <v>78</v>
      </c>
      <c r="N120" s="79"/>
      <c r="O120" s="80" t="s">
        <v>274</v>
      </c>
    </row>
    <row r="121" spans="1:15" x14ac:dyDescent="0.15">
      <c r="A121" s="77"/>
      <c r="B121" s="78"/>
      <c r="C121" s="78"/>
      <c r="D121" s="78"/>
      <c r="E121" s="78"/>
      <c r="F121" s="79"/>
      <c r="G121" s="80"/>
      <c r="H121" s="80"/>
      <c r="I121" s="77"/>
      <c r="J121" s="78"/>
      <c r="K121" s="78"/>
      <c r="L121" s="78"/>
      <c r="M121" s="78"/>
      <c r="N121" s="79"/>
      <c r="O121" s="80"/>
    </row>
    <row r="122" spans="1:15" ht="18" x14ac:dyDescent="0.15">
      <c r="A122" s="77">
        <v>37238</v>
      </c>
      <c r="B122" s="78">
        <v>21</v>
      </c>
      <c r="C122" s="78"/>
      <c r="D122" s="78">
        <v>-1</v>
      </c>
      <c r="E122" s="78">
        <f>B122-D122</f>
        <v>22</v>
      </c>
      <c r="F122" s="79"/>
      <c r="G122" s="80" t="s">
        <v>259</v>
      </c>
      <c r="H122" s="80"/>
      <c r="I122" s="77">
        <v>37238</v>
      </c>
      <c r="J122" s="78">
        <v>-12</v>
      </c>
      <c r="K122" s="78"/>
      <c r="L122" s="78">
        <v>0</v>
      </c>
      <c r="M122" s="78">
        <f>J122-L122</f>
        <v>-12</v>
      </c>
      <c r="N122" s="79"/>
      <c r="O122" s="80" t="s">
        <v>281</v>
      </c>
    </row>
    <row r="123" spans="1:15" x14ac:dyDescent="0.15">
      <c r="A123" s="77"/>
      <c r="B123" s="78"/>
      <c r="C123" s="78"/>
      <c r="D123" s="78"/>
      <c r="E123" s="78"/>
      <c r="F123" s="79"/>
      <c r="G123" s="80"/>
      <c r="H123" s="80"/>
      <c r="I123" s="77"/>
      <c r="J123" s="78"/>
      <c r="K123" s="78"/>
      <c r="L123" s="78"/>
      <c r="M123" s="78"/>
      <c r="N123" s="79"/>
      <c r="O123" s="80"/>
    </row>
    <row r="124" spans="1:15" ht="18" x14ac:dyDescent="0.15">
      <c r="A124" s="77">
        <v>37239</v>
      </c>
      <c r="B124" s="78">
        <v>85</v>
      </c>
      <c r="C124" s="78"/>
      <c r="D124" s="78">
        <v>0</v>
      </c>
      <c r="E124" s="78">
        <f>B124-D124</f>
        <v>85</v>
      </c>
      <c r="F124" s="79"/>
      <c r="G124" s="80" t="s">
        <v>259</v>
      </c>
      <c r="H124" s="80"/>
      <c r="I124" s="77">
        <v>37239</v>
      </c>
      <c r="J124" s="78">
        <v>-119</v>
      </c>
      <c r="K124" s="78"/>
      <c r="L124" s="78">
        <v>0</v>
      </c>
      <c r="M124" s="78">
        <f>J124-L124</f>
        <v>-119</v>
      </c>
      <c r="N124" s="79"/>
      <c r="O124" s="80" t="s">
        <v>282</v>
      </c>
    </row>
    <row r="125" spans="1:15" x14ac:dyDescent="0.15">
      <c r="A125" s="77"/>
      <c r="B125" s="78"/>
      <c r="C125" s="78"/>
      <c r="D125" s="78"/>
      <c r="E125" s="78"/>
      <c r="F125" s="79"/>
      <c r="G125" s="80"/>
      <c r="H125" s="80"/>
      <c r="I125" s="77"/>
      <c r="J125" s="78"/>
      <c r="K125" s="78"/>
      <c r="L125" s="78"/>
      <c r="M125" s="78"/>
      <c r="N125" s="79"/>
      <c r="O125" s="80"/>
    </row>
    <row r="126" spans="1:15" ht="18" x14ac:dyDescent="0.15">
      <c r="A126" s="77">
        <v>37242</v>
      </c>
      <c r="B126" s="78">
        <v>42</v>
      </c>
      <c r="C126" s="78"/>
      <c r="D126" s="78">
        <f>41-35</f>
        <v>6</v>
      </c>
      <c r="E126" s="78">
        <f>B126-D126</f>
        <v>36</v>
      </c>
      <c r="F126" s="79"/>
      <c r="G126" s="80" t="s">
        <v>186</v>
      </c>
      <c r="H126" s="80"/>
      <c r="I126" s="77">
        <v>37242</v>
      </c>
      <c r="J126" s="78">
        <v>109</v>
      </c>
      <c r="K126" s="78"/>
      <c r="L126" s="78">
        <f>8+1</f>
        <v>9</v>
      </c>
      <c r="M126" s="78">
        <f>J126-L126</f>
        <v>100</v>
      </c>
      <c r="N126" s="79"/>
      <c r="O126" s="80" t="s">
        <v>284</v>
      </c>
    </row>
    <row r="127" spans="1:15" x14ac:dyDescent="0.15">
      <c r="A127" s="77"/>
      <c r="B127" s="78"/>
      <c r="C127" s="78"/>
      <c r="D127" s="78"/>
      <c r="E127" s="78"/>
      <c r="F127" s="79"/>
      <c r="G127" s="80"/>
      <c r="H127" s="80"/>
      <c r="I127" s="77"/>
      <c r="J127" s="78"/>
      <c r="K127" s="78"/>
      <c r="L127" s="78"/>
      <c r="M127" s="78"/>
      <c r="N127" s="79"/>
      <c r="O127" s="80"/>
    </row>
    <row r="128" spans="1:15" x14ac:dyDescent="0.15">
      <c r="A128" s="77">
        <v>37243</v>
      </c>
      <c r="B128" s="78">
        <v>6</v>
      </c>
      <c r="C128" s="78"/>
      <c r="D128" s="78">
        <v>2</v>
      </c>
      <c r="E128" s="78">
        <f>B128-D128</f>
        <v>4</v>
      </c>
      <c r="F128" s="79"/>
      <c r="G128" s="80" t="s">
        <v>136</v>
      </c>
      <c r="H128" s="80"/>
      <c r="I128" s="77">
        <v>37243</v>
      </c>
      <c r="J128" s="78">
        <v>84</v>
      </c>
      <c r="K128" s="78"/>
      <c r="L128" s="78">
        <v>38</v>
      </c>
      <c r="M128" s="78">
        <f>J128-L128</f>
        <v>46</v>
      </c>
      <c r="N128" s="79"/>
      <c r="O128" s="80" t="s">
        <v>287</v>
      </c>
    </row>
    <row r="129" spans="1:15" x14ac:dyDescent="0.15">
      <c r="A129" s="77"/>
      <c r="B129" s="78"/>
      <c r="C129" s="78"/>
      <c r="D129" s="78"/>
      <c r="E129" s="78"/>
      <c r="F129" s="79"/>
      <c r="G129" s="80"/>
      <c r="H129" s="80"/>
      <c r="I129" s="77"/>
      <c r="J129" s="78"/>
      <c r="K129" s="78"/>
      <c r="L129" s="78"/>
      <c r="M129" s="78"/>
      <c r="N129" s="79"/>
      <c r="O129" s="80"/>
    </row>
    <row r="130" spans="1:15" x14ac:dyDescent="0.15">
      <c r="A130" s="77">
        <v>37244</v>
      </c>
      <c r="B130" s="78">
        <v>-15</v>
      </c>
      <c r="C130" s="78"/>
      <c r="D130" s="78">
        <v>2</v>
      </c>
      <c r="E130" s="78">
        <f>B130-D130</f>
        <v>-17</v>
      </c>
      <c r="F130" s="79"/>
      <c r="G130" s="80" t="s">
        <v>290</v>
      </c>
      <c r="H130" s="80"/>
      <c r="I130" s="77">
        <v>37244</v>
      </c>
      <c r="J130" s="78">
        <v>64</v>
      </c>
      <c r="K130" s="78"/>
      <c r="L130" s="78">
        <v>60</v>
      </c>
      <c r="M130" s="78">
        <f>J130-L130</f>
        <v>4</v>
      </c>
      <c r="N130" s="79"/>
      <c r="O130" s="80" t="s">
        <v>256</v>
      </c>
    </row>
    <row r="131" spans="1:15" x14ac:dyDescent="0.15">
      <c r="A131" s="77"/>
      <c r="B131" s="78"/>
      <c r="C131" s="78"/>
      <c r="D131" s="78"/>
      <c r="E131" s="78"/>
      <c r="F131" s="79"/>
      <c r="G131" s="80"/>
      <c r="H131" s="80"/>
      <c r="I131" s="77"/>
      <c r="J131" s="78"/>
      <c r="K131" s="78"/>
      <c r="L131" s="78"/>
      <c r="M131" s="78"/>
      <c r="N131" s="79"/>
      <c r="O131" s="80"/>
    </row>
    <row r="132" spans="1:15" ht="18" x14ac:dyDescent="0.15">
      <c r="A132" s="77">
        <v>37245</v>
      </c>
      <c r="B132" s="78">
        <v>-12</v>
      </c>
      <c r="C132" s="78"/>
      <c r="D132" s="78">
        <v>8</v>
      </c>
      <c r="E132" s="78">
        <f>B132-D132</f>
        <v>-20</v>
      </c>
      <c r="F132" s="79"/>
      <c r="G132" s="80" t="s">
        <v>293</v>
      </c>
      <c r="H132" s="80"/>
      <c r="I132" s="77">
        <v>37245</v>
      </c>
      <c r="J132" s="78">
        <v>8</v>
      </c>
      <c r="K132" s="78"/>
      <c r="L132" s="78">
        <v>3</v>
      </c>
      <c r="M132" s="78">
        <f>J132-L132</f>
        <v>5</v>
      </c>
      <c r="N132" s="79"/>
      <c r="O132" s="80" t="s">
        <v>136</v>
      </c>
    </row>
    <row r="133" spans="1:15" x14ac:dyDescent="0.15">
      <c r="A133" s="77"/>
      <c r="B133" s="78"/>
      <c r="C133" s="78"/>
      <c r="D133" s="78"/>
      <c r="E133" s="78"/>
      <c r="F133" s="79"/>
      <c r="G133" s="80"/>
      <c r="H133" s="80"/>
      <c r="I133" s="77"/>
      <c r="J133" s="78"/>
      <c r="K133" s="78"/>
      <c r="L133" s="78"/>
      <c r="M133" s="78"/>
      <c r="N133" s="79"/>
      <c r="O133" s="80"/>
    </row>
    <row r="134" spans="1:15" x14ac:dyDescent="0.15">
      <c r="A134" s="77"/>
      <c r="B134" s="78"/>
      <c r="C134" s="78"/>
      <c r="D134" s="78"/>
      <c r="E134" s="78"/>
      <c r="F134" s="79"/>
      <c r="G134" s="80"/>
      <c r="H134" s="80"/>
      <c r="I134" s="77"/>
      <c r="J134" s="78"/>
      <c r="K134" s="78"/>
      <c r="L134" s="78"/>
      <c r="M134" s="78"/>
      <c r="N134" s="79"/>
      <c r="O134" s="80"/>
    </row>
    <row r="135" spans="1:15" x14ac:dyDescent="0.15">
      <c r="A135" s="77"/>
      <c r="B135" s="78"/>
      <c r="C135" s="78"/>
      <c r="D135" s="78"/>
      <c r="E135" s="78"/>
      <c r="F135" s="79"/>
      <c r="G135" s="80"/>
      <c r="H135" s="80"/>
      <c r="I135" s="77"/>
      <c r="J135" s="78"/>
      <c r="K135" s="78"/>
      <c r="L135" s="78"/>
      <c r="M135" s="78"/>
      <c r="N135" s="79"/>
      <c r="O135" s="80"/>
    </row>
    <row r="136" spans="1:15" x14ac:dyDescent="0.15">
      <c r="A136" s="77"/>
      <c r="B136" s="78"/>
      <c r="C136" s="78"/>
      <c r="D136" s="78"/>
      <c r="E136" s="78"/>
      <c r="F136" s="79"/>
      <c r="G136" s="80"/>
      <c r="H136" s="80"/>
      <c r="I136" s="77"/>
      <c r="J136" s="78"/>
      <c r="K136" s="78"/>
      <c r="L136" s="78"/>
      <c r="M136" s="78"/>
      <c r="N136" s="79"/>
      <c r="O136" s="80"/>
    </row>
    <row r="137" spans="1:15" x14ac:dyDescent="0.15">
      <c r="A137" s="77"/>
      <c r="B137" s="78"/>
      <c r="C137" s="78"/>
      <c r="D137" s="78"/>
      <c r="E137" s="78"/>
      <c r="F137" s="79"/>
      <c r="G137" s="80"/>
      <c r="H137" s="80"/>
      <c r="I137" s="77"/>
      <c r="J137" s="78"/>
      <c r="K137" s="78"/>
      <c r="L137" s="78"/>
      <c r="M137" s="78"/>
      <c r="N137" s="79"/>
      <c r="O137" s="80"/>
    </row>
    <row r="138" spans="1:15" x14ac:dyDescent="0.15">
      <c r="A138" s="77"/>
      <c r="B138" s="78"/>
      <c r="C138" s="78"/>
      <c r="D138" s="78"/>
      <c r="E138" s="78"/>
      <c r="F138" s="79"/>
      <c r="G138" s="80"/>
      <c r="H138" s="80"/>
      <c r="I138" s="77"/>
      <c r="J138" s="78"/>
      <c r="K138" s="78"/>
      <c r="L138" s="78"/>
      <c r="M138" s="78"/>
      <c r="N138" s="79"/>
      <c r="O138" s="80"/>
    </row>
    <row r="139" spans="1:15" x14ac:dyDescent="0.15">
      <c r="A139" s="77"/>
      <c r="B139" s="78"/>
      <c r="C139" s="78"/>
      <c r="D139" s="78"/>
      <c r="E139" s="78"/>
      <c r="F139" s="79"/>
      <c r="G139" s="80"/>
      <c r="H139" s="80"/>
      <c r="I139" s="77"/>
      <c r="J139" s="78"/>
      <c r="K139" s="78"/>
      <c r="L139" s="78"/>
      <c r="M139" s="78"/>
      <c r="N139" s="79"/>
      <c r="O139" s="80"/>
    </row>
    <row r="140" spans="1:15" x14ac:dyDescent="0.15">
      <c r="A140" s="77"/>
      <c r="B140" s="78"/>
      <c r="C140" s="78"/>
      <c r="D140" s="78"/>
      <c r="E140" s="78"/>
      <c r="F140" s="79"/>
      <c r="G140" s="80"/>
      <c r="H140" s="80"/>
      <c r="I140" s="77"/>
      <c r="J140" s="78"/>
      <c r="K140" s="78"/>
      <c r="L140" s="78"/>
      <c r="M140" s="78"/>
      <c r="N140" s="79"/>
      <c r="O140" s="80"/>
    </row>
    <row r="141" spans="1:15" x14ac:dyDescent="0.15">
      <c r="A141" s="77"/>
      <c r="B141" s="78"/>
      <c r="C141" s="78"/>
      <c r="D141" s="78"/>
      <c r="E141" s="78"/>
      <c r="F141" s="79"/>
      <c r="G141" s="80"/>
      <c r="H141" s="80"/>
      <c r="I141" s="77"/>
      <c r="J141" s="78"/>
      <c r="K141" s="78"/>
      <c r="L141" s="78"/>
      <c r="M141" s="78"/>
      <c r="N141" s="79"/>
      <c r="O141" s="80"/>
    </row>
    <row r="142" spans="1:15" x14ac:dyDescent="0.15">
      <c r="A142" s="77"/>
      <c r="B142" s="78"/>
      <c r="C142" s="78"/>
      <c r="D142" s="78"/>
      <c r="E142" s="78"/>
      <c r="F142" s="79"/>
      <c r="G142" s="80"/>
      <c r="H142" s="80"/>
      <c r="I142" s="77"/>
      <c r="J142" s="78"/>
      <c r="K142" s="78"/>
      <c r="L142" s="78"/>
      <c r="M142" s="78"/>
      <c r="N142" s="79"/>
      <c r="O142" s="80"/>
    </row>
    <row r="143" spans="1:15" x14ac:dyDescent="0.15">
      <c r="A143" s="77"/>
      <c r="B143" s="78"/>
      <c r="C143" s="78"/>
      <c r="D143" s="78"/>
      <c r="E143" s="78"/>
      <c r="F143" s="79"/>
      <c r="G143" s="80"/>
      <c r="H143" s="80"/>
      <c r="I143" s="77"/>
      <c r="J143" s="78"/>
      <c r="K143" s="78"/>
      <c r="L143" s="78"/>
      <c r="M143" s="78"/>
      <c r="N143" s="79"/>
      <c r="O143" s="80"/>
    </row>
    <row r="144" spans="1:15" x14ac:dyDescent="0.15">
      <c r="A144" s="77"/>
      <c r="B144" s="78"/>
      <c r="C144" s="78"/>
      <c r="D144" s="78"/>
      <c r="E144" s="78"/>
      <c r="F144" s="79"/>
      <c r="G144" s="80"/>
      <c r="H144" s="80"/>
      <c r="I144" s="77"/>
      <c r="J144" s="78"/>
      <c r="K144" s="78"/>
      <c r="L144" s="78"/>
      <c r="M144" s="78"/>
      <c r="N144" s="79"/>
      <c r="O144" s="80"/>
    </row>
    <row r="145" spans="1:15" x14ac:dyDescent="0.15">
      <c r="A145" s="77"/>
      <c r="B145" s="78"/>
      <c r="C145" s="78"/>
      <c r="D145" s="78"/>
      <c r="E145" s="78"/>
      <c r="F145" s="79"/>
      <c r="G145" s="80"/>
      <c r="H145" s="80"/>
      <c r="I145" s="77"/>
      <c r="J145" s="78"/>
      <c r="K145" s="78"/>
      <c r="L145" s="78"/>
      <c r="M145" s="78"/>
      <c r="N145" s="79"/>
      <c r="O145" s="80"/>
    </row>
    <row r="146" spans="1:15" x14ac:dyDescent="0.15">
      <c r="A146" s="77"/>
      <c r="B146" s="78"/>
      <c r="C146" s="78"/>
      <c r="D146" s="78"/>
      <c r="E146" s="78"/>
      <c r="F146" s="79"/>
      <c r="G146" s="80"/>
      <c r="H146" s="80"/>
      <c r="I146" s="77"/>
      <c r="J146" s="78"/>
      <c r="K146" s="78"/>
      <c r="L146" s="78"/>
      <c r="M146" s="78"/>
      <c r="N146" s="79"/>
      <c r="O146" s="80"/>
    </row>
    <row r="147" spans="1:15" x14ac:dyDescent="0.15">
      <c r="A147" s="77"/>
      <c r="B147" s="78"/>
      <c r="C147" s="78"/>
      <c r="D147" s="78"/>
      <c r="E147" s="78"/>
      <c r="F147" s="79"/>
      <c r="G147" s="80"/>
      <c r="H147" s="80"/>
      <c r="I147" s="77"/>
      <c r="J147" s="78"/>
      <c r="K147" s="78"/>
      <c r="L147" s="78"/>
      <c r="M147" s="78"/>
      <c r="N147" s="79"/>
      <c r="O147" s="80"/>
    </row>
    <row r="148" spans="1:15" x14ac:dyDescent="0.15">
      <c r="A148" s="77"/>
      <c r="B148" s="78"/>
      <c r="C148" s="78"/>
      <c r="D148" s="78"/>
      <c r="E148" s="78"/>
      <c r="F148" s="79"/>
      <c r="G148" s="80"/>
      <c r="H148" s="80"/>
      <c r="I148" s="77"/>
      <c r="J148" s="78"/>
      <c r="K148" s="78"/>
      <c r="L148" s="78"/>
      <c r="M148" s="78"/>
      <c r="N148" s="79"/>
      <c r="O148" s="80"/>
    </row>
    <row r="149" spans="1:15" x14ac:dyDescent="0.15">
      <c r="A149" s="77"/>
      <c r="B149" s="78"/>
      <c r="C149" s="78"/>
      <c r="D149" s="78"/>
      <c r="E149" s="78"/>
      <c r="F149" s="79"/>
      <c r="G149" s="80"/>
      <c r="H149" s="80"/>
      <c r="I149" s="77"/>
      <c r="J149" s="78"/>
      <c r="K149" s="78"/>
      <c r="L149" s="78"/>
      <c r="M149" s="78"/>
      <c r="N149" s="79"/>
      <c r="O149" s="80"/>
    </row>
    <row r="150" spans="1:15" x14ac:dyDescent="0.15">
      <c r="A150" s="77"/>
      <c r="B150" s="78"/>
      <c r="C150" s="78"/>
      <c r="D150" s="78"/>
      <c r="E150" s="78"/>
      <c r="F150" s="79"/>
      <c r="G150" s="80"/>
      <c r="H150" s="80"/>
      <c r="I150" s="77"/>
      <c r="J150" s="78"/>
      <c r="K150" s="78"/>
      <c r="L150" s="78"/>
      <c r="M150" s="78"/>
      <c r="N150" s="79"/>
      <c r="O150" s="80"/>
    </row>
    <row r="151" spans="1:15" x14ac:dyDescent="0.15">
      <c r="A151" s="77"/>
      <c r="B151" s="78"/>
      <c r="C151" s="78"/>
      <c r="D151" s="78"/>
      <c r="E151" s="78"/>
      <c r="F151" s="79"/>
      <c r="G151" s="80"/>
      <c r="H151" s="80"/>
      <c r="I151" s="77"/>
      <c r="J151" s="78"/>
      <c r="K151" s="78"/>
      <c r="L151" s="78"/>
      <c r="M151" s="78"/>
      <c r="N151" s="79"/>
      <c r="O151" s="80"/>
    </row>
    <row r="152" spans="1:15" x14ac:dyDescent="0.15">
      <c r="A152" s="77"/>
      <c r="B152" s="78"/>
      <c r="C152" s="78"/>
      <c r="D152" s="78"/>
      <c r="E152" s="78"/>
      <c r="F152" s="79"/>
      <c r="G152" s="80"/>
      <c r="H152" s="80"/>
      <c r="I152" s="77"/>
      <c r="J152" s="78"/>
      <c r="K152" s="78"/>
      <c r="L152" s="78"/>
      <c r="M152" s="78"/>
      <c r="N152" s="79"/>
      <c r="O152" s="80"/>
    </row>
    <row r="153" spans="1:15" x14ac:dyDescent="0.15">
      <c r="A153" s="77"/>
      <c r="B153" s="78"/>
      <c r="C153" s="78"/>
      <c r="D153" s="78"/>
      <c r="E153" s="78"/>
      <c r="F153" s="79"/>
      <c r="G153" s="80"/>
      <c r="H153" s="80"/>
      <c r="I153" s="77"/>
      <c r="J153" s="78"/>
      <c r="K153" s="78"/>
      <c r="L153" s="78"/>
      <c r="M153" s="78"/>
      <c r="N153" s="79"/>
      <c r="O153" s="80"/>
    </row>
    <row r="154" spans="1:15" x14ac:dyDescent="0.15">
      <c r="A154" s="77"/>
      <c r="B154" s="78"/>
      <c r="C154" s="78"/>
      <c r="D154" s="78"/>
      <c r="E154" s="78"/>
      <c r="F154" s="79"/>
      <c r="G154" s="80"/>
      <c r="H154" s="80"/>
      <c r="I154" s="77"/>
      <c r="J154" s="78"/>
      <c r="K154" s="78"/>
      <c r="L154" s="78"/>
      <c r="M154" s="78"/>
      <c r="N154" s="79"/>
      <c r="O154" s="80"/>
    </row>
    <row r="155" spans="1:15" x14ac:dyDescent="0.15">
      <c r="A155" s="77"/>
      <c r="B155" s="78"/>
      <c r="C155" s="78"/>
      <c r="D155" s="78"/>
      <c r="E155" s="78"/>
      <c r="F155" s="79"/>
      <c r="G155" s="80"/>
      <c r="H155" s="80"/>
      <c r="I155" s="77"/>
      <c r="J155" s="78"/>
      <c r="K155" s="78"/>
      <c r="L155" s="78"/>
      <c r="M155" s="78"/>
      <c r="N155" s="79"/>
      <c r="O155" s="80"/>
    </row>
    <row r="156" spans="1:15" x14ac:dyDescent="0.15">
      <c r="A156" s="77"/>
      <c r="B156" s="78"/>
      <c r="C156" s="78"/>
      <c r="D156" s="78"/>
      <c r="E156" s="78"/>
      <c r="F156" s="79"/>
      <c r="G156" s="80"/>
      <c r="H156" s="80"/>
      <c r="I156" s="77"/>
      <c r="J156" s="78"/>
      <c r="K156" s="78"/>
      <c r="L156" s="78"/>
      <c r="M156" s="78"/>
      <c r="N156" s="79"/>
      <c r="O156" s="80"/>
    </row>
    <row r="157" spans="1:15" x14ac:dyDescent="0.15">
      <c r="A157" s="77"/>
      <c r="B157" s="78"/>
      <c r="C157" s="78"/>
      <c r="D157" s="78"/>
      <c r="E157" s="78"/>
      <c r="F157" s="79"/>
      <c r="G157" s="80"/>
      <c r="H157" s="80"/>
      <c r="I157" s="77"/>
      <c r="J157" s="78"/>
      <c r="K157" s="78"/>
      <c r="L157" s="78"/>
      <c r="M157" s="78"/>
      <c r="N157" s="79"/>
      <c r="O157" s="80"/>
    </row>
    <row r="158" spans="1:15" x14ac:dyDescent="0.15">
      <c r="A158" s="77"/>
      <c r="B158" s="78"/>
      <c r="C158" s="78"/>
      <c r="D158" s="78"/>
      <c r="E158" s="78"/>
      <c r="F158" s="79"/>
      <c r="G158" s="80"/>
      <c r="H158" s="80"/>
      <c r="I158" s="77"/>
      <c r="J158" s="78"/>
      <c r="K158" s="78"/>
      <c r="L158" s="78"/>
      <c r="M158" s="78"/>
      <c r="N158" s="79"/>
      <c r="O158" s="80"/>
    </row>
    <row r="159" spans="1:15" x14ac:dyDescent="0.15">
      <c r="A159" s="77"/>
      <c r="B159" s="78"/>
      <c r="C159" s="78"/>
      <c r="D159" s="78"/>
      <c r="E159" s="78"/>
      <c r="F159" s="79"/>
      <c r="G159" s="80"/>
      <c r="H159" s="80"/>
      <c r="I159" s="77"/>
      <c r="J159" s="78"/>
      <c r="K159" s="78"/>
      <c r="L159" s="78"/>
      <c r="M159" s="78"/>
      <c r="N159" s="79"/>
      <c r="O159" s="80"/>
    </row>
    <row r="160" spans="1:15" x14ac:dyDescent="0.15">
      <c r="A160" s="77"/>
      <c r="B160" s="78"/>
      <c r="C160" s="78"/>
      <c r="D160" s="78"/>
      <c r="E160" s="78"/>
      <c r="F160" s="79"/>
      <c r="G160" s="80"/>
      <c r="H160" s="80"/>
      <c r="I160" s="77"/>
      <c r="J160" s="78"/>
      <c r="K160" s="78"/>
      <c r="L160" s="78"/>
      <c r="M160" s="78"/>
      <c r="N160" s="79"/>
      <c r="O160" s="80"/>
    </row>
    <row r="161" spans="1:15" x14ac:dyDescent="0.15">
      <c r="A161" s="77"/>
      <c r="B161" s="78"/>
      <c r="C161" s="78"/>
      <c r="D161" s="78"/>
      <c r="E161" s="78"/>
      <c r="F161" s="79"/>
      <c r="G161" s="80"/>
      <c r="H161" s="80"/>
      <c r="I161" s="77"/>
      <c r="J161" s="78"/>
      <c r="K161" s="78"/>
      <c r="L161" s="78"/>
      <c r="M161" s="78"/>
      <c r="N161" s="79"/>
      <c r="O161" s="80"/>
    </row>
    <row r="162" spans="1:15" x14ac:dyDescent="0.15">
      <c r="A162" s="77"/>
      <c r="B162" s="78"/>
      <c r="C162" s="78"/>
      <c r="D162" s="78"/>
      <c r="E162" s="78"/>
      <c r="F162" s="79"/>
      <c r="G162" s="80"/>
      <c r="H162" s="80"/>
      <c r="I162" s="77"/>
      <c r="J162" s="78"/>
      <c r="K162" s="78"/>
      <c r="L162" s="78"/>
      <c r="M162" s="78"/>
      <c r="N162" s="79"/>
      <c r="O162" s="80"/>
    </row>
    <row r="163" spans="1:15" x14ac:dyDescent="0.15">
      <c r="A163" s="77"/>
      <c r="B163" s="78"/>
      <c r="C163" s="78"/>
      <c r="D163" s="78"/>
      <c r="E163" s="78"/>
      <c r="F163" s="79"/>
      <c r="G163" s="80"/>
      <c r="H163" s="80"/>
      <c r="I163" s="77"/>
      <c r="J163" s="78"/>
      <c r="K163" s="78"/>
      <c r="L163" s="78"/>
      <c r="M163" s="78"/>
      <c r="N163" s="79"/>
      <c r="O163" s="80"/>
    </row>
    <row r="164" spans="1:15" x14ac:dyDescent="0.15">
      <c r="A164" s="77"/>
      <c r="B164" s="78"/>
      <c r="C164" s="78"/>
      <c r="D164" s="78"/>
      <c r="E164" s="78"/>
      <c r="F164" s="79"/>
      <c r="G164" s="80"/>
      <c r="H164" s="80"/>
      <c r="I164" s="77"/>
      <c r="J164" s="78"/>
      <c r="K164" s="78"/>
      <c r="L164" s="78"/>
      <c r="M164" s="78"/>
      <c r="N164" s="79"/>
      <c r="O164" s="80"/>
    </row>
    <row r="165" spans="1:15" x14ac:dyDescent="0.15">
      <c r="A165" s="77"/>
      <c r="B165" s="78"/>
      <c r="C165" s="78"/>
      <c r="D165" s="78"/>
      <c r="E165" s="78"/>
      <c r="F165" s="79"/>
      <c r="G165" s="80"/>
      <c r="H165" s="80"/>
      <c r="I165" s="77"/>
      <c r="J165" s="78"/>
      <c r="K165" s="78"/>
      <c r="L165" s="78"/>
      <c r="M165" s="78"/>
      <c r="N165" s="79"/>
      <c r="O165" s="80"/>
    </row>
    <row r="166" spans="1:15" x14ac:dyDescent="0.15">
      <c r="A166" s="77"/>
      <c r="B166" s="78"/>
      <c r="C166" s="78"/>
      <c r="D166" s="78"/>
      <c r="E166" s="78"/>
      <c r="F166" s="79"/>
      <c r="G166" s="80"/>
      <c r="H166" s="80"/>
      <c r="I166" s="77"/>
      <c r="J166" s="78"/>
      <c r="K166" s="78"/>
      <c r="L166" s="78"/>
      <c r="M166" s="78"/>
      <c r="N166" s="79"/>
      <c r="O166" s="80"/>
    </row>
    <row r="167" spans="1:15" x14ac:dyDescent="0.15">
      <c r="A167" s="77"/>
      <c r="B167" s="78"/>
      <c r="C167" s="78"/>
      <c r="D167" s="78"/>
      <c r="E167" s="78"/>
      <c r="F167" s="79"/>
      <c r="G167" s="80"/>
      <c r="H167" s="80"/>
      <c r="I167" s="77"/>
      <c r="J167" s="78"/>
      <c r="K167" s="78"/>
      <c r="L167" s="78"/>
      <c r="M167" s="78"/>
      <c r="N167" s="79"/>
      <c r="O167" s="80"/>
    </row>
    <row r="168" spans="1:15" x14ac:dyDescent="0.15">
      <c r="A168" s="77"/>
      <c r="B168" s="78"/>
      <c r="C168" s="78"/>
      <c r="D168" s="78"/>
      <c r="E168" s="78"/>
      <c r="F168" s="79"/>
      <c r="G168" s="80"/>
      <c r="H168" s="80"/>
      <c r="I168" s="77"/>
      <c r="J168" s="78"/>
      <c r="K168" s="78"/>
      <c r="L168" s="78"/>
      <c r="M168" s="78"/>
      <c r="N168" s="79"/>
      <c r="O168" s="80"/>
    </row>
    <row r="169" spans="1:15" x14ac:dyDescent="0.15">
      <c r="A169" s="77"/>
      <c r="B169" s="78"/>
      <c r="C169" s="78"/>
      <c r="D169" s="78"/>
      <c r="E169" s="78"/>
      <c r="F169" s="79"/>
      <c r="G169" s="80"/>
      <c r="H169" s="80"/>
      <c r="I169" s="77"/>
      <c r="J169" s="78"/>
      <c r="K169" s="78"/>
      <c r="L169" s="78"/>
      <c r="M169" s="78"/>
      <c r="N169" s="79"/>
      <c r="O169" s="80"/>
    </row>
    <row r="170" spans="1:15" x14ac:dyDescent="0.15">
      <c r="A170" s="77"/>
      <c r="B170" s="78"/>
      <c r="C170" s="78"/>
      <c r="D170" s="78"/>
      <c r="E170" s="78"/>
      <c r="F170" s="79"/>
      <c r="G170" s="80"/>
      <c r="H170" s="80"/>
      <c r="I170" s="77"/>
      <c r="J170" s="78"/>
      <c r="K170" s="78"/>
      <c r="L170" s="78"/>
      <c r="M170" s="78"/>
      <c r="N170" s="79"/>
      <c r="O170" s="80"/>
    </row>
    <row r="171" spans="1:15" x14ac:dyDescent="0.15">
      <c r="A171" s="77"/>
      <c r="B171" s="78"/>
      <c r="C171" s="78"/>
      <c r="D171" s="78"/>
      <c r="E171" s="78"/>
      <c r="F171" s="79"/>
      <c r="G171" s="80"/>
      <c r="H171" s="80"/>
      <c r="I171" s="77"/>
      <c r="J171" s="78"/>
      <c r="K171" s="78"/>
      <c r="L171" s="78"/>
      <c r="M171" s="78"/>
      <c r="N171" s="79"/>
      <c r="O171" s="80"/>
    </row>
    <row r="172" spans="1:15" x14ac:dyDescent="0.15">
      <c r="A172" s="77"/>
      <c r="B172" s="78"/>
      <c r="C172" s="78"/>
      <c r="D172" s="78"/>
      <c r="E172" s="78"/>
      <c r="F172" s="79"/>
      <c r="G172" s="80"/>
      <c r="H172" s="80"/>
      <c r="I172" s="77"/>
      <c r="J172" s="78"/>
      <c r="K172" s="78"/>
      <c r="L172" s="78"/>
      <c r="M172" s="78"/>
      <c r="N172" s="79"/>
      <c r="O172" s="80"/>
    </row>
    <row r="173" spans="1:15" x14ac:dyDescent="0.15">
      <c r="A173" s="77"/>
      <c r="B173" s="78"/>
      <c r="C173" s="78"/>
      <c r="D173" s="78"/>
      <c r="E173" s="78"/>
      <c r="F173" s="79"/>
      <c r="G173" s="80"/>
      <c r="H173" s="80"/>
      <c r="I173" s="77"/>
      <c r="J173" s="78"/>
      <c r="K173" s="78"/>
      <c r="L173" s="78"/>
      <c r="M173" s="78"/>
      <c r="N173" s="79"/>
      <c r="O173" s="80"/>
    </row>
    <row r="174" spans="1:15" x14ac:dyDescent="0.15">
      <c r="A174" s="77"/>
      <c r="B174" s="78"/>
      <c r="C174" s="78"/>
      <c r="D174" s="78"/>
      <c r="E174" s="78"/>
      <c r="F174" s="79"/>
      <c r="G174" s="80"/>
      <c r="H174" s="80"/>
      <c r="I174" s="77"/>
      <c r="J174" s="78"/>
      <c r="K174" s="78"/>
      <c r="L174" s="78"/>
      <c r="M174" s="78"/>
      <c r="N174" s="79"/>
      <c r="O174" s="80"/>
    </row>
    <row r="175" spans="1:15" x14ac:dyDescent="0.15">
      <c r="A175" s="77"/>
      <c r="B175" s="78"/>
      <c r="C175" s="78"/>
      <c r="D175" s="78"/>
      <c r="E175" s="78"/>
      <c r="F175" s="79"/>
      <c r="G175" s="80"/>
      <c r="H175" s="80"/>
      <c r="I175" s="77"/>
      <c r="J175" s="78"/>
      <c r="K175" s="78"/>
      <c r="L175" s="78"/>
      <c r="M175" s="78"/>
      <c r="N175" s="79"/>
      <c r="O175" s="80"/>
    </row>
    <row r="176" spans="1:15" x14ac:dyDescent="0.15">
      <c r="A176" s="77"/>
      <c r="B176" s="78"/>
      <c r="C176" s="78"/>
      <c r="D176" s="78"/>
      <c r="E176" s="78"/>
      <c r="F176" s="79"/>
      <c r="G176" s="80"/>
      <c r="H176" s="80"/>
      <c r="I176" s="77"/>
      <c r="J176" s="78"/>
      <c r="K176" s="78"/>
      <c r="L176" s="78"/>
      <c r="M176" s="78"/>
      <c r="N176" s="79"/>
      <c r="O176" s="80"/>
    </row>
    <row r="177" spans="1:15" x14ac:dyDescent="0.15">
      <c r="A177" s="77"/>
      <c r="B177" s="78"/>
      <c r="C177" s="78"/>
      <c r="D177" s="78"/>
      <c r="E177" s="78"/>
      <c r="F177" s="79"/>
      <c r="G177" s="80"/>
      <c r="H177" s="80"/>
      <c r="I177" s="77"/>
      <c r="J177" s="78"/>
      <c r="K177" s="78"/>
      <c r="L177" s="78"/>
      <c r="M177" s="78"/>
      <c r="N177" s="79"/>
      <c r="O177" s="80"/>
    </row>
    <row r="178" spans="1:15" x14ac:dyDescent="0.15">
      <c r="A178" s="77"/>
      <c r="B178" s="78"/>
      <c r="C178" s="78"/>
      <c r="D178" s="78"/>
      <c r="E178" s="78"/>
      <c r="F178" s="79"/>
      <c r="G178" s="80"/>
      <c r="H178" s="80"/>
      <c r="I178" s="77"/>
      <c r="J178" s="78"/>
      <c r="K178" s="78"/>
      <c r="L178" s="78"/>
      <c r="M178" s="78"/>
      <c r="N178" s="79"/>
      <c r="O178" s="80"/>
    </row>
    <row r="179" spans="1:15" x14ac:dyDescent="0.15">
      <c r="A179" s="77"/>
      <c r="B179" s="78"/>
      <c r="C179" s="78"/>
      <c r="D179" s="78"/>
      <c r="E179" s="78"/>
      <c r="F179" s="79"/>
      <c r="G179" s="80"/>
      <c r="H179" s="80"/>
      <c r="I179" s="77"/>
      <c r="J179" s="78"/>
      <c r="K179" s="78"/>
      <c r="L179" s="78"/>
      <c r="M179" s="78"/>
      <c r="N179" s="79"/>
      <c r="O179" s="80"/>
    </row>
    <row r="180" spans="1:15" x14ac:dyDescent="0.15">
      <c r="A180" s="77"/>
      <c r="B180" s="78"/>
      <c r="C180" s="78"/>
      <c r="D180" s="78"/>
      <c r="E180" s="78"/>
      <c r="F180" s="79"/>
      <c r="G180" s="80"/>
      <c r="H180" s="80"/>
      <c r="I180" s="77"/>
      <c r="J180" s="78"/>
      <c r="K180" s="78"/>
      <c r="L180" s="78"/>
      <c r="M180" s="78"/>
      <c r="N180" s="79"/>
      <c r="O180" s="80"/>
    </row>
    <row r="181" spans="1:15" x14ac:dyDescent="0.15">
      <c r="A181" s="77"/>
      <c r="B181" s="78"/>
      <c r="C181" s="78"/>
      <c r="D181" s="78"/>
      <c r="E181" s="78"/>
      <c r="F181" s="79"/>
      <c r="G181" s="80"/>
      <c r="H181" s="80"/>
      <c r="I181" s="77"/>
      <c r="J181" s="78"/>
      <c r="K181" s="78"/>
      <c r="L181" s="78"/>
      <c r="M181" s="78"/>
      <c r="N181" s="79"/>
      <c r="O181" s="80"/>
    </row>
    <row r="182" spans="1:15" x14ac:dyDescent="0.15">
      <c r="A182" s="77"/>
      <c r="B182" s="78"/>
      <c r="C182" s="78"/>
      <c r="D182" s="78"/>
      <c r="E182" s="78"/>
      <c r="F182" s="79"/>
      <c r="G182" s="80"/>
      <c r="H182" s="80"/>
      <c r="I182" s="77"/>
      <c r="J182" s="78"/>
      <c r="K182" s="78"/>
      <c r="L182" s="78"/>
      <c r="M182" s="78"/>
      <c r="N182" s="79"/>
      <c r="O182" s="80"/>
    </row>
    <row r="183" spans="1:15" x14ac:dyDescent="0.15">
      <c r="A183" s="77"/>
      <c r="B183" s="78"/>
      <c r="C183" s="78"/>
      <c r="D183" s="78"/>
      <c r="E183" s="78"/>
      <c r="F183" s="79"/>
      <c r="G183" s="80"/>
      <c r="H183" s="80"/>
      <c r="I183" s="77"/>
      <c r="J183" s="78"/>
      <c r="K183" s="78"/>
      <c r="L183" s="78"/>
      <c r="M183" s="78"/>
      <c r="N183" s="79"/>
      <c r="O183" s="80"/>
    </row>
    <row r="184" spans="1:15" x14ac:dyDescent="0.15">
      <c r="A184" s="77"/>
      <c r="B184" s="78"/>
      <c r="C184" s="78"/>
      <c r="D184" s="78"/>
      <c r="E184" s="78"/>
      <c r="F184" s="79"/>
      <c r="G184" s="80"/>
      <c r="H184" s="80"/>
      <c r="I184" s="77"/>
      <c r="J184" s="78"/>
      <c r="K184" s="78"/>
      <c r="L184" s="78"/>
      <c r="M184" s="78"/>
      <c r="N184" s="79"/>
      <c r="O184" s="80"/>
    </row>
    <row r="185" spans="1:15" x14ac:dyDescent="0.15">
      <c r="A185" s="77"/>
      <c r="B185" s="78"/>
      <c r="C185" s="78"/>
      <c r="D185" s="78"/>
      <c r="E185" s="78"/>
      <c r="F185" s="79"/>
      <c r="G185" s="80"/>
      <c r="H185" s="80"/>
      <c r="I185" s="77"/>
      <c r="J185" s="78"/>
      <c r="K185" s="78"/>
      <c r="L185" s="78"/>
      <c r="M185" s="78"/>
      <c r="N185" s="79"/>
      <c r="O185" s="80"/>
    </row>
    <row r="186" spans="1:15" x14ac:dyDescent="0.15">
      <c r="A186" s="77"/>
      <c r="B186" s="78"/>
      <c r="C186" s="78"/>
      <c r="D186" s="78"/>
      <c r="E186" s="78"/>
      <c r="F186" s="79"/>
      <c r="G186" s="80"/>
      <c r="H186" s="80"/>
      <c r="I186" s="77"/>
      <c r="J186" s="78"/>
      <c r="K186" s="78"/>
      <c r="L186" s="78"/>
      <c r="M186" s="78"/>
      <c r="N186" s="79"/>
      <c r="O186" s="80"/>
    </row>
    <row r="187" spans="1:15" x14ac:dyDescent="0.15">
      <c r="A187" s="77"/>
      <c r="B187" s="78"/>
      <c r="C187" s="78"/>
      <c r="D187" s="78"/>
      <c r="E187" s="78"/>
      <c r="F187" s="79"/>
      <c r="G187" s="80"/>
      <c r="H187" s="80"/>
      <c r="I187" s="77"/>
      <c r="J187" s="78"/>
      <c r="K187" s="78"/>
      <c r="L187" s="78"/>
      <c r="M187" s="78"/>
      <c r="N187" s="79"/>
      <c r="O187" s="80"/>
    </row>
    <row r="188" spans="1:15" x14ac:dyDescent="0.15">
      <c r="A188" s="77"/>
      <c r="B188" s="78"/>
      <c r="C188" s="78"/>
      <c r="D188" s="78"/>
      <c r="E188" s="78"/>
      <c r="F188" s="79"/>
      <c r="G188" s="80"/>
      <c r="H188" s="80"/>
      <c r="I188" s="77"/>
      <c r="J188" s="78"/>
      <c r="K188" s="78"/>
      <c r="L188" s="78"/>
      <c r="M188" s="78"/>
      <c r="N188" s="79"/>
      <c r="O188" s="80"/>
    </row>
    <row r="189" spans="1:15" x14ac:dyDescent="0.15">
      <c r="A189" s="77"/>
      <c r="B189" s="78"/>
      <c r="C189" s="78"/>
      <c r="D189" s="78"/>
      <c r="E189" s="78"/>
      <c r="F189" s="79"/>
      <c r="G189" s="80"/>
      <c r="H189" s="80"/>
      <c r="I189" s="77"/>
      <c r="J189" s="78"/>
      <c r="K189" s="78"/>
      <c r="L189" s="78"/>
      <c r="M189" s="78"/>
      <c r="N189" s="79"/>
      <c r="O189" s="80"/>
    </row>
    <row r="190" spans="1:15" x14ac:dyDescent="0.15">
      <c r="A190" s="77"/>
      <c r="B190" s="78"/>
      <c r="C190" s="78"/>
      <c r="D190" s="78"/>
      <c r="E190" s="78"/>
      <c r="F190" s="79"/>
      <c r="G190" s="80"/>
      <c r="H190" s="80"/>
      <c r="I190" s="77"/>
      <c r="J190" s="78"/>
      <c r="K190" s="78"/>
      <c r="L190" s="78"/>
      <c r="M190" s="78"/>
      <c r="N190" s="79"/>
      <c r="O190" s="80"/>
    </row>
    <row r="191" spans="1:15" x14ac:dyDescent="0.15">
      <c r="A191" s="77"/>
      <c r="B191" s="78"/>
      <c r="C191" s="78"/>
      <c r="D191" s="78"/>
      <c r="E191" s="78"/>
      <c r="F191" s="79"/>
      <c r="G191" s="80"/>
      <c r="H191" s="80"/>
      <c r="I191" s="77"/>
      <c r="J191" s="78"/>
      <c r="K191" s="78"/>
      <c r="L191" s="78"/>
      <c r="M191" s="78"/>
      <c r="N191" s="79"/>
      <c r="O191" s="80"/>
    </row>
    <row r="192" spans="1:15" x14ac:dyDescent="0.15">
      <c r="A192" s="77"/>
      <c r="B192" s="78"/>
      <c r="C192" s="78"/>
      <c r="D192" s="78"/>
      <c r="E192" s="78"/>
      <c r="F192" s="79"/>
      <c r="G192" s="80"/>
      <c r="H192" s="80"/>
      <c r="I192" s="77"/>
      <c r="J192" s="78"/>
      <c r="K192" s="78"/>
      <c r="L192" s="78"/>
      <c r="M192" s="78"/>
      <c r="N192" s="79"/>
      <c r="O192" s="80"/>
    </row>
    <row r="193" spans="1:15" x14ac:dyDescent="0.15">
      <c r="A193" s="77"/>
      <c r="B193" s="78"/>
      <c r="C193" s="78"/>
      <c r="D193" s="78"/>
      <c r="E193" s="78"/>
      <c r="F193" s="79"/>
      <c r="G193" s="80"/>
      <c r="H193" s="80"/>
      <c r="I193" s="77"/>
      <c r="J193" s="78"/>
      <c r="K193" s="78"/>
      <c r="L193" s="78"/>
      <c r="M193" s="78"/>
      <c r="N193" s="79"/>
      <c r="O193" s="80"/>
    </row>
    <row r="194" spans="1:15" x14ac:dyDescent="0.15">
      <c r="A194" s="77"/>
      <c r="B194" s="78"/>
      <c r="C194" s="78"/>
      <c r="D194" s="78"/>
      <c r="E194" s="78"/>
      <c r="F194" s="79"/>
      <c r="G194" s="80"/>
      <c r="H194" s="80"/>
      <c r="I194" s="77"/>
      <c r="J194" s="78"/>
      <c r="K194" s="78"/>
      <c r="L194" s="78"/>
      <c r="M194" s="78"/>
      <c r="N194" s="79"/>
      <c r="O194" s="80"/>
    </row>
    <row r="195" spans="1:15" x14ac:dyDescent="0.15">
      <c r="A195" s="77"/>
      <c r="B195" s="78"/>
      <c r="C195" s="78"/>
      <c r="D195" s="78"/>
      <c r="E195" s="78"/>
      <c r="F195" s="79"/>
      <c r="G195" s="80"/>
      <c r="H195" s="80"/>
      <c r="I195" s="77"/>
      <c r="J195" s="78"/>
      <c r="K195" s="78"/>
      <c r="L195" s="78"/>
      <c r="M195" s="78"/>
      <c r="N195" s="79"/>
      <c r="O195" s="80"/>
    </row>
    <row r="196" spans="1:15" x14ac:dyDescent="0.15">
      <c r="A196" s="77"/>
      <c r="B196" s="78"/>
      <c r="C196" s="78"/>
      <c r="D196" s="78"/>
      <c r="E196" s="78"/>
      <c r="F196" s="79"/>
      <c r="G196" s="80"/>
      <c r="H196" s="80"/>
      <c r="I196" s="77"/>
      <c r="J196" s="78"/>
      <c r="K196" s="78"/>
      <c r="L196" s="78"/>
      <c r="M196" s="78"/>
      <c r="N196" s="79"/>
      <c r="O196" s="80"/>
    </row>
    <row r="197" spans="1:15" x14ac:dyDescent="0.15">
      <c r="A197" s="77"/>
      <c r="B197" s="78"/>
      <c r="C197" s="78"/>
      <c r="D197" s="78"/>
      <c r="E197" s="78"/>
      <c r="F197" s="79"/>
      <c r="G197" s="80"/>
      <c r="H197" s="80"/>
      <c r="I197" s="77"/>
      <c r="J197" s="78"/>
      <c r="K197" s="78"/>
      <c r="L197" s="78"/>
      <c r="M197" s="78"/>
      <c r="N197" s="79"/>
      <c r="O197" s="80"/>
    </row>
    <row r="198" spans="1:15" x14ac:dyDescent="0.15">
      <c r="A198" s="77"/>
      <c r="B198" s="78"/>
      <c r="C198" s="78"/>
      <c r="D198" s="78"/>
      <c r="E198" s="78"/>
      <c r="F198" s="79"/>
      <c r="G198" s="80"/>
      <c r="H198" s="80"/>
      <c r="I198" s="77"/>
      <c r="J198" s="78"/>
      <c r="K198" s="78"/>
      <c r="L198" s="78"/>
      <c r="M198" s="78"/>
      <c r="N198" s="79"/>
      <c r="O198" s="80"/>
    </row>
    <row r="199" spans="1:15" x14ac:dyDescent="0.15">
      <c r="A199" s="77"/>
      <c r="B199" s="78"/>
      <c r="C199" s="78"/>
      <c r="D199" s="78"/>
      <c r="E199" s="78"/>
      <c r="F199" s="79"/>
      <c r="G199" s="80"/>
      <c r="H199" s="80"/>
      <c r="I199" s="77"/>
      <c r="J199" s="78"/>
      <c r="K199" s="78"/>
      <c r="L199" s="78"/>
      <c r="M199" s="78"/>
      <c r="N199" s="79"/>
      <c r="O199" s="80"/>
    </row>
    <row r="200" spans="1:15" x14ac:dyDescent="0.15">
      <c r="A200" s="77"/>
      <c r="B200" s="78"/>
      <c r="C200" s="78"/>
      <c r="D200" s="78"/>
      <c r="E200" s="78"/>
      <c r="F200" s="79"/>
      <c r="G200" s="80"/>
      <c r="H200" s="80"/>
      <c r="I200" s="77"/>
      <c r="J200" s="78"/>
      <c r="K200" s="78"/>
      <c r="L200" s="78"/>
      <c r="M200" s="78"/>
      <c r="N200" s="79"/>
      <c r="O200" s="80"/>
    </row>
    <row r="201" spans="1:15" x14ac:dyDescent="0.15">
      <c r="A201" s="77"/>
      <c r="B201" s="78"/>
      <c r="C201" s="78"/>
      <c r="D201" s="78"/>
      <c r="E201" s="78"/>
      <c r="F201" s="79"/>
      <c r="G201" s="80"/>
      <c r="H201" s="80"/>
      <c r="I201" s="77"/>
      <c r="J201" s="78"/>
      <c r="K201" s="78"/>
      <c r="L201" s="78"/>
      <c r="M201" s="78"/>
      <c r="N201" s="79"/>
      <c r="O201" s="80"/>
    </row>
    <row r="202" spans="1:15" x14ac:dyDescent="0.15">
      <c r="A202" s="77"/>
      <c r="B202" s="78"/>
      <c r="C202" s="78"/>
      <c r="D202" s="78"/>
      <c r="E202" s="78"/>
      <c r="F202" s="79"/>
      <c r="G202" s="80"/>
      <c r="H202" s="80"/>
      <c r="I202" s="77"/>
      <c r="J202" s="78"/>
      <c r="K202" s="78"/>
      <c r="L202" s="78"/>
      <c r="M202" s="78"/>
      <c r="N202" s="79"/>
      <c r="O202" s="80"/>
    </row>
    <row r="203" spans="1:15" x14ac:dyDescent="0.15">
      <c r="A203" s="77"/>
      <c r="B203" s="78"/>
      <c r="C203" s="78"/>
      <c r="D203" s="78"/>
      <c r="E203" s="78"/>
      <c r="F203" s="79"/>
      <c r="G203" s="80"/>
      <c r="H203" s="80"/>
      <c r="I203" s="77"/>
      <c r="J203" s="78"/>
      <c r="K203" s="78"/>
      <c r="L203" s="78"/>
      <c r="M203" s="78"/>
      <c r="N203" s="79"/>
      <c r="O203" s="80"/>
    </row>
    <row r="204" spans="1:15" x14ac:dyDescent="0.15">
      <c r="A204" s="77"/>
      <c r="B204" s="78"/>
      <c r="C204" s="78"/>
      <c r="D204" s="78"/>
      <c r="E204" s="78"/>
      <c r="F204" s="79"/>
      <c r="G204" s="80"/>
      <c r="H204" s="80"/>
      <c r="I204" s="77"/>
      <c r="J204" s="78"/>
      <c r="K204" s="78"/>
      <c r="L204" s="78"/>
      <c r="M204" s="78"/>
      <c r="N204" s="79"/>
      <c r="O204" s="80"/>
    </row>
    <row r="205" spans="1:15" x14ac:dyDescent="0.15">
      <c r="A205" s="77"/>
      <c r="B205" s="78"/>
      <c r="C205" s="78"/>
      <c r="D205" s="78"/>
      <c r="E205" s="78"/>
      <c r="F205" s="79"/>
      <c r="G205" s="80"/>
      <c r="H205" s="80"/>
      <c r="I205" s="77"/>
      <c r="J205" s="78"/>
      <c r="K205" s="78"/>
      <c r="L205" s="78"/>
      <c r="M205" s="78"/>
      <c r="N205" s="79"/>
      <c r="O205" s="80"/>
    </row>
    <row r="206" spans="1:15" x14ac:dyDescent="0.15">
      <c r="A206" s="77"/>
      <c r="B206" s="78"/>
      <c r="C206" s="78"/>
      <c r="D206" s="78"/>
      <c r="E206" s="78"/>
      <c r="F206" s="79"/>
      <c r="G206" s="80"/>
      <c r="H206" s="80"/>
      <c r="I206" s="77"/>
      <c r="J206" s="78"/>
      <c r="K206" s="78"/>
      <c r="L206" s="78"/>
      <c r="M206" s="78"/>
      <c r="N206" s="79"/>
      <c r="O206" s="80"/>
    </row>
    <row r="207" spans="1:15" x14ac:dyDescent="0.15">
      <c r="A207" s="77"/>
      <c r="B207" s="78"/>
      <c r="C207" s="78"/>
      <c r="D207" s="78"/>
      <c r="E207" s="78"/>
      <c r="F207" s="79"/>
      <c r="G207" s="80"/>
      <c r="H207" s="80"/>
      <c r="I207" s="77"/>
      <c r="J207" s="78"/>
      <c r="K207" s="78"/>
      <c r="L207" s="78"/>
      <c r="M207" s="78"/>
      <c r="N207" s="79"/>
      <c r="O207" s="80"/>
    </row>
    <row r="208" spans="1:15" x14ac:dyDescent="0.15">
      <c r="A208" s="77"/>
      <c r="B208" s="78"/>
      <c r="C208" s="78"/>
      <c r="D208" s="78"/>
      <c r="E208" s="78"/>
      <c r="F208" s="79"/>
      <c r="G208" s="80"/>
      <c r="H208" s="80"/>
      <c r="I208" s="77"/>
      <c r="J208" s="78"/>
      <c r="K208" s="78"/>
      <c r="L208" s="78"/>
      <c r="M208" s="78"/>
      <c r="N208" s="79"/>
      <c r="O208" s="80"/>
    </row>
    <row r="209" spans="1:15" x14ac:dyDescent="0.15">
      <c r="A209" s="77"/>
      <c r="B209" s="78"/>
      <c r="C209" s="78"/>
      <c r="D209" s="78"/>
      <c r="E209" s="78"/>
      <c r="F209" s="79"/>
      <c r="G209" s="80"/>
      <c r="H209" s="80"/>
      <c r="I209" s="77"/>
      <c r="J209" s="78"/>
      <c r="K209" s="78"/>
      <c r="L209" s="78"/>
      <c r="M209" s="78"/>
      <c r="N209" s="79"/>
      <c r="O209" s="80"/>
    </row>
    <row r="210" spans="1:15" x14ac:dyDescent="0.15">
      <c r="A210" s="77"/>
      <c r="B210" s="78"/>
      <c r="C210" s="78"/>
      <c r="D210" s="78"/>
      <c r="E210" s="78"/>
      <c r="F210" s="79"/>
      <c r="G210" s="80"/>
      <c r="H210" s="80"/>
      <c r="I210" s="77"/>
      <c r="J210" s="78"/>
      <c r="K210" s="78"/>
      <c r="L210" s="78"/>
      <c r="M210" s="78"/>
      <c r="N210" s="79"/>
      <c r="O210" s="80"/>
    </row>
    <row r="211" spans="1:15" x14ac:dyDescent="0.15">
      <c r="A211" s="77"/>
      <c r="B211" s="78"/>
      <c r="C211" s="78"/>
      <c r="D211" s="78"/>
      <c r="E211" s="78"/>
      <c r="F211" s="79"/>
      <c r="G211" s="80"/>
      <c r="H211" s="80"/>
      <c r="I211" s="77"/>
      <c r="J211" s="78"/>
      <c r="K211" s="78"/>
      <c r="L211" s="78"/>
      <c r="M211" s="78"/>
      <c r="N211" s="79"/>
      <c r="O211" s="80"/>
    </row>
    <row r="212" spans="1:15" x14ac:dyDescent="0.15">
      <c r="A212" s="77"/>
      <c r="B212" s="78"/>
      <c r="C212" s="78"/>
      <c r="D212" s="78"/>
      <c r="E212" s="78"/>
      <c r="F212" s="79"/>
      <c r="G212" s="80"/>
      <c r="H212" s="80"/>
      <c r="I212" s="77"/>
      <c r="J212" s="78"/>
      <c r="K212" s="78"/>
      <c r="L212" s="78"/>
      <c r="M212" s="78"/>
      <c r="N212" s="79"/>
      <c r="O212" s="80"/>
    </row>
    <row r="213" spans="1:15" x14ac:dyDescent="0.15">
      <c r="A213" s="77"/>
      <c r="B213" s="78"/>
      <c r="C213" s="78"/>
      <c r="D213" s="78"/>
      <c r="E213" s="78"/>
      <c r="F213" s="79"/>
      <c r="G213" s="80"/>
      <c r="H213" s="80"/>
      <c r="I213" s="77"/>
      <c r="J213" s="78"/>
      <c r="K213" s="78"/>
      <c r="L213" s="78"/>
      <c r="M213" s="78"/>
      <c r="N213" s="79"/>
      <c r="O213" s="80"/>
    </row>
    <row r="214" spans="1:15" x14ac:dyDescent="0.15">
      <c r="A214" s="77"/>
      <c r="B214" s="78"/>
      <c r="C214" s="78"/>
      <c r="D214" s="78"/>
      <c r="E214" s="78"/>
      <c r="F214" s="79"/>
      <c r="G214" s="80"/>
      <c r="H214" s="80"/>
      <c r="I214" s="77"/>
      <c r="J214" s="78"/>
      <c r="K214" s="78"/>
      <c r="L214" s="78"/>
      <c r="M214" s="78"/>
      <c r="N214" s="79"/>
      <c r="O214" s="80"/>
    </row>
    <row r="215" spans="1:15" x14ac:dyDescent="0.15">
      <c r="A215" s="77"/>
      <c r="B215" s="78"/>
      <c r="C215" s="78"/>
      <c r="D215" s="78"/>
      <c r="E215" s="78"/>
      <c r="F215" s="79"/>
      <c r="G215" s="80"/>
      <c r="H215" s="80"/>
      <c r="I215" s="77"/>
      <c r="J215" s="78"/>
      <c r="K215" s="78"/>
      <c r="L215" s="78"/>
      <c r="M215" s="78"/>
      <c r="N215" s="79"/>
      <c r="O215" s="80"/>
    </row>
    <row r="216" spans="1:15" x14ac:dyDescent="0.15">
      <c r="A216" s="77"/>
      <c r="B216" s="78"/>
      <c r="C216" s="78"/>
      <c r="D216" s="78"/>
      <c r="E216" s="78"/>
      <c r="F216" s="79"/>
      <c r="G216" s="80"/>
      <c r="H216" s="80"/>
      <c r="I216" s="77"/>
      <c r="J216" s="78"/>
      <c r="K216" s="78"/>
      <c r="L216" s="78"/>
      <c r="M216" s="78"/>
      <c r="N216" s="79"/>
      <c r="O216" s="80"/>
    </row>
    <row r="217" spans="1:15" x14ac:dyDescent="0.15">
      <c r="A217" s="77"/>
      <c r="B217" s="78"/>
      <c r="C217" s="78"/>
      <c r="D217" s="78"/>
      <c r="E217" s="78"/>
      <c r="F217" s="79"/>
      <c r="G217" s="80"/>
      <c r="H217" s="80"/>
      <c r="I217" s="77"/>
      <c r="J217" s="78"/>
      <c r="K217" s="78"/>
      <c r="L217" s="78"/>
      <c r="M217" s="78"/>
      <c r="N217" s="79"/>
      <c r="O217" s="80"/>
    </row>
    <row r="218" spans="1:15" x14ac:dyDescent="0.15">
      <c r="A218" s="77"/>
      <c r="B218" s="78"/>
      <c r="C218" s="78"/>
      <c r="D218" s="78"/>
      <c r="E218" s="78"/>
      <c r="F218" s="79"/>
      <c r="G218" s="80"/>
      <c r="H218" s="80"/>
      <c r="I218" s="77"/>
      <c r="J218" s="78"/>
      <c r="K218" s="78"/>
      <c r="L218" s="78"/>
      <c r="M218" s="78"/>
      <c r="N218" s="79"/>
      <c r="O218" s="80"/>
    </row>
    <row r="219" spans="1:15" x14ac:dyDescent="0.15">
      <c r="A219" s="77"/>
      <c r="B219" s="78"/>
      <c r="C219" s="78"/>
      <c r="D219" s="78"/>
      <c r="E219" s="78"/>
      <c r="F219" s="79"/>
      <c r="G219" s="80"/>
      <c r="H219" s="80"/>
      <c r="I219" s="77"/>
      <c r="J219" s="78"/>
      <c r="K219" s="78"/>
      <c r="L219" s="78"/>
      <c r="M219" s="78"/>
      <c r="N219" s="79"/>
      <c r="O219" s="80"/>
    </row>
    <row r="220" spans="1:15" x14ac:dyDescent="0.15">
      <c r="A220" s="77"/>
      <c r="B220" s="78"/>
      <c r="C220" s="78"/>
      <c r="D220" s="78"/>
      <c r="E220" s="78"/>
      <c r="F220" s="79"/>
      <c r="G220" s="80"/>
      <c r="H220" s="80"/>
      <c r="I220" s="77"/>
      <c r="J220" s="78"/>
      <c r="K220" s="78"/>
      <c r="L220" s="78"/>
      <c r="M220" s="78"/>
      <c r="N220" s="79"/>
      <c r="O220" s="80"/>
    </row>
    <row r="221" spans="1:15" x14ac:dyDescent="0.15">
      <c r="A221" s="77"/>
      <c r="B221" s="78"/>
      <c r="C221" s="78"/>
      <c r="D221" s="78"/>
      <c r="E221" s="78"/>
      <c r="F221" s="79"/>
      <c r="G221" s="80"/>
      <c r="H221" s="80"/>
      <c r="I221" s="77"/>
      <c r="J221" s="78"/>
      <c r="K221" s="78"/>
      <c r="L221" s="78"/>
      <c r="M221" s="78"/>
      <c r="N221" s="79"/>
      <c r="O221" s="80"/>
    </row>
    <row r="222" spans="1:15" x14ac:dyDescent="0.15">
      <c r="A222" s="77"/>
      <c r="B222" s="78"/>
      <c r="C222" s="78"/>
      <c r="D222" s="78"/>
      <c r="E222" s="78"/>
      <c r="F222" s="79"/>
      <c r="G222" s="80"/>
      <c r="H222" s="80"/>
      <c r="I222" s="77"/>
      <c r="J222" s="78"/>
      <c r="K222" s="78"/>
      <c r="L222" s="78"/>
      <c r="M222" s="78"/>
      <c r="N222" s="79"/>
      <c r="O222" s="80"/>
    </row>
    <row r="223" spans="1:15" x14ac:dyDescent="0.15">
      <c r="A223" s="77"/>
      <c r="B223" s="78"/>
      <c r="C223" s="78"/>
      <c r="D223" s="78"/>
      <c r="E223" s="78"/>
      <c r="F223" s="79"/>
      <c r="G223" s="80"/>
      <c r="H223" s="80"/>
      <c r="I223" s="77"/>
      <c r="J223" s="78"/>
      <c r="K223" s="78"/>
      <c r="L223" s="78"/>
      <c r="M223" s="78"/>
      <c r="N223" s="79"/>
      <c r="O223" s="80"/>
    </row>
    <row r="224" spans="1:15" x14ac:dyDescent="0.15">
      <c r="A224" s="77"/>
      <c r="B224" s="78"/>
      <c r="C224" s="78"/>
      <c r="D224" s="78"/>
      <c r="E224" s="78"/>
      <c r="F224" s="79"/>
      <c r="G224" s="80"/>
      <c r="H224" s="80"/>
      <c r="I224" s="77"/>
      <c r="J224" s="78"/>
      <c r="K224" s="78"/>
      <c r="L224" s="78"/>
      <c r="M224" s="78"/>
      <c r="N224" s="79"/>
      <c r="O224" s="80"/>
    </row>
    <row r="225" spans="1:15" x14ac:dyDescent="0.15">
      <c r="A225" s="77"/>
      <c r="B225" s="78"/>
      <c r="C225" s="78"/>
      <c r="D225" s="78"/>
      <c r="E225" s="78"/>
      <c r="F225" s="79"/>
      <c r="G225" s="80"/>
      <c r="H225" s="80"/>
      <c r="I225" s="77"/>
      <c r="J225" s="78"/>
      <c r="K225" s="78"/>
      <c r="L225" s="78"/>
      <c r="M225" s="78"/>
      <c r="N225" s="79"/>
      <c r="O225" s="80"/>
    </row>
    <row r="226" spans="1:15" x14ac:dyDescent="0.15">
      <c r="A226" s="77"/>
      <c r="B226" s="78"/>
      <c r="C226" s="78"/>
      <c r="D226" s="78"/>
      <c r="E226" s="78"/>
      <c r="F226" s="79"/>
      <c r="G226" s="80"/>
      <c r="H226" s="80"/>
      <c r="I226" s="77"/>
      <c r="J226" s="78"/>
      <c r="K226" s="78"/>
      <c r="L226" s="78"/>
      <c r="M226" s="78"/>
      <c r="N226" s="79"/>
      <c r="O226" s="80"/>
    </row>
    <row r="227" spans="1:15" x14ac:dyDescent="0.15">
      <c r="A227" s="77"/>
      <c r="B227" s="78"/>
      <c r="C227" s="78"/>
      <c r="D227" s="78"/>
      <c r="E227" s="78"/>
      <c r="F227" s="79"/>
      <c r="G227" s="80"/>
      <c r="H227" s="80"/>
      <c r="I227" s="77"/>
      <c r="J227" s="78"/>
      <c r="K227" s="78"/>
      <c r="L227" s="78"/>
      <c r="M227" s="78"/>
      <c r="N227" s="79"/>
      <c r="O227" s="80"/>
    </row>
    <row r="228" spans="1:15" x14ac:dyDescent="0.15">
      <c r="A228" s="77"/>
      <c r="B228" s="78"/>
      <c r="C228" s="78"/>
      <c r="D228" s="78"/>
      <c r="E228" s="78"/>
      <c r="F228" s="79"/>
      <c r="G228" s="80"/>
      <c r="H228" s="80"/>
      <c r="I228" s="77"/>
      <c r="J228" s="78"/>
      <c r="K228" s="78"/>
      <c r="L228" s="78"/>
      <c r="M228" s="78"/>
      <c r="N228" s="79"/>
      <c r="O228" s="80"/>
    </row>
    <row r="229" spans="1:15" x14ac:dyDescent="0.15">
      <c r="A229" s="77"/>
      <c r="B229" s="78"/>
      <c r="C229" s="78"/>
      <c r="D229" s="78"/>
      <c r="E229" s="78"/>
      <c r="F229" s="79"/>
      <c r="G229" s="80"/>
      <c r="H229" s="80"/>
      <c r="I229" s="77"/>
      <c r="J229" s="78"/>
      <c r="K229" s="78"/>
      <c r="L229" s="78"/>
      <c r="M229" s="78"/>
      <c r="N229" s="79"/>
      <c r="O229" s="80"/>
    </row>
    <row r="230" spans="1:15" x14ac:dyDescent="0.15">
      <c r="A230" s="77"/>
      <c r="B230" s="78"/>
      <c r="C230" s="78"/>
      <c r="D230" s="78"/>
      <c r="E230" s="78"/>
      <c r="F230" s="79"/>
      <c r="G230" s="80"/>
      <c r="H230" s="80"/>
      <c r="I230" s="77"/>
      <c r="J230" s="78"/>
      <c r="K230" s="78"/>
      <c r="L230" s="78"/>
      <c r="M230" s="78"/>
      <c r="N230" s="79"/>
      <c r="O230" s="80"/>
    </row>
    <row r="231" spans="1:15" x14ac:dyDescent="0.15">
      <c r="A231" s="77"/>
      <c r="B231" s="78"/>
      <c r="C231" s="78"/>
      <c r="D231" s="78"/>
      <c r="E231" s="78"/>
      <c r="F231" s="79"/>
      <c r="G231" s="80"/>
      <c r="H231" s="80"/>
      <c r="I231" s="77"/>
      <c r="J231" s="78"/>
      <c r="K231" s="78"/>
      <c r="L231" s="78"/>
      <c r="M231" s="78"/>
      <c r="N231" s="79"/>
      <c r="O231" s="80"/>
    </row>
    <row r="232" spans="1:15" x14ac:dyDescent="0.15">
      <c r="A232" s="77"/>
      <c r="B232" s="78"/>
      <c r="C232" s="78"/>
      <c r="D232" s="78"/>
      <c r="E232" s="78"/>
      <c r="F232" s="79"/>
      <c r="G232" s="80"/>
      <c r="H232" s="80"/>
      <c r="I232" s="77"/>
      <c r="J232" s="78"/>
      <c r="K232" s="78"/>
      <c r="L232" s="78"/>
      <c r="M232" s="78"/>
      <c r="N232" s="79"/>
      <c r="O232" s="80"/>
    </row>
    <row r="233" spans="1:15" x14ac:dyDescent="0.15">
      <c r="A233" s="77"/>
      <c r="B233" s="78"/>
      <c r="C233" s="78"/>
      <c r="D233" s="78"/>
      <c r="E233" s="78"/>
      <c r="F233" s="79"/>
      <c r="G233" s="80"/>
      <c r="H233" s="80"/>
      <c r="I233" s="77"/>
      <c r="J233" s="78"/>
      <c r="K233" s="78"/>
      <c r="L233" s="78"/>
      <c r="M233" s="78"/>
      <c r="N233" s="79"/>
      <c r="O233" s="80"/>
    </row>
    <row r="234" spans="1:15" x14ac:dyDescent="0.15">
      <c r="A234" s="77"/>
      <c r="B234" s="78"/>
      <c r="C234" s="78"/>
      <c r="D234" s="78"/>
      <c r="E234" s="78"/>
      <c r="F234" s="79"/>
      <c r="G234" s="80"/>
      <c r="H234" s="80"/>
      <c r="I234" s="77"/>
      <c r="J234" s="78"/>
      <c r="K234" s="78"/>
      <c r="L234" s="78"/>
      <c r="M234" s="78"/>
      <c r="N234" s="79"/>
      <c r="O234" s="80"/>
    </row>
    <row r="235" spans="1:15" x14ac:dyDescent="0.15">
      <c r="A235" s="77"/>
      <c r="B235" s="78"/>
      <c r="C235" s="78"/>
      <c r="D235" s="78"/>
      <c r="E235" s="78"/>
      <c r="F235" s="79"/>
      <c r="G235" s="80"/>
      <c r="H235" s="80"/>
      <c r="I235" s="77"/>
      <c r="J235" s="78"/>
      <c r="K235" s="78"/>
      <c r="L235" s="78"/>
      <c r="M235" s="78"/>
      <c r="N235" s="79"/>
      <c r="O235" s="80"/>
    </row>
    <row r="236" spans="1:15" x14ac:dyDescent="0.15">
      <c r="A236" s="77"/>
      <c r="B236" s="78"/>
      <c r="C236" s="78"/>
      <c r="D236" s="78"/>
      <c r="E236" s="78"/>
      <c r="F236" s="79"/>
      <c r="G236" s="80"/>
      <c r="H236" s="80"/>
      <c r="I236" s="77"/>
      <c r="J236" s="78"/>
      <c r="K236" s="78"/>
      <c r="L236" s="78"/>
      <c r="M236" s="78"/>
      <c r="N236" s="79"/>
      <c r="O236" s="80"/>
    </row>
    <row r="237" spans="1:15" x14ac:dyDescent="0.15">
      <c r="A237" s="77"/>
      <c r="B237" s="78"/>
      <c r="C237" s="78"/>
      <c r="D237" s="78"/>
      <c r="E237" s="78"/>
      <c r="F237" s="79"/>
      <c r="G237" s="80"/>
      <c r="H237" s="80"/>
      <c r="I237" s="77"/>
      <c r="J237" s="78"/>
      <c r="K237" s="78"/>
      <c r="L237" s="78"/>
      <c r="M237" s="78"/>
      <c r="N237" s="79"/>
      <c r="O237" s="80"/>
    </row>
    <row r="238" spans="1:15" x14ac:dyDescent="0.15">
      <c r="A238" s="77"/>
      <c r="B238" s="78"/>
      <c r="C238" s="78"/>
      <c r="D238" s="78"/>
      <c r="E238" s="78"/>
      <c r="F238" s="79"/>
      <c r="G238" s="80"/>
      <c r="H238" s="80"/>
      <c r="I238" s="77"/>
      <c r="J238" s="78"/>
      <c r="K238" s="78"/>
      <c r="L238" s="78"/>
      <c r="M238" s="78"/>
      <c r="N238" s="79"/>
      <c r="O238" s="80"/>
    </row>
    <row r="239" spans="1:15" x14ac:dyDescent="0.15">
      <c r="A239" s="77"/>
      <c r="B239" s="78"/>
      <c r="C239" s="78"/>
      <c r="D239" s="78"/>
      <c r="E239" s="78"/>
      <c r="F239" s="79"/>
      <c r="G239" s="80"/>
      <c r="H239" s="80"/>
      <c r="I239" s="77"/>
      <c r="J239" s="78"/>
      <c r="K239" s="78"/>
      <c r="L239" s="78"/>
      <c r="M239" s="78"/>
      <c r="N239" s="79"/>
      <c r="O239" s="80"/>
    </row>
    <row r="240" spans="1:15" x14ac:dyDescent="0.15">
      <c r="A240" s="81"/>
      <c r="I240" s="81"/>
    </row>
    <row r="241" spans="1:9" x14ac:dyDescent="0.15">
      <c r="A241" s="81"/>
      <c r="I241" s="81"/>
    </row>
    <row r="242" spans="1:9" x14ac:dyDescent="0.15">
      <c r="A242" s="81"/>
      <c r="I242" s="81"/>
    </row>
    <row r="243" spans="1:9" x14ac:dyDescent="0.15">
      <c r="A243" s="81"/>
      <c r="I243" s="81"/>
    </row>
    <row r="244" spans="1:9" x14ac:dyDescent="0.15">
      <c r="A244" s="81"/>
      <c r="I244" s="81"/>
    </row>
    <row r="245" spans="1:9" x14ac:dyDescent="0.15">
      <c r="A245" s="81"/>
      <c r="I245" s="81"/>
    </row>
    <row r="246" spans="1:9" x14ac:dyDescent="0.15">
      <c r="A246" s="81"/>
      <c r="I246" s="81"/>
    </row>
    <row r="247" spans="1:9" x14ac:dyDescent="0.15">
      <c r="A247" s="81"/>
      <c r="I247" s="81"/>
    </row>
    <row r="248" spans="1:9" x14ac:dyDescent="0.15">
      <c r="A248" s="81"/>
      <c r="I248" s="81"/>
    </row>
    <row r="249" spans="1:9" x14ac:dyDescent="0.15">
      <c r="A249" s="81"/>
      <c r="I249" s="81"/>
    </row>
    <row r="250" spans="1:9" x14ac:dyDescent="0.15">
      <c r="A250" s="81"/>
      <c r="I250" s="81"/>
    </row>
    <row r="251" spans="1:9" x14ac:dyDescent="0.15">
      <c r="A251" s="81"/>
      <c r="I251" s="81"/>
    </row>
    <row r="252" spans="1:9" x14ac:dyDescent="0.15">
      <c r="A252" s="81"/>
      <c r="I252" s="81"/>
    </row>
    <row r="253" spans="1:9" x14ac:dyDescent="0.15">
      <c r="A253" s="81"/>
      <c r="I253" s="81"/>
    </row>
    <row r="254" spans="1:9" x14ac:dyDescent="0.15">
      <c r="A254" s="81"/>
      <c r="I254" s="81"/>
    </row>
    <row r="255" spans="1:9" x14ac:dyDescent="0.15">
      <c r="A255" s="81"/>
      <c r="I255" s="81"/>
    </row>
    <row r="256" spans="1:9" x14ac:dyDescent="0.15">
      <c r="A256" s="81"/>
      <c r="I256" s="81"/>
    </row>
    <row r="257" spans="1:9" x14ac:dyDescent="0.15">
      <c r="A257" s="81"/>
      <c r="I257" s="81"/>
    </row>
    <row r="258" spans="1:9" x14ac:dyDescent="0.15">
      <c r="A258" s="81"/>
      <c r="I258" s="81"/>
    </row>
    <row r="259" spans="1:9" x14ac:dyDescent="0.15">
      <c r="A259" s="81"/>
      <c r="I259" s="81"/>
    </row>
    <row r="260" spans="1:9" x14ac:dyDescent="0.15">
      <c r="A260" s="81"/>
      <c r="I260" s="81"/>
    </row>
    <row r="261" spans="1:9" x14ac:dyDescent="0.15">
      <c r="A261" s="81"/>
      <c r="I261" s="81"/>
    </row>
    <row r="262" spans="1:9" x14ac:dyDescent="0.15">
      <c r="A262" s="81"/>
      <c r="I262" s="81"/>
    </row>
    <row r="263" spans="1:9" x14ac:dyDescent="0.15">
      <c r="A263" s="81"/>
      <c r="I263" s="81"/>
    </row>
    <row r="264" spans="1:9" x14ac:dyDescent="0.15">
      <c r="A264" s="81"/>
      <c r="I264" s="81"/>
    </row>
    <row r="265" spans="1:9" x14ac:dyDescent="0.15">
      <c r="A265" s="81"/>
      <c r="I265" s="81"/>
    </row>
    <row r="266" spans="1:9" x14ac:dyDescent="0.15">
      <c r="A266" s="81"/>
      <c r="I266" s="81"/>
    </row>
    <row r="267" spans="1:9" x14ac:dyDescent="0.15">
      <c r="A267" s="81"/>
      <c r="I267" s="81"/>
    </row>
    <row r="268" spans="1:9" x14ac:dyDescent="0.15">
      <c r="A268" s="81"/>
      <c r="I268" s="81"/>
    </row>
    <row r="269" spans="1:9" x14ac:dyDescent="0.15">
      <c r="A269" s="81"/>
      <c r="I269" s="81"/>
    </row>
    <row r="270" spans="1:9" x14ac:dyDescent="0.15">
      <c r="A270" s="81"/>
      <c r="I270" s="81"/>
    </row>
    <row r="271" spans="1:9" x14ac:dyDescent="0.15">
      <c r="A271" s="81"/>
      <c r="I271" s="81"/>
    </row>
    <row r="272" spans="1:9" x14ac:dyDescent="0.15">
      <c r="A272" s="81"/>
      <c r="I272" s="81"/>
    </row>
    <row r="273" spans="1:9" x14ac:dyDescent="0.15">
      <c r="A273" s="81"/>
      <c r="I273" s="81"/>
    </row>
    <row r="274" spans="1:9" x14ac:dyDescent="0.15">
      <c r="A274" s="81"/>
      <c r="I274" s="81"/>
    </row>
    <row r="275" spans="1:9" x14ac:dyDescent="0.15">
      <c r="A275" s="81"/>
      <c r="I275" s="81"/>
    </row>
    <row r="276" spans="1:9" x14ac:dyDescent="0.15">
      <c r="A276" s="81"/>
      <c r="I276" s="81"/>
    </row>
    <row r="277" spans="1:9" x14ac:dyDescent="0.15">
      <c r="A277" s="81"/>
      <c r="I277" s="81"/>
    </row>
    <row r="278" spans="1:9" x14ac:dyDescent="0.15">
      <c r="A278" s="81"/>
      <c r="I278" s="81"/>
    </row>
    <row r="279" spans="1:9" x14ac:dyDescent="0.15">
      <c r="A279" s="81"/>
      <c r="I279" s="81"/>
    </row>
    <row r="280" spans="1:9" x14ac:dyDescent="0.15">
      <c r="A280" s="81"/>
      <c r="I280" s="81"/>
    </row>
    <row r="281" spans="1:9" x14ac:dyDescent="0.15">
      <c r="A281" s="81"/>
      <c r="I281" s="81"/>
    </row>
    <row r="282" spans="1:9" x14ac:dyDescent="0.15">
      <c r="A282" s="81"/>
      <c r="I282" s="81"/>
    </row>
    <row r="283" spans="1:9" x14ac:dyDescent="0.15">
      <c r="A283" s="81"/>
      <c r="I283" s="81"/>
    </row>
    <row r="284" spans="1:9" x14ac:dyDescent="0.15">
      <c r="A284" s="81"/>
      <c r="I284" s="81"/>
    </row>
    <row r="285" spans="1:9" x14ac:dyDescent="0.15">
      <c r="A285" s="81"/>
      <c r="I285" s="81"/>
    </row>
    <row r="286" spans="1:9" x14ac:dyDescent="0.15">
      <c r="A286" s="81"/>
      <c r="I286" s="81"/>
    </row>
    <row r="287" spans="1:9" x14ac:dyDescent="0.15">
      <c r="A287" s="81"/>
      <c r="I287" s="81"/>
    </row>
    <row r="288" spans="1:9" x14ac:dyDescent="0.15">
      <c r="A288" s="81"/>
      <c r="I288" s="81"/>
    </row>
    <row r="289" spans="1:9" x14ac:dyDescent="0.15">
      <c r="A289" s="81"/>
      <c r="I289" s="81"/>
    </row>
    <row r="290" spans="1:9" x14ac:dyDescent="0.15">
      <c r="A290" s="81"/>
      <c r="I290" s="81"/>
    </row>
    <row r="291" spans="1:9" x14ac:dyDescent="0.15">
      <c r="A291" s="81"/>
      <c r="I291" s="81"/>
    </row>
    <row r="292" spans="1:9" x14ac:dyDescent="0.15">
      <c r="A292" s="81"/>
      <c r="I292" s="81"/>
    </row>
    <row r="293" spans="1:9" x14ac:dyDescent="0.15">
      <c r="A293" s="81"/>
      <c r="I293" s="81"/>
    </row>
    <row r="294" spans="1:9" x14ac:dyDescent="0.15">
      <c r="A294" s="81"/>
      <c r="I294" s="81"/>
    </row>
    <row r="295" spans="1:9" x14ac:dyDescent="0.15">
      <c r="A295" s="81"/>
      <c r="I295" s="81"/>
    </row>
    <row r="296" spans="1:9" x14ac:dyDescent="0.15">
      <c r="A296" s="81"/>
      <c r="I296" s="81"/>
    </row>
    <row r="297" spans="1:9" x14ac:dyDescent="0.15">
      <c r="A297" s="81"/>
      <c r="I297" s="81"/>
    </row>
    <row r="298" spans="1:9" x14ac:dyDescent="0.15">
      <c r="A298" s="81"/>
      <c r="I298" s="81"/>
    </row>
    <row r="299" spans="1:9" x14ac:dyDescent="0.15">
      <c r="A299" s="81"/>
      <c r="I299" s="81"/>
    </row>
    <row r="300" spans="1:9" x14ac:dyDescent="0.15">
      <c r="A300" s="81"/>
      <c r="I300" s="81"/>
    </row>
    <row r="301" spans="1:9" x14ac:dyDescent="0.15">
      <c r="A301" s="81"/>
      <c r="I301" s="81"/>
    </row>
    <row r="302" spans="1:9" x14ac:dyDescent="0.15">
      <c r="A302" s="81"/>
      <c r="I302" s="81"/>
    </row>
    <row r="303" spans="1:9" x14ac:dyDescent="0.15">
      <c r="A303" s="81"/>
      <c r="I303" s="81"/>
    </row>
    <row r="304" spans="1:9" x14ac:dyDescent="0.15">
      <c r="A304" s="81"/>
      <c r="I304" s="81"/>
    </row>
    <row r="305" spans="1:9" x14ac:dyDescent="0.15">
      <c r="A305" s="81"/>
      <c r="I305" s="81"/>
    </row>
    <row r="306" spans="1:9" x14ac:dyDescent="0.15">
      <c r="A306" s="81"/>
      <c r="I306" s="81"/>
    </row>
    <row r="307" spans="1:9" x14ac:dyDescent="0.15">
      <c r="A307" s="81"/>
      <c r="I307" s="81"/>
    </row>
    <row r="308" spans="1:9" x14ac:dyDescent="0.15">
      <c r="A308" s="81"/>
      <c r="I308" s="81"/>
    </row>
    <row r="309" spans="1:9" x14ac:dyDescent="0.15">
      <c r="A309" s="81"/>
      <c r="I309" s="81"/>
    </row>
    <row r="310" spans="1:9" x14ac:dyDescent="0.15">
      <c r="A310" s="81"/>
      <c r="I310" s="81"/>
    </row>
    <row r="311" spans="1:9" x14ac:dyDescent="0.15">
      <c r="A311" s="81"/>
      <c r="I311" s="81"/>
    </row>
    <row r="312" spans="1:9" x14ac:dyDescent="0.15">
      <c r="A312" s="81"/>
      <c r="I312" s="81"/>
    </row>
    <row r="313" spans="1:9" x14ac:dyDescent="0.15">
      <c r="A313" s="81"/>
      <c r="I313" s="81"/>
    </row>
    <row r="314" spans="1:9" x14ac:dyDescent="0.15">
      <c r="A314" s="81"/>
      <c r="I314" s="81"/>
    </row>
    <row r="315" spans="1:9" x14ac:dyDescent="0.15">
      <c r="A315" s="81"/>
      <c r="I315" s="81"/>
    </row>
    <row r="316" spans="1:9" x14ac:dyDescent="0.15">
      <c r="A316" s="81"/>
      <c r="I316" s="81"/>
    </row>
    <row r="317" spans="1:9" x14ac:dyDescent="0.15">
      <c r="A317" s="81"/>
      <c r="I317" s="81"/>
    </row>
    <row r="318" spans="1:9" x14ac:dyDescent="0.15">
      <c r="A318" s="81"/>
      <c r="I318" s="81"/>
    </row>
    <row r="319" spans="1:9" x14ac:dyDescent="0.15">
      <c r="A319" s="81"/>
      <c r="I319" s="81"/>
    </row>
    <row r="320" spans="1:9" x14ac:dyDescent="0.15">
      <c r="I320" s="81"/>
    </row>
    <row r="321" spans="9:9" x14ac:dyDescent="0.15">
      <c r="I321" s="81"/>
    </row>
    <row r="322" spans="9:9" x14ac:dyDescent="0.15">
      <c r="I322" s="81"/>
    </row>
    <row r="323" spans="9:9" x14ac:dyDescent="0.15">
      <c r="I323" s="81"/>
    </row>
    <row r="324" spans="9:9" x14ac:dyDescent="0.15">
      <c r="I324" s="81"/>
    </row>
    <row r="325" spans="9:9" x14ac:dyDescent="0.15">
      <c r="I325" s="81"/>
    </row>
    <row r="326" spans="9:9" x14ac:dyDescent="0.15">
      <c r="I326" s="81"/>
    </row>
    <row r="327" spans="9:9" x14ac:dyDescent="0.15">
      <c r="I327" s="81"/>
    </row>
    <row r="328" spans="9:9" x14ac:dyDescent="0.15">
      <c r="I328" s="81"/>
    </row>
    <row r="329" spans="9:9" x14ac:dyDescent="0.15">
      <c r="I329" s="81"/>
    </row>
    <row r="330" spans="9:9" x14ac:dyDescent="0.15">
      <c r="I330" s="81"/>
    </row>
    <row r="331" spans="9:9" x14ac:dyDescent="0.15">
      <c r="I331" s="81"/>
    </row>
    <row r="332" spans="9:9" x14ac:dyDescent="0.15">
      <c r="I332" s="81"/>
    </row>
    <row r="333" spans="9:9" x14ac:dyDescent="0.15">
      <c r="I333" s="81"/>
    </row>
    <row r="334" spans="9:9" x14ac:dyDescent="0.15">
      <c r="I334" s="81"/>
    </row>
    <row r="335" spans="9:9" x14ac:dyDescent="0.15">
      <c r="I335" s="81"/>
    </row>
    <row r="336" spans="9:9" x14ac:dyDescent="0.15">
      <c r="I336" s="81"/>
    </row>
    <row r="337" spans="9:9" x14ac:dyDescent="0.15">
      <c r="I337" s="81"/>
    </row>
    <row r="338" spans="9:9" x14ac:dyDescent="0.15">
      <c r="I338" s="81"/>
    </row>
    <row r="339" spans="9:9" x14ac:dyDescent="0.15">
      <c r="I339" s="81"/>
    </row>
    <row r="340" spans="9:9" x14ac:dyDescent="0.15">
      <c r="I340" s="81"/>
    </row>
    <row r="341" spans="9:9" x14ac:dyDescent="0.15">
      <c r="I341" s="81"/>
    </row>
    <row r="342" spans="9:9" x14ac:dyDescent="0.15">
      <c r="I342" s="81"/>
    </row>
    <row r="343" spans="9:9" x14ac:dyDescent="0.15">
      <c r="I343" s="81"/>
    </row>
    <row r="344" spans="9:9" x14ac:dyDescent="0.15">
      <c r="I344" s="81"/>
    </row>
    <row r="345" spans="9:9" x14ac:dyDescent="0.15">
      <c r="I345" s="81"/>
    </row>
    <row r="346" spans="9:9" x14ac:dyDescent="0.15">
      <c r="I346" s="81"/>
    </row>
    <row r="347" spans="9:9" x14ac:dyDescent="0.15">
      <c r="I347" s="81"/>
    </row>
    <row r="348" spans="9:9" x14ac:dyDescent="0.15">
      <c r="I348" s="81"/>
    </row>
    <row r="349" spans="9:9" x14ac:dyDescent="0.15">
      <c r="I349" s="81"/>
    </row>
    <row r="350" spans="9:9" x14ac:dyDescent="0.15">
      <c r="I350" s="81"/>
    </row>
    <row r="351" spans="9:9" x14ac:dyDescent="0.15">
      <c r="I351" s="81"/>
    </row>
    <row r="352" spans="9:9" x14ac:dyDescent="0.15">
      <c r="I352" s="81"/>
    </row>
    <row r="353" spans="9:9" x14ac:dyDescent="0.15">
      <c r="I353" s="81"/>
    </row>
    <row r="354" spans="9:9" x14ac:dyDescent="0.15">
      <c r="I354" s="81"/>
    </row>
    <row r="355" spans="9:9" x14ac:dyDescent="0.15">
      <c r="I355" s="81"/>
    </row>
    <row r="356" spans="9:9" x14ac:dyDescent="0.15">
      <c r="I356" s="81"/>
    </row>
    <row r="357" spans="9:9" x14ac:dyDescent="0.15">
      <c r="I357" s="81"/>
    </row>
    <row r="358" spans="9:9" x14ac:dyDescent="0.15">
      <c r="I358" s="81"/>
    </row>
    <row r="359" spans="9:9" x14ac:dyDescent="0.15">
      <c r="I359" s="81"/>
    </row>
    <row r="360" spans="9:9" x14ac:dyDescent="0.15">
      <c r="I360" s="81"/>
    </row>
    <row r="361" spans="9:9" x14ac:dyDescent="0.15">
      <c r="I361" s="81"/>
    </row>
    <row r="362" spans="9:9" x14ac:dyDescent="0.15">
      <c r="I362" s="81"/>
    </row>
    <row r="363" spans="9:9" x14ac:dyDescent="0.15">
      <c r="I363" s="81"/>
    </row>
    <row r="364" spans="9:9" x14ac:dyDescent="0.15">
      <c r="I364" s="81"/>
    </row>
    <row r="365" spans="9:9" x14ac:dyDescent="0.15">
      <c r="I365" s="81"/>
    </row>
    <row r="366" spans="9:9" x14ac:dyDescent="0.15">
      <c r="I366" s="81"/>
    </row>
    <row r="367" spans="9:9" x14ac:dyDescent="0.15">
      <c r="I367" s="81"/>
    </row>
    <row r="368" spans="9:9" x14ac:dyDescent="0.15">
      <c r="I368" s="81"/>
    </row>
    <row r="369" spans="9:9" x14ac:dyDescent="0.15">
      <c r="I369" s="81"/>
    </row>
    <row r="370" spans="9:9" x14ac:dyDescent="0.15">
      <c r="I370" s="81"/>
    </row>
    <row r="371" spans="9:9" x14ac:dyDescent="0.15">
      <c r="I371" s="81"/>
    </row>
    <row r="372" spans="9:9" x14ac:dyDescent="0.15">
      <c r="I372" s="81"/>
    </row>
    <row r="373" spans="9:9" x14ac:dyDescent="0.15">
      <c r="I373" s="81"/>
    </row>
    <row r="374" spans="9:9" x14ac:dyDescent="0.15">
      <c r="I374" s="81"/>
    </row>
    <row r="375" spans="9:9" x14ac:dyDescent="0.15">
      <c r="I375" s="81"/>
    </row>
    <row r="376" spans="9:9" x14ac:dyDescent="0.15">
      <c r="I376" s="81"/>
    </row>
    <row r="377" spans="9:9" x14ac:dyDescent="0.15">
      <c r="I377" s="81"/>
    </row>
    <row r="378" spans="9:9" x14ac:dyDescent="0.15">
      <c r="I378" s="81"/>
    </row>
    <row r="379" spans="9:9" x14ac:dyDescent="0.15">
      <c r="I379" s="81"/>
    </row>
    <row r="380" spans="9:9" x14ac:dyDescent="0.15">
      <c r="I380" s="81"/>
    </row>
    <row r="381" spans="9:9" x14ac:dyDescent="0.15">
      <c r="I381" s="81"/>
    </row>
    <row r="382" spans="9:9" x14ac:dyDescent="0.15">
      <c r="I382" s="81"/>
    </row>
    <row r="383" spans="9:9" x14ac:dyDescent="0.15">
      <c r="I383" s="81"/>
    </row>
    <row r="384" spans="9:9" x14ac:dyDescent="0.15">
      <c r="I384" s="81"/>
    </row>
    <row r="385" spans="9:9" x14ac:dyDescent="0.15">
      <c r="I385" s="81"/>
    </row>
    <row r="386" spans="9:9" x14ac:dyDescent="0.15">
      <c r="I386" s="81"/>
    </row>
    <row r="387" spans="9:9" x14ac:dyDescent="0.15">
      <c r="I387" s="81"/>
    </row>
    <row r="388" spans="9:9" x14ac:dyDescent="0.15">
      <c r="I388" s="81"/>
    </row>
    <row r="389" spans="9:9" x14ac:dyDescent="0.15">
      <c r="I389" s="81"/>
    </row>
    <row r="390" spans="9:9" x14ac:dyDescent="0.15">
      <c r="I390" s="81"/>
    </row>
    <row r="391" spans="9:9" x14ac:dyDescent="0.15">
      <c r="I391" s="81"/>
    </row>
    <row r="392" spans="9:9" x14ac:dyDescent="0.15">
      <c r="I392" s="81"/>
    </row>
    <row r="393" spans="9:9" x14ac:dyDescent="0.15">
      <c r="I393" s="81"/>
    </row>
    <row r="394" spans="9:9" x14ac:dyDescent="0.15">
      <c r="I394" s="81"/>
    </row>
    <row r="395" spans="9:9" x14ac:dyDescent="0.15">
      <c r="I395" s="81"/>
    </row>
    <row r="396" spans="9:9" x14ac:dyDescent="0.15">
      <c r="I396" s="81"/>
    </row>
    <row r="397" spans="9:9" x14ac:dyDescent="0.15">
      <c r="I397" s="81"/>
    </row>
    <row r="398" spans="9:9" x14ac:dyDescent="0.15">
      <c r="I398" s="81"/>
    </row>
    <row r="399" spans="9:9" x14ac:dyDescent="0.15">
      <c r="I399" s="81"/>
    </row>
    <row r="400" spans="9:9" x14ac:dyDescent="0.15">
      <c r="I400" s="81"/>
    </row>
    <row r="401" spans="9:9" x14ac:dyDescent="0.15">
      <c r="I401" s="81"/>
    </row>
    <row r="402" spans="9:9" x14ac:dyDescent="0.15">
      <c r="I402" s="81"/>
    </row>
    <row r="403" spans="9:9" x14ac:dyDescent="0.15">
      <c r="I403" s="81"/>
    </row>
    <row r="404" spans="9:9" x14ac:dyDescent="0.15">
      <c r="I404" s="81"/>
    </row>
    <row r="405" spans="9:9" x14ac:dyDescent="0.15">
      <c r="I405" s="81"/>
    </row>
    <row r="406" spans="9:9" x14ac:dyDescent="0.15">
      <c r="I406" s="81"/>
    </row>
    <row r="407" spans="9:9" x14ac:dyDescent="0.15">
      <c r="I407" s="81"/>
    </row>
    <row r="408" spans="9:9" x14ac:dyDescent="0.15">
      <c r="I408" s="81"/>
    </row>
    <row r="409" spans="9:9" x14ac:dyDescent="0.15">
      <c r="I409" s="81"/>
    </row>
    <row r="410" spans="9:9" x14ac:dyDescent="0.15">
      <c r="I410" s="81"/>
    </row>
    <row r="411" spans="9:9" x14ac:dyDescent="0.15">
      <c r="I411" s="81"/>
    </row>
    <row r="412" spans="9:9" x14ac:dyDescent="0.15">
      <c r="I412" s="81"/>
    </row>
    <row r="413" spans="9:9" x14ac:dyDescent="0.15">
      <c r="I413" s="81"/>
    </row>
    <row r="414" spans="9:9" x14ac:dyDescent="0.15">
      <c r="I414" s="81"/>
    </row>
    <row r="415" spans="9:9" x14ac:dyDescent="0.15">
      <c r="I415" s="81"/>
    </row>
    <row r="416" spans="9:9" x14ac:dyDescent="0.15">
      <c r="I416" s="81"/>
    </row>
    <row r="417" spans="9:9" x14ac:dyDescent="0.15">
      <c r="I417" s="81"/>
    </row>
    <row r="418" spans="9:9" x14ac:dyDescent="0.15">
      <c r="I418" s="81"/>
    </row>
    <row r="419" spans="9:9" x14ac:dyDescent="0.15">
      <c r="I419" s="81"/>
    </row>
    <row r="420" spans="9:9" x14ac:dyDescent="0.15">
      <c r="I420" s="81"/>
    </row>
    <row r="421" spans="9:9" x14ac:dyDescent="0.15">
      <c r="I421" s="81"/>
    </row>
    <row r="422" spans="9:9" x14ac:dyDescent="0.15">
      <c r="I422" s="81"/>
    </row>
    <row r="423" spans="9:9" x14ac:dyDescent="0.15">
      <c r="I423" s="81"/>
    </row>
    <row r="424" spans="9:9" x14ac:dyDescent="0.15">
      <c r="I424" s="81"/>
    </row>
    <row r="425" spans="9:9" x14ac:dyDescent="0.15">
      <c r="I425" s="81"/>
    </row>
    <row r="426" spans="9:9" x14ac:dyDescent="0.15">
      <c r="I426" s="81"/>
    </row>
    <row r="427" spans="9:9" x14ac:dyDescent="0.15">
      <c r="I427" s="81"/>
    </row>
    <row r="428" spans="9:9" x14ac:dyDescent="0.15">
      <c r="I428" s="81"/>
    </row>
    <row r="429" spans="9:9" x14ac:dyDescent="0.15">
      <c r="I429" s="81"/>
    </row>
    <row r="430" spans="9:9" x14ac:dyDescent="0.15">
      <c r="I430" s="81"/>
    </row>
    <row r="431" spans="9:9" x14ac:dyDescent="0.15">
      <c r="I431" s="81"/>
    </row>
    <row r="432" spans="9:9" x14ac:dyDescent="0.15">
      <c r="I432" s="81"/>
    </row>
    <row r="433" spans="9:9" x14ac:dyDescent="0.15">
      <c r="I433" s="81"/>
    </row>
    <row r="434" spans="9:9" x14ac:dyDescent="0.15">
      <c r="I434" s="81"/>
    </row>
    <row r="435" spans="9:9" x14ac:dyDescent="0.15">
      <c r="I435" s="81"/>
    </row>
    <row r="436" spans="9:9" x14ac:dyDescent="0.15">
      <c r="I436" s="81"/>
    </row>
    <row r="437" spans="9:9" x14ac:dyDescent="0.15">
      <c r="I437" s="81"/>
    </row>
    <row r="438" spans="9:9" x14ac:dyDescent="0.15">
      <c r="I438" s="81"/>
    </row>
    <row r="439" spans="9:9" x14ac:dyDescent="0.15">
      <c r="I439" s="81"/>
    </row>
    <row r="440" spans="9:9" x14ac:dyDescent="0.15">
      <c r="I440" s="81"/>
    </row>
    <row r="441" spans="9:9" x14ac:dyDescent="0.15">
      <c r="I441" s="81"/>
    </row>
    <row r="442" spans="9:9" x14ac:dyDescent="0.15">
      <c r="I442" s="81"/>
    </row>
    <row r="443" spans="9:9" x14ac:dyDescent="0.15">
      <c r="I443" s="81"/>
    </row>
    <row r="444" spans="9:9" x14ac:dyDescent="0.15">
      <c r="I444" s="81"/>
    </row>
    <row r="445" spans="9:9" x14ac:dyDescent="0.15">
      <c r="I445" s="81"/>
    </row>
    <row r="446" spans="9:9" x14ac:dyDescent="0.15">
      <c r="I446" s="81"/>
    </row>
    <row r="447" spans="9:9" x14ac:dyDescent="0.15">
      <c r="I447" s="81"/>
    </row>
    <row r="448" spans="9:9" x14ac:dyDescent="0.15">
      <c r="I448" s="81"/>
    </row>
    <row r="449" spans="9:9" x14ac:dyDescent="0.15">
      <c r="I449" s="81"/>
    </row>
    <row r="450" spans="9:9" x14ac:dyDescent="0.15">
      <c r="I450" s="81"/>
    </row>
    <row r="451" spans="9:9" x14ac:dyDescent="0.15">
      <c r="I451" s="81"/>
    </row>
    <row r="452" spans="9:9" x14ac:dyDescent="0.15">
      <c r="I452" s="81"/>
    </row>
    <row r="453" spans="9:9" x14ac:dyDescent="0.15">
      <c r="I453" s="81"/>
    </row>
    <row r="454" spans="9:9" x14ac:dyDescent="0.15">
      <c r="I454" s="81"/>
    </row>
    <row r="455" spans="9:9" x14ac:dyDescent="0.15">
      <c r="I455" s="81"/>
    </row>
    <row r="456" spans="9:9" x14ac:dyDescent="0.15">
      <c r="I456" s="81"/>
    </row>
    <row r="457" spans="9:9" x14ac:dyDescent="0.15">
      <c r="I457" s="81"/>
    </row>
    <row r="458" spans="9:9" x14ac:dyDescent="0.15">
      <c r="I458" s="81"/>
    </row>
    <row r="459" spans="9:9" x14ac:dyDescent="0.15">
      <c r="I459" s="81"/>
    </row>
    <row r="460" spans="9:9" x14ac:dyDescent="0.15">
      <c r="I460" s="81"/>
    </row>
    <row r="461" spans="9:9" x14ac:dyDescent="0.15">
      <c r="I461" s="81"/>
    </row>
    <row r="462" spans="9:9" x14ac:dyDescent="0.15">
      <c r="I462" s="81"/>
    </row>
    <row r="463" spans="9:9" x14ac:dyDescent="0.15">
      <c r="I463" s="81"/>
    </row>
    <row r="464" spans="9:9" x14ac:dyDescent="0.15">
      <c r="I464" s="81"/>
    </row>
    <row r="465" spans="9:9" x14ac:dyDescent="0.15">
      <c r="I465" s="81"/>
    </row>
    <row r="466" spans="9:9" x14ac:dyDescent="0.15">
      <c r="I466" s="81"/>
    </row>
    <row r="467" spans="9:9" x14ac:dyDescent="0.15">
      <c r="I467" s="81"/>
    </row>
    <row r="468" spans="9:9" x14ac:dyDescent="0.15">
      <c r="I468" s="81"/>
    </row>
    <row r="469" spans="9:9" x14ac:dyDescent="0.15">
      <c r="I469" s="81"/>
    </row>
    <row r="470" spans="9:9" x14ac:dyDescent="0.15">
      <c r="I470" s="81"/>
    </row>
    <row r="471" spans="9:9" x14ac:dyDescent="0.15">
      <c r="I471" s="81"/>
    </row>
    <row r="472" spans="9:9" x14ac:dyDescent="0.15">
      <c r="I472" s="81"/>
    </row>
    <row r="473" spans="9:9" x14ac:dyDescent="0.15">
      <c r="I473" s="81"/>
    </row>
    <row r="474" spans="9:9" x14ac:dyDescent="0.15">
      <c r="I474" s="81"/>
    </row>
    <row r="475" spans="9:9" x14ac:dyDescent="0.15">
      <c r="I475" s="81"/>
    </row>
    <row r="476" spans="9:9" x14ac:dyDescent="0.15">
      <c r="I476" s="81"/>
    </row>
    <row r="477" spans="9:9" x14ac:dyDescent="0.15">
      <c r="I477" s="81"/>
    </row>
    <row r="478" spans="9:9" x14ac:dyDescent="0.15">
      <c r="I478" s="81"/>
    </row>
    <row r="479" spans="9:9" x14ac:dyDescent="0.15">
      <c r="I479" s="81"/>
    </row>
    <row r="480" spans="9:9" x14ac:dyDescent="0.15">
      <c r="I480" s="81"/>
    </row>
    <row r="481" spans="9:9" x14ac:dyDescent="0.15">
      <c r="I481" s="81"/>
    </row>
    <row r="482" spans="9:9" x14ac:dyDescent="0.15">
      <c r="I482" s="81"/>
    </row>
    <row r="483" spans="9:9" x14ac:dyDescent="0.15">
      <c r="I483" s="81"/>
    </row>
    <row r="484" spans="9:9" x14ac:dyDescent="0.15">
      <c r="I484" s="81"/>
    </row>
    <row r="485" spans="9:9" x14ac:dyDescent="0.15">
      <c r="I485" s="81"/>
    </row>
    <row r="486" spans="9:9" x14ac:dyDescent="0.15">
      <c r="I486" s="81"/>
    </row>
    <row r="487" spans="9:9" x14ac:dyDescent="0.15">
      <c r="I487" s="81"/>
    </row>
    <row r="488" spans="9:9" x14ac:dyDescent="0.15">
      <c r="I488" s="81"/>
    </row>
    <row r="489" spans="9:9" x14ac:dyDescent="0.15">
      <c r="I489" s="81"/>
    </row>
    <row r="490" spans="9:9" x14ac:dyDescent="0.15">
      <c r="I490" s="81"/>
    </row>
    <row r="491" spans="9:9" x14ac:dyDescent="0.15">
      <c r="I491" s="81"/>
    </row>
    <row r="492" spans="9:9" x14ac:dyDescent="0.15">
      <c r="I492" s="81"/>
    </row>
    <row r="493" spans="9:9" x14ac:dyDescent="0.15">
      <c r="I493" s="81"/>
    </row>
    <row r="494" spans="9:9" x14ac:dyDescent="0.15">
      <c r="I494" s="81"/>
    </row>
    <row r="495" spans="9:9" x14ac:dyDescent="0.15">
      <c r="I495" s="81"/>
    </row>
    <row r="496" spans="9:9" x14ac:dyDescent="0.15">
      <c r="I496" s="81"/>
    </row>
    <row r="497" spans="9:9" x14ac:dyDescent="0.15">
      <c r="I497" s="81"/>
    </row>
    <row r="498" spans="9:9" x14ac:dyDescent="0.15">
      <c r="I498" s="81"/>
    </row>
    <row r="499" spans="9:9" x14ac:dyDescent="0.15">
      <c r="I499" s="81"/>
    </row>
    <row r="500" spans="9:9" x14ac:dyDescent="0.15">
      <c r="I500" s="81"/>
    </row>
    <row r="501" spans="9:9" x14ac:dyDescent="0.15">
      <c r="I501" s="81"/>
    </row>
    <row r="502" spans="9:9" x14ac:dyDescent="0.15">
      <c r="I502" s="81"/>
    </row>
    <row r="503" spans="9:9" x14ac:dyDescent="0.15">
      <c r="I503" s="81"/>
    </row>
    <row r="504" spans="9:9" x14ac:dyDescent="0.15">
      <c r="I504" s="81"/>
    </row>
    <row r="505" spans="9:9" x14ac:dyDescent="0.15">
      <c r="I505" s="81"/>
    </row>
    <row r="506" spans="9:9" x14ac:dyDescent="0.15">
      <c r="I506" s="81"/>
    </row>
    <row r="507" spans="9:9" x14ac:dyDescent="0.15">
      <c r="I507" s="81"/>
    </row>
    <row r="508" spans="9:9" x14ac:dyDescent="0.15">
      <c r="I508" s="81"/>
    </row>
    <row r="509" spans="9:9" x14ac:dyDescent="0.15">
      <c r="I509" s="81"/>
    </row>
    <row r="510" spans="9:9" x14ac:dyDescent="0.15">
      <c r="I510" s="81"/>
    </row>
    <row r="511" spans="9:9" x14ac:dyDescent="0.15">
      <c r="I511" s="81"/>
    </row>
    <row r="512" spans="9:9" x14ac:dyDescent="0.15">
      <c r="I512" s="81"/>
    </row>
    <row r="513" spans="9:9" x14ac:dyDescent="0.15">
      <c r="I513" s="81"/>
    </row>
    <row r="514" spans="9:9" x14ac:dyDescent="0.15">
      <c r="I514" s="81"/>
    </row>
    <row r="515" spans="9:9" x14ac:dyDescent="0.15">
      <c r="I515" s="81"/>
    </row>
    <row r="516" spans="9:9" x14ac:dyDescent="0.15">
      <c r="I516" s="81"/>
    </row>
    <row r="517" spans="9:9" x14ac:dyDescent="0.15">
      <c r="I517" s="81"/>
    </row>
    <row r="518" spans="9:9" x14ac:dyDescent="0.15">
      <c r="I518" s="81"/>
    </row>
    <row r="519" spans="9:9" x14ac:dyDescent="0.15">
      <c r="I519" s="81"/>
    </row>
    <row r="520" spans="9:9" x14ac:dyDescent="0.15">
      <c r="I520" s="81"/>
    </row>
    <row r="521" spans="9:9" x14ac:dyDescent="0.15">
      <c r="I521" s="81"/>
    </row>
    <row r="522" spans="9:9" x14ac:dyDescent="0.15">
      <c r="I522" s="81"/>
    </row>
    <row r="523" spans="9:9" x14ac:dyDescent="0.15">
      <c r="I523" s="81"/>
    </row>
    <row r="524" spans="9:9" x14ac:dyDescent="0.15">
      <c r="I524" s="81"/>
    </row>
    <row r="525" spans="9:9" x14ac:dyDescent="0.15">
      <c r="I525" s="81"/>
    </row>
    <row r="526" spans="9:9" x14ac:dyDescent="0.15">
      <c r="I526" s="81"/>
    </row>
    <row r="527" spans="9:9" x14ac:dyDescent="0.15">
      <c r="I527" s="81"/>
    </row>
    <row r="528" spans="9:9" x14ac:dyDescent="0.15">
      <c r="I528" s="81"/>
    </row>
    <row r="529" spans="9:9" x14ac:dyDescent="0.15">
      <c r="I529" s="81"/>
    </row>
    <row r="530" spans="9:9" x14ac:dyDescent="0.15">
      <c r="I530" s="81"/>
    </row>
    <row r="531" spans="9:9" x14ac:dyDescent="0.15">
      <c r="I531" s="81"/>
    </row>
    <row r="532" spans="9:9" x14ac:dyDescent="0.15">
      <c r="I532" s="81"/>
    </row>
    <row r="533" spans="9:9" x14ac:dyDescent="0.15">
      <c r="I533" s="81"/>
    </row>
    <row r="534" spans="9:9" x14ac:dyDescent="0.15">
      <c r="I534" s="81"/>
    </row>
    <row r="535" spans="9:9" x14ac:dyDescent="0.15">
      <c r="I535" s="81"/>
    </row>
    <row r="536" spans="9:9" x14ac:dyDescent="0.15">
      <c r="I536" s="81"/>
    </row>
    <row r="537" spans="9:9" x14ac:dyDescent="0.15">
      <c r="I537" s="81"/>
    </row>
    <row r="538" spans="9:9" x14ac:dyDescent="0.15">
      <c r="I538" s="81"/>
    </row>
    <row r="539" spans="9:9" x14ac:dyDescent="0.15">
      <c r="I539" s="81"/>
    </row>
    <row r="540" spans="9:9" x14ac:dyDescent="0.15">
      <c r="I540" s="81"/>
    </row>
    <row r="541" spans="9:9" x14ac:dyDescent="0.15">
      <c r="I541" s="81"/>
    </row>
    <row r="542" spans="9:9" x14ac:dyDescent="0.15">
      <c r="I542" s="81"/>
    </row>
    <row r="543" spans="9:9" x14ac:dyDescent="0.15">
      <c r="I543" s="81"/>
    </row>
    <row r="544" spans="9:9" x14ac:dyDescent="0.15">
      <c r="I544" s="81"/>
    </row>
    <row r="545" spans="9:9" x14ac:dyDescent="0.15">
      <c r="I545" s="81"/>
    </row>
    <row r="546" spans="9:9" x14ac:dyDescent="0.15">
      <c r="I546" s="81"/>
    </row>
    <row r="547" spans="9:9" x14ac:dyDescent="0.15">
      <c r="I547" s="81"/>
    </row>
    <row r="548" spans="9:9" x14ac:dyDescent="0.15">
      <c r="I548" s="81"/>
    </row>
    <row r="549" spans="9:9" x14ac:dyDescent="0.15">
      <c r="I549" s="81"/>
    </row>
    <row r="550" spans="9:9" x14ac:dyDescent="0.15">
      <c r="I550" s="81"/>
    </row>
    <row r="551" spans="9:9" x14ac:dyDescent="0.15">
      <c r="I551" s="81"/>
    </row>
    <row r="552" spans="9:9" x14ac:dyDescent="0.15">
      <c r="I552" s="81"/>
    </row>
    <row r="553" spans="9:9" x14ac:dyDescent="0.15">
      <c r="I553" s="81"/>
    </row>
    <row r="554" spans="9:9" x14ac:dyDescent="0.15">
      <c r="I554" s="81"/>
    </row>
    <row r="555" spans="9:9" x14ac:dyDescent="0.15">
      <c r="I555" s="81"/>
    </row>
    <row r="556" spans="9:9" x14ac:dyDescent="0.15">
      <c r="I556" s="81"/>
    </row>
    <row r="557" spans="9:9" x14ac:dyDescent="0.15">
      <c r="I557" s="81"/>
    </row>
    <row r="558" spans="9:9" x14ac:dyDescent="0.15">
      <c r="I558" s="81"/>
    </row>
    <row r="559" spans="9:9" x14ac:dyDescent="0.15">
      <c r="I559" s="81"/>
    </row>
    <row r="560" spans="9:9" x14ac:dyDescent="0.15">
      <c r="I560" s="81"/>
    </row>
    <row r="561" spans="9:9" x14ac:dyDescent="0.15">
      <c r="I561" s="81"/>
    </row>
    <row r="562" spans="9:9" x14ac:dyDescent="0.15">
      <c r="I562" s="81"/>
    </row>
    <row r="563" spans="9:9" x14ac:dyDescent="0.15">
      <c r="I563" s="81"/>
    </row>
    <row r="564" spans="9:9" x14ac:dyDescent="0.15">
      <c r="I564" s="81"/>
    </row>
    <row r="565" spans="9:9" x14ac:dyDescent="0.15">
      <c r="I565" s="81"/>
    </row>
    <row r="566" spans="9:9" x14ac:dyDescent="0.15">
      <c r="I566" s="81"/>
    </row>
    <row r="567" spans="9:9" x14ac:dyDescent="0.15">
      <c r="I567" s="81"/>
    </row>
    <row r="568" spans="9:9" x14ac:dyDescent="0.15">
      <c r="I568" s="81"/>
    </row>
    <row r="569" spans="9:9" x14ac:dyDescent="0.15">
      <c r="I569" s="81"/>
    </row>
    <row r="570" spans="9:9" x14ac:dyDescent="0.15">
      <c r="I570" s="81"/>
    </row>
    <row r="571" spans="9:9" x14ac:dyDescent="0.15">
      <c r="I571" s="81"/>
    </row>
    <row r="572" spans="9:9" x14ac:dyDescent="0.15">
      <c r="I572" s="81"/>
    </row>
    <row r="573" spans="9:9" x14ac:dyDescent="0.15">
      <c r="I573" s="81"/>
    </row>
    <row r="574" spans="9:9" x14ac:dyDescent="0.15">
      <c r="I574" s="81"/>
    </row>
    <row r="575" spans="9:9" x14ac:dyDescent="0.15">
      <c r="I575" s="81"/>
    </row>
    <row r="576" spans="9:9" x14ac:dyDescent="0.15">
      <c r="I576" s="81"/>
    </row>
    <row r="577" spans="9:9" x14ac:dyDescent="0.15">
      <c r="I577" s="81"/>
    </row>
  </sheetData>
  <pageMargins left="0.75" right="0.75" top="1" bottom="1" header="0.5" footer="0.5"/>
  <pageSetup paperSize="5" orientation="landscape" r:id="rId1"/>
  <headerFooter alignWithMargins="0">
    <oddFooter>&amp;L&amp;A&amp;CPage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7"/>
  <sheetViews>
    <sheetView workbookViewId="0"/>
  </sheetViews>
  <sheetFormatPr defaultRowHeight="8.25" x14ac:dyDescent="0.15"/>
  <cols>
    <col min="1" max="1" width="37.83203125" style="88" customWidth="1"/>
    <col min="2" max="2" width="4" style="88" customWidth="1"/>
    <col min="3" max="3" width="11.6640625" style="88" bestFit="1" customWidth="1"/>
    <col min="4" max="16384" width="9.33203125" style="89"/>
  </cols>
  <sheetData>
    <row r="1" spans="1:3" x14ac:dyDescent="0.15">
      <c r="A1" s="86" t="s">
        <v>43</v>
      </c>
    </row>
    <row r="2" spans="1:3" x14ac:dyDescent="0.15">
      <c r="A2" s="86" t="s">
        <v>226</v>
      </c>
    </row>
    <row r="3" spans="1:3" x14ac:dyDescent="0.15">
      <c r="A3" s="86" t="str">
        <f>DPR!R3</f>
        <v>As of December 20, 2001</v>
      </c>
    </row>
    <row r="4" spans="1:3" x14ac:dyDescent="0.15">
      <c r="A4" s="86" t="s">
        <v>227</v>
      </c>
    </row>
    <row r="6" spans="1:3" x14ac:dyDescent="0.15">
      <c r="A6" s="92" t="s">
        <v>228</v>
      </c>
      <c r="C6" s="93" t="s">
        <v>9</v>
      </c>
    </row>
    <row r="7" spans="1:3" x14ac:dyDescent="0.15">
      <c r="A7" s="88" t="s">
        <v>229</v>
      </c>
      <c r="C7" s="94">
        <v>2857215</v>
      </c>
    </row>
    <row r="8" spans="1:3" x14ac:dyDescent="0.15">
      <c r="A8" s="95" t="s">
        <v>239</v>
      </c>
      <c r="C8" s="96">
        <f>'[1]POWER SUM'!$C$8</f>
        <v>2556295</v>
      </c>
    </row>
    <row r="9" spans="1:3" x14ac:dyDescent="0.15">
      <c r="A9" s="95" t="s">
        <v>240</v>
      </c>
      <c r="C9" s="96">
        <f>'[2]GAS SUM'!$C$8</f>
        <v>502348</v>
      </c>
    </row>
    <row r="11" spans="1:3" x14ac:dyDescent="0.15">
      <c r="A11" s="92" t="s">
        <v>235</v>
      </c>
      <c r="C11" s="93" t="s">
        <v>9</v>
      </c>
    </row>
    <row r="12" spans="1:3" x14ac:dyDescent="0.15">
      <c r="A12" s="88" t="s">
        <v>229</v>
      </c>
      <c r="C12" s="94">
        <v>2867079</v>
      </c>
    </row>
    <row r="13" spans="1:3" x14ac:dyDescent="0.15">
      <c r="A13" s="101" t="s">
        <v>21</v>
      </c>
      <c r="C13" s="97"/>
    </row>
    <row r="14" spans="1:3" x14ac:dyDescent="0.15">
      <c r="A14" s="88" t="s">
        <v>230</v>
      </c>
      <c r="C14" s="98">
        <f>'[1]POWER SUM'!$C$18</f>
        <v>-5485864.9232000057</v>
      </c>
    </row>
    <row r="15" spans="1:3" x14ac:dyDescent="0.15">
      <c r="A15" s="88" t="s">
        <v>231</v>
      </c>
      <c r="C15" s="98">
        <f>'[1]POWER SUM'!$C$19</f>
        <v>-4672820.0961999996</v>
      </c>
    </row>
    <row r="16" spans="1:3" x14ac:dyDescent="0.15">
      <c r="A16" s="88" t="s">
        <v>232</v>
      </c>
      <c r="C16" s="99">
        <f>'[1]POWER SUM'!$C$15</f>
        <v>2534808</v>
      </c>
    </row>
    <row r="17" spans="1:3" x14ac:dyDescent="0.15">
      <c r="A17" s="88" t="s">
        <v>233</v>
      </c>
      <c r="C17" s="99">
        <f>'[1]POWER SUM'!$C$16</f>
        <v>-103360</v>
      </c>
    </row>
    <row r="18" spans="1:3" x14ac:dyDescent="0.15">
      <c r="A18" s="88" t="s">
        <v>234</v>
      </c>
      <c r="C18" s="99">
        <f>'[1]POWER SUM'!$C$17</f>
        <v>8419244</v>
      </c>
    </row>
    <row r="19" spans="1:3" x14ac:dyDescent="0.15">
      <c r="A19" s="101" t="s">
        <v>22</v>
      </c>
      <c r="C19" s="98"/>
    </row>
    <row r="20" spans="1:3" x14ac:dyDescent="0.15">
      <c r="A20" s="88" t="s">
        <v>230</v>
      </c>
      <c r="C20" s="98">
        <f>'[2]GAS SUM'!$C$18</f>
        <v>-5592351.1404999997</v>
      </c>
    </row>
    <row r="21" spans="1:3" x14ac:dyDescent="0.15">
      <c r="A21" s="88" t="s">
        <v>231</v>
      </c>
      <c r="C21" s="98">
        <f>'[2]GAS SUM'!$C$19</f>
        <v>-7012605.0741000008</v>
      </c>
    </row>
    <row r="22" spans="1:3" x14ac:dyDescent="0.15">
      <c r="A22" s="88" t="s">
        <v>232</v>
      </c>
      <c r="C22" s="99">
        <f>'[2]GAS SUM'!$C$15</f>
        <v>502348</v>
      </c>
    </row>
    <row r="23" spans="1:3" x14ac:dyDescent="0.15">
      <c r="A23" s="88" t="s">
        <v>233</v>
      </c>
      <c r="C23" s="99">
        <f>'[2]GAS SUM'!$C$16</f>
        <v>-391955</v>
      </c>
    </row>
    <row r="24" spans="1:3" x14ac:dyDescent="0.15">
      <c r="A24" s="88" t="s">
        <v>234</v>
      </c>
      <c r="C24" s="99">
        <f>'[2]GAS SUM'!$C$17</f>
        <v>252375</v>
      </c>
    </row>
    <row r="25" spans="1:3" x14ac:dyDescent="0.15">
      <c r="C25" s="98"/>
    </row>
    <row r="26" spans="1:3" x14ac:dyDescent="0.15">
      <c r="A26" s="92" t="s">
        <v>20</v>
      </c>
      <c r="C26" s="93" t="s">
        <v>9</v>
      </c>
    </row>
    <row r="27" spans="1:3" x14ac:dyDescent="0.15">
      <c r="A27" s="88" t="s">
        <v>229</v>
      </c>
      <c r="C27" s="94">
        <v>51993</v>
      </c>
    </row>
    <row r="28" spans="1:3" x14ac:dyDescent="0.15">
      <c r="A28" s="101" t="s">
        <v>21</v>
      </c>
      <c r="C28" s="99"/>
    </row>
    <row r="29" spans="1:3" x14ac:dyDescent="0.15">
      <c r="A29" s="88" t="s">
        <v>230</v>
      </c>
      <c r="C29" s="98">
        <f>'[1]POWER SUM'!$C$24</f>
        <v>-50250</v>
      </c>
    </row>
    <row r="30" spans="1:3" x14ac:dyDescent="0.15">
      <c r="A30" s="88" t="s">
        <v>231</v>
      </c>
      <c r="C30" s="98">
        <f>'[1]POWER SUM'!$C$25</f>
        <v>-50250</v>
      </c>
    </row>
    <row r="31" spans="1:3" x14ac:dyDescent="0.15">
      <c r="A31" s="88" t="s">
        <v>232</v>
      </c>
      <c r="C31" s="99">
        <f>'[1]POWER SUM'!$C$23</f>
        <v>51993</v>
      </c>
    </row>
    <row r="32" spans="1:3" x14ac:dyDescent="0.15">
      <c r="A32" s="88" t="s">
        <v>233</v>
      </c>
      <c r="C32" s="99">
        <f>'[1]POWER SUM'!$C$26</f>
        <v>-11522</v>
      </c>
    </row>
    <row r="33" spans="1:3" x14ac:dyDescent="0.15">
      <c r="A33" s="88" t="s">
        <v>234</v>
      </c>
      <c r="C33" s="99">
        <f>'[1]POWER SUM'!$C$27</f>
        <v>106730</v>
      </c>
    </row>
    <row r="34" spans="1:3" x14ac:dyDescent="0.15">
      <c r="A34" s="89" t="s">
        <v>236</v>
      </c>
      <c r="C34" s="99">
        <f>'[1]POWER SUM'!$C$28</f>
        <v>465067</v>
      </c>
    </row>
    <row r="35" spans="1:3" x14ac:dyDescent="0.15">
      <c r="A35" s="89" t="s">
        <v>237</v>
      </c>
      <c r="C35" s="99">
        <f>'[1]POWER SUM'!$C$29</f>
        <v>1283707.0100000002</v>
      </c>
    </row>
    <row r="36" spans="1:3" x14ac:dyDescent="0.15">
      <c r="A36" s="89" t="s">
        <v>238</v>
      </c>
      <c r="C36" s="99">
        <f>'[1]POWER SUM'!$C$30</f>
        <v>-12858570.558000006</v>
      </c>
    </row>
    <row r="37" spans="1:3" x14ac:dyDescent="0.15">
      <c r="A37" s="101" t="s">
        <v>22</v>
      </c>
      <c r="C37" s="100"/>
    </row>
    <row r="38" spans="1:3" x14ac:dyDescent="0.15">
      <c r="A38" s="88" t="s">
        <v>230</v>
      </c>
      <c r="C38" s="98">
        <f>'[2]GAS SUM'!$C$24</f>
        <v>0</v>
      </c>
    </row>
    <row r="39" spans="1:3" x14ac:dyDescent="0.15">
      <c r="A39" s="88" t="s">
        <v>231</v>
      </c>
      <c r="C39" s="98">
        <f>'[2]GAS SUM'!$C$25</f>
        <v>0</v>
      </c>
    </row>
    <row r="40" spans="1:3" x14ac:dyDescent="0.15">
      <c r="A40" s="88" t="s">
        <v>232</v>
      </c>
      <c r="C40" s="99">
        <f>'[2]GAS SUM'!$C$23</f>
        <v>0</v>
      </c>
    </row>
    <row r="41" spans="1:3" x14ac:dyDescent="0.15">
      <c r="A41" s="88" t="s">
        <v>233</v>
      </c>
      <c r="C41" s="99">
        <f>'[2]GAS SUM'!$C$26</f>
        <v>8248</v>
      </c>
    </row>
    <row r="42" spans="1:3" x14ac:dyDescent="0.15">
      <c r="A42" s="88" t="s">
        <v>234</v>
      </c>
      <c r="C42" s="99">
        <f>'[2]GAS SUM'!$C$27</f>
        <v>146298</v>
      </c>
    </row>
    <row r="43" spans="1:3" x14ac:dyDescent="0.15">
      <c r="A43" s="89" t="s">
        <v>236</v>
      </c>
      <c r="C43" s="99">
        <f>'[2]GAS SUM'!$C$28</f>
        <v>264531</v>
      </c>
    </row>
    <row r="44" spans="1:3" x14ac:dyDescent="0.15">
      <c r="A44" s="89" t="s">
        <v>237</v>
      </c>
      <c r="C44" s="99">
        <f>'[2]GAS SUM'!$C$29</f>
        <v>-368912.06000000006</v>
      </c>
    </row>
    <row r="45" spans="1:3" x14ac:dyDescent="0.15">
      <c r="A45" s="89" t="s">
        <v>238</v>
      </c>
      <c r="C45" s="99">
        <f>'[2]GAS SUM'!$C$30</f>
        <v>4553113.5432664901</v>
      </c>
    </row>
    <row r="46" spans="1:3" x14ac:dyDescent="0.15">
      <c r="C46" s="99"/>
    </row>
    <row r="47" spans="1:3" x14ac:dyDescent="0.15">
      <c r="C47" s="99"/>
    </row>
    <row r="48" spans="1:3" x14ac:dyDescent="0.15">
      <c r="A48" s="89"/>
      <c r="C48" s="99"/>
    </row>
    <row r="49" spans="1:3" x14ac:dyDescent="0.15">
      <c r="A49" s="89"/>
      <c r="C49" s="99"/>
    </row>
    <row r="50" spans="1:3" x14ac:dyDescent="0.15">
      <c r="A50" s="89"/>
      <c r="C50" s="99"/>
    </row>
    <row r="51" spans="1:3" x14ac:dyDescent="0.15">
      <c r="C51" s="100"/>
    </row>
    <row r="52" spans="1:3" x14ac:dyDescent="0.15">
      <c r="A52" s="92"/>
      <c r="C52" s="100"/>
    </row>
    <row r="53" spans="1:3" x14ac:dyDescent="0.15">
      <c r="C53" s="98"/>
    </row>
    <row r="54" spans="1:3" x14ac:dyDescent="0.15">
      <c r="C54" s="99"/>
    </row>
    <row r="55" spans="1:3" x14ac:dyDescent="0.15">
      <c r="C55" s="99"/>
    </row>
    <row r="56" spans="1:3" x14ac:dyDescent="0.15">
      <c r="A56" s="89"/>
      <c r="C56" s="99"/>
    </row>
    <row r="57" spans="1:3" x14ac:dyDescent="0.15">
      <c r="A57" s="89"/>
      <c r="C57" s="99"/>
    </row>
    <row r="58" spans="1:3" x14ac:dyDescent="0.15">
      <c r="A58" s="89"/>
      <c r="C58" s="99"/>
    </row>
    <row r="59" spans="1:3" x14ac:dyDescent="0.15">
      <c r="C59" s="100"/>
    </row>
    <row r="60" spans="1:3" x14ac:dyDescent="0.15">
      <c r="C60" s="100"/>
    </row>
    <row r="61" spans="1:3" x14ac:dyDescent="0.15">
      <c r="C61" s="100"/>
    </row>
    <row r="62" spans="1:3" x14ac:dyDescent="0.15">
      <c r="C62" s="100"/>
    </row>
    <row r="63" spans="1:3" x14ac:dyDescent="0.15">
      <c r="C63" s="100"/>
    </row>
    <row r="64" spans="1:3" x14ac:dyDescent="0.15">
      <c r="C64" s="100"/>
    </row>
    <row r="65" spans="3:3" x14ac:dyDescent="0.15">
      <c r="C65" s="100"/>
    </row>
    <row r="66" spans="3:3" x14ac:dyDescent="0.15">
      <c r="C66" s="100"/>
    </row>
    <row r="67" spans="3:3" x14ac:dyDescent="0.15">
      <c r="C67" s="100"/>
    </row>
    <row r="68" spans="3:3" x14ac:dyDescent="0.15">
      <c r="C68" s="100"/>
    </row>
    <row r="69" spans="3:3" x14ac:dyDescent="0.15">
      <c r="C69" s="100"/>
    </row>
    <row r="70" spans="3:3" x14ac:dyDescent="0.15">
      <c r="C70" s="100"/>
    </row>
    <row r="71" spans="3:3" x14ac:dyDescent="0.15">
      <c r="C71" s="100"/>
    </row>
    <row r="72" spans="3:3" x14ac:dyDescent="0.15">
      <c r="C72" s="100"/>
    </row>
    <row r="73" spans="3:3" x14ac:dyDescent="0.15">
      <c r="C73" s="100"/>
    </row>
    <row r="74" spans="3:3" x14ac:dyDescent="0.15">
      <c r="C74" s="100"/>
    </row>
    <row r="75" spans="3:3" x14ac:dyDescent="0.15">
      <c r="C75" s="100"/>
    </row>
    <row r="76" spans="3:3" x14ac:dyDescent="0.15">
      <c r="C76" s="100"/>
    </row>
    <row r="77" spans="3:3" x14ac:dyDescent="0.15">
      <c r="C77" s="100"/>
    </row>
    <row r="78" spans="3:3" x14ac:dyDescent="0.15">
      <c r="C78" s="100"/>
    </row>
    <row r="79" spans="3:3" x14ac:dyDescent="0.15">
      <c r="C79" s="100"/>
    </row>
    <row r="80" spans="3:3" x14ac:dyDescent="0.15">
      <c r="C80" s="100"/>
    </row>
    <row r="81" spans="3:3" x14ac:dyDescent="0.15">
      <c r="C81" s="100"/>
    </row>
    <row r="82" spans="3:3" x14ac:dyDescent="0.15">
      <c r="C82" s="100"/>
    </row>
    <row r="83" spans="3:3" x14ac:dyDescent="0.15">
      <c r="C83" s="100"/>
    </row>
    <row r="84" spans="3:3" x14ac:dyDescent="0.15">
      <c r="C84" s="100"/>
    </row>
    <row r="85" spans="3:3" x14ac:dyDescent="0.15">
      <c r="C85" s="100"/>
    </row>
    <row r="86" spans="3:3" x14ac:dyDescent="0.15">
      <c r="C86" s="100"/>
    </row>
    <row r="87" spans="3:3" x14ac:dyDescent="0.15">
      <c r="C87" s="100"/>
    </row>
    <row r="88" spans="3:3" x14ac:dyDescent="0.15">
      <c r="C88" s="100"/>
    </row>
    <row r="89" spans="3:3" x14ac:dyDescent="0.15">
      <c r="C89" s="100"/>
    </row>
    <row r="90" spans="3:3" x14ac:dyDescent="0.15">
      <c r="C90" s="100"/>
    </row>
    <row r="91" spans="3:3" x14ac:dyDescent="0.15">
      <c r="C91" s="100"/>
    </row>
    <row r="92" spans="3:3" x14ac:dyDescent="0.15">
      <c r="C92" s="100"/>
    </row>
    <row r="93" spans="3:3" x14ac:dyDescent="0.15">
      <c r="C93" s="100"/>
    </row>
    <row r="94" spans="3:3" x14ac:dyDescent="0.15">
      <c r="C94" s="100"/>
    </row>
    <row r="95" spans="3:3" x14ac:dyDescent="0.15">
      <c r="C95" s="100"/>
    </row>
    <row r="96" spans="3:3" x14ac:dyDescent="0.15">
      <c r="C96" s="100"/>
    </row>
    <row r="97" spans="3:3" x14ac:dyDescent="0.15">
      <c r="C97" s="100"/>
    </row>
    <row r="98" spans="3:3" x14ac:dyDescent="0.15">
      <c r="C98" s="100"/>
    </row>
    <row r="99" spans="3:3" x14ac:dyDescent="0.15">
      <c r="C99" s="100"/>
    </row>
    <row r="100" spans="3:3" x14ac:dyDescent="0.15">
      <c r="C100" s="100"/>
    </row>
    <row r="101" spans="3:3" x14ac:dyDescent="0.15">
      <c r="C101" s="100"/>
    </row>
    <row r="102" spans="3:3" x14ac:dyDescent="0.15">
      <c r="C102" s="100"/>
    </row>
    <row r="103" spans="3:3" x14ac:dyDescent="0.15">
      <c r="C103" s="100"/>
    </row>
    <row r="104" spans="3:3" x14ac:dyDescent="0.15">
      <c r="C104" s="100"/>
    </row>
    <row r="105" spans="3:3" x14ac:dyDescent="0.15">
      <c r="C105" s="100"/>
    </row>
    <row r="106" spans="3:3" x14ac:dyDescent="0.15">
      <c r="C106" s="100"/>
    </row>
    <row r="107" spans="3:3" x14ac:dyDescent="0.15">
      <c r="C107" s="100"/>
    </row>
    <row r="108" spans="3:3" x14ac:dyDescent="0.15">
      <c r="C108" s="100"/>
    </row>
    <row r="109" spans="3:3" x14ac:dyDescent="0.15">
      <c r="C109" s="100"/>
    </row>
    <row r="110" spans="3:3" x14ac:dyDescent="0.15">
      <c r="C110" s="100"/>
    </row>
    <row r="111" spans="3:3" x14ac:dyDescent="0.15">
      <c r="C111" s="100"/>
    </row>
    <row r="112" spans="3:3" x14ac:dyDescent="0.15">
      <c r="C112" s="100"/>
    </row>
    <row r="113" spans="3:3" x14ac:dyDescent="0.15">
      <c r="C113" s="100"/>
    </row>
    <row r="114" spans="3:3" x14ac:dyDescent="0.15">
      <c r="C114" s="100"/>
    </row>
    <row r="115" spans="3:3" x14ac:dyDescent="0.15">
      <c r="C115" s="100"/>
    </row>
    <row r="116" spans="3:3" x14ac:dyDescent="0.15">
      <c r="C116" s="100"/>
    </row>
    <row r="117" spans="3:3" x14ac:dyDescent="0.15">
      <c r="C117" s="100"/>
    </row>
    <row r="118" spans="3:3" x14ac:dyDescent="0.15">
      <c r="C118" s="100"/>
    </row>
    <row r="119" spans="3:3" x14ac:dyDescent="0.15">
      <c r="C119" s="100"/>
    </row>
    <row r="120" spans="3:3" x14ac:dyDescent="0.15">
      <c r="C120" s="100"/>
    </row>
    <row r="121" spans="3:3" x14ac:dyDescent="0.15">
      <c r="C121" s="100"/>
    </row>
    <row r="122" spans="3:3" x14ac:dyDescent="0.15">
      <c r="C122" s="100"/>
    </row>
    <row r="123" spans="3:3" x14ac:dyDescent="0.15">
      <c r="C123" s="100"/>
    </row>
    <row r="124" spans="3:3" x14ac:dyDescent="0.15">
      <c r="C124" s="100"/>
    </row>
    <row r="125" spans="3:3" x14ac:dyDescent="0.15">
      <c r="C125" s="100"/>
    </row>
    <row r="126" spans="3:3" x14ac:dyDescent="0.15">
      <c r="C126" s="100"/>
    </row>
    <row r="127" spans="3:3" x14ac:dyDescent="0.15">
      <c r="C127" s="100"/>
    </row>
    <row r="128" spans="3:3" x14ac:dyDescent="0.15">
      <c r="C128" s="100"/>
    </row>
    <row r="129" spans="3:3" x14ac:dyDescent="0.15">
      <c r="C129" s="100"/>
    </row>
    <row r="130" spans="3:3" x14ac:dyDescent="0.15">
      <c r="C130" s="100"/>
    </row>
    <row r="131" spans="3:3" x14ac:dyDescent="0.15">
      <c r="C131" s="100"/>
    </row>
    <row r="132" spans="3:3" x14ac:dyDescent="0.15">
      <c r="C132" s="100"/>
    </row>
    <row r="133" spans="3:3" x14ac:dyDescent="0.15">
      <c r="C133" s="100"/>
    </row>
    <row r="134" spans="3:3" x14ac:dyDescent="0.15">
      <c r="C134" s="100"/>
    </row>
    <row r="135" spans="3:3" x14ac:dyDescent="0.15">
      <c r="C135" s="100"/>
    </row>
    <row r="136" spans="3:3" x14ac:dyDescent="0.15">
      <c r="C136" s="100"/>
    </row>
    <row r="137" spans="3:3" x14ac:dyDescent="0.15">
      <c r="C137" s="100"/>
    </row>
    <row r="138" spans="3:3" x14ac:dyDescent="0.15">
      <c r="C138" s="100"/>
    </row>
    <row r="139" spans="3:3" x14ac:dyDescent="0.15">
      <c r="C139" s="100"/>
    </row>
    <row r="140" spans="3:3" x14ac:dyDescent="0.15">
      <c r="C140" s="100"/>
    </row>
    <row r="141" spans="3:3" x14ac:dyDescent="0.15">
      <c r="C141" s="100"/>
    </row>
    <row r="142" spans="3:3" x14ac:dyDescent="0.15">
      <c r="C142" s="100"/>
    </row>
    <row r="143" spans="3:3" x14ac:dyDescent="0.15">
      <c r="C143" s="100"/>
    </row>
    <row r="144" spans="3:3" x14ac:dyDescent="0.15">
      <c r="C144" s="100"/>
    </row>
    <row r="145" spans="3:3" x14ac:dyDescent="0.15">
      <c r="C145" s="100"/>
    </row>
    <row r="146" spans="3:3" x14ac:dyDescent="0.15">
      <c r="C146" s="100"/>
    </row>
    <row r="147" spans="3:3" x14ac:dyDescent="0.15">
      <c r="C147" s="100"/>
    </row>
    <row r="148" spans="3:3" x14ac:dyDescent="0.15">
      <c r="C148" s="100"/>
    </row>
    <row r="149" spans="3:3" x14ac:dyDescent="0.15">
      <c r="C149" s="100"/>
    </row>
    <row r="150" spans="3:3" x14ac:dyDescent="0.15">
      <c r="C150" s="100"/>
    </row>
    <row r="151" spans="3:3" x14ac:dyDescent="0.15">
      <c r="C151" s="100"/>
    </row>
    <row r="152" spans="3:3" x14ac:dyDescent="0.15">
      <c r="C152" s="100"/>
    </row>
    <row r="153" spans="3:3" x14ac:dyDescent="0.15">
      <c r="C153" s="100"/>
    </row>
    <row r="154" spans="3:3" x14ac:dyDescent="0.15">
      <c r="C154" s="100"/>
    </row>
    <row r="155" spans="3:3" x14ac:dyDescent="0.15">
      <c r="C155" s="100"/>
    </row>
    <row r="156" spans="3:3" x14ac:dyDescent="0.15">
      <c r="C156" s="100"/>
    </row>
    <row r="157" spans="3:3" x14ac:dyDescent="0.15">
      <c r="C157" s="100"/>
    </row>
    <row r="158" spans="3:3" x14ac:dyDescent="0.15">
      <c r="C158" s="100"/>
    </row>
    <row r="159" spans="3:3" x14ac:dyDescent="0.15">
      <c r="C159" s="100"/>
    </row>
    <row r="160" spans="3:3" x14ac:dyDescent="0.15">
      <c r="C160" s="100"/>
    </row>
    <row r="161" spans="3:3" x14ac:dyDescent="0.15">
      <c r="C161" s="100"/>
    </row>
    <row r="162" spans="3:3" x14ac:dyDescent="0.15">
      <c r="C162" s="100"/>
    </row>
    <row r="163" spans="3:3" x14ac:dyDescent="0.15">
      <c r="C163" s="100"/>
    </row>
    <row r="164" spans="3:3" x14ac:dyDescent="0.15">
      <c r="C164" s="100"/>
    </row>
    <row r="165" spans="3:3" x14ac:dyDescent="0.15">
      <c r="C165" s="100"/>
    </row>
    <row r="166" spans="3:3" x14ac:dyDescent="0.15">
      <c r="C166" s="100"/>
    </row>
    <row r="167" spans="3:3" x14ac:dyDescent="0.15">
      <c r="C167" s="100"/>
    </row>
    <row r="168" spans="3:3" x14ac:dyDescent="0.15">
      <c r="C168" s="100"/>
    </row>
    <row r="169" spans="3:3" x14ac:dyDescent="0.15">
      <c r="C169" s="100"/>
    </row>
    <row r="170" spans="3:3" x14ac:dyDescent="0.15">
      <c r="C170" s="100"/>
    </row>
    <row r="171" spans="3:3" x14ac:dyDescent="0.15">
      <c r="C171" s="100"/>
    </row>
    <row r="172" spans="3:3" x14ac:dyDescent="0.15">
      <c r="C172" s="100"/>
    </row>
    <row r="173" spans="3:3" x14ac:dyDescent="0.15">
      <c r="C173" s="100"/>
    </row>
    <row r="174" spans="3:3" x14ac:dyDescent="0.15">
      <c r="C174" s="100"/>
    </row>
    <row r="175" spans="3:3" x14ac:dyDescent="0.15">
      <c r="C175" s="100"/>
    </row>
    <row r="176" spans="3:3" x14ac:dyDescent="0.15">
      <c r="C176" s="100"/>
    </row>
    <row r="177" spans="3:3" x14ac:dyDescent="0.15">
      <c r="C177" s="100"/>
    </row>
  </sheetData>
  <pageMargins left="0.75" right="0.75" top="1" bottom="1" header="0.5" footer="0.5"/>
  <pageSetup paperSize="5" scale="88" orientation="landscape" r:id="rId1"/>
  <headerFooter alignWithMargins="0">
    <oddFooter>&amp;L&amp;A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"/>
  <sheetViews>
    <sheetView workbookViewId="0">
      <pane ySplit="3" topLeftCell="A4" activePane="bottomLeft" state="frozen"/>
      <selection pane="bottomLeft"/>
    </sheetView>
  </sheetViews>
  <sheetFormatPr defaultRowHeight="8.25" x14ac:dyDescent="0.15"/>
  <cols>
    <col min="1" max="1" width="10.1640625" style="88" customWidth="1"/>
    <col min="2" max="2" width="8.83203125" style="87" bestFit="1" customWidth="1"/>
    <col min="3" max="3" width="7.6640625" style="87" bestFit="1" customWidth="1"/>
    <col min="4" max="4" width="8.83203125" style="88" bestFit="1" customWidth="1"/>
    <col min="5" max="16384" width="9.33203125" style="89"/>
  </cols>
  <sheetData>
    <row r="1" spans="1:4" x14ac:dyDescent="0.15">
      <c r="A1" s="86" t="s">
        <v>221</v>
      </c>
    </row>
    <row r="3" spans="1:4" x14ac:dyDescent="0.15">
      <c r="A3" s="86" t="s">
        <v>222</v>
      </c>
      <c r="B3" s="90" t="s">
        <v>223</v>
      </c>
      <c r="C3" s="90" t="s">
        <v>224</v>
      </c>
      <c r="D3" s="90" t="s">
        <v>225</v>
      </c>
    </row>
    <row r="4" spans="1:4" hidden="1" x14ac:dyDescent="0.15">
      <c r="A4" s="91">
        <v>37105</v>
      </c>
      <c r="B4" s="87">
        <v>4332226</v>
      </c>
      <c r="C4" s="87">
        <v>0</v>
      </c>
      <c r="D4" s="87">
        <v>4332226</v>
      </c>
    </row>
    <row r="5" spans="1:4" hidden="1" x14ac:dyDescent="0.15">
      <c r="A5" s="91">
        <v>37106</v>
      </c>
      <c r="B5" s="87">
        <v>4314513</v>
      </c>
      <c r="C5" s="87">
        <v>0</v>
      </c>
      <c r="D5" s="87">
        <v>4314513</v>
      </c>
    </row>
    <row r="6" spans="1:4" hidden="1" x14ac:dyDescent="0.15">
      <c r="A6" s="91">
        <v>37109</v>
      </c>
      <c r="B6" s="87">
        <v>4290482</v>
      </c>
      <c r="C6" s="87">
        <v>0</v>
      </c>
      <c r="D6" s="87">
        <v>4290482</v>
      </c>
    </row>
    <row r="7" spans="1:4" hidden="1" x14ac:dyDescent="0.15">
      <c r="A7" s="91">
        <v>37110</v>
      </c>
      <c r="B7" s="87">
        <v>4107475</v>
      </c>
      <c r="C7" s="87">
        <v>0</v>
      </c>
      <c r="D7" s="87">
        <v>4107475</v>
      </c>
    </row>
    <row r="8" spans="1:4" hidden="1" x14ac:dyDescent="0.15">
      <c r="A8" s="91">
        <v>37111</v>
      </c>
      <c r="B8" s="87">
        <v>3597271</v>
      </c>
      <c r="C8" s="87">
        <v>0</v>
      </c>
      <c r="D8" s="87">
        <v>3597271</v>
      </c>
    </row>
    <row r="9" spans="1:4" hidden="1" x14ac:dyDescent="0.15">
      <c r="A9" s="91">
        <v>37112</v>
      </c>
      <c r="B9" s="87">
        <v>3602885</v>
      </c>
      <c r="C9" s="87">
        <v>89125</v>
      </c>
      <c r="D9" s="87">
        <v>3592186</v>
      </c>
    </row>
    <row r="10" spans="1:4" hidden="1" x14ac:dyDescent="0.15">
      <c r="A10" s="91">
        <v>37113</v>
      </c>
      <c r="B10" s="87">
        <v>3591816</v>
      </c>
      <c r="C10" s="87">
        <v>93406</v>
      </c>
      <c r="D10" s="87">
        <v>3739722</v>
      </c>
    </row>
    <row r="11" spans="1:4" hidden="1" x14ac:dyDescent="0.15">
      <c r="A11" s="91">
        <v>37116</v>
      </c>
      <c r="B11" s="87">
        <v>3781999</v>
      </c>
      <c r="C11" s="87">
        <v>91114</v>
      </c>
      <c r="D11" s="87">
        <v>3660379</v>
      </c>
    </row>
    <row r="12" spans="1:4" hidden="1" x14ac:dyDescent="0.15">
      <c r="A12" s="91">
        <v>37117</v>
      </c>
      <c r="B12" s="87">
        <v>3980071</v>
      </c>
      <c r="C12" s="87">
        <v>225736</v>
      </c>
      <c r="D12" s="87">
        <v>3901742</v>
      </c>
    </row>
    <row r="13" spans="1:4" hidden="1" x14ac:dyDescent="0.15">
      <c r="A13" s="91">
        <v>37118</v>
      </c>
      <c r="B13" s="87">
        <v>3819199</v>
      </c>
      <c r="C13" s="87">
        <v>260422</v>
      </c>
      <c r="D13" s="87">
        <v>3788873</v>
      </c>
    </row>
    <row r="14" spans="1:4" hidden="1" x14ac:dyDescent="0.15">
      <c r="A14" s="91">
        <v>37119</v>
      </c>
      <c r="B14" s="87">
        <v>3889707</v>
      </c>
      <c r="C14" s="87">
        <v>230380</v>
      </c>
      <c r="D14" s="87">
        <v>3860643</v>
      </c>
    </row>
    <row r="15" spans="1:4" hidden="1" x14ac:dyDescent="0.15">
      <c r="A15" s="91">
        <v>37120</v>
      </c>
      <c r="B15" s="87">
        <v>3905726</v>
      </c>
      <c r="C15" s="87">
        <v>227200</v>
      </c>
      <c r="D15" s="87">
        <v>3895723</v>
      </c>
    </row>
    <row r="16" spans="1:4" hidden="1" x14ac:dyDescent="0.15">
      <c r="A16" s="91">
        <v>37123</v>
      </c>
      <c r="B16" s="87">
        <v>4265267</v>
      </c>
      <c r="C16" s="87">
        <v>218625</v>
      </c>
      <c r="D16" s="87">
        <v>4253924</v>
      </c>
    </row>
    <row r="17" spans="1:4" hidden="1" x14ac:dyDescent="0.15">
      <c r="A17" s="91">
        <v>37124</v>
      </c>
      <c r="B17" s="87">
        <v>4322185</v>
      </c>
      <c r="C17" s="87">
        <v>217562</v>
      </c>
      <c r="D17" s="87">
        <v>4281549</v>
      </c>
    </row>
    <row r="18" spans="1:4" hidden="1" x14ac:dyDescent="0.15">
      <c r="A18" s="91">
        <v>37125</v>
      </c>
      <c r="B18" s="87">
        <v>4356964</v>
      </c>
      <c r="C18" s="87">
        <v>15436</v>
      </c>
      <c r="D18" s="87">
        <v>4370027</v>
      </c>
    </row>
    <row r="19" spans="1:4" hidden="1" x14ac:dyDescent="0.15">
      <c r="A19" s="91">
        <v>37126</v>
      </c>
      <c r="B19" s="87">
        <v>4429099</v>
      </c>
      <c r="C19" s="87">
        <v>181116</v>
      </c>
      <c r="D19" s="87">
        <v>4448361</v>
      </c>
    </row>
    <row r="20" spans="1:4" hidden="1" x14ac:dyDescent="0.15">
      <c r="A20" s="91">
        <v>37127</v>
      </c>
      <c r="B20" s="87">
        <v>4210119</v>
      </c>
      <c r="C20" s="87">
        <v>175056</v>
      </c>
      <c r="D20" s="87">
        <v>4216632</v>
      </c>
    </row>
    <row r="21" spans="1:4" hidden="1" x14ac:dyDescent="0.15">
      <c r="A21" s="91">
        <v>37130</v>
      </c>
      <c r="B21" s="87">
        <v>4548814</v>
      </c>
      <c r="C21" s="87">
        <v>18470</v>
      </c>
      <c r="D21" s="87">
        <v>4543778</v>
      </c>
    </row>
    <row r="22" spans="1:4" hidden="1" x14ac:dyDescent="0.15">
      <c r="A22" s="91">
        <v>37131</v>
      </c>
      <c r="B22" s="87">
        <v>4562625</v>
      </c>
      <c r="C22" s="87">
        <v>0</v>
      </c>
      <c r="D22" s="87">
        <v>4562625</v>
      </c>
    </row>
    <row r="23" spans="1:4" hidden="1" x14ac:dyDescent="0.15">
      <c r="A23" s="91">
        <v>37132</v>
      </c>
      <c r="B23" s="87">
        <v>4477692</v>
      </c>
      <c r="C23" s="87">
        <v>56443</v>
      </c>
      <c r="D23" s="87">
        <v>4499327</v>
      </c>
    </row>
    <row r="24" spans="1:4" hidden="1" x14ac:dyDescent="0.15">
      <c r="A24" s="91">
        <v>37133</v>
      </c>
      <c r="B24" s="87">
        <v>4272110</v>
      </c>
      <c r="C24" s="87">
        <v>236807</v>
      </c>
      <c r="D24" s="87">
        <v>4321130</v>
      </c>
    </row>
    <row r="25" spans="1:4" hidden="1" x14ac:dyDescent="0.15">
      <c r="A25" s="91">
        <v>37134</v>
      </c>
      <c r="B25" s="87">
        <v>4632607</v>
      </c>
      <c r="C25" s="87">
        <v>45670</v>
      </c>
      <c r="D25" s="87">
        <v>4590967</v>
      </c>
    </row>
    <row r="26" spans="1:4" hidden="1" x14ac:dyDescent="0.15">
      <c r="A26" s="91">
        <v>37138</v>
      </c>
      <c r="B26" s="87">
        <v>4534413</v>
      </c>
      <c r="C26" s="87">
        <v>91564</v>
      </c>
      <c r="D26" s="87">
        <v>4533333</v>
      </c>
    </row>
    <row r="27" spans="1:4" hidden="1" x14ac:dyDescent="0.15">
      <c r="A27" s="91">
        <v>37139</v>
      </c>
      <c r="B27" s="87">
        <v>4282946</v>
      </c>
      <c r="C27" s="87">
        <v>175961</v>
      </c>
      <c r="D27" s="87">
        <v>4331616</v>
      </c>
    </row>
    <row r="28" spans="1:4" hidden="1" x14ac:dyDescent="0.15">
      <c r="A28" s="91">
        <v>37140</v>
      </c>
      <c r="B28" s="87">
        <v>5677716</v>
      </c>
      <c r="C28" s="87">
        <v>184025</v>
      </c>
      <c r="D28" s="87">
        <v>5635970</v>
      </c>
    </row>
    <row r="29" spans="1:4" hidden="1" x14ac:dyDescent="0.15">
      <c r="A29" s="91">
        <v>37141</v>
      </c>
      <c r="B29" s="87">
        <v>5556371</v>
      </c>
      <c r="C29" s="87">
        <v>179986</v>
      </c>
      <c r="D29" s="87">
        <v>5520771</v>
      </c>
    </row>
    <row r="30" spans="1:4" hidden="1" x14ac:dyDescent="0.15">
      <c r="A30" s="91">
        <v>37144</v>
      </c>
      <c r="B30" s="87">
        <v>5507365</v>
      </c>
      <c r="C30" s="87">
        <v>185372</v>
      </c>
      <c r="D30" s="87">
        <v>5560282</v>
      </c>
    </row>
    <row r="31" spans="1:4" hidden="1" x14ac:dyDescent="0.15">
      <c r="A31" s="91">
        <v>37146</v>
      </c>
      <c r="B31" s="87">
        <v>5546610</v>
      </c>
      <c r="C31" s="87">
        <v>185569</v>
      </c>
      <c r="D31" s="87">
        <v>5561026</v>
      </c>
    </row>
    <row r="32" spans="1:4" hidden="1" x14ac:dyDescent="0.15">
      <c r="A32" s="91">
        <v>37147</v>
      </c>
      <c r="B32" s="87">
        <v>5803256</v>
      </c>
      <c r="C32" s="87">
        <v>199157</v>
      </c>
      <c r="D32" s="87">
        <v>5819231</v>
      </c>
    </row>
    <row r="33" spans="1:4" hidden="1" x14ac:dyDescent="0.15">
      <c r="A33" s="91">
        <v>37148</v>
      </c>
      <c r="B33" s="87">
        <v>5706691</v>
      </c>
      <c r="C33" s="87">
        <v>195228</v>
      </c>
      <c r="D33" s="87">
        <v>5763482</v>
      </c>
    </row>
    <row r="34" spans="1:4" hidden="1" x14ac:dyDescent="0.15">
      <c r="A34" s="91">
        <v>37151</v>
      </c>
      <c r="B34" s="87">
        <v>5821835</v>
      </c>
      <c r="C34" s="87">
        <v>179281</v>
      </c>
      <c r="D34" s="87">
        <v>5869357</v>
      </c>
    </row>
    <row r="35" spans="1:4" hidden="1" x14ac:dyDescent="0.15">
      <c r="A35" s="91">
        <v>37152</v>
      </c>
      <c r="B35" s="87">
        <v>5851846</v>
      </c>
      <c r="C35" s="87">
        <v>128529</v>
      </c>
      <c r="D35" s="87">
        <v>5875340</v>
      </c>
    </row>
    <row r="36" spans="1:4" hidden="1" x14ac:dyDescent="0.15">
      <c r="A36" s="91">
        <v>37153</v>
      </c>
      <c r="B36" s="87">
        <v>5574477</v>
      </c>
      <c r="C36" s="87">
        <v>215333</v>
      </c>
      <c r="D36" s="87">
        <v>5702260</v>
      </c>
    </row>
    <row r="37" spans="1:4" hidden="1" x14ac:dyDescent="0.15">
      <c r="A37" s="91">
        <v>37154</v>
      </c>
      <c r="B37" s="87">
        <v>5661438</v>
      </c>
      <c r="C37" s="87">
        <v>185730</v>
      </c>
      <c r="D37" s="87">
        <v>5726795</v>
      </c>
    </row>
    <row r="38" spans="1:4" hidden="1" x14ac:dyDescent="0.15">
      <c r="A38" s="91">
        <v>37155</v>
      </c>
      <c r="B38" s="87">
        <v>5652145</v>
      </c>
      <c r="C38" s="87">
        <v>198210</v>
      </c>
      <c r="D38" s="87">
        <v>5661876</v>
      </c>
    </row>
    <row r="39" spans="1:4" hidden="1" x14ac:dyDescent="0.15">
      <c r="A39" s="91">
        <v>37158</v>
      </c>
      <c r="B39" s="87">
        <v>5678116</v>
      </c>
      <c r="C39" s="87">
        <v>297248</v>
      </c>
      <c r="D39" s="87">
        <v>5831898</v>
      </c>
    </row>
    <row r="40" spans="1:4" hidden="1" x14ac:dyDescent="0.15">
      <c r="A40" s="91">
        <v>37159</v>
      </c>
      <c r="B40" s="87">
        <v>5801523</v>
      </c>
      <c r="C40" s="87">
        <v>66536</v>
      </c>
      <c r="D40" s="87">
        <v>5800451</v>
      </c>
    </row>
    <row r="41" spans="1:4" hidden="1" x14ac:dyDescent="0.15">
      <c r="A41" s="91">
        <v>37160</v>
      </c>
      <c r="B41" s="87">
        <v>5784039</v>
      </c>
      <c r="C41" s="87">
        <v>249445</v>
      </c>
      <c r="D41" s="87">
        <v>5787473</v>
      </c>
    </row>
    <row r="42" spans="1:4" hidden="1" x14ac:dyDescent="0.15">
      <c r="A42" s="91">
        <v>37161</v>
      </c>
      <c r="B42" s="87">
        <v>5469238</v>
      </c>
      <c r="C42" s="87">
        <v>246767</v>
      </c>
      <c r="D42" s="87">
        <v>5516344</v>
      </c>
    </row>
    <row r="43" spans="1:4" hidden="1" x14ac:dyDescent="0.15">
      <c r="A43" s="91">
        <v>37162</v>
      </c>
      <c r="B43" s="87">
        <v>4159751</v>
      </c>
      <c r="C43" s="87">
        <v>263155</v>
      </c>
      <c r="D43" s="87">
        <v>4347741</v>
      </c>
    </row>
    <row r="44" spans="1:4" hidden="1" x14ac:dyDescent="0.15">
      <c r="A44" s="91">
        <v>37165</v>
      </c>
      <c r="B44" s="87">
        <v>4235619</v>
      </c>
      <c r="C44" s="87">
        <v>25305</v>
      </c>
      <c r="D44" s="87">
        <v>4246487</v>
      </c>
    </row>
    <row r="45" spans="1:4" hidden="1" x14ac:dyDescent="0.15">
      <c r="A45" s="91">
        <v>37166</v>
      </c>
      <c r="B45" s="87">
        <v>4301489</v>
      </c>
      <c r="C45" s="87">
        <v>169143</v>
      </c>
      <c r="D45" s="87">
        <v>4160128</v>
      </c>
    </row>
    <row r="46" spans="1:4" hidden="1" x14ac:dyDescent="0.15">
      <c r="A46" s="91">
        <v>37167</v>
      </c>
      <c r="B46" s="87">
        <v>3501074</v>
      </c>
      <c r="C46" s="87">
        <v>230241</v>
      </c>
      <c r="D46" s="87">
        <v>3554478</v>
      </c>
    </row>
    <row r="47" spans="1:4" hidden="1" x14ac:dyDescent="0.15">
      <c r="A47" s="91">
        <v>37168</v>
      </c>
      <c r="B47" s="87">
        <v>3542437</v>
      </c>
      <c r="C47" s="87">
        <v>259484</v>
      </c>
      <c r="D47" s="87">
        <v>3613154</v>
      </c>
    </row>
    <row r="48" spans="1:4" hidden="1" x14ac:dyDescent="0.15">
      <c r="A48" s="91">
        <v>37169</v>
      </c>
      <c r="B48" s="87">
        <v>3440550</v>
      </c>
      <c r="C48" s="87">
        <v>101310</v>
      </c>
      <c r="D48" s="87">
        <v>3489760</v>
      </c>
    </row>
    <row r="49" spans="1:4" hidden="1" x14ac:dyDescent="0.15">
      <c r="A49" s="91">
        <v>37172</v>
      </c>
      <c r="B49" s="87">
        <v>3463272</v>
      </c>
      <c r="C49" s="87">
        <v>104736</v>
      </c>
      <c r="D49" s="87">
        <v>3475508</v>
      </c>
    </row>
    <row r="50" spans="1:4" hidden="1" x14ac:dyDescent="0.15">
      <c r="A50" s="91">
        <v>37173</v>
      </c>
      <c r="B50" s="87">
        <v>3646513</v>
      </c>
      <c r="C50" s="87">
        <v>107694</v>
      </c>
      <c r="D50" s="87">
        <v>3665760</v>
      </c>
    </row>
    <row r="51" spans="1:4" hidden="1" x14ac:dyDescent="0.15">
      <c r="A51" s="91">
        <v>37174</v>
      </c>
      <c r="B51" s="87">
        <v>3699816</v>
      </c>
      <c r="C51" s="87">
        <v>244562</v>
      </c>
      <c r="D51" s="87">
        <v>3793325</v>
      </c>
    </row>
    <row r="52" spans="1:4" hidden="1" x14ac:dyDescent="0.15">
      <c r="A52" s="91">
        <v>37175</v>
      </c>
      <c r="B52" s="87">
        <v>3776748</v>
      </c>
      <c r="C52" s="87">
        <v>218080</v>
      </c>
      <c r="D52" s="87">
        <v>3880235</v>
      </c>
    </row>
    <row r="53" spans="1:4" hidden="1" x14ac:dyDescent="0.15">
      <c r="A53" s="91">
        <v>37176</v>
      </c>
      <c r="B53" s="87">
        <v>3751122</v>
      </c>
      <c r="C53" s="87">
        <v>200015</v>
      </c>
      <c r="D53" s="87">
        <v>3820719</v>
      </c>
    </row>
    <row r="54" spans="1:4" hidden="1" x14ac:dyDescent="0.15">
      <c r="A54" s="91">
        <v>37179</v>
      </c>
      <c r="B54" s="87">
        <v>3824738</v>
      </c>
      <c r="C54" s="87">
        <v>152894</v>
      </c>
      <c r="D54" s="87">
        <v>3929375</v>
      </c>
    </row>
    <row r="55" spans="1:4" hidden="1" x14ac:dyDescent="0.15">
      <c r="A55" s="91">
        <v>37180</v>
      </c>
      <c r="B55" s="87">
        <v>3903836</v>
      </c>
      <c r="C55" s="87">
        <v>191206</v>
      </c>
      <c r="D55" s="87">
        <v>3972755</v>
      </c>
    </row>
    <row r="56" spans="1:4" hidden="1" x14ac:dyDescent="0.15">
      <c r="A56" s="91">
        <v>37181</v>
      </c>
      <c r="B56" s="87">
        <v>3925066</v>
      </c>
      <c r="C56" s="87">
        <v>153398</v>
      </c>
      <c r="D56" s="87">
        <v>4007836</v>
      </c>
    </row>
    <row r="57" spans="1:4" hidden="1" x14ac:dyDescent="0.15">
      <c r="A57" s="91">
        <v>37182</v>
      </c>
      <c r="B57" s="87">
        <v>3987453</v>
      </c>
      <c r="C57" s="87">
        <v>210356</v>
      </c>
      <c r="D57" s="87">
        <v>4016422</v>
      </c>
    </row>
    <row r="58" spans="1:4" hidden="1" x14ac:dyDescent="0.15">
      <c r="A58" s="91">
        <v>37183</v>
      </c>
      <c r="B58" s="87">
        <v>4135272</v>
      </c>
      <c r="C58" s="87">
        <v>243775</v>
      </c>
      <c r="D58" s="87">
        <v>4247788</v>
      </c>
    </row>
    <row r="59" spans="1:4" hidden="1" x14ac:dyDescent="0.15">
      <c r="A59" s="91">
        <v>37186</v>
      </c>
      <c r="B59" s="87">
        <v>4215351</v>
      </c>
      <c r="C59" s="87">
        <v>271074</v>
      </c>
      <c r="D59" s="87">
        <v>4301291</v>
      </c>
    </row>
    <row r="60" spans="1:4" hidden="1" x14ac:dyDescent="0.15">
      <c r="A60" s="91">
        <v>37187</v>
      </c>
      <c r="B60" s="87">
        <v>4136149</v>
      </c>
      <c r="C60" s="87">
        <v>200993</v>
      </c>
      <c r="D60" s="87">
        <v>4131337</v>
      </c>
    </row>
    <row r="61" spans="1:4" hidden="1" x14ac:dyDescent="0.15">
      <c r="A61" s="91">
        <v>37188</v>
      </c>
      <c r="B61" s="87">
        <v>4337222</v>
      </c>
      <c r="C61" s="87">
        <v>160101</v>
      </c>
      <c r="D61" s="87">
        <v>4338066</v>
      </c>
    </row>
    <row r="62" spans="1:4" hidden="1" x14ac:dyDescent="0.15">
      <c r="A62" s="91">
        <v>37189</v>
      </c>
      <c r="B62" s="87">
        <v>4142692</v>
      </c>
      <c r="C62" s="87">
        <v>120521</v>
      </c>
      <c r="D62" s="87">
        <v>4100242</v>
      </c>
    </row>
    <row r="63" spans="1:4" hidden="1" x14ac:dyDescent="0.15">
      <c r="A63" s="91">
        <v>37190</v>
      </c>
      <c r="B63" s="87">
        <v>4111209</v>
      </c>
      <c r="C63" s="87">
        <v>46380</v>
      </c>
      <c r="D63" s="87">
        <v>4112706</v>
      </c>
    </row>
    <row r="64" spans="1:4" hidden="1" x14ac:dyDescent="0.15">
      <c r="A64" s="91">
        <v>37193</v>
      </c>
      <c r="B64" s="87">
        <v>4033946</v>
      </c>
      <c r="C64" s="87">
        <v>158102</v>
      </c>
      <c r="D64" s="87">
        <v>4031028</v>
      </c>
    </row>
    <row r="65" spans="1:4" hidden="1" x14ac:dyDescent="0.15">
      <c r="A65" s="91">
        <v>37194</v>
      </c>
      <c r="B65" s="87">
        <v>3873303</v>
      </c>
      <c r="C65" s="87">
        <v>157310</v>
      </c>
      <c r="D65" s="87">
        <v>3894715</v>
      </c>
    </row>
    <row r="66" spans="1:4" hidden="1" x14ac:dyDescent="0.15">
      <c r="A66" s="91">
        <v>37195</v>
      </c>
      <c r="B66" s="87">
        <v>4026501</v>
      </c>
      <c r="C66" s="87">
        <v>148978</v>
      </c>
      <c r="D66" s="87">
        <v>4026501</v>
      </c>
    </row>
    <row r="67" spans="1:4" hidden="1" x14ac:dyDescent="0.15">
      <c r="A67" s="91">
        <v>37196</v>
      </c>
      <c r="B67" s="87">
        <v>4425776</v>
      </c>
      <c r="C67" s="87">
        <v>353779</v>
      </c>
      <c r="D67" s="87">
        <v>4620502</v>
      </c>
    </row>
    <row r="68" spans="1:4" hidden="1" x14ac:dyDescent="0.15">
      <c r="A68" s="91">
        <v>37197</v>
      </c>
      <c r="B68" s="87">
        <v>4399853</v>
      </c>
      <c r="C68" s="87">
        <v>241749</v>
      </c>
      <c r="D68" s="87">
        <v>4595947</v>
      </c>
    </row>
    <row r="69" spans="1:4" hidden="1" x14ac:dyDescent="0.15">
      <c r="A69" s="91">
        <v>37200</v>
      </c>
      <c r="B69" s="87">
        <v>3671393</v>
      </c>
      <c r="C69" s="87">
        <v>421319</v>
      </c>
      <c r="D69" s="87">
        <v>3797566</v>
      </c>
    </row>
    <row r="70" spans="1:4" hidden="1" x14ac:dyDescent="0.15">
      <c r="A70" s="91">
        <v>37201</v>
      </c>
      <c r="B70" s="87">
        <v>3750906</v>
      </c>
      <c r="C70" s="87">
        <v>412058</v>
      </c>
      <c r="D70" s="87">
        <v>3856453</v>
      </c>
    </row>
    <row r="71" spans="1:4" hidden="1" x14ac:dyDescent="0.15">
      <c r="A71" s="91">
        <v>37202</v>
      </c>
      <c r="B71" s="87">
        <v>3763312</v>
      </c>
      <c r="C71" s="87">
        <v>364752</v>
      </c>
      <c r="D71" s="87">
        <v>3888534</v>
      </c>
    </row>
    <row r="72" spans="1:4" hidden="1" x14ac:dyDescent="0.15">
      <c r="A72" s="91">
        <v>37203</v>
      </c>
      <c r="B72" s="87">
        <v>3835258</v>
      </c>
      <c r="C72" s="87">
        <v>257783</v>
      </c>
      <c r="D72" s="87">
        <v>3846952</v>
      </c>
    </row>
    <row r="73" spans="1:4" hidden="1" x14ac:dyDescent="0.15">
      <c r="A73" s="91">
        <v>37204</v>
      </c>
      <c r="B73" s="87">
        <v>3762260</v>
      </c>
      <c r="C73" s="87">
        <v>124090</v>
      </c>
      <c r="D73" s="87">
        <v>3812505</v>
      </c>
    </row>
    <row r="74" spans="1:4" hidden="1" x14ac:dyDescent="0.15">
      <c r="A74" s="91">
        <v>37207</v>
      </c>
      <c r="B74" s="87">
        <v>3742001</v>
      </c>
      <c r="C74" s="87">
        <v>275840</v>
      </c>
      <c r="D74" s="87">
        <v>3816265</v>
      </c>
    </row>
    <row r="75" spans="1:4" hidden="1" x14ac:dyDescent="0.15">
      <c r="A75" s="91">
        <v>37208</v>
      </c>
      <c r="B75" s="87">
        <v>3619424</v>
      </c>
      <c r="C75" s="87">
        <v>388643</v>
      </c>
      <c r="D75" s="87">
        <v>3746454</v>
      </c>
    </row>
    <row r="76" spans="1:4" hidden="1" x14ac:dyDescent="0.15">
      <c r="A76" s="91">
        <v>37209</v>
      </c>
      <c r="B76" s="87">
        <v>3770167</v>
      </c>
      <c r="C76" s="87">
        <v>443572</v>
      </c>
      <c r="D76" s="87">
        <v>3919131</v>
      </c>
    </row>
    <row r="77" spans="1:4" hidden="1" x14ac:dyDescent="0.15">
      <c r="A77" s="91">
        <v>37210</v>
      </c>
      <c r="B77" s="87">
        <v>3682501</v>
      </c>
      <c r="C77" s="87">
        <v>235460</v>
      </c>
      <c r="D77" s="87">
        <v>3754109</v>
      </c>
    </row>
    <row r="78" spans="1:4" hidden="1" x14ac:dyDescent="0.15">
      <c r="A78" s="91">
        <v>37211</v>
      </c>
      <c r="B78" s="87">
        <v>3817755</v>
      </c>
      <c r="C78" s="87">
        <v>155070</v>
      </c>
      <c r="D78" s="87">
        <v>3881535</v>
      </c>
    </row>
    <row r="79" spans="1:4" hidden="1" x14ac:dyDescent="0.15">
      <c r="A79" s="91">
        <v>37214</v>
      </c>
      <c r="B79" s="87">
        <v>3668257</v>
      </c>
      <c r="C79" s="87">
        <v>108419</v>
      </c>
      <c r="D79" s="87">
        <v>3675213</v>
      </c>
    </row>
    <row r="80" spans="1:4" hidden="1" x14ac:dyDescent="0.15">
      <c r="A80" s="91">
        <v>37215</v>
      </c>
      <c r="B80" s="87">
        <v>4001932</v>
      </c>
      <c r="C80" s="87">
        <v>248101</v>
      </c>
      <c r="D80" s="87">
        <v>4041035</v>
      </c>
    </row>
    <row r="81" spans="1:4" hidden="1" x14ac:dyDescent="0.15">
      <c r="A81" s="91">
        <v>37216</v>
      </c>
      <c r="B81" s="87">
        <v>3928805</v>
      </c>
      <c r="C81" s="87">
        <v>121588</v>
      </c>
      <c r="D81" s="87">
        <v>3953391</v>
      </c>
    </row>
    <row r="82" spans="1:4" hidden="1" x14ac:dyDescent="0.15">
      <c r="A82" s="91">
        <v>37221</v>
      </c>
      <c r="B82" s="87">
        <v>3933944</v>
      </c>
      <c r="C82" s="87">
        <v>0</v>
      </c>
      <c r="D82" s="87">
        <v>3933944</v>
      </c>
    </row>
    <row r="83" spans="1:4" hidden="1" x14ac:dyDescent="0.15">
      <c r="A83" s="91">
        <v>37222</v>
      </c>
      <c r="B83" s="87">
        <v>3934541</v>
      </c>
      <c r="C83" s="87">
        <v>0</v>
      </c>
      <c r="D83" s="87">
        <v>3934541</v>
      </c>
    </row>
    <row r="84" spans="1:4" hidden="1" x14ac:dyDescent="0.15">
      <c r="A84" s="91">
        <v>37223</v>
      </c>
      <c r="B84" s="87">
        <v>3739659</v>
      </c>
      <c r="C84" s="87">
        <v>0</v>
      </c>
      <c r="D84" s="87">
        <v>3739659</v>
      </c>
    </row>
    <row r="85" spans="1:4" hidden="1" x14ac:dyDescent="0.15">
      <c r="A85" s="91">
        <v>37224</v>
      </c>
      <c r="B85" s="87">
        <v>2917740</v>
      </c>
      <c r="C85" s="87">
        <v>96398</v>
      </c>
      <c r="D85" s="87">
        <v>2980603</v>
      </c>
    </row>
    <row r="86" spans="1:4" hidden="1" x14ac:dyDescent="0.15">
      <c r="A86" s="91">
        <v>37225</v>
      </c>
      <c r="B86" s="87">
        <v>2896681</v>
      </c>
      <c r="C86" s="87">
        <v>133559</v>
      </c>
      <c r="D86" s="87">
        <v>2994426</v>
      </c>
    </row>
    <row r="87" spans="1:4" x14ac:dyDescent="0.15">
      <c r="A87" s="91">
        <v>37228</v>
      </c>
      <c r="B87" s="87">
        <v>2783618</v>
      </c>
      <c r="C87" s="87">
        <v>40250</v>
      </c>
      <c r="D87" s="87">
        <v>2800153</v>
      </c>
    </row>
    <row r="88" spans="1:4" x14ac:dyDescent="0.15">
      <c r="A88" s="91">
        <v>37229</v>
      </c>
      <c r="B88" s="87">
        <v>2718584</v>
      </c>
      <c r="C88" s="87">
        <v>83822</v>
      </c>
      <c r="D88" s="87">
        <v>2737037</v>
      </c>
    </row>
    <row r="89" spans="1:4" x14ac:dyDescent="0.15">
      <c r="A89" s="91">
        <v>37230</v>
      </c>
      <c r="B89" s="87">
        <v>2697806</v>
      </c>
      <c r="C89" s="87">
        <v>138638</v>
      </c>
      <c r="D89" s="87">
        <v>2762097</v>
      </c>
    </row>
    <row r="90" spans="1:4" x14ac:dyDescent="0.15">
      <c r="A90" s="91">
        <v>37231</v>
      </c>
      <c r="B90" s="87">
        <v>2767522</v>
      </c>
      <c r="C90" s="87">
        <v>157877</v>
      </c>
      <c r="D90" s="87">
        <v>2847870</v>
      </c>
    </row>
    <row r="91" spans="1:4" x14ac:dyDescent="0.15">
      <c r="A91" s="91">
        <v>37232</v>
      </c>
      <c r="B91" s="87">
        <v>2861562</v>
      </c>
      <c r="C91" s="87">
        <v>128411</v>
      </c>
      <c r="D91" s="87">
        <v>2773988</v>
      </c>
    </row>
    <row r="92" spans="1:4" x14ac:dyDescent="0.15">
      <c r="A92" s="91">
        <v>37235</v>
      </c>
      <c r="B92" s="87">
        <v>2776663</v>
      </c>
      <c r="C92" s="87">
        <v>150060</v>
      </c>
      <c r="D92" s="87">
        <v>2850815</v>
      </c>
    </row>
    <row r="93" spans="1:4" x14ac:dyDescent="0.15">
      <c r="A93" s="91">
        <v>37236</v>
      </c>
      <c r="B93" s="87">
        <v>2917433</v>
      </c>
      <c r="C93" s="87">
        <v>164620</v>
      </c>
      <c r="D93" s="87">
        <v>2975769</v>
      </c>
    </row>
    <row r="94" spans="1:4" x14ac:dyDescent="0.15">
      <c r="A94" s="91">
        <v>37237</v>
      </c>
      <c r="B94" s="87">
        <v>2777063</v>
      </c>
      <c r="C94" s="87">
        <v>335675</v>
      </c>
      <c r="D94" s="87">
        <v>2777063</v>
      </c>
    </row>
    <row r="95" spans="1:4" x14ac:dyDescent="0.15">
      <c r="A95" s="91">
        <v>37238</v>
      </c>
      <c r="B95" s="87">
        <v>2725930</v>
      </c>
      <c r="C95" s="87">
        <v>277123</v>
      </c>
      <c r="D95" s="87">
        <v>2903283</v>
      </c>
    </row>
    <row r="96" spans="1:4" x14ac:dyDescent="0.15">
      <c r="A96" s="91">
        <v>37239</v>
      </c>
      <c r="B96" s="87">
        <v>2595434</v>
      </c>
      <c r="C96" s="87">
        <v>283690</v>
      </c>
      <c r="D96" s="87">
        <v>2883720</v>
      </c>
    </row>
    <row r="97" spans="1:4" x14ac:dyDescent="0.15">
      <c r="A97" s="91">
        <v>37242</v>
      </c>
      <c r="B97" s="87">
        <v>2859544</v>
      </c>
      <c r="C97" s="87">
        <v>134457</v>
      </c>
      <c r="D97" s="87">
        <v>2938120</v>
      </c>
    </row>
    <row r="98" spans="1:4" x14ac:dyDescent="0.15">
      <c r="A98" s="91">
        <v>37243</v>
      </c>
      <c r="B98" s="87">
        <v>2697090</v>
      </c>
      <c r="C98" s="87">
        <v>0</v>
      </c>
      <c r="D98" s="87">
        <v>2697090</v>
      </c>
    </row>
    <row r="99" spans="1:4" x14ac:dyDescent="0.15">
      <c r="A99" s="91">
        <v>37244</v>
      </c>
      <c r="B99" s="87">
        <v>2741177</v>
      </c>
      <c r="C99" s="87">
        <v>47201</v>
      </c>
      <c r="D99" s="87">
        <v>2744823</v>
      </c>
    </row>
    <row r="100" spans="1:4" x14ac:dyDescent="0.15">
      <c r="A100" s="91">
        <v>37245</v>
      </c>
      <c r="B100" s="87">
        <v>2867079</v>
      </c>
      <c r="C100" s="87">
        <v>51993</v>
      </c>
      <c r="D100" s="87">
        <v>2857215</v>
      </c>
    </row>
    <row r="101" spans="1:4" x14ac:dyDescent="0.15">
      <c r="D101" s="87"/>
    </row>
    <row r="102" spans="1:4" x14ac:dyDescent="0.15">
      <c r="D102" s="87"/>
    </row>
    <row r="103" spans="1:4" x14ac:dyDescent="0.15">
      <c r="D103" s="87"/>
    </row>
    <row r="104" spans="1:4" x14ac:dyDescent="0.15">
      <c r="D104" s="87"/>
    </row>
    <row r="105" spans="1:4" x14ac:dyDescent="0.15">
      <c r="D105" s="87"/>
    </row>
    <row r="106" spans="1:4" x14ac:dyDescent="0.15">
      <c r="D106" s="87"/>
    </row>
    <row r="107" spans="1:4" x14ac:dyDescent="0.15">
      <c r="D107" s="87"/>
    </row>
    <row r="108" spans="1:4" x14ac:dyDescent="0.15">
      <c r="D108" s="87"/>
    </row>
    <row r="109" spans="1:4" x14ac:dyDescent="0.15">
      <c r="D109" s="87"/>
    </row>
    <row r="110" spans="1:4" x14ac:dyDescent="0.15">
      <c r="D110" s="87"/>
    </row>
    <row r="111" spans="1:4" x14ac:dyDescent="0.15">
      <c r="D111" s="87"/>
    </row>
    <row r="112" spans="1:4" x14ac:dyDescent="0.15">
      <c r="D112" s="87"/>
    </row>
    <row r="113" spans="4:4" x14ac:dyDescent="0.15">
      <c r="D113" s="87"/>
    </row>
    <row r="114" spans="4:4" x14ac:dyDescent="0.15">
      <c r="D114" s="87"/>
    </row>
    <row r="115" spans="4:4" x14ac:dyDescent="0.15">
      <c r="D115" s="87"/>
    </row>
    <row r="116" spans="4:4" x14ac:dyDescent="0.15">
      <c r="D116" s="87"/>
    </row>
    <row r="117" spans="4:4" x14ac:dyDescent="0.15">
      <c r="D117" s="87"/>
    </row>
    <row r="118" spans="4:4" x14ac:dyDescent="0.15">
      <c r="D118" s="87"/>
    </row>
    <row r="119" spans="4:4" x14ac:dyDescent="0.15">
      <c r="D119" s="87"/>
    </row>
    <row r="120" spans="4:4" x14ac:dyDescent="0.15">
      <c r="D120" s="87"/>
    </row>
    <row r="121" spans="4:4" x14ac:dyDescent="0.15">
      <c r="D121" s="87"/>
    </row>
    <row r="122" spans="4:4" x14ac:dyDescent="0.15">
      <c r="D122" s="87"/>
    </row>
    <row r="123" spans="4:4" x14ac:dyDescent="0.15">
      <c r="D123" s="87"/>
    </row>
    <row r="124" spans="4:4" x14ac:dyDescent="0.15">
      <c r="D124" s="87"/>
    </row>
    <row r="125" spans="4:4" x14ac:dyDescent="0.15">
      <c r="D125" s="87"/>
    </row>
    <row r="126" spans="4:4" x14ac:dyDescent="0.15">
      <c r="D126" s="87"/>
    </row>
    <row r="127" spans="4:4" x14ac:dyDescent="0.15">
      <c r="D127" s="87"/>
    </row>
    <row r="128" spans="4:4" x14ac:dyDescent="0.15">
      <c r="D128" s="87"/>
    </row>
    <row r="129" spans="4:4" x14ac:dyDescent="0.15">
      <c r="D129" s="87"/>
    </row>
    <row r="130" spans="4:4" x14ac:dyDescent="0.15">
      <c r="D130" s="87"/>
    </row>
    <row r="131" spans="4:4" x14ac:dyDescent="0.15">
      <c r="D131" s="87"/>
    </row>
    <row r="132" spans="4:4" x14ac:dyDescent="0.15">
      <c r="D132" s="87"/>
    </row>
    <row r="133" spans="4:4" x14ac:dyDescent="0.15">
      <c r="D133" s="87"/>
    </row>
    <row r="134" spans="4:4" x14ac:dyDescent="0.15">
      <c r="D134" s="87"/>
    </row>
    <row r="135" spans="4:4" x14ac:dyDescent="0.15">
      <c r="D135" s="87"/>
    </row>
    <row r="136" spans="4:4" x14ac:dyDescent="0.15">
      <c r="D136" s="87"/>
    </row>
    <row r="137" spans="4:4" x14ac:dyDescent="0.15">
      <c r="D137" s="87"/>
    </row>
    <row r="138" spans="4:4" x14ac:dyDescent="0.15">
      <c r="D138" s="87"/>
    </row>
    <row r="139" spans="4:4" x14ac:dyDescent="0.15">
      <c r="D139" s="87"/>
    </row>
    <row r="140" spans="4:4" x14ac:dyDescent="0.15">
      <c r="D140" s="87"/>
    </row>
    <row r="141" spans="4:4" x14ac:dyDescent="0.15">
      <c r="D141" s="87"/>
    </row>
    <row r="142" spans="4:4" x14ac:dyDescent="0.15">
      <c r="D142" s="87"/>
    </row>
    <row r="143" spans="4:4" x14ac:dyDescent="0.15">
      <c r="D143" s="87"/>
    </row>
    <row r="144" spans="4:4" x14ac:dyDescent="0.15">
      <c r="D144" s="87"/>
    </row>
    <row r="145" spans="4:4" x14ac:dyDescent="0.15">
      <c r="D145" s="87"/>
    </row>
    <row r="146" spans="4:4" x14ac:dyDescent="0.15">
      <c r="D146" s="87"/>
    </row>
    <row r="147" spans="4:4" x14ac:dyDescent="0.15">
      <c r="D147" s="87"/>
    </row>
    <row r="148" spans="4:4" x14ac:dyDescent="0.15">
      <c r="D148" s="87"/>
    </row>
    <row r="149" spans="4:4" x14ac:dyDescent="0.15">
      <c r="D149" s="87"/>
    </row>
    <row r="150" spans="4:4" x14ac:dyDescent="0.15">
      <c r="D150" s="87"/>
    </row>
    <row r="151" spans="4:4" x14ac:dyDescent="0.15">
      <c r="D151" s="87"/>
    </row>
    <row r="152" spans="4:4" x14ac:dyDescent="0.15">
      <c r="D152" s="87"/>
    </row>
    <row r="153" spans="4:4" x14ac:dyDescent="0.15">
      <c r="D153" s="87"/>
    </row>
    <row r="154" spans="4:4" x14ac:dyDescent="0.15">
      <c r="D154" s="87"/>
    </row>
    <row r="155" spans="4:4" x14ac:dyDescent="0.15">
      <c r="D155" s="87"/>
    </row>
    <row r="156" spans="4:4" x14ac:dyDescent="0.15">
      <c r="D156" s="87"/>
    </row>
    <row r="157" spans="4:4" x14ac:dyDescent="0.15">
      <c r="D157" s="87"/>
    </row>
    <row r="158" spans="4:4" x14ac:dyDescent="0.15">
      <c r="D158" s="87"/>
    </row>
    <row r="159" spans="4:4" x14ac:dyDescent="0.15">
      <c r="D159" s="87"/>
    </row>
    <row r="160" spans="4:4" x14ac:dyDescent="0.15">
      <c r="D160" s="87"/>
    </row>
    <row r="161" spans="4:4" x14ac:dyDescent="0.15">
      <c r="D161" s="87"/>
    </row>
    <row r="162" spans="4:4" x14ac:dyDescent="0.15">
      <c r="D162" s="87"/>
    </row>
    <row r="163" spans="4:4" x14ac:dyDescent="0.15">
      <c r="D163" s="87"/>
    </row>
    <row r="164" spans="4:4" x14ac:dyDescent="0.15">
      <c r="D164" s="87"/>
    </row>
    <row r="165" spans="4:4" x14ac:dyDescent="0.15">
      <c r="D165" s="87"/>
    </row>
    <row r="166" spans="4:4" x14ac:dyDescent="0.15">
      <c r="D166" s="87"/>
    </row>
    <row r="167" spans="4:4" x14ac:dyDescent="0.15">
      <c r="D167" s="87"/>
    </row>
    <row r="168" spans="4:4" x14ac:dyDescent="0.15">
      <c r="D168" s="87"/>
    </row>
    <row r="169" spans="4:4" x14ac:dyDescent="0.15">
      <c r="D169" s="87"/>
    </row>
    <row r="170" spans="4:4" x14ac:dyDescent="0.15">
      <c r="D170" s="87"/>
    </row>
    <row r="171" spans="4:4" x14ac:dyDescent="0.15">
      <c r="D171" s="87"/>
    </row>
    <row r="172" spans="4:4" x14ac:dyDescent="0.15">
      <c r="D172" s="87"/>
    </row>
    <row r="173" spans="4:4" x14ac:dyDescent="0.15">
      <c r="D173" s="87"/>
    </row>
    <row r="174" spans="4:4" x14ac:dyDescent="0.15">
      <c r="D174" s="87"/>
    </row>
    <row r="175" spans="4:4" x14ac:dyDescent="0.15">
      <c r="D175" s="87"/>
    </row>
    <row r="176" spans="4:4" x14ac:dyDescent="0.15">
      <c r="D176" s="87"/>
    </row>
    <row r="177" spans="4:4" x14ac:dyDescent="0.15">
      <c r="D177" s="87"/>
    </row>
    <row r="178" spans="4:4" x14ac:dyDescent="0.15">
      <c r="D178" s="87"/>
    </row>
    <row r="179" spans="4:4" x14ac:dyDescent="0.15">
      <c r="D179" s="87"/>
    </row>
    <row r="180" spans="4:4" x14ac:dyDescent="0.15">
      <c r="D180" s="87"/>
    </row>
    <row r="181" spans="4:4" x14ac:dyDescent="0.15">
      <c r="D181" s="87"/>
    </row>
    <row r="182" spans="4:4" x14ac:dyDescent="0.15">
      <c r="D182" s="87"/>
    </row>
    <row r="183" spans="4:4" x14ac:dyDescent="0.15">
      <c r="D183" s="87"/>
    </row>
    <row r="184" spans="4:4" x14ac:dyDescent="0.15">
      <c r="D184" s="87"/>
    </row>
    <row r="185" spans="4:4" x14ac:dyDescent="0.15">
      <c r="D185" s="87"/>
    </row>
    <row r="186" spans="4:4" x14ac:dyDescent="0.15">
      <c r="D186" s="87"/>
    </row>
    <row r="187" spans="4:4" x14ac:dyDescent="0.15">
      <c r="D187" s="87"/>
    </row>
    <row r="188" spans="4:4" x14ac:dyDescent="0.15">
      <c r="D188" s="87"/>
    </row>
    <row r="189" spans="4:4" x14ac:dyDescent="0.15">
      <c r="D189" s="87"/>
    </row>
    <row r="190" spans="4:4" x14ac:dyDescent="0.15">
      <c r="D190" s="87"/>
    </row>
    <row r="191" spans="4:4" x14ac:dyDescent="0.15">
      <c r="D191" s="87"/>
    </row>
    <row r="192" spans="4:4" x14ac:dyDescent="0.15">
      <c r="D192" s="87"/>
    </row>
    <row r="193" spans="4:4" x14ac:dyDescent="0.15">
      <c r="D193" s="87"/>
    </row>
    <row r="194" spans="4:4" x14ac:dyDescent="0.15">
      <c r="D194" s="87"/>
    </row>
    <row r="195" spans="4:4" x14ac:dyDescent="0.15">
      <c r="D195" s="87"/>
    </row>
    <row r="196" spans="4:4" x14ac:dyDescent="0.15">
      <c r="D196" s="87"/>
    </row>
    <row r="197" spans="4:4" x14ac:dyDescent="0.15">
      <c r="D197" s="87"/>
    </row>
    <row r="198" spans="4:4" x14ac:dyDescent="0.15">
      <c r="D198" s="87"/>
    </row>
    <row r="199" spans="4:4" x14ac:dyDescent="0.15">
      <c r="D199" s="87"/>
    </row>
    <row r="200" spans="4:4" x14ac:dyDescent="0.15">
      <c r="D200" s="87"/>
    </row>
    <row r="201" spans="4:4" x14ac:dyDescent="0.15">
      <c r="D201" s="87"/>
    </row>
    <row r="202" spans="4:4" x14ac:dyDescent="0.15">
      <c r="D202" s="87"/>
    </row>
    <row r="203" spans="4:4" x14ac:dyDescent="0.15">
      <c r="D203" s="87"/>
    </row>
    <row r="204" spans="4:4" x14ac:dyDescent="0.15">
      <c r="D204" s="87"/>
    </row>
    <row r="205" spans="4:4" x14ac:dyDescent="0.15">
      <c r="D205" s="87"/>
    </row>
    <row r="206" spans="4:4" x14ac:dyDescent="0.15">
      <c r="D206" s="87"/>
    </row>
    <row r="207" spans="4:4" x14ac:dyDescent="0.15">
      <c r="D207" s="87"/>
    </row>
    <row r="208" spans="4:4" x14ac:dyDescent="0.15">
      <c r="D208" s="87"/>
    </row>
    <row r="209" spans="4:4" x14ac:dyDescent="0.15">
      <c r="D209" s="87"/>
    </row>
    <row r="210" spans="4:4" x14ac:dyDescent="0.15">
      <c r="D210" s="87"/>
    </row>
    <row r="211" spans="4:4" x14ac:dyDescent="0.15">
      <c r="D211" s="87"/>
    </row>
    <row r="212" spans="4:4" x14ac:dyDescent="0.15">
      <c r="D212" s="87"/>
    </row>
    <row r="213" spans="4:4" x14ac:dyDescent="0.15">
      <c r="D213" s="87"/>
    </row>
    <row r="214" spans="4:4" x14ac:dyDescent="0.15">
      <c r="D214" s="87"/>
    </row>
    <row r="215" spans="4:4" x14ac:dyDescent="0.15">
      <c r="D215" s="87"/>
    </row>
    <row r="216" spans="4:4" x14ac:dyDescent="0.15">
      <c r="D216" s="87"/>
    </row>
    <row r="217" spans="4:4" x14ac:dyDescent="0.15">
      <c r="D217" s="87"/>
    </row>
    <row r="218" spans="4:4" x14ac:dyDescent="0.15">
      <c r="D218" s="87"/>
    </row>
    <row r="219" spans="4:4" x14ac:dyDescent="0.15">
      <c r="D219" s="87"/>
    </row>
    <row r="220" spans="4:4" x14ac:dyDescent="0.15">
      <c r="D220" s="87"/>
    </row>
    <row r="221" spans="4:4" x14ac:dyDescent="0.15">
      <c r="D221" s="87"/>
    </row>
    <row r="222" spans="4:4" x14ac:dyDescent="0.15">
      <c r="D222" s="87"/>
    </row>
    <row r="223" spans="4:4" x14ac:dyDescent="0.15">
      <c r="D223" s="87"/>
    </row>
    <row r="224" spans="4:4" x14ac:dyDescent="0.15">
      <c r="D224" s="87"/>
    </row>
    <row r="225" spans="4:4" x14ac:dyDescent="0.15">
      <c r="D225" s="87"/>
    </row>
    <row r="226" spans="4:4" x14ac:dyDescent="0.15">
      <c r="D226" s="87"/>
    </row>
    <row r="227" spans="4:4" x14ac:dyDescent="0.15">
      <c r="D227" s="87"/>
    </row>
    <row r="228" spans="4:4" x14ac:dyDescent="0.15">
      <c r="D228" s="87"/>
    </row>
    <row r="229" spans="4:4" x14ac:dyDescent="0.15">
      <c r="D229" s="87"/>
    </row>
    <row r="230" spans="4:4" x14ac:dyDescent="0.15">
      <c r="D230" s="87"/>
    </row>
    <row r="231" spans="4:4" x14ac:dyDescent="0.15">
      <c r="D231" s="87"/>
    </row>
    <row r="232" spans="4:4" x14ac:dyDescent="0.15">
      <c r="D232" s="87"/>
    </row>
    <row r="233" spans="4:4" x14ac:dyDescent="0.15">
      <c r="D233" s="87"/>
    </row>
    <row r="234" spans="4:4" x14ac:dyDescent="0.15">
      <c r="D234" s="87"/>
    </row>
    <row r="235" spans="4:4" x14ac:dyDescent="0.15">
      <c r="D235" s="87"/>
    </row>
    <row r="236" spans="4:4" x14ac:dyDescent="0.15">
      <c r="D236" s="87"/>
    </row>
    <row r="237" spans="4:4" x14ac:dyDescent="0.15">
      <c r="D237" s="87"/>
    </row>
    <row r="238" spans="4:4" x14ac:dyDescent="0.15">
      <c r="D238" s="87"/>
    </row>
    <row r="239" spans="4:4" x14ac:dyDescent="0.15">
      <c r="D239" s="87"/>
    </row>
    <row r="240" spans="4:4" x14ac:dyDescent="0.15">
      <c r="D240" s="87"/>
    </row>
    <row r="241" spans="4:4" x14ac:dyDescent="0.15">
      <c r="D241" s="87"/>
    </row>
    <row r="242" spans="4:4" x14ac:dyDescent="0.15">
      <c r="D242" s="87"/>
    </row>
    <row r="243" spans="4:4" x14ac:dyDescent="0.15">
      <c r="D243" s="87"/>
    </row>
    <row r="244" spans="4:4" x14ac:dyDescent="0.15">
      <c r="D244" s="87"/>
    </row>
    <row r="245" spans="4:4" x14ac:dyDescent="0.15">
      <c r="D245" s="87"/>
    </row>
    <row r="246" spans="4:4" x14ac:dyDescent="0.15">
      <c r="D246" s="87"/>
    </row>
    <row r="247" spans="4:4" x14ac:dyDescent="0.15">
      <c r="D247" s="87"/>
    </row>
    <row r="248" spans="4:4" x14ac:dyDescent="0.15">
      <c r="D248" s="87"/>
    </row>
    <row r="249" spans="4:4" x14ac:dyDescent="0.15">
      <c r="D249" s="87"/>
    </row>
    <row r="250" spans="4:4" x14ac:dyDescent="0.15">
      <c r="D250" s="87"/>
    </row>
    <row r="251" spans="4:4" x14ac:dyDescent="0.15">
      <c r="D251" s="87"/>
    </row>
    <row r="252" spans="4:4" x14ac:dyDescent="0.15">
      <c r="D252" s="87"/>
    </row>
    <row r="253" spans="4:4" x14ac:dyDescent="0.15">
      <c r="D253" s="87"/>
    </row>
    <row r="254" spans="4:4" x14ac:dyDescent="0.15">
      <c r="D254" s="87"/>
    </row>
    <row r="255" spans="4:4" x14ac:dyDescent="0.15">
      <c r="D255" s="87"/>
    </row>
    <row r="256" spans="4:4" x14ac:dyDescent="0.15">
      <c r="D256" s="87"/>
    </row>
    <row r="257" spans="4:4" x14ac:dyDescent="0.15">
      <c r="D257" s="87"/>
    </row>
    <row r="258" spans="4:4" x14ac:dyDescent="0.15">
      <c r="D258" s="87"/>
    </row>
    <row r="259" spans="4:4" x14ac:dyDescent="0.15">
      <c r="D259" s="87"/>
    </row>
    <row r="260" spans="4:4" x14ac:dyDescent="0.15">
      <c r="D260" s="87"/>
    </row>
    <row r="261" spans="4:4" x14ac:dyDescent="0.15">
      <c r="D261" s="87"/>
    </row>
    <row r="262" spans="4:4" x14ac:dyDescent="0.15">
      <c r="D262" s="87"/>
    </row>
    <row r="263" spans="4:4" x14ac:dyDescent="0.15">
      <c r="D263" s="87"/>
    </row>
    <row r="264" spans="4:4" x14ac:dyDescent="0.15">
      <c r="D264" s="87"/>
    </row>
    <row r="265" spans="4:4" x14ac:dyDescent="0.15">
      <c r="D265" s="87"/>
    </row>
    <row r="266" spans="4:4" x14ac:dyDescent="0.15">
      <c r="D266" s="87"/>
    </row>
    <row r="267" spans="4:4" x14ac:dyDescent="0.15">
      <c r="D267" s="87"/>
    </row>
    <row r="268" spans="4:4" x14ac:dyDescent="0.15">
      <c r="D268" s="87"/>
    </row>
    <row r="269" spans="4:4" x14ac:dyDescent="0.15">
      <c r="D269" s="87"/>
    </row>
    <row r="270" spans="4:4" x14ac:dyDescent="0.15">
      <c r="D270" s="87"/>
    </row>
    <row r="271" spans="4:4" x14ac:dyDescent="0.15">
      <c r="D271" s="87"/>
    </row>
    <row r="272" spans="4:4" x14ac:dyDescent="0.15">
      <c r="D272" s="87"/>
    </row>
    <row r="273" spans="4:4" x14ac:dyDescent="0.15">
      <c r="D273" s="87"/>
    </row>
    <row r="274" spans="4:4" x14ac:dyDescent="0.15">
      <c r="D274" s="87"/>
    </row>
    <row r="275" spans="4:4" x14ac:dyDescent="0.15">
      <c r="D275" s="87"/>
    </row>
    <row r="276" spans="4:4" x14ac:dyDescent="0.15">
      <c r="D276" s="87"/>
    </row>
    <row r="277" spans="4:4" x14ac:dyDescent="0.15">
      <c r="D277" s="87"/>
    </row>
    <row r="278" spans="4:4" x14ac:dyDescent="0.15">
      <c r="D278" s="87"/>
    </row>
    <row r="279" spans="4:4" x14ac:dyDescent="0.15">
      <c r="D279" s="87"/>
    </row>
    <row r="280" spans="4:4" x14ac:dyDescent="0.15">
      <c r="D280" s="87"/>
    </row>
    <row r="281" spans="4:4" x14ac:dyDescent="0.15">
      <c r="D281" s="87"/>
    </row>
    <row r="282" spans="4:4" x14ac:dyDescent="0.15">
      <c r="D282" s="87"/>
    </row>
    <row r="283" spans="4:4" x14ac:dyDescent="0.15">
      <c r="D283" s="87"/>
    </row>
    <row r="284" spans="4:4" x14ac:dyDescent="0.15">
      <c r="D284" s="87"/>
    </row>
    <row r="285" spans="4:4" x14ac:dyDescent="0.15">
      <c r="D285" s="87"/>
    </row>
    <row r="286" spans="4:4" x14ac:dyDescent="0.15">
      <c r="D286" s="87"/>
    </row>
    <row r="287" spans="4:4" x14ac:dyDescent="0.15">
      <c r="D287" s="87"/>
    </row>
    <row r="288" spans="4:4" x14ac:dyDescent="0.15">
      <c r="D288" s="87"/>
    </row>
    <row r="289" spans="4:4" x14ac:dyDescent="0.15">
      <c r="D289" s="87"/>
    </row>
    <row r="290" spans="4:4" x14ac:dyDescent="0.15">
      <c r="D290" s="87"/>
    </row>
    <row r="291" spans="4:4" x14ac:dyDescent="0.15">
      <c r="D291" s="87"/>
    </row>
    <row r="292" spans="4:4" x14ac:dyDescent="0.15">
      <c r="D292" s="87"/>
    </row>
    <row r="293" spans="4:4" x14ac:dyDescent="0.15">
      <c r="D293" s="87"/>
    </row>
    <row r="294" spans="4:4" x14ac:dyDescent="0.15">
      <c r="D294" s="87"/>
    </row>
    <row r="295" spans="4:4" x14ac:dyDescent="0.15">
      <c r="D295" s="87"/>
    </row>
    <row r="296" spans="4:4" x14ac:dyDescent="0.15">
      <c r="D296" s="87"/>
    </row>
    <row r="297" spans="4:4" x14ac:dyDescent="0.15">
      <c r="D297" s="87"/>
    </row>
    <row r="298" spans="4:4" x14ac:dyDescent="0.15">
      <c r="D298" s="87"/>
    </row>
    <row r="299" spans="4:4" x14ac:dyDescent="0.15">
      <c r="D299" s="87"/>
    </row>
    <row r="300" spans="4:4" x14ac:dyDescent="0.15">
      <c r="D300" s="87"/>
    </row>
    <row r="301" spans="4:4" x14ac:dyDescent="0.15">
      <c r="D301" s="87"/>
    </row>
    <row r="302" spans="4:4" x14ac:dyDescent="0.15">
      <c r="D302" s="87"/>
    </row>
    <row r="303" spans="4:4" x14ac:dyDescent="0.15">
      <c r="D303" s="87"/>
    </row>
    <row r="304" spans="4:4" x14ac:dyDescent="0.15">
      <c r="D304" s="87"/>
    </row>
    <row r="305" spans="4:4" x14ac:dyDescent="0.15">
      <c r="D305" s="87"/>
    </row>
    <row r="306" spans="4:4" x14ac:dyDescent="0.15">
      <c r="D306" s="87"/>
    </row>
    <row r="307" spans="4:4" x14ac:dyDescent="0.15">
      <c r="D307" s="87"/>
    </row>
    <row r="308" spans="4:4" x14ac:dyDescent="0.15">
      <c r="D308" s="87"/>
    </row>
    <row r="309" spans="4:4" x14ac:dyDescent="0.15">
      <c r="D309" s="87"/>
    </row>
    <row r="310" spans="4:4" x14ac:dyDescent="0.15">
      <c r="D310" s="87"/>
    </row>
    <row r="311" spans="4:4" x14ac:dyDescent="0.15">
      <c r="D311" s="87"/>
    </row>
    <row r="312" spans="4:4" x14ac:dyDescent="0.15">
      <c r="D312" s="87"/>
    </row>
    <row r="313" spans="4:4" x14ac:dyDescent="0.15">
      <c r="D313" s="87"/>
    </row>
    <row r="314" spans="4:4" x14ac:dyDescent="0.15">
      <c r="D314" s="87"/>
    </row>
    <row r="315" spans="4:4" x14ac:dyDescent="0.15">
      <c r="D315" s="87"/>
    </row>
    <row r="316" spans="4:4" x14ac:dyDescent="0.15">
      <c r="D316" s="87"/>
    </row>
    <row r="317" spans="4:4" x14ac:dyDescent="0.15">
      <c r="D317" s="87"/>
    </row>
    <row r="318" spans="4:4" x14ac:dyDescent="0.15">
      <c r="D318" s="87"/>
    </row>
    <row r="319" spans="4:4" x14ac:dyDescent="0.15">
      <c r="D319" s="87"/>
    </row>
    <row r="320" spans="4:4" x14ac:dyDescent="0.15">
      <c r="D320" s="87"/>
    </row>
    <row r="321" spans="4:4" x14ac:dyDescent="0.15">
      <c r="D321" s="87"/>
    </row>
    <row r="322" spans="4:4" x14ac:dyDescent="0.15">
      <c r="D322" s="87"/>
    </row>
    <row r="323" spans="4:4" x14ac:dyDescent="0.15">
      <c r="D323" s="87"/>
    </row>
    <row r="324" spans="4:4" x14ac:dyDescent="0.15">
      <c r="D324" s="87"/>
    </row>
    <row r="325" spans="4:4" x14ac:dyDescent="0.15">
      <c r="D325" s="87"/>
    </row>
    <row r="326" spans="4:4" x14ac:dyDescent="0.15">
      <c r="D326" s="87"/>
    </row>
    <row r="327" spans="4:4" x14ac:dyDescent="0.15">
      <c r="D327" s="87"/>
    </row>
    <row r="328" spans="4:4" x14ac:dyDescent="0.15">
      <c r="D328" s="87"/>
    </row>
    <row r="329" spans="4:4" x14ac:dyDescent="0.15">
      <c r="D329" s="87"/>
    </row>
    <row r="330" spans="4:4" x14ac:dyDescent="0.15">
      <c r="D330" s="87"/>
    </row>
    <row r="331" spans="4:4" x14ac:dyDescent="0.15">
      <c r="D331" s="87"/>
    </row>
    <row r="332" spans="4:4" x14ac:dyDescent="0.15">
      <c r="D332" s="87"/>
    </row>
    <row r="333" spans="4:4" x14ac:dyDescent="0.15">
      <c r="D333" s="87"/>
    </row>
    <row r="334" spans="4:4" x14ac:dyDescent="0.15">
      <c r="D334" s="87"/>
    </row>
    <row r="335" spans="4:4" x14ac:dyDescent="0.15">
      <c r="D335" s="87"/>
    </row>
    <row r="336" spans="4:4" x14ac:dyDescent="0.15">
      <c r="D336" s="87"/>
    </row>
    <row r="337" spans="4:4" x14ac:dyDescent="0.15">
      <c r="D337" s="87"/>
    </row>
    <row r="338" spans="4:4" x14ac:dyDescent="0.15">
      <c r="D338" s="87"/>
    </row>
    <row r="339" spans="4:4" x14ac:dyDescent="0.15">
      <c r="D339" s="87"/>
    </row>
    <row r="340" spans="4:4" x14ac:dyDescent="0.15">
      <c r="D340" s="87"/>
    </row>
    <row r="341" spans="4:4" x14ac:dyDescent="0.15">
      <c r="D341" s="87"/>
    </row>
    <row r="342" spans="4:4" x14ac:dyDescent="0.15">
      <c r="D342" s="87"/>
    </row>
    <row r="343" spans="4:4" x14ac:dyDescent="0.15">
      <c r="D343" s="87"/>
    </row>
    <row r="344" spans="4:4" x14ac:dyDescent="0.15">
      <c r="D344" s="87"/>
    </row>
    <row r="345" spans="4:4" x14ac:dyDescent="0.15">
      <c r="D345" s="87"/>
    </row>
    <row r="346" spans="4:4" x14ac:dyDescent="0.15">
      <c r="D346" s="87"/>
    </row>
    <row r="347" spans="4:4" x14ac:dyDescent="0.15">
      <c r="D347" s="87"/>
    </row>
    <row r="348" spans="4:4" x14ac:dyDescent="0.15">
      <c r="D348" s="87"/>
    </row>
    <row r="349" spans="4:4" x14ac:dyDescent="0.15">
      <c r="D349" s="87"/>
    </row>
    <row r="350" spans="4:4" x14ac:dyDescent="0.15">
      <c r="D350" s="87"/>
    </row>
    <row r="351" spans="4:4" x14ac:dyDescent="0.15">
      <c r="D351" s="87"/>
    </row>
    <row r="352" spans="4:4" x14ac:dyDescent="0.15">
      <c r="D352" s="87"/>
    </row>
    <row r="353" spans="4:4" x14ac:dyDescent="0.15">
      <c r="D353" s="87"/>
    </row>
    <row r="354" spans="4:4" x14ac:dyDescent="0.15">
      <c r="D354" s="87"/>
    </row>
    <row r="355" spans="4:4" x14ac:dyDescent="0.15">
      <c r="D355" s="87"/>
    </row>
    <row r="356" spans="4:4" x14ac:dyDescent="0.15">
      <c r="D356" s="87"/>
    </row>
    <row r="357" spans="4:4" x14ac:dyDescent="0.15">
      <c r="D357" s="87"/>
    </row>
    <row r="358" spans="4:4" x14ac:dyDescent="0.15">
      <c r="D358" s="87"/>
    </row>
    <row r="359" spans="4:4" x14ac:dyDescent="0.15">
      <c r="D359" s="87"/>
    </row>
    <row r="360" spans="4:4" x14ac:dyDescent="0.15">
      <c r="D360" s="87"/>
    </row>
    <row r="361" spans="4:4" x14ac:dyDescent="0.15">
      <c r="D361" s="87"/>
    </row>
    <row r="362" spans="4:4" x14ac:dyDescent="0.15">
      <c r="D362" s="87"/>
    </row>
    <row r="363" spans="4:4" x14ac:dyDescent="0.15">
      <c r="D363" s="87"/>
    </row>
    <row r="364" spans="4:4" x14ac:dyDescent="0.15">
      <c r="D364" s="87"/>
    </row>
    <row r="365" spans="4:4" x14ac:dyDescent="0.15">
      <c r="D365" s="87"/>
    </row>
    <row r="366" spans="4:4" x14ac:dyDescent="0.15">
      <c r="D366" s="87"/>
    </row>
    <row r="367" spans="4:4" x14ac:dyDescent="0.15">
      <c r="D367" s="87"/>
    </row>
    <row r="368" spans="4:4" x14ac:dyDescent="0.15">
      <c r="D368" s="87"/>
    </row>
    <row r="369" spans="4:4" x14ac:dyDescent="0.15">
      <c r="D369" s="87"/>
    </row>
    <row r="370" spans="4:4" x14ac:dyDescent="0.15">
      <c r="D370" s="87"/>
    </row>
    <row r="371" spans="4:4" x14ac:dyDescent="0.15">
      <c r="D371" s="87"/>
    </row>
    <row r="372" spans="4:4" x14ac:dyDescent="0.15">
      <c r="D372" s="87"/>
    </row>
    <row r="373" spans="4:4" x14ac:dyDescent="0.15">
      <c r="D373" s="87"/>
    </row>
    <row r="374" spans="4:4" x14ac:dyDescent="0.15">
      <c r="D374" s="87"/>
    </row>
    <row r="375" spans="4:4" x14ac:dyDescent="0.15">
      <c r="D375" s="87"/>
    </row>
    <row r="376" spans="4:4" x14ac:dyDescent="0.15">
      <c r="D376" s="87"/>
    </row>
    <row r="377" spans="4:4" x14ac:dyDescent="0.15">
      <c r="D377" s="87"/>
    </row>
    <row r="378" spans="4:4" x14ac:dyDescent="0.15">
      <c r="D378" s="87"/>
    </row>
    <row r="379" spans="4:4" x14ac:dyDescent="0.15">
      <c r="D379" s="87"/>
    </row>
    <row r="380" spans="4:4" x14ac:dyDescent="0.15">
      <c r="D380" s="87"/>
    </row>
    <row r="381" spans="4:4" x14ac:dyDescent="0.15">
      <c r="D381" s="87"/>
    </row>
    <row r="382" spans="4:4" x14ac:dyDescent="0.15">
      <c r="D382" s="87"/>
    </row>
    <row r="383" spans="4:4" x14ac:dyDescent="0.15">
      <c r="D383" s="87"/>
    </row>
    <row r="384" spans="4:4" x14ac:dyDescent="0.15">
      <c r="D384" s="87"/>
    </row>
    <row r="385" spans="4:4" x14ac:dyDescent="0.15">
      <c r="D385" s="87"/>
    </row>
    <row r="386" spans="4:4" x14ac:dyDescent="0.15">
      <c r="D386" s="87"/>
    </row>
    <row r="387" spans="4:4" x14ac:dyDescent="0.15">
      <c r="D387" s="87"/>
    </row>
    <row r="388" spans="4:4" x14ac:dyDescent="0.15">
      <c r="D388" s="87"/>
    </row>
    <row r="389" spans="4:4" x14ac:dyDescent="0.15">
      <c r="D389" s="87"/>
    </row>
    <row r="390" spans="4:4" x14ac:dyDescent="0.15">
      <c r="D390" s="87"/>
    </row>
    <row r="391" spans="4:4" x14ac:dyDescent="0.15">
      <c r="D391" s="87"/>
    </row>
    <row r="392" spans="4:4" x14ac:dyDescent="0.15">
      <c r="D392" s="87"/>
    </row>
    <row r="393" spans="4:4" x14ac:dyDescent="0.15">
      <c r="D393" s="87"/>
    </row>
    <row r="394" spans="4:4" x14ac:dyDescent="0.15">
      <c r="D394" s="87"/>
    </row>
    <row r="395" spans="4:4" x14ac:dyDescent="0.15">
      <c r="D395" s="87"/>
    </row>
    <row r="396" spans="4:4" x14ac:dyDescent="0.15">
      <c r="D396" s="87"/>
    </row>
    <row r="397" spans="4:4" x14ac:dyDescent="0.15">
      <c r="D397" s="87"/>
    </row>
    <row r="398" spans="4:4" x14ac:dyDescent="0.15">
      <c r="D398" s="87"/>
    </row>
    <row r="399" spans="4:4" x14ac:dyDescent="0.15">
      <c r="D399" s="87"/>
    </row>
    <row r="400" spans="4:4" x14ac:dyDescent="0.15">
      <c r="D400" s="87"/>
    </row>
    <row r="401" spans="4:4" x14ac:dyDescent="0.15">
      <c r="D401" s="87"/>
    </row>
    <row r="402" spans="4:4" x14ac:dyDescent="0.15">
      <c r="D402" s="87"/>
    </row>
    <row r="403" spans="4:4" x14ac:dyDescent="0.15">
      <c r="D403" s="87"/>
    </row>
    <row r="404" spans="4:4" x14ac:dyDescent="0.15">
      <c r="D404" s="87"/>
    </row>
    <row r="405" spans="4:4" x14ac:dyDescent="0.15">
      <c r="D405" s="87"/>
    </row>
    <row r="406" spans="4:4" x14ac:dyDescent="0.15">
      <c r="D406" s="87"/>
    </row>
    <row r="407" spans="4:4" x14ac:dyDescent="0.15">
      <c r="D407" s="87"/>
    </row>
    <row r="408" spans="4:4" x14ac:dyDescent="0.15">
      <c r="D408" s="87"/>
    </row>
    <row r="409" spans="4:4" x14ac:dyDescent="0.15">
      <c r="D409" s="87"/>
    </row>
    <row r="410" spans="4:4" x14ac:dyDescent="0.15">
      <c r="D410" s="87"/>
    </row>
    <row r="411" spans="4:4" x14ac:dyDescent="0.15">
      <c r="D411" s="87"/>
    </row>
    <row r="412" spans="4:4" x14ac:dyDescent="0.15">
      <c r="D412" s="87"/>
    </row>
    <row r="413" spans="4:4" x14ac:dyDescent="0.15">
      <c r="D413" s="87"/>
    </row>
    <row r="414" spans="4:4" x14ac:dyDescent="0.15">
      <c r="D414" s="87"/>
    </row>
    <row r="415" spans="4:4" x14ac:dyDescent="0.15">
      <c r="D415" s="87"/>
    </row>
    <row r="416" spans="4:4" x14ac:dyDescent="0.15">
      <c r="D416" s="87"/>
    </row>
    <row r="417" spans="4:4" x14ac:dyDescent="0.15">
      <c r="D417" s="87"/>
    </row>
    <row r="418" spans="4:4" x14ac:dyDescent="0.15">
      <c r="D418" s="87"/>
    </row>
    <row r="419" spans="4:4" x14ac:dyDescent="0.15">
      <c r="D419" s="87"/>
    </row>
    <row r="420" spans="4:4" x14ac:dyDescent="0.15">
      <c r="D420" s="87"/>
    </row>
    <row r="421" spans="4:4" x14ac:dyDescent="0.15">
      <c r="D421" s="87"/>
    </row>
    <row r="422" spans="4:4" x14ac:dyDescent="0.15">
      <c r="D422" s="87"/>
    </row>
    <row r="423" spans="4:4" x14ac:dyDescent="0.15">
      <c r="D423" s="87"/>
    </row>
    <row r="424" spans="4:4" x14ac:dyDescent="0.15">
      <c r="D424" s="87"/>
    </row>
    <row r="425" spans="4:4" x14ac:dyDescent="0.15">
      <c r="D425" s="87"/>
    </row>
    <row r="426" spans="4:4" x14ac:dyDescent="0.15">
      <c r="D426" s="87"/>
    </row>
    <row r="427" spans="4:4" x14ac:dyDescent="0.15">
      <c r="D427" s="87"/>
    </row>
    <row r="428" spans="4:4" x14ac:dyDescent="0.15">
      <c r="D428" s="87"/>
    </row>
    <row r="429" spans="4:4" x14ac:dyDescent="0.15">
      <c r="D429" s="87"/>
    </row>
    <row r="430" spans="4:4" x14ac:dyDescent="0.15">
      <c r="D430" s="87"/>
    </row>
    <row r="431" spans="4:4" x14ac:dyDescent="0.15">
      <c r="D431" s="87"/>
    </row>
    <row r="432" spans="4:4" x14ac:dyDescent="0.15">
      <c r="D432" s="87"/>
    </row>
    <row r="433" spans="4:4" x14ac:dyDescent="0.15">
      <c r="D433" s="87"/>
    </row>
    <row r="434" spans="4:4" x14ac:dyDescent="0.15">
      <c r="D434" s="87"/>
    </row>
    <row r="435" spans="4:4" x14ac:dyDescent="0.15">
      <c r="D435" s="87"/>
    </row>
    <row r="436" spans="4:4" x14ac:dyDescent="0.15">
      <c r="D436" s="87"/>
    </row>
    <row r="437" spans="4:4" x14ac:dyDescent="0.15">
      <c r="D437" s="87"/>
    </row>
    <row r="438" spans="4:4" x14ac:dyDescent="0.15">
      <c r="D438" s="87"/>
    </row>
    <row r="439" spans="4:4" x14ac:dyDescent="0.15">
      <c r="D439" s="87"/>
    </row>
    <row r="440" spans="4:4" x14ac:dyDescent="0.15">
      <c r="D440" s="87"/>
    </row>
    <row r="441" spans="4:4" x14ac:dyDescent="0.15">
      <c r="D441" s="87"/>
    </row>
    <row r="442" spans="4:4" x14ac:dyDescent="0.15">
      <c r="D442" s="87"/>
    </row>
    <row r="443" spans="4:4" x14ac:dyDescent="0.15">
      <c r="D443" s="87"/>
    </row>
    <row r="444" spans="4:4" x14ac:dyDescent="0.15">
      <c r="D444" s="87"/>
    </row>
    <row r="445" spans="4:4" x14ac:dyDescent="0.15">
      <c r="D445" s="87"/>
    </row>
    <row r="446" spans="4:4" x14ac:dyDescent="0.15">
      <c r="D446" s="87"/>
    </row>
    <row r="447" spans="4:4" x14ac:dyDescent="0.15">
      <c r="D447" s="87"/>
    </row>
    <row r="448" spans="4:4" x14ac:dyDescent="0.15">
      <c r="D448" s="87"/>
    </row>
    <row r="449" spans="4:4" x14ac:dyDescent="0.15">
      <c r="D449" s="87"/>
    </row>
    <row r="450" spans="4:4" x14ac:dyDescent="0.15">
      <c r="D450" s="87"/>
    </row>
    <row r="451" spans="4:4" x14ac:dyDescent="0.15">
      <c r="D451" s="87"/>
    </row>
    <row r="452" spans="4:4" x14ac:dyDescent="0.15">
      <c r="D452" s="87"/>
    </row>
    <row r="453" spans="4:4" x14ac:dyDescent="0.15">
      <c r="D453" s="87"/>
    </row>
    <row r="454" spans="4:4" x14ac:dyDescent="0.15">
      <c r="D454" s="87"/>
    </row>
    <row r="455" spans="4:4" x14ac:dyDescent="0.15">
      <c r="D455" s="87"/>
    </row>
    <row r="456" spans="4:4" x14ac:dyDescent="0.15">
      <c r="D456" s="87"/>
    </row>
    <row r="457" spans="4:4" x14ac:dyDescent="0.15">
      <c r="D457" s="87"/>
    </row>
    <row r="458" spans="4:4" x14ac:dyDescent="0.15">
      <c r="D458" s="87"/>
    </row>
    <row r="459" spans="4:4" x14ac:dyDescent="0.15">
      <c r="D459" s="87"/>
    </row>
    <row r="460" spans="4:4" x14ac:dyDescent="0.15">
      <c r="D460" s="87"/>
    </row>
    <row r="461" spans="4:4" x14ac:dyDescent="0.15">
      <c r="D461" s="87"/>
    </row>
    <row r="462" spans="4:4" x14ac:dyDescent="0.15">
      <c r="D462" s="87"/>
    </row>
    <row r="463" spans="4:4" x14ac:dyDescent="0.15">
      <c r="D463" s="87"/>
    </row>
    <row r="464" spans="4:4" x14ac:dyDescent="0.15">
      <c r="D464" s="87"/>
    </row>
    <row r="465" spans="4:4" x14ac:dyDescent="0.15">
      <c r="D465" s="87"/>
    </row>
    <row r="466" spans="4:4" x14ac:dyDescent="0.15">
      <c r="D466" s="87"/>
    </row>
    <row r="467" spans="4:4" x14ac:dyDescent="0.15">
      <c r="D467" s="87"/>
    </row>
    <row r="468" spans="4:4" x14ac:dyDescent="0.15">
      <c r="D468" s="87"/>
    </row>
    <row r="469" spans="4:4" x14ac:dyDescent="0.15">
      <c r="D469" s="87"/>
    </row>
    <row r="470" spans="4:4" x14ac:dyDescent="0.15">
      <c r="D470" s="87"/>
    </row>
    <row r="471" spans="4:4" x14ac:dyDescent="0.15">
      <c r="D471" s="87"/>
    </row>
    <row r="472" spans="4:4" x14ac:dyDescent="0.15">
      <c r="D472" s="87"/>
    </row>
    <row r="473" spans="4:4" x14ac:dyDescent="0.15">
      <c r="D473" s="87"/>
    </row>
    <row r="474" spans="4:4" x14ac:dyDescent="0.15">
      <c r="D474" s="87"/>
    </row>
    <row r="475" spans="4:4" x14ac:dyDescent="0.15">
      <c r="D475" s="87"/>
    </row>
    <row r="476" spans="4:4" x14ac:dyDescent="0.15">
      <c r="D476" s="87"/>
    </row>
    <row r="477" spans="4:4" x14ac:dyDescent="0.15">
      <c r="D477" s="87"/>
    </row>
    <row r="478" spans="4:4" x14ac:dyDescent="0.15">
      <c r="D478" s="87"/>
    </row>
    <row r="479" spans="4:4" x14ac:dyDescent="0.15">
      <c r="D479" s="87"/>
    </row>
    <row r="480" spans="4:4" x14ac:dyDescent="0.15">
      <c r="D480" s="87"/>
    </row>
    <row r="481" spans="4:4" x14ac:dyDescent="0.15">
      <c r="D481" s="87"/>
    </row>
    <row r="482" spans="4:4" x14ac:dyDescent="0.15">
      <c r="D482" s="87"/>
    </row>
    <row r="483" spans="4:4" x14ac:dyDescent="0.15">
      <c r="D483" s="87"/>
    </row>
    <row r="484" spans="4:4" x14ac:dyDescent="0.15">
      <c r="D484" s="87"/>
    </row>
    <row r="485" spans="4:4" x14ac:dyDescent="0.15">
      <c r="D485" s="87"/>
    </row>
    <row r="486" spans="4:4" x14ac:dyDescent="0.15">
      <c r="D486" s="87"/>
    </row>
    <row r="487" spans="4:4" x14ac:dyDescent="0.15">
      <c r="D487" s="87"/>
    </row>
    <row r="488" spans="4:4" x14ac:dyDescent="0.15">
      <c r="D488" s="87"/>
    </row>
    <row r="489" spans="4:4" x14ac:dyDescent="0.15">
      <c r="D489" s="87"/>
    </row>
    <row r="490" spans="4:4" x14ac:dyDescent="0.15">
      <c r="D490" s="87"/>
    </row>
    <row r="491" spans="4:4" x14ac:dyDescent="0.15">
      <c r="D491" s="87"/>
    </row>
    <row r="492" spans="4:4" x14ac:dyDescent="0.15">
      <c r="D492" s="87"/>
    </row>
    <row r="493" spans="4:4" x14ac:dyDescent="0.15">
      <c r="D493" s="87"/>
    </row>
    <row r="494" spans="4:4" x14ac:dyDescent="0.15">
      <c r="D494" s="87"/>
    </row>
    <row r="495" spans="4:4" x14ac:dyDescent="0.15">
      <c r="D495" s="87"/>
    </row>
    <row r="496" spans="4:4" x14ac:dyDescent="0.15">
      <c r="D496" s="87"/>
    </row>
    <row r="497" spans="4:4" x14ac:dyDescent="0.15">
      <c r="D497" s="87"/>
    </row>
    <row r="498" spans="4:4" x14ac:dyDescent="0.15">
      <c r="D498" s="87"/>
    </row>
    <row r="499" spans="4:4" x14ac:dyDescent="0.15">
      <c r="D499" s="87"/>
    </row>
    <row r="500" spans="4:4" x14ac:dyDescent="0.15">
      <c r="D500" s="87"/>
    </row>
    <row r="501" spans="4:4" x14ac:dyDescent="0.15">
      <c r="D501" s="87"/>
    </row>
    <row r="502" spans="4:4" x14ac:dyDescent="0.15">
      <c r="D502" s="87"/>
    </row>
    <row r="503" spans="4:4" x14ac:dyDescent="0.15">
      <c r="D503" s="87"/>
    </row>
    <row r="504" spans="4:4" x14ac:dyDescent="0.15">
      <c r="D504" s="87"/>
    </row>
    <row r="505" spans="4:4" x14ac:dyDescent="0.15">
      <c r="D505" s="87"/>
    </row>
    <row r="506" spans="4:4" x14ac:dyDescent="0.15">
      <c r="D506" s="87"/>
    </row>
    <row r="507" spans="4:4" x14ac:dyDescent="0.15">
      <c r="D507" s="87"/>
    </row>
    <row r="508" spans="4:4" x14ac:dyDescent="0.15">
      <c r="D508" s="87"/>
    </row>
    <row r="509" spans="4:4" x14ac:dyDescent="0.15">
      <c r="D509" s="87"/>
    </row>
    <row r="510" spans="4:4" x14ac:dyDescent="0.15">
      <c r="D510" s="87"/>
    </row>
    <row r="511" spans="4:4" x14ac:dyDescent="0.15">
      <c r="D511" s="87"/>
    </row>
    <row r="512" spans="4:4" x14ac:dyDescent="0.15">
      <c r="D512" s="87"/>
    </row>
    <row r="513" spans="4:4" x14ac:dyDescent="0.15">
      <c r="D513" s="87"/>
    </row>
    <row r="514" spans="4:4" x14ac:dyDescent="0.15">
      <c r="D514" s="87"/>
    </row>
    <row r="515" spans="4:4" x14ac:dyDescent="0.15">
      <c r="D515" s="87"/>
    </row>
    <row r="516" spans="4:4" x14ac:dyDescent="0.15">
      <c r="D516" s="87"/>
    </row>
    <row r="517" spans="4:4" x14ac:dyDescent="0.15">
      <c r="D517" s="87"/>
    </row>
    <row r="518" spans="4:4" x14ac:dyDescent="0.15">
      <c r="D518" s="87"/>
    </row>
    <row r="519" spans="4:4" x14ac:dyDescent="0.15">
      <c r="D519" s="87"/>
    </row>
    <row r="520" spans="4:4" x14ac:dyDescent="0.15">
      <c r="D520" s="87"/>
    </row>
    <row r="521" spans="4:4" x14ac:dyDescent="0.15">
      <c r="D521" s="87"/>
    </row>
    <row r="522" spans="4:4" x14ac:dyDescent="0.15">
      <c r="D522" s="87"/>
    </row>
    <row r="523" spans="4:4" x14ac:dyDescent="0.15">
      <c r="D523" s="87"/>
    </row>
    <row r="524" spans="4:4" x14ac:dyDescent="0.15">
      <c r="D524" s="87"/>
    </row>
    <row r="525" spans="4:4" x14ac:dyDescent="0.15">
      <c r="D525" s="87"/>
    </row>
    <row r="526" spans="4:4" x14ac:dyDescent="0.15">
      <c r="D526" s="87"/>
    </row>
    <row r="527" spans="4:4" x14ac:dyDescent="0.15">
      <c r="D527" s="87"/>
    </row>
    <row r="528" spans="4:4" x14ac:dyDescent="0.15">
      <c r="D528" s="87"/>
    </row>
    <row r="529" spans="4:4" x14ac:dyDescent="0.15">
      <c r="D529" s="87"/>
    </row>
    <row r="530" spans="4:4" x14ac:dyDescent="0.15">
      <c r="D530" s="87"/>
    </row>
    <row r="531" spans="4:4" x14ac:dyDescent="0.15">
      <c r="D531" s="87"/>
    </row>
    <row r="532" spans="4:4" x14ac:dyDescent="0.15">
      <c r="D532" s="87"/>
    </row>
    <row r="533" spans="4:4" x14ac:dyDescent="0.15">
      <c r="D533" s="87"/>
    </row>
    <row r="534" spans="4:4" x14ac:dyDescent="0.15">
      <c r="D534" s="87"/>
    </row>
    <row r="535" spans="4:4" x14ac:dyDescent="0.15">
      <c r="D535" s="87"/>
    </row>
    <row r="536" spans="4:4" x14ac:dyDescent="0.15">
      <c r="D536" s="87"/>
    </row>
    <row r="537" spans="4:4" x14ac:dyDescent="0.15">
      <c r="D537" s="87"/>
    </row>
    <row r="538" spans="4:4" x14ac:dyDescent="0.15">
      <c r="D538" s="87"/>
    </row>
    <row r="539" spans="4:4" x14ac:dyDescent="0.15">
      <c r="D539" s="87"/>
    </row>
    <row r="540" spans="4:4" x14ac:dyDescent="0.15">
      <c r="D540" s="87"/>
    </row>
    <row r="541" spans="4:4" x14ac:dyDescent="0.15">
      <c r="D541" s="87"/>
    </row>
    <row r="542" spans="4:4" x14ac:dyDescent="0.15">
      <c r="D542" s="87"/>
    </row>
    <row r="543" spans="4:4" x14ac:dyDescent="0.15">
      <c r="D543" s="87"/>
    </row>
    <row r="544" spans="4:4" x14ac:dyDescent="0.15">
      <c r="D544" s="87"/>
    </row>
    <row r="545" spans="4:4" x14ac:dyDescent="0.15">
      <c r="D545" s="87"/>
    </row>
    <row r="546" spans="4:4" x14ac:dyDescent="0.15">
      <c r="D546" s="87"/>
    </row>
    <row r="547" spans="4:4" x14ac:dyDescent="0.15">
      <c r="D547" s="87"/>
    </row>
    <row r="548" spans="4:4" x14ac:dyDescent="0.15">
      <c r="D548" s="87"/>
    </row>
    <row r="549" spans="4:4" x14ac:dyDescent="0.15">
      <c r="D549" s="87"/>
    </row>
    <row r="550" spans="4:4" x14ac:dyDescent="0.15">
      <c r="D550" s="87"/>
    </row>
    <row r="551" spans="4:4" x14ac:dyDescent="0.15">
      <c r="D551" s="87"/>
    </row>
    <row r="552" spans="4:4" x14ac:dyDescent="0.15">
      <c r="D552" s="87"/>
    </row>
    <row r="553" spans="4:4" x14ac:dyDescent="0.15">
      <c r="D553" s="87"/>
    </row>
    <row r="554" spans="4:4" x14ac:dyDescent="0.15">
      <c r="D554" s="87"/>
    </row>
    <row r="555" spans="4:4" x14ac:dyDescent="0.15">
      <c r="D555" s="87"/>
    </row>
    <row r="556" spans="4:4" x14ac:dyDescent="0.15">
      <c r="D556" s="87"/>
    </row>
    <row r="557" spans="4:4" x14ac:dyDescent="0.15">
      <c r="D557" s="87"/>
    </row>
    <row r="558" spans="4:4" x14ac:dyDescent="0.15">
      <c r="D558" s="87"/>
    </row>
    <row r="559" spans="4:4" x14ac:dyDescent="0.15">
      <c r="D559" s="87"/>
    </row>
    <row r="560" spans="4:4" x14ac:dyDescent="0.15">
      <c r="D560" s="87"/>
    </row>
    <row r="561" spans="4:4" x14ac:dyDescent="0.15">
      <c r="D561" s="87"/>
    </row>
    <row r="562" spans="4:4" x14ac:dyDescent="0.15">
      <c r="D562" s="87"/>
    </row>
    <row r="563" spans="4:4" x14ac:dyDescent="0.15">
      <c r="D563" s="87"/>
    </row>
    <row r="564" spans="4:4" x14ac:dyDescent="0.15">
      <c r="D564" s="87"/>
    </row>
    <row r="565" spans="4:4" x14ac:dyDescent="0.15">
      <c r="D565" s="87"/>
    </row>
    <row r="566" spans="4:4" x14ac:dyDescent="0.15">
      <c r="D566" s="87"/>
    </row>
    <row r="567" spans="4:4" x14ac:dyDescent="0.15">
      <c r="D567" s="87"/>
    </row>
    <row r="568" spans="4:4" x14ac:dyDescent="0.15">
      <c r="D568" s="87"/>
    </row>
    <row r="569" spans="4:4" x14ac:dyDescent="0.15">
      <c r="D569" s="87"/>
    </row>
    <row r="570" spans="4:4" x14ac:dyDescent="0.15">
      <c r="D570" s="87"/>
    </row>
    <row r="571" spans="4:4" x14ac:dyDescent="0.15">
      <c r="D571" s="87"/>
    </row>
    <row r="572" spans="4:4" x14ac:dyDescent="0.15">
      <c r="D572" s="87"/>
    </row>
    <row r="573" spans="4:4" x14ac:dyDescent="0.15">
      <c r="D573" s="87"/>
    </row>
    <row r="574" spans="4:4" x14ac:dyDescent="0.15">
      <c r="D574" s="87"/>
    </row>
    <row r="575" spans="4:4" x14ac:dyDescent="0.15">
      <c r="D575" s="87"/>
    </row>
    <row r="576" spans="4:4" x14ac:dyDescent="0.15">
      <c r="D576" s="87"/>
    </row>
    <row r="577" spans="4:4" x14ac:dyDescent="0.15">
      <c r="D577" s="87"/>
    </row>
    <row r="578" spans="4:4" x14ac:dyDescent="0.15">
      <c r="D578" s="87"/>
    </row>
    <row r="579" spans="4:4" x14ac:dyDescent="0.15">
      <c r="D579" s="87"/>
    </row>
    <row r="580" spans="4:4" x14ac:dyDescent="0.15">
      <c r="D580" s="87"/>
    </row>
    <row r="581" spans="4:4" x14ac:dyDescent="0.15">
      <c r="D581" s="87"/>
    </row>
    <row r="582" spans="4:4" x14ac:dyDescent="0.15">
      <c r="D582" s="87"/>
    </row>
    <row r="583" spans="4:4" x14ac:dyDescent="0.15">
      <c r="D583" s="87"/>
    </row>
    <row r="584" spans="4:4" x14ac:dyDescent="0.15">
      <c r="D584" s="87"/>
    </row>
    <row r="585" spans="4:4" x14ac:dyDescent="0.15">
      <c r="D585" s="87"/>
    </row>
    <row r="586" spans="4:4" x14ac:dyDescent="0.15">
      <c r="D586" s="87"/>
    </row>
    <row r="587" spans="4:4" x14ac:dyDescent="0.15">
      <c r="D587" s="87"/>
    </row>
    <row r="588" spans="4:4" x14ac:dyDescent="0.15">
      <c r="D588" s="87"/>
    </row>
    <row r="589" spans="4:4" x14ac:dyDescent="0.15">
      <c r="D589" s="87"/>
    </row>
    <row r="590" spans="4:4" x14ac:dyDescent="0.15">
      <c r="D590" s="87"/>
    </row>
    <row r="591" spans="4:4" x14ac:dyDescent="0.15">
      <c r="D591" s="87"/>
    </row>
    <row r="592" spans="4:4" x14ac:dyDescent="0.15">
      <c r="D592" s="87"/>
    </row>
    <row r="593" spans="4:4" x14ac:dyDescent="0.15">
      <c r="D593" s="87"/>
    </row>
    <row r="594" spans="4:4" x14ac:dyDescent="0.15">
      <c r="D594" s="87"/>
    </row>
    <row r="595" spans="4:4" x14ac:dyDescent="0.15">
      <c r="D595" s="87"/>
    </row>
    <row r="596" spans="4:4" x14ac:dyDescent="0.15">
      <c r="D596" s="87"/>
    </row>
    <row r="597" spans="4:4" x14ac:dyDescent="0.15">
      <c r="D597" s="87"/>
    </row>
    <row r="598" spans="4:4" x14ac:dyDescent="0.15">
      <c r="D598" s="87"/>
    </row>
    <row r="599" spans="4:4" x14ac:dyDescent="0.15">
      <c r="D599" s="87"/>
    </row>
    <row r="600" spans="4:4" x14ac:dyDescent="0.15">
      <c r="D600" s="87"/>
    </row>
    <row r="601" spans="4:4" x14ac:dyDescent="0.15">
      <c r="D601" s="87"/>
    </row>
    <row r="602" spans="4:4" x14ac:dyDescent="0.15">
      <c r="D602" s="87"/>
    </row>
    <row r="603" spans="4:4" x14ac:dyDescent="0.15">
      <c r="D603" s="87"/>
    </row>
    <row r="604" spans="4:4" x14ac:dyDescent="0.15">
      <c r="D604" s="87"/>
    </row>
    <row r="605" spans="4:4" x14ac:dyDescent="0.15">
      <c r="D605" s="87"/>
    </row>
    <row r="606" spans="4:4" x14ac:dyDescent="0.15">
      <c r="D606" s="87"/>
    </row>
    <row r="607" spans="4:4" x14ac:dyDescent="0.15">
      <c r="D607" s="87"/>
    </row>
    <row r="608" spans="4:4" x14ac:dyDescent="0.15">
      <c r="D608" s="87"/>
    </row>
    <row r="609" spans="4:4" x14ac:dyDescent="0.15">
      <c r="D609" s="87"/>
    </row>
    <row r="610" spans="4:4" x14ac:dyDescent="0.15">
      <c r="D610" s="87"/>
    </row>
    <row r="611" spans="4:4" x14ac:dyDescent="0.15">
      <c r="D611" s="87"/>
    </row>
    <row r="612" spans="4:4" x14ac:dyDescent="0.15">
      <c r="D612" s="87"/>
    </row>
    <row r="613" spans="4:4" x14ac:dyDescent="0.15">
      <c r="D613" s="87"/>
    </row>
    <row r="614" spans="4:4" x14ac:dyDescent="0.15">
      <c r="D614" s="87"/>
    </row>
    <row r="615" spans="4:4" x14ac:dyDescent="0.15">
      <c r="D615" s="87"/>
    </row>
    <row r="616" spans="4:4" x14ac:dyDescent="0.15">
      <c r="D616" s="87"/>
    </row>
    <row r="617" spans="4:4" x14ac:dyDescent="0.15">
      <c r="D617" s="87"/>
    </row>
    <row r="618" spans="4:4" x14ac:dyDescent="0.15">
      <c r="D618" s="87"/>
    </row>
    <row r="619" spans="4:4" x14ac:dyDescent="0.15">
      <c r="D619" s="87"/>
    </row>
    <row r="620" spans="4:4" x14ac:dyDescent="0.15">
      <c r="D620" s="87"/>
    </row>
    <row r="621" spans="4:4" x14ac:dyDescent="0.15">
      <c r="D621" s="87"/>
    </row>
    <row r="622" spans="4:4" x14ac:dyDescent="0.15">
      <c r="D622" s="87"/>
    </row>
    <row r="623" spans="4:4" x14ac:dyDescent="0.15">
      <c r="D623" s="87"/>
    </row>
    <row r="624" spans="4:4" x14ac:dyDescent="0.15">
      <c r="D624" s="87"/>
    </row>
    <row r="625" spans="4:4" x14ac:dyDescent="0.15">
      <c r="D625" s="87"/>
    </row>
    <row r="626" spans="4:4" x14ac:dyDescent="0.15">
      <c r="D626" s="87"/>
    </row>
    <row r="627" spans="4:4" x14ac:dyDescent="0.15">
      <c r="D627" s="87"/>
    </row>
    <row r="628" spans="4:4" x14ac:dyDescent="0.15">
      <c r="D628" s="87"/>
    </row>
    <row r="629" spans="4:4" x14ac:dyDescent="0.15">
      <c r="D629" s="87"/>
    </row>
    <row r="630" spans="4:4" x14ac:dyDescent="0.15">
      <c r="D630" s="87"/>
    </row>
    <row r="631" spans="4:4" x14ac:dyDescent="0.15">
      <c r="D631" s="87"/>
    </row>
    <row r="632" spans="4:4" x14ac:dyDescent="0.15">
      <c r="D632" s="87"/>
    </row>
    <row r="633" spans="4:4" x14ac:dyDescent="0.15">
      <c r="D633" s="87"/>
    </row>
    <row r="634" spans="4:4" x14ac:dyDescent="0.15">
      <c r="D634" s="87"/>
    </row>
    <row r="635" spans="4:4" x14ac:dyDescent="0.15">
      <c r="D635" s="87"/>
    </row>
    <row r="636" spans="4:4" x14ac:dyDescent="0.15">
      <c r="D636" s="87"/>
    </row>
    <row r="637" spans="4:4" x14ac:dyDescent="0.15">
      <c r="D637" s="87"/>
    </row>
    <row r="638" spans="4:4" x14ac:dyDescent="0.15">
      <c r="D638" s="87"/>
    </row>
    <row r="639" spans="4:4" x14ac:dyDescent="0.15">
      <c r="D639" s="87"/>
    </row>
    <row r="640" spans="4:4" x14ac:dyDescent="0.15">
      <c r="D640" s="87"/>
    </row>
    <row r="641" spans="4:4" x14ac:dyDescent="0.15">
      <c r="D641" s="87"/>
    </row>
    <row r="642" spans="4:4" x14ac:dyDescent="0.15">
      <c r="D642" s="87"/>
    </row>
    <row r="643" spans="4:4" x14ac:dyDescent="0.15">
      <c r="D643" s="87"/>
    </row>
    <row r="644" spans="4:4" x14ac:dyDescent="0.15">
      <c r="D644" s="87"/>
    </row>
    <row r="645" spans="4:4" x14ac:dyDescent="0.15">
      <c r="D645" s="87"/>
    </row>
    <row r="646" spans="4:4" x14ac:dyDescent="0.15">
      <c r="D646" s="87"/>
    </row>
    <row r="647" spans="4:4" x14ac:dyDescent="0.15">
      <c r="D647" s="87"/>
    </row>
    <row r="648" spans="4:4" x14ac:dyDescent="0.15">
      <c r="D648" s="87"/>
    </row>
    <row r="649" spans="4:4" x14ac:dyDescent="0.15">
      <c r="D649" s="87"/>
    </row>
    <row r="650" spans="4:4" x14ac:dyDescent="0.15">
      <c r="D650" s="87"/>
    </row>
    <row r="651" spans="4:4" x14ac:dyDescent="0.15">
      <c r="D651" s="87"/>
    </row>
    <row r="652" spans="4:4" x14ac:dyDescent="0.15">
      <c r="D652" s="87"/>
    </row>
    <row r="653" spans="4:4" x14ac:dyDescent="0.15">
      <c r="D653" s="87"/>
    </row>
    <row r="654" spans="4:4" x14ac:dyDescent="0.15">
      <c r="D654" s="87"/>
    </row>
    <row r="655" spans="4:4" x14ac:dyDescent="0.15">
      <c r="D655" s="87"/>
    </row>
    <row r="656" spans="4:4" x14ac:dyDescent="0.15">
      <c r="D656" s="87"/>
    </row>
    <row r="657" spans="4:4" x14ac:dyDescent="0.15">
      <c r="D657" s="87"/>
    </row>
    <row r="658" spans="4:4" x14ac:dyDescent="0.15">
      <c r="D658" s="87"/>
    </row>
    <row r="659" spans="4:4" x14ac:dyDescent="0.15">
      <c r="D659" s="87"/>
    </row>
    <row r="660" spans="4:4" x14ac:dyDescent="0.15">
      <c r="D660" s="87"/>
    </row>
    <row r="661" spans="4:4" x14ac:dyDescent="0.15">
      <c r="D661" s="87"/>
    </row>
    <row r="662" spans="4:4" x14ac:dyDescent="0.15">
      <c r="D662" s="87"/>
    </row>
    <row r="663" spans="4:4" x14ac:dyDescent="0.15">
      <c r="D663" s="87"/>
    </row>
    <row r="664" spans="4:4" x14ac:dyDescent="0.15">
      <c r="D664" s="87"/>
    </row>
    <row r="665" spans="4:4" x14ac:dyDescent="0.15">
      <c r="D665" s="87"/>
    </row>
    <row r="666" spans="4:4" x14ac:dyDescent="0.15">
      <c r="D666" s="87"/>
    </row>
    <row r="667" spans="4:4" x14ac:dyDescent="0.15">
      <c r="D667" s="87"/>
    </row>
    <row r="668" spans="4:4" x14ac:dyDescent="0.15">
      <c r="D668" s="87"/>
    </row>
    <row r="669" spans="4:4" x14ac:dyDescent="0.15">
      <c r="D669" s="87"/>
    </row>
    <row r="670" spans="4:4" x14ac:dyDescent="0.15">
      <c r="D670" s="8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</vt:lpstr>
      <vt:lpstr>'Reg Daily Changes'!Print_Titles</vt:lpstr>
      <vt:lpstr>'Spec Daily Changes'!Print_Titles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2001-12-21T15:22:36Z</cp:lastPrinted>
  <dcterms:created xsi:type="dcterms:W3CDTF">2001-11-26T17:24:49Z</dcterms:created>
  <dcterms:modified xsi:type="dcterms:W3CDTF">2023-09-15T15:47:58Z</dcterms:modified>
</cp:coreProperties>
</file>