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A67EFC-7445-4232-9CA9-B21F6BF0B76A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G9" i="16"/>
  <c r="H9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N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<sst xmlns="http://schemas.openxmlformats.org/spreadsheetml/2006/main" count="2368" uniqueCount="316">
  <si>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</si>
  <si>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</si>
  <si>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</si>
  <si>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</si>
  <si>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</si>
  <si>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</si>
  <si>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</si>
  <si>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</si>
  <si>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</si>
  <si>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</si>
  <si>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</si>
  <si>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</si>
  <si>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</si>
  <si>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</si>
  <si>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</si>
  <si>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</si>
  <si>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</si>
  <si>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</si>
  <si>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</si>
  <si>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</si>
  <si>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</si>
  <si>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</si>
  <si>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</si>
  <si>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</si>
  <si>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</si>
  <si>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</si>
  <si>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</si>
  <si>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</si>
  <si>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</si>
  <si>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</si>
  <si>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</si>
  <si>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</si>
  <si>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</si>
  <si>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</si>
  <si>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</si>
  <si>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</si>
  <si>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</si>
  <si>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</si>
  <si>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</si>
  <si>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</si>
  <si>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</si>
  <si>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</si>
  <si>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</si>
  <si>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</si>
  <si>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</si>
  <si>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</si>
  <si>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</si>
  <si>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</si>
  <si>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</si>
  <si>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</si>
  <si>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</si>
  <si>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</si>
  <si>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</si>
  <si>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</si>
  <si>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</si>
  <si>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</si>
  <si>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</si>
  <si>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</si>
  <si>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</si>
  <si>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</si>
  <si>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</si>
  <si>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</si>
  <si>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</si>
  <si>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</si>
  <si>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</si>
  <si>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</si>
  <si>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</si>
  <si>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</si>
  <si>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</si>
  <si>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</si>
  <si>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</si>
  <si>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</si>
  <si>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</si>
  <si>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</si>
  <si>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</si>
  <si>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</si>
  <si>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</si>
  <si>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</si>
  <si>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</si>
  <si>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</si>
  <si>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</si>
  <si>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</si>
  <si>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</si>
  <si>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</si>
  <si>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</si>
  <si>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</si>
  <si>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</si>
  <si>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</si>
  <si>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</si>
  <si>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</si>
  <si>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</si>
  <si>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</si>
  <si>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</si>
  <si>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</si>
  <si>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</si>
  <si>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</si>
  <si>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</si>
  <si>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</si>
  <si>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</si>
  <si>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</si>
  <si>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</si>
  <si>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</si>
  <si>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</si>
  <si>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</si>
  <si>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</si>
  <si>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</si>
  <si>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</si>
  <si>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</si>
  <si>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</si>
  <si>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</si>
  <si>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</si>
  <si>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</si>
  <si>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</si>
  <si>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</si>
  <si>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</si>
  <si>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</si>
  <si>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</si>
  <si>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</si>
  <si>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</si>
  <si>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</si>
  <si>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</si>
  <si>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</si>
  <si>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</si>
  <si>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</si>
  <si>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</si>
  <si>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</si>
  <si>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</si>
  <si>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</si>
  <si>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</si>
  <si>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</si>
  <si>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</si>
  <si>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</si>
  <si>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</si>
  <si>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</si>
  <si>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</si>
  <si>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</si>
  <si>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</si>
  <si>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</si>
  <si>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</si>
  <si>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</si>
  <si>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</si>
  <si>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</si>
  <si>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</si>
  <si>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</si>
  <si>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</si>
  <si>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</si>
  <si>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</si>
  <si>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</si>
  <si>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</si>
  <si>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</si>
  <si>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</si>
  <si>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</si>
  <si>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</si>
  <si>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</si>
  <si>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</si>
  <si>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</si>
  <si>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</si>
  <si>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</si>
  <si>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</si>
  <si>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</si>
  <si>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</si>
  <si>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</si>
  <si>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</si>
  <si>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</si>
  <si>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</si>
  <si>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</si>
  <si>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</si>
  <si>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</si>
  <si>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</si>
  <si>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</si>
  <si>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</si>
  <si>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</si>
  <si>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</si>
  <si>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</si>
  <si>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</si>
  <si>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</si>
  <si>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</si>
  <si>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</si>
  <si>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</si>
  <si>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</si>
  <si>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</si>
  <si>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</si>
  <si>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</si>
  <si>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</si>
  <si>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</si>
  <si>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</si>
  <si>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</si>
  <si>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</si>
  <si>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</si>
  <si>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</si>
  <si>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</si>
  <si>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</si>
  <si>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</si>
  <si>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</si>
  <si>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</si>
  <si>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</si>
  <si>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</si>
  <si>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</si>
  <si>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</si>
  <si>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</si>
  <si>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</si>
  <si>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</si>
  <si>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</si>
  <si>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</si>
  <si>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</si>
  <si>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</si>
  <si>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</si>
  <si>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</si>
  <si>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</si>
  <si>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</si>
  <si>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</si>
  <si>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</si>
  <si>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</si>
  <si>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</si>
  <si>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</si>
  <si>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</si>
  <si>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</si>
  <si>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</si>
  <si>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</si>
  <si>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</si>
  <si>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</si>
  <si>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</si>
  <si>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</si>
  <si>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</si>
  <si>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</si>
  <si>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</si>
  <si>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</si>
  <si>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</si>
  <si>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</si>
  <si>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</si>
  <si>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</si>
  <si>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</si>
  <si>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</si>
  <si>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</si>
  <si>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</si>
  <si>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</si>
  <si>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</si>
  <si>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</si>
  <si>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</si>
  <si>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</si>
  <si>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</si>
  <si>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</si>
  <si>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</si>
  <si>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</si>
  <si>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</si>
  <si>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</si>
  <si>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</si>
  <si>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</si>
  <si>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</si>
  <si>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</si>
  <si>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</si>
  <si>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</si>
  <si>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</si>
  <si>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</si>
  <si>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</si>
  <si>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</si>
  <si>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</si>
  <si>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</si>
  <si>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</si>
  <si>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</si>
  <si>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</si>
  <si>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</si>
  <si>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</si>
  <si>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</si>
  <si>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</si>
  <si>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</si>
  <si>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</si>
  <si>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</si>
  <si>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</si>
  <si>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</si>
  <si>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</si>
  <si>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</si>
  <si>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</si>
  <si>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</si>
  <si>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</si>
  <si>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</si>
  <si>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</si>
  <si>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</si>
  <si>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</si>
  <si>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</si>
  <si>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</si>
  <si>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</si>
  <si>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</si>
  <si>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</si>
  <si>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</si>
  <si>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</si>
  <si>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</si>
  <si>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</si>
  <si>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</si>
  <si>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</si>
  <si>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</si>
  <si>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</si>
  <si>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</si>
  <si>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</si>
  <si>
    <t>IDACORP Energy L.P.</t>
  </si>
  <si>
    <t>P7289</t>
  </si>
  <si>
    <t>P7290</t>
  </si>
  <si>
    <t>As of:                  12/19/2001</t>
  </si>
  <si>
    <t>BPAT</t>
  </si>
  <si>
    <t>RB-PGE</t>
  </si>
  <si>
    <t>COLSTRIP</t>
  </si>
  <si>
    <t>FIXED TERM - Power Position Summary - MWA</t>
  </si>
  <si>
    <t>As of:                12/19/2001</t>
  </si>
  <si>
    <t>MERCHANT BOOK</t>
  </si>
  <si>
    <t>FIXED TERM - Power Position Summary - MWH</t>
  </si>
  <si>
    <t>As of December 19, 2001</t>
  </si>
  <si>
    <t>Valuation Date:  12/19/2001</t>
  </si>
  <si>
    <t>Prior Date:          12/18/2001</t>
  </si>
  <si>
    <t>American Electric Power Service Corporation</t>
  </si>
  <si>
    <t>P7303</t>
  </si>
  <si>
    <t>Powerex Corp.</t>
  </si>
  <si>
    <t>P7304</t>
  </si>
  <si>
    <t>P7305</t>
  </si>
  <si>
    <t>P7306</t>
  </si>
  <si>
    <t>OFF-PEAK</t>
  </si>
  <si>
    <t>ELOF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</si>
</sst>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REG!$N$7:$N$103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REG!$O$7:$O$103</c:f>
              <c:numCache>
                <c:formatCode>#,##0</c:formatCode>
                <c:ptCount val="97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8-4959-A81D-535C86756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0201760"/>
        <c:axId val="1"/>
      </c:barChart>
      <c:catAx>
        <c:axId val="9302017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0201760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REG!$N$7:$N$103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REG!$P$7:$P$103</c:f>
              <c:numCache>
                <c:formatCode>#,##0</c:formatCode>
                <c:ptCount val="97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D-4822-BA7B-E90C1622E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0206560"/>
        <c:axId val="1"/>
      </c:barChart>
      <c:catAx>
        <c:axId val="9302065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0206560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REG!$N$8:$N$103</c:f>
              <c:numCache>
                <c:formatCode>0</c:formatCode>
                <c:ptCount val="9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</c:numCache>
            </c:numRef>
          </c:cat>
          <c:val>
            <c:numRef>
              <c:f>REG!$Q$8:$Q$103</c:f>
              <c:numCache>
                <c:formatCode>#,##0</c:formatCode>
                <c:ptCount val="96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4189-A48E-F93F296320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6288"/>
        <c:axId val="1"/>
      </c:barChart>
      <c:catAx>
        <c:axId val="9325262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6288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SPEC!$O$8:$O$104</c:f>
              <c:numCache>
                <c:formatCode>#,##0</c:formatCode>
                <c:ptCount val="97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DEB-9AF1-E7C9F5084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8208"/>
        <c:axId val="1"/>
      </c:barChart>
      <c:catAx>
        <c:axId val="9325282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82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SPEC!$P$8:$P$104</c:f>
              <c:numCache>
                <c:formatCode>#,##0</c:formatCode>
                <c:ptCount val="97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2-4936-B1F7-337C046C9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2448"/>
        <c:axId val="1"/>
      </c:barChart>
      <c:catAx>
        <c:axId val="9325224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244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529-9CDE-FB6CB970F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1968"/>
        <c:axId val="1"/>
      </c:barChart>
      <c:catAx>
        <c:axId val="9325219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196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SPEC!$N$49:$N$104</c:f>
              <c:numCache>
                <c:formatCode>0</c:formatCode>
                <c:ptCount val="56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</c:numCache>
            </c:numRef>
          </c:cat>
          <c:val>
            <c:numRef>
              <c:f>SPEC!$R$49:$R$104</c:f>
              <c:numCache>
                <c:formatCode>#,##0</c:formatCode>
                <c:ptCount val="56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D2A-9E91-6C8FDF6F34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6768"/>
        <c:axId val="1"/>
      </c:barChart>
      <c:catAx>
        <c:axId val="9325267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676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SPEC!$N$8:$N$104</c:f>
              <c:numCache>
                <c:formatCode>0</c:formatCode>
                <c:ptCount val="9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</c:numCache>
            </c:numRef>
          </c:cat>
          <c:val>
            <c:numRef>
              <c:f>SPEC!$S$8:$S$104</c:f>
              <c:numCache>
                <c:formatCode>#,##0</c:formatCode>
                <c:ptCount val="97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DD1-9EA6-6D25EB8B6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527728"/>
        <c:axId val="1"/>
      </c:barChart>
      <c:catAx>
        <c:axId val="9325277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3252772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SPEC!$N$9:$N$104</c:f>
              <c:numCache>
                <c:formatCode>0</c:formatCode>
                <c:ptCount val="9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</c:numCache>
            </c:numRef>
          </c:cat>
          <c:val>
            <c:numRef>
              <c:f>SPEC!$T$9:$T$104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9-405A-8133-B83E24FBA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9408032"/>
        <c:axId val="1"/>
      </c:barChart>
      <c:catAx>
        <c:axId val="8894080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8940803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8686D60-A130-43A0-830F-2A0573CA8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6AA00A2-5321-85BD-51FF-35D52816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CF79ACB3-109C-821F-8F2A-117D3DC0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7D63FB1-7E84-05F1-1394-FE8F30F04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736B90E-44AF-2EB5-2920-28F837A9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51AE324-B275-09B0-C95C-AB9B39CD2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DF9D5AA-A887-6669-E60D-0BEC87C3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69E13F0-75E0-2E66-A84B-70B7FD0A1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3E226DC-7B21-0E31-C52A-F9A7382A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276FA5C-7CC8-469E-E22E-3341A68C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259.76131760385397</v>
          </cell>
          <cell r="H9">
            <v>132.65179801565927</v>
          </cell>
          <cell r="I9">
            <v>4.8832838686236668</v>
          </cell>
        </row>
        <row r="10">
          <cell r="G10">
            <v>10.164015201579984</v>
          </cell>
          <cell r="H10">
            <v>13.479496213531238</v>
          </cell>
          <cell r="I10">
            <v>0.72696010888142149</v>
          </cell>
        </row>
        <row r="12">
          <cell r="G12">
            <v>228.8369205451059</v>
          </cell>
          <cell r="H12">
            <v>174.98331608087983</v>
          </cell>
          <cell r="I12">
            <v>76.342684254701311</v>
          </cell>
        </row>
        <row r="13">
          <cell r="G13">
            <v>112.42961706146316</v>
          </cell>
          <cell r="H13">
            <v>67.338303363028444</v>
          </cell>
          <cell r="I13">
            <v>30.696689512333766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0.56965201228915341</v>
          </cell>
          <cell r="G59">
            <v>0.29478177336813172</v>
          </cell>
          <cell r="H59">
            <v>1.7822203900086375E-2</v>
          </cell>
          <cell r="I59">
            <v>1.0543245795564982E-2</v>
          </cell>
          <cell r="J59">
            <v>4.4394138961891483E-2</v>
          </cell>
          <cell r="K59">
            <v>0.22471381948189084</v>
          </cell>
          <cell r="L59">
            <v>0.72289422472315423</v>
          </cell>
          <cell r="M59">
            <v>0.91587058659801124</v>
          </cell>
          <cell r="N59">
            <v>0.84459250103628047</v>
          </cell>
          <cell r="O59">
            <v>0.5705529498165719</v>
          </cell>
          <cell r="P59">
            <v>0.40223738535596848</v>
          </cell>
          <cell r="Q59">
            <v>0.44590270845235602</v>
          </cell>
          <cell r="R59">
            <v>0.53440028695352915</v>
          </cell>
          <cell r="S59">
            <v>0.46975485233288228</v>
          </cell>
          <cell r="T59">
            <v>0.3744047130077075</v>
          </cell>
          <cell r="U59">
            <v>0.33527183152589002</v>
          </cell>
          <cell r="V59">
            <v>0.24725386902099</v>
          </cell>
          <cell r="W59">
            <v>0.31668184719564163</v>
          </cell>
          <cell r="X59">
            <v>0.75686156548927341</v>
          </cell>
          <cell r="Y59">
            <v>0.84994216210677986</v>
          </cell>
          <cell r="Z59">
            <v>0.76595998994786119</v>
          </cell>
          <cell r="AA59">
            <v>0.51765554763749932</v>
          </cell>
          <cell r="AB59">
            <v>0.4643600537957151</v>
          </cell>
          <cell r="AC59">
            <v>0.52190380595036789</v>
          </cell>
        </row>
        <row r="60">
          <cell r="F60">
            <v>2.2289507021008736E-2</v>
          </cell>
          <cell r="G60">
            <v>2.9954436030069417E-2</v>
          </cell>
          <cell r="H60">
            <v>2.6531390835088375E-3</v>
          </cell>
          <cell r="I60">
            <v>1.1533550450676389E-3</v>
          </cell>
          <cell r="J60">
            <v>5.8717731481627844E-4</v>
          </cell>
          <cell r="K60">
            <v>1.705380377953547E-2</v>
          </cell>
          <cell r="L60">
            <v>0.38622837667143656</v>
          </cell>
          <cell r="M60">
            <v>0.54529371570267959</v>
          </cell>
          <cell r="N60">
            <v>0.39323786753006806</v>
          </cell>
          <cell r="O60">
            <v>0.20504846891521067</v>
          </cell>
          <cell r="P60">
            <v>0.10599511685193597</v>
          </cell>
          <cell r="Q60">
            <v>0.12225974576440733</v>
          </cell>
          <cell r="R60">
            <v>0.12231314238291513</v>
          </cell>
          <cell r="S60">
            <v>6.6039337242097318E-2</v>
          </cell>
          <cell r="T60">
            <v>0.32493128465161869</v>
          </cell>
          <cell r="U60">
            <v>0.16644830348883144</v>
          </cell>
          <cell r="V60">
            <v>0.15615722297493406</v>
          </cell>
          <cell r="W60">
            <v>9.4586138969340205E-2</v>
          </cell>
          <cell r="X60">
            <v>0.35040332314783823</v>
          </cell>
          <cell r="Y60">
            <v>0.43350458461127872</v>
          </cell>
          <cell r="Z60">
            <v>0.37717353415620725</v>
          </cell>
          <cell r="AA60">
            <v>0.3188259414935779</v>
          </cell>
          <cell r="AB60">
            <v>0.16538562906159993</v>
          </cell>
          <cell r="AC60">
            <v>0.19059152989820649</v>
          </cell>
        </row>
        <row r="62">
          <cell r="F62">
            <v>0.98213270620217119</v>
          </cell>
          <cell r="G62">
            <v>0.76747068456526246</v>
          </cell>
          <cell r="H62">
            <v>0.47714177659188317</v>
          </cell>
          <cell r="I62">
            <v>0.35020249663675973</v>
          </cell>
          <cell r="J62">
            <v>0.27710691939718368</v>
          </cell>
          <cell r="K62">
            <v>0.42850992771910512</v>
          </cell>
          <cell r="L62">
            <v>0.88664760745497573</v>
          </cell>
          <cell r="M62">
            <v>0.97460576116084385</v>
          </cell>
          <cell r="N62">
            <v>0.93605211056481707</v>
          </cell>
          <cell r="O62">
            <v>0.7515220955273656</v>
          </cell>
          <cell r="P62">
            <v>0.72689532377165622</v>
          </cell>
          <cell r="Q62">
            <v>0.78191754606895103</v>
          </cell>
          <cell r="R62">
            <v>0.83350489640217029</v>
          </cell>
          <cell r="S62">
            <v>0.78465672953930932</v>
          </cell>
          <cell r="T62">
            <v>0.67771355381899245</v>
          </cell>
          <cell r="U62">
            <v>0.55295531335715609</v>
          </cell>
          <cell r="V62">
            <v>0.43276451816491279</v>
          </cell>
          <cell r="W62">
            <v>0.51020868946914721</v>
          </cell>
          <cell r="X62">
            <v>0.87772693394659873</v>
          </cell>
          <cell r="Y62">
            <v>0.94494801376236315</v>
          </cell>
          <cell r="Z62">
            <v>0.90197163953040893</v>
          </cell>
          <cell r="AA62">
            <v>0.69441735367233171</v>
          </cell>
          <cell r="AB62">
            <v>0.72816538875526005</v>
          </cell>
          <cell r="AC62">
            <v>0.77963615678412124</v>
          </cell>
        </row>
        <row r="63">
          <cell r="F63">
            <v>0.48253054532816808</v>
          </cell>
          <cell r="G63">
            <v>0.29534343580275635</v>
          </cell>
          <cell r="H63">
            <v>0.19185430945208604</v>
          </cell>
          <cell r="I63">
            <v>4.3426490109881977E-2</v>
          </cell>
          <cell r="J63">
            <v>2.302618358675812E-2</v>
          </cell>
          <cell r="K63">
            <v>5.2195061228210042E-2</v>
          </cell>
          <cell r="L63">
            <v>0.61867804291086781</v>
          </cell>
          <cell r="M63">
            <v>0.77141914255984423</v>
          </cell>
          <cell r="N63">
            <v>0.60303038550064492</v>
          </cell>
          <cell r="O63">
            <v>0.43750540695860396</v>
          </cell>
          <cell r="P63">
            <v>0.39989920719625544</v>
          </cell>
          <cell r="Q63">
            <v>0.42779980723443034</v>
          </cell>
          <cell r="R63">
            <v>0.40939298924968803</v>
          </cell>
          <cell r="S63">
            <v>0.28519306235994457</v>
          </cell>
          <cell r="T63">
            <v>0.48487572120420652</v>
          </cell>
          <cell r="U63">
            <v>0.31439267189482389</v>
          </cell>
          <cell r="V63">
            <v>0.28748776501740914</v>
          </cell>
          <cell r="W63">
            <v>0.19211077361064602</v>
          </cell>
          <cell r="X63">
            <v>0.63641738011375881</v>
          </cell>
          <cell r="Y63">
            <v>0.741999789832957</v>
          </cell>
          <cell r="Z63">
            <v>0.66325076781981573</v>
          </cell>
          <cell r="AA63">
            <v>0.47536759429848485</v>
          </cell>
          <cell r="AB63">
            <v>0.41733729837515154</v>
          </cell>
          <cell r="AC63">
            <v>0.479446529815309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44.71805127315" createdVersion="1" recordCount="167">
  <cacheSource type="worksheet">
    <worksheetSource ref="A14:AB181" sheet="OPEN SPEC"/>
  </cacheSource>
  <cacheFields count="28">
    <cacheField name="COUNTERPARTY" numFmtId="0">
      <sharedItems containsBlank="1" count="9">
        <s v="Sempra Energy Trading Corp."/>
        <s v="Allegheny Energy Supply Co., LLC"/>
        <s v="ConAgra Energy Services, Inc."/>
        <s v="TransAlta Energy Marketing (U.S.), Inc."/>
        <s v="IDACORP Energy L.P."/>
        <s v="American Electric Power Service Corporation"/>
        <s v="Powerex Cor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3">
        <s v="P7192"/>
        <s v="P7193"/>
        <s v="P7243"/>
        <s v="P7244"/>
        <s v="P7280"/>
        <s v="P7281"/>
        <s v="P7289"/>
        <s v="P7290"/>
        <s v="P7303"/>
        <s v="P7304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3">
        <n v="8181"/>
        <n v="8180"/>
        <n v="8847"/>
        <n v="8848"/>
        <n v="9261"/>
        <n v="9262"/>
        <n v="9270"/>
        <n v="9269"/>
        <n v="9359"/>
        <n v="9360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3"/>
        <s v="2002/02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3">
        <n v="27.25"/>
        <n v="25"/>
        <n v="28"/>
        <n v="26.5"/>
        <n v="29.5"/>
        <n v="19"/>
        <n v="28.95"/>
        <n v="18.7"/>
        <n v="28.25"/>
        <n v="17.25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6">
        <n v="283400"/>
        <n v="272500"/>
        <n v="-260000"/>
        <n v="-250000"/>
        <n v="291200"/>
        <n v="268800"/>
        <n v="-254400"/>
        <n v="-275600"/>
        <n v="-306800"/>
        <n v="-295000"/>
        <n v="197600"/>
        <n v="190000"/>
        <n v="-301080"/>
        <n v="-289500"/>
        <n v="194480"/>
        <n v="187000"/>
        <n v="-293800"/>
        <n v="-282500"/>
        <n v="-179400"/>
        <n v="-1725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19T00:00:00" maxDate="2001-12-20T00:00:00" count="2">
        <d v="2001-12-19T00:00:00"/>
        <m/>
      </sharedItems>
    </cacheField>
    <cacheField name="MKT_PRICE" numFmtId="0">
      <sharedItems containsString="0" containsBlank="1" containsNumber="1" minValue="11" maxValue="33.25" count="15">
        <n v="19"/>
        <n v="18.5"/>
        <n v="21.75"/>
        <n v="17"/>
        <n v="16"/>
        <n v="18"/>
        <n v="21"/>
        <n v="24.25"/>
        <n v="22.25"/>
        <n v="24.75"/>
        <n v="33.25"/>
        <n v="26"/>
        <n v="12.5"/>
        <n v="11"/>
        <m/>
      </sharedItems>
    </cacheField>
    <cacheField name="NOMMTM" numFmtId="0">
      <sharedItems containsString="0" containsBlank="1" containsNumber="1" minValue="-91000" maxValue="93496"/>
    </cacheField>
    <cacheField name="PVMTM" numFmtId="0">
      <sharedItems containsString="0" containsBlank="1" containsNumber="1" containsInteger="1" minValue="-90129" maxValue="92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5800"/>
    <n v="-8500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n v="-91000"/>
    <n v="-90129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n v="-55000"/>
    <n v="-54349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n v="83096"/>
    <n v="8232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n v="93496"/>
    <n v="92601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n v="69900"/>
    <n v="69073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6"/>
    <n v="-72800"/>
    <n v="-72328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4"/>
    <x v="2"/>
    <x v="0"/>
    <x v="0"/>
    <x v="5"/>
    <x v="0"/>
    <x v="7"/>
    <n v="-36000"/>
    <n v="-35853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5"/>
    <x v="3"/>
    <x v="0"/>
    <x v="0"/>
    <x v="6"/>
    <x v="0"/>
    <x v="8"/>
    <n v="40704"/>
    <n v="4053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7"/>
    <x v="0"/>
    <x v="0"/>
    <n v="77896"/>
    <n v="7739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n v="49296"/>
    <n v="48836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n v="-37600"/>
    <n v="-37155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n v="36296"/>
    <n v="35949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n v="-20904"/>
    <n v="-20709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n v="-31304"/>
    <n v="-3100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n v="-10100"/>
    <n v="-9980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n v="43576"/>
    <n v="43170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n v="-43100"/>
    <n v="-42590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n v="30576"/>
    <n v="30283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n v="-17680"/>
    <n v="-17515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5"/>
    <n v="-7000"/>
    <n v="-6917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n v="-28080"/>
    <n v="-27811"/>
  </r>
  <r>
    <x v="5"/>
    <x v="0"/>
    <x v="0"/>
    <x v="0"/>
    <x v="0"/>
    <x v="8"/>
    <x v="8"/>
    <x v="0"/>
    <x v="3"/>
    <x v="0"/>
    <x v="1"/>
    <x v="2"/>
    <x v="0"/>
    <x v="1"/>
    <x v="0"/>
    <x v="0"/>
    <x v="0"/>
    <x v="0"/>
    <x v="0"/>
    <x v="2"/>
    <x v="8"/>
    <x v="0"/>
    <x v="0"/>
    <x v="16"/>
    <x v="0"/>
    <x v="9"/>
    <n v="36296"/>
    <n v="35958"/>
  </r>
  <r>
    <x v="5"/>
    <x v="0"/>
    <x v="0"/>
    <x v="0"/>
    <x v="0"/>
    <x v="8"/>
    <x v="8"/>
    <x v="0"/>
    <x v="3"/>
    <x v="1"/>
    <x v="1"/>
    <x v="2"/>
    <x v="0"/>
    <x v="1"/>
    <x v="0"/>
    <x v="0"/>
    <x v="0"/>
    <x v="0"/>
    <x v="0"/>
    <x v="2"/>
    <x v="8"/>
    <x v="0"/>
    <x v="0"/>
    <x v="16"/>
    <x v="0"/>
    <x v="11"/>
    <n v="23296"/>
    <n v="23073"/>
  </r>
  <r>
    <x v="5"/>
    <x v="0"/>
    <x v="0"/>
    <x v="0"/>
    <x v="0"/>
    <x v="8"/>
    <x v="8"/>
    <x v="0"/>
    <x v="3"/>
    <x v="2"/>
    <x v="1"/>
    <x v="2"/>
    <x v="0"/>
    <x v="1"/>
    <x v="0"/>
    <x v="0"/>
    <x v="0"/>
    <x v="0"/>
    <x v="0"/>
    <x v="3"/>
    <x v="8"/>
    <x v="0"/>
    <x v="0"/>
    <x v="17"/>
    <x v="0"/>
    <x v="10"/>
    <n v="-50100"/>
    <n v="-49507"/>
  </r>
  <r>
    <x v="6"/>
    <x v="0"/>
    <x v="0"/>
    <x v="0"/>
    <x v="0"/>
    <x v="9"/>
    <x v="9"/>
    <x v="0"/>
    <x v="3"/>
    <x v="0"/>
    <x v="1"/>
    <x v="1"/>
    <x v="0"/>
    <x v="1"/>
    <x v="0"/>
    <x v="0"/>
    <x v="0"/>
    <x v="0"/>
    <x v="0"/>
    <x v="2"/>
    <x v="9"/>
    <x v="0"/>
    <x v="0"/>
    <x v="18"/>
    <x v="0"/>
    <x v="3"/>
    <n v="2496"/>
    <n v="2473"/>
  </r>
  <r>
    <x v="6"/>
    <x v="0"/>
    <x v="0"/>
    <x v="0"/>
    <x v="0"/>
    <x v="9"/>
    <x v="9"/>
    <x v="0"/>
    <x v="3"/>
    <x v="2"/>
    <x v="1"/>
    <x v="1"/>
    <x v="0"/>
    <x v="1"/>
    <x v="0"/>
    <x v="0"/>
    <x v="0"/>
    <x v="0"/>
    <x v="0"/>
    <x v="3"/>
    <x v="9"/>
    <x v="0"/>
    <x v="0"/>
    <x v="19"/>
    <x v="0"/>
    <x v="5"/>
    <n v="-7600"/>
    <n v="-7510"/>
  </r>
  <r>
    <x v="6"/>
    <x v="0"/>
    <x v="0"/>
    <x v="0"/>
    <x v="0"/>
    <x v="9"/>
    <x v="9"/>
    <x v="0"/>
    <x v="3"/>
    <x v="1"/>
    <x v="1"/>
    <x v="1"/>
    <x v="0"/>
    <x v="1"/>
    <x v="0"/>
    <x v="0"/>
    <x v="0"/>
    <x v="0"/>
    <x v="0"/>
    <x v="2"/>
    <x v="9"/>
    <x v="0"/>
    <x v="0"/>
    <x v="18"/>
    <x v="0"/>
    <x v="4"/>
    <n v="12896"/>
    <n v="12773"/>
  </r>
  <r>
    <x v="7"/>
    <x v="0"/>
    <x v="0"/>
    <x v="0"/>
    <x v="0"/>
    <x v="10"/>
    <x v="10"/>
    <x v="0"/>
    <x v="3"/>
    <x v="0"/>
    <x v="0"/>
    <x v="1"/>
    <x v="0"/>
    <x v="2"/>
    <x v="0"/>
    <x v="0"/>
    <x v="0"/>
    <x v="0"/>
    <x v="0"/>
    <x v="6"/>
    <x v="10"/>
    <x v="0"/>
    <x v="0"/>
    <x v="20"/>
    <x v="0"/>
    <x v="3"/>
    <n v="-416"/>
    <n v="-412"/>
  </r>
  <r>
    <x v="7"/>
    <x v="0"/>
    <x v="0"/>
    <x v="0"/>
    <x v="0"/>
    <x v="10"/>
    <x v="10"/>
    <x v="0"/>
    <x v="3"/>
    <x v="2"/>
    <x v="0"/>
    <x v="1"/>
    <x v="0"/>
    <x v="2"/>
    <x v="0"/>
    <x v="0"/>
    <x v="0"/>
    <x v="0"/>
    <x v="0"/>
    <x v="7"/>
    <x v="10"/>
    <x v="0"/>
    <x v="0"/>
    <x v="21"/>
    <x v="0"/>
    <x v="5"/>
    <n v="39600"/>
    <n v="39131"/>
  </r>
  <r>
    <x v="7"/>
    <x v="0"/>
    <x v="0"/>
    <x v="0"/>
    <x v="0"/>
    <x v="10"/>
    <x v="10"/>
    <x v="0"/>
    <x v="3"/>
    <x v="1"/>
    <x v="0"/>
    <x v="1"/>
    <x v="0"/>
    <x v="2"/>
    <x v="0"/>
    <x v="0"/>
    <x v="0"/>
    <x v="0"/>
    <x v="0"/>
    <x v="6"/>
    <x v="10"/>
    <x v="0"/>
    <x v="0"/>
    <x v="20"/>
    <x v="0"/>
    <x v="4"/>
    <n v="-42016"/>
    <n v="-41614"/>
  </r>
  <r>
    <x v="7"/>
    <x v="0"/>
    <x v="0"/>
    <x v="0"/>
    <x v="0"/>
    <x v="11"/>
    <x v="11"/>
    <x v="0"/>
    <x v="3"/>
    <x v="0"/>
    <x v="1"/>
    <x v="1"/>
    <x v="0"/>
    <x v="3"/>
    <x v="1"/>
    <x v="1"/>
    <x v="0"/>
    <x v="0"/>
    <x v="0"/>
    <x v="8"/>
    <x v="11"/>
    <x v="0"/>
    <x v="0"/>
    <x v="22"/>
    <x v="0"/>
    <x v="12"/>
    <n v="-50449.5"/>
    <n v="-49979"/>
  </r>
  <r>
    <x v="7"/>
    <x v="0"/>
    <x v="0"/>
    <x v="0"/>
    <x v="0"/>
    <x v="11"/>
    <x v="11"/>
    <x v="0"/>
    <x v="3"/>
    <x v="2"/>
    <x v="1"/>
    <x v="1"/>
    <x v="0"/>
    <x v="3"/>
    <x v="1"/>
    <x v="1"/>
    <x v="0"/>
    <x v="0"/>
    <x v="0"/>
    <x v="9"/>
    <x v="11"/>
    <x v="0"/>
    <x v="0"/>
    <x v="23"/>
    <x v="0"/>
    <x v="13"/>
    <n v="18720"/>
    <n v="18498"/>
  </r>
  <r>
    <x v="7"/>
    <x v="0"/>
    <x v="0"/>
    <x v="0"/>
    <x v="0"/>
    <x v="11"/>
    <x v="11"/>
    <x v="0"/>
    <x v="3"/>
    <x v="1"/>
    <x v="1"/>
    <x v="1"/>
    <x v="0"/>
    <x v="3"/>
    <x v="1"/>
    <x v="1"/>
    <x v="0"/>
    <x v="0"/>
    <x v="0"/>
    <x v="10"/>
    <x v="11"/>
    <x v="0"/>
    <x v="0"/>
    <x v="24"/>
    <x v="0"/>
    <x v="13"/>
    <n v="19188"/>
    <n v="19004"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  <r>
    <x v="8"/>
    <x v="1"/>
    <x v="1"/>
    <x v="2"/>
    <x v="2"/>
    <x v="12"/>
    <x v="12"/>
    <x v="1"/>
    <x v="4"/>
    <x v="5"/>
    <x v="2"/>
    <x v="3"/>
    <x v="1"/>
    <x v="4"/>
    <x v="2"/>
    <x v="2"/>
    <x v="1"/>
    <x v="1"/>
    <x v="1"/>
    <x v="11"/>
    <x v="12"/>
    <x v="1"/>
    <x v="1"/>
    <x v="25"/>
    <x v="1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4"/>
        <item x="3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B6" sqref="B6"/>
    </sheetView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305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2500894</v>
      </c>
    </row>
    <row r="9" spans="1:5" x14ac:dyDescent="0.15">
      <c r="A9" s="62" t="s">
        <v>62</v>
      </c>
      <c r="C9" s="63">
        <f>C16+C26</f>
        <v>1039204</v>
      </c>
    </row>
    <row r="10" spans="1:5" x14ac:dyDescent="0.15">
      <c r="A10" s="62" t="s">
        <v>63</v>
      </c>
      <c r="C10" s="63">
        <f>C17+C27</f>
        <v>11798352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2495851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1054425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11658631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-5393989.088200001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-4591879.2532000002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47201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-81050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-81050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-15221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139721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476589</v>
      </c>
    </row>
    <row r="29" spans="1:5" x14ac:dyDescent="0.15">
      <c r="A29" s="62" t="s">
        <v>85</v>
      </c>
      <c r="C29" s="155">
        <f>SUM('5-DAY'!C81:C143)</f>
        <v>1295229.0100000002</v>
      </c>
    </row>
    <row r="30" spans="1:5" x14ac:dyDescent="0.15">
      <c r="A30" s="62" t="s">
        <v>17</v>
      </c>
      <c r="C30" s="63">
        <f>'SPEC REPORT'!D12</f>
        <v>-12847048.558000006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274</v>
      </c>
    </row>
    <row r="2" spans="1:27" ht="12" customHeight="1" x14ac:dyDescent="0.2">
      <c r="A2" s="31" t="s">
        <v>306</v>
      </c>
    </row>
    <row r="3" spans="1:27" ht="12" customHeight="1" x14ac:dyDescent="0.2">
      <c r="A3" s="31" t="s">
        <v>307</v>
      </c>
    </row>
    <row r="4" spans="1:27" ht="12" customHeight="1" x14ac:dyDescent="0.2">
      <c r="A4" s="31" t="s">
        <v>297</v>
      </c>
    </row>
    <row r="5" spans="1:27" ht="11.25" customHeight="1" x14ac:dyDescent="0.2"/>
    <row r="6" spans="1:27" ht="12" customHeight="1" x14ac:dyDescent="0.2">
      <c r="A6" s="34" t="s">
        <v>261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50</v>
      </c>
      <c r="G7" s="98">
        <v>50</v>
      </c>
      <c r="H7" s="98">
        <v>50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6.2704000000000004</v>
      </c>
    </row>
    <row r="8" spans="1:27" ht="11.25" customHeight="1" x14ac:dyDescent="0.2">
      <c r="A8" s="32" t="s">
        <v>262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263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50</v>
      </c>
      <c r="G10" s="30">
        <v>50</v>
      </c>
      <c r="H10" s="30">
        <v>50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6.2704000000000004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262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263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264</v>
      </c>
      <c r="B16" s="99"/>
      <c r="C16" s="99">
        <v>0</v>
      </c>
      <c r="D16" s="99">
        <v>0</v>
      </c>
      <c r="E16" s="99">
        <v>0</v>
      </c>
      <c r="F16" s="99">
        <v>-34.2361</v>
      </c>
      <c r="G16" s="99">
        <v>-38.171999999999997</v>
      </c>
      <c r="H16" s="99">
        <v>-38.8889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-4.6261000000000001</v>
      </c>
    </row>
    <row r="17" spans="1:27" ht="11.25" customHeight="1" x14ac:dyDescent="0.2"/>
    <row r="18" spans="1:27" ht="12" customHeight="1" x14ac:dyDescent="0.2">
      <c r="A18" s="34" t="s">
        <v>265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</row>
    <row r="20" spans="1:27" ht="11.25" customHeight="1" x14ac:dyDescent="0.2">
      <c r="A20" s="32" t="s">
        <v>262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263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</row>
    <row r="24" spans="1:27" ht="11.25" customHeight="1" x14ac:dyDescent="0.2">
      <c r="A24" s="32" t="s">
        <v>262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263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</row>
    <row r="27" spans="1:27" ht="11.25" customHeight="1" x14ac:dyDescent="0.2"/>
    <row r="28" spans="1:27" ht="12" customHeight="1" x14ac:dyDescent="0.2">
      <c r="A28" s="34" t="s">
        <v>266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50</v>
      </c>
      <c r="G29" s="98">
        <v>50</v>
      </c>
      <c r="H29" s="98">
        <v>50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6.2704000000000004</v>
      </c>
    </row>
    <row r="30" spans="1:27" ht="11.25" customHeight="1" x14ac:dyDescent="0.2">
      <c r="A30" s="32" t="s">
        <v>262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263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267</v>
      </c>
      <c r="C32" s="30">
        <v>0</v>
      </c>
      <c r="D32" s="30">
        <v>0</v>
      </c>
      <c r="E32" s="30">
        <v>0</v>
      </c>
      <c r="F32" s="30">
        <v>50</v>
      </c>
      <c r="G32" s="30">
        <v>50</v>
      </c>
      <c r="H32" s="30">
        <v>50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6.2704000000000004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-149.50659999999999</v>
      </c>
      <c r="G33" s="98">
        <v>-150</v>
      </c>
      <c r="H33" s="98">
        <v>-150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-18.535599999999999</v>
      </c>
    </row>
    <row r="34" spans="1:27" ht="11.25" customHeight="1" x14ac:dyDescent="0.2">
      <c r="A34" s="32" t="s">
        <v>262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263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268</v>
      </c>
      <c r="C36" s="30">
        <v>0</v>
      </c>
      <c r="D36" s="30">
        <v>0</v>
      </c>
      <c r="E36" s="30">
        <v>0</v>
      </c>
      <c r="F36" s="30">
        <v>-149.50659999999999</v>
      </c>
      <c r="G36" s="30">
        <v>-150</v>
      </c>
      <c r="H36" s="30">
        <v>-150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-18.535599999999999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269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270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271</v>
      </c>
    </row>
    <row r="43" spans="1:27" ht="11.25" customHeight="1" x14ac:dyDescent="0.2">
      <c r="A43" s="32" t="s">
        <v>272</v>
      </c>
      <c r="C43" s="98">
        <v>268718</v>
      </c>
      <c r="D43" s="98">
        <v>471249</v>
      </c>
      <c r="E43" s="98">
        <v>547210</v>
      </c>
      <c r="F43" s="98">
        <v>172952</v>
      </c>
      <c r="G43" s="98">
        <v>169541</v>
      </c>
      <c r="H43" s="98">
        <v>67413</v>
      </c>
      <c r="I43" s="98">
        <v>339327</v>
      </c>
      <c r="J43" s="98">
        <v>351568</v>
      </c>
      <c r="K43" s="98">
        <v>311761</v>
      </c>
      <c r="L43" s="98">
        <v>194771</v>
      </c>
      <c r="M43" s="98">
        <v>179900</v>
      </c>
      <c r="N43" s="98">
        <v>177327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3251737</v>
      </c>
    </row>
    <row r="44" spans="1:27" ht="11.25" customHeight="1" x14ac:dyDescent="0.2">
      <c r="A44" s="32" t="s">
        <v>262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263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273</v>
      </c>
      <c r="B46" s="99"/>
      <c r="C46" s="99">
        <v>268718</v>
      </c>
      <c r="D46" s="99">
        <v>471249</v>
      </c>
      <c r="E46" s="99">
        <v>547210</v>
      </c>
      <c r="F46" s="99">
        <v>172952</v>
      </c>
      <c r="G46" s="99">
        <v>169541</v>
      </c>
      <c r="H46" s="99">
        <v>67413</v>
      </c>
      <c r="I46" s="99">
        <v>339327</v>
      </c>
      <c r="J46" s="99">
        <v>351568</v>
      </c>
      <c r="K46" s="99">
        <v>311761</v>
      </c>
      <c r="L46" s="99">
        <v>194771</v>
      </c>
      <c r="M46" s="99">
        <v>179900</v>
      </c>
      <c r="N46" s="99">
        <v>177327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3251737</v>
      </c>
    </row>
    <row r="47" spans="1:27" ht="11.25" customHeight="1" x14ac:dyDescent="0.2">
      <c r="A47" s="32" t="s">
        <v>0</v>
      </c>
      <c r="C47" s="98">
        <v>265680</v>
      </c>
      <c r="D47" s="98">
        <v>471205</v>
      </c>
      <c r="E47" s="98">
        <v>547161</v>
      </c>
      <c r="F47" s="98">
        <v>200349</v>
      </c>
      <c r="G47" s="98">
        <v>156294</v>
      </c>
      <c r="H47" s="98">
        <v>71735</v>
      </c>
      <c r="I47" s="98">
        <v>339302</v>
      </c>
      <c r="J47" s="98">
        <v>351542</v>
      </c>
      <c r="K47" s="98">
        <v>311738</v>
      </c>
      <c r="L47" s="98">
        <v>194757</v>
      </c>
      <c r="M47" s="98">
        <v>179886</v>
      </c>
      <c r="N47" s="98">
        <v>177307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3266956</v>
      </c>
    </row>
    <row r="48" spans="1:27" ht="11.25" customHeight="1" x14ac:dyDescent="0.2">
      <c r="A48" s="32" t="s">
        <v>1</v>
      </c>
      <c r="C48" s="101">
        <v>3038</v>
      </c>
      <c r="D48" s="101">
        <v>44</v>
      </c>
      <c r="E48" s="101">
        <v>49</v>
      </c>
      <c r="F48" s="101">
        <v>-27397</v>
      </c>
      <c r="G48" s="101">
        <v>13247</v>
      </c>
      <c r="H48" s="101">
        <v>-4322</v>
      </c>
      <c r="I48" s="101">
        <v>25</v>
      </c>
      <c r="J48" s="101">
        <v>26</v>
      </c>
      <c r="K48" s="101">
        <v>23</v>
      </c>
      <c r="L48" s="101">
        <v>14</v>
      </c>
      <c r="M48" s="101">
        <v>14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-15219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>
      <selection activeCell="A36" sqref="A36"/>
    </sheetView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293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50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25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264</v>
      </c>
      <c r="B9" s="166"/>
      <c r="C9" s="166">
        <v>27.957000000000001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14.0183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278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279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280</v>
      </c>
      <c r="B14" s="161"/>
      <c r="C14" s="163">
        <v>-959364</v>
      </c>
      <c r="D14" s="163">
        <v>-939438</v>
      </c>
      <c r="E14" s="163">
        <v>-1082435</v>
      </c>
      <c r="F14" s="163">
        <v>-1131375</v>
      </c>
      <c r="G14" s="163">
        <v>-1141391</v>
      </c>
      <c r="H14" s="163">
        <v>-1030754</v>
      </c>
      <c r="I14" s="163">
        <v>-817859</v>
      </c>
      <c r="J14" s="163">
        <v>-682679</v>
      </c>
      <c r="K14" s="163">
        <v>-694910</v>
      </c>
      <c r="L14" s="163">
        <v>-980836</v>
      </c>
      <c r="M14" s="163">
        <v>-881528</v>
      </c>
      <c r="N14" s="163">
        <v>-825600</v>
      </c>
      <c r="O14" s="163">
        <v>23324</v>
      </c>
      <c r="P14" s="163">
        <v>21419</v>
      </c>
      <c r="Q14" s="163">
        <v>23101</v>
      </c>
      <c r="R14" s="163">
        <v>22986</v>
      </c>
      <c r="S14" s="163">
        <v>22871</v>
      </c>
      <c r="T14" s="163">
        <v>21875</v>
      </c>
      <c r="U14" s="163">
        <v>22628</v>
      </c>
      <c r="V14" s="163">
        <v>22501</v>
      </c>
      <c r="W14" s="163">
        <v>21510</v>
      </c>
      <c r="X14" s="163">
        <v>23095</v>
      </c>
      <c r="Y14" s="163">
        <v>20403</v>
      </c>
      <c r="Z14" s="163">
        <v>21967</v>
      </c>
      <c r="AA14" s="163">
        <v>-10900489</v>
      </c>
    </row>
    <row r="15" spans="1:27" ht="11.25" customHeight="1" thickBot="1" x14ac:dyDescent="0.25">
      <c r="A15" s="163" t="s">
        <v>281</v>
      </c>
      <c r="B15" s="161"/>
      <c r="C15" s="163">
        <v>19164</v>
      </c>
      <c r="D15" s="163">
        <v>16779</v>
      </c>
      <c r="E15" s="163">
        <v>19063</v>
      </c>
      <c r="F15" s="163">
        <v>17560</v>
      </c>
      <c r="G15" s="163">
        <v>19004</v>
      </c>
      <c r="H15" s="163">
        <v>18498</v>
      </c>
      <c r="I15" s="163">
        <v>18919</v>
      </c>
      <c r="J15" s="163">
        <v>17954</v>
      </c>
      <c r="K15" s="163">
        <v>19290</v>
      </c>
      <c r="L15" s="163">
        <v>17927</v>
      </c>
      <c r="M15" s="163">
        <v>18283</v>
      </c>
      <c r="N15" s="163">
        <v>19373</v>
      </c>
      <c r="O15" s="163">
        <v>18390</v>
      </c>
      <c r="P15" s="163">
        <v>16064</v>
      </c>
      <c r="Q15" s="163">
        <v>18214</v>
      </c>
      <c r="R15" s="163">
        <v>16742</v>
      </c>
      <c r="S15" s="163">
        <v>18033</v>
      </c>
      <c r="T15" s="163">
        <v>17500</v>
      </c>
      <c r="U15" s="163">
        <v>17842</v>
      </c>
      <c r="V15" s="163">
        <v>17741</v>
      </c>
      <c r="W15" s="163">
        <v>17208</v>
      </c>
      <c r="X15" s="163">
        <v>16733</v>
      </c>
      <c r="Y15" s="163">
        <v>17853</v>
      </c>
      <c r="Z15" s="163">
        <v>17320</v>
      </c>
      <c r="AA15" s="163">
        <v>431454</v>
      </c>
    </row>
    <row r="16" spans="1:27" ht="11.25" customHeight="1" thickBot="1" x14ac:dyDescent="0.25">
      <c r="A16" s="165" t="s">
        <v>273</v>
      </c>
      <c r="B16" s="166"/>
      <c r="C16" s="166">
        <v>-940200</v>
      </c>
      <c r="D16" s="166">
        <v>-922659</v>
      </c>
      <c r="E16" s="166">
        <v>-1063372</v>
      </c>
      <c r="F16" s="166">
        <v>-1113815</v>
      </c>
      <c r="G16" s="166">
        <v>-1122387</v>
      </c>
      <c r="H16" s="166">
        <v>-1012256</v>
      </c>
      <c r="I16" s="166">
        <v>-798940</v>
      </c>
      <c r="J16" s="166">
        <v>-664725</v>
      </c>
      <c r="K16" s="166">
        <v>-675620</v>
      </c>
      <c r="L16" s="166">
        <v>-962909</v>
      </c>
      <c r="M16" s="166">
        <v>-863245</v>
      </c>
      <c r="N16" s="166">
        <v>-806227</v>
      </c>
      <c r="O16" s="166">
        <v>41714</v>
      </c>
      <c r="P16" s="166">
        <v>37483</v>
      </c>
      <c r="Q16" s="166">
        <v>41315</v>
      </c>
      <c r="R16" s="166">
        <v>39728</v>
      </c>
      <c r="S16" s="166">
        <v>40904</v>
      </c>
      <c r="T16" s="166">
        <v>39375</v>
      </c>
      <c r="U16" s="166">
        <v>40470</v>
      </c>
      <c r="V16" s="166">
        <v>40242</v>
      </c>
      <c r="W16" s="166">
        <v>38718</v>
      </c>
      <c r="X16" s="166">
        <v>39828</v>
      </c>
      <c r="Y16" s="166">
        <v>38256</v>
      </c>
      <c r="Z16" s="166">
        <v>39287</v>
      </c>
      <c r="AA16" s="167">
        <v>-10469035</v>
      </c>
    </row>
    <row r="18" spans="1:27" ht="12" customHeight="1" x14ac:dyDescent="0.2">
      <c r="A18" s="253" t="s">
        <v>282</v>
      </c>
    </row>
    <row r="19" spans="1:27" ht="11.25" customHeight="1" x14ac:dyDescent="0.2">
      <c r="A19" s="255" t="s">
        <v>283</v>
      </c>
      <c r="B19" s="7"/>
      <c r="C19" s="255">
        <v>27.2</v>
      </c>
      <c r="D19" s="255">
        <v>24.25</v>
      </c>
      <c r="E19" s="255">
        <v>21</v>
      </c>
      <c r="F19" s="255">
        <v>19</v>
      </c>
      <c r="G19" s="255">
        <v>18.5</v>
      </c>
      <c r="H19" s="255">
        <v>21.75</v>
      </c>
      <c r="I19" s="255">
        <v>33.5</v>
      </c>
      <c r="J19" s="255">
        <v>41.25</v>
      </c>
      <c r="K19" s="255">
        <v>36.5</v>
      </c>
      <c r="L19" s="255">
        <v>27</v>
      </c>
      <c r="M19" s="255">
        <v>28.25</v>
      </c>
      <c r="N19" s="255">
        <v>30.5</v>
      </c>
      <c r="O19" s="255">
        <v>34</v>
      </c>
      <c r="P19" s="255">
        <v>32</v>
      </c>
      <c r="Q19" s="255">
        <v>28.5</v>
      </c>
      <c r="R19" s="255">
        <v>23.85</v>
      </c>
      <c r="S19" s="255">
        <v>21.75</v>
      </c>
      <c r="T19" s="255">
        <v>25.5</v>
      </c>
      <c r="U19" s="255">
        <v>41.75</v>
      </c>
      <c r="V19" s="255">
        <v>46.75</v>
      </c>
      <c r="W19" s="255">
        <v>40.5</v>
      </c>
      <c r="X19" s="255">
        <v>28.25</v>
      </c>
      <c r="Y19" s="255">
        <v>31.25</v>
      </c>
      <c r="Z19" s="255">
        <v>35</v>
      </c>
      <c r="AA19" s="255"/>
    </row>
    <row r="20" spans="1:27" ht="11.25" customHeight="1" x14ac:dyDescent="0.2">
      <c r="A20" s="255" t="s">
        <v>284</v>
      </c>
      <c r="B20" s="7"/>
      <c r="C20" s="255">
        <v>27.9</v>
      </c>
      <c r="D20" s="255">
        <v>25</v>
      </c>
      <c r="E20" s="255">
        <v>22</v>
      </c>
      <c r="F20" s="255">
        <v>20.5</v>
      </c>
      <c r="G20" s="255">
        <v>19.25</v>
      </c>
      <c r="H20" s="255">
        <v>23</v>
      </c>
      <c r="I20" s="255">
        <v>36</v>
      </c>
      <c r="J20" s="255">
        <v>43</v>
      </c>
      <c r="K20" s="255">
        <v>35.75</v>
      </c>
      <c r="L20" s="255">
        <v>28</v>
      </c>
      <c r="M20" s="255">
        <v>29.75</v>
      </c>
      <c r="N20" s="255">
        <v>31.75</v>
      </c>
      <c r="O20" s="255">
        <v>34.25</v>
      </c>
      <c r="P20" s="255">
        <v>32.25</v>
      </c>
      <c r="Q20" s="255">
        <v>28.75</v>
      </c>
      <c r="R20" s="255">
        <v>24.1</v>
      </c>
      <c r="S20" s="255">
        <v>22</v>
      </c>
      <c r="T20" s="255">
        <v>25.75</v>
      </c>
      <c r="U20" s="255">
        <v>42.5</v>
      </c>
      <c r="V20" s="255">
        <v>47.5</v>
      </c>
      <c r="W20" s="255">
        <v>41.25</v>
      </c>
      <c r="X20" s="255">
        <v>28.5</v>
      </c>
      <c r="Y20" s="255">
        <v>31.5</v>
      </c>
      <c r="Z20" s="255">
        <v>35.25</v>
      </c>
      <c r="AA20" s="255"/>
    </row>
    <row r="21" spans="1:27" ht="11.25" customHeight="1" x14ac:dyDescent="0.2">
      <c r="A21" s="255" t="s">
        <v>285</v>
      </c>
      <c r="B21" s="7"/>
      <c r="C21" s="8">
        <v>-0.69999999999999929</v>
      </c>
      <c r="D21" s="8">
        <v>-0.75</v>
      </c>
      <c r="E21" s="8">
        <v>-1</v>
      </c>
      <c r="F21" s="8">
        <v>-1.5</v>
      </c>
      <c r="G21" s="8">
        <v>-0.75</v>
      </c>
      <c r="H21" s="8">
        <v>-1.25</v>
      </c>
      <c r="I21" s="8">
        <v>-2.5</v>
      </c>
      <c r="J21" s="8">
        <v>-1.75</v>
      </c>
      <c r="K21" s="8">
        <v>0.75</v>
      </c>
      <c r="L21" s="8">
        <v>-1</v>
      </c>
      <c r="M21" s="8">
        <v>-1.5</v>
      </c>
      <c r="N21" s="8">
        <v>-1.25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-0.75</v>
      </c>
      <c r="V21" s="8">
        <v>-0.75</v>
      </c>
      <c r="W21" s="8">
        <v>-0.75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286</v>
      </c>
      <c r="B23" s="7"/>
      <c r="C23" s="255">
        <v>22</v>
      </c>
      <c r="D23" s="255">
        <v>19</v>
      </c>
      <c r="E23" s="255">
        <v>17</v>
      </c>
      <c r="F23" s="255">
        <v>12.5</v>
      </c>
      <c r="G23" s="255">
        <v>11</v>
      </c>
      <c r="H23" s="255">
        <v>11</v>
      </c>
      <c r="I23" s="255">
        <v>23.75</v>
      </c>
      <c r="J23" s="255">
        <v>27.75</v>
      </c>
      <c r="K23" s="255">
        <v>23.75</v>
      </c>
      <c r="L23" s="255">
        <v>21.25</v>
      </c>
      <c r="M23" s="255">
        <v>22.25</v>
      </c>
      <c r="N23" s="255">
        <v>24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287</v>
      </c>
      <c r="B24" s="7"/>
      <c r="C24" s="255">
        <v>22.25</v>
      </c>
      <c r="D24" s="255">
        <v>19.25</v>
      </c>
      <c r="E24" s="255">
        <v>17.25</v>
      </c>
      <c r="F24" s="255">
        <v>13.5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288</v>
      </c>
      <c r="B25" s="7"/>
      <c r="C25" s="8">
        <v>-0.25</v>
      </c>
      <c r="D25" s="8">
        <v>-0.25</v>
      </c>
      <c r="E25" s="8">
        <v>-0.25</v>
      </c>
      <c r="F25" s="8">
        <v>-1</v>
      </c>
      <c r="G25" s="8">
        <v>-1</v>
      </c>
      <c r="H25" s="8">
        <v>-1</v>
      </c>
      <c r="I25" s="8">
        <v>-0.25</v>
      </c>
      <c r="J25" s="8">
        <v>-0.25</v>
      </c>
      <c r="K25" s="8">
        <v>-0.25</v>
      </c>
      <c r="L25" s="8">
        <v>-0.25</v>
      </c>
      <c r="M25" s="8">
        <v>-0.25</v>
      </c>
      <c r="N25" s="8">
        <v>-0.25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67.862499999999997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289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264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278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279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280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281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273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282</v>
      </c>
    </row>
    <row r="47" spans="1:27" ht="11.25" customHeight="1" x14ac:dyDescent="0.2">
      <c r="A47" s="255" t="s">
        <v>283</v>
      </c>
      <c r="B47" s="7"/>
      <c r="C47" s="255">
        <v>27.2</v>
      </c>
      <c r="D47" s="255">
        <v>24.25</v>
      </c>
      <c r="E47" s="255">
        <v>21</v>
      </c>
      <c r="F47" s="255">
        <v>19</v>
      </c>
      <c r="G47" s="255">
        <v>18.5</v>
      </c>
      <c r="H47" s="255">
        <v>21.75</v>
      </c>
      <c r="I47" s="255">
        <v>33.5</v>
      </c>
      <c r="J47" s="255">
        <v>41.25</v>
      </c>
      <c r="K47" s="255">
        <v>36.5</v>
      </c>
      <c r="L47" s="255">
        <v>27</v>
      </c>
      <c r="M47" s="255">
        <v>28.25</v>
      </c>
      <c r="N47" s="255">
        <v>30.5</v>
      </c>
      <c r="O47" s="255">
        <v>34</v>
      </c>
      <c r="P47" s="255">
        <v>32</v>
      </c>
      <c r="Q47" s="255">
        <v>28.5</v>
      </c>
      <c r="R47" s="255">
        <v>23.85</v>
      </c>
      <c r="S47" s="255">
        <v>21.75</v>
      </c>
      <c r="T47" s="255">
        <v>25.5</v>
      </c>
      <c r="U47" s="255">
        <v>41.75</v>
      </c>
      <c r="V47" s="255">
        <v>46.75</v>
      </c>
      <c r="W47" s="255">
        <v>40.5</v>
      </c>
      <c r="X47" s="255">
        <v>28.25</v>
      </c>
      <c r="Y47" s="255">
        <v>31.25</v>
      </c>
      <c r="Z47" s="255">
        <v>35</v>
      </c>
      <c r="AA47" s="255"/>
    </row>
    <row r="48" spans="1:27" ht="11.25" customHeight="1" x14ac:dyDescent="0.2">
      <c r="A48" s="255" t="s">
        <v>284</v>
      </c>
      <c r="B48" s="7"/>
      <c r="C48" s="255">
        <v>27.9</v>
      </c>
      <c r="D48" s="255">
        <v>25</v>
      </c>
      <c r="E48" s="255">
        <v>22</v>
      </c>
      <c r="F48" s="255">
        <v>20.5</v>
      </c>
      <c r="G48" s="255">
        <v>19.25</v>
      </c>
      <c r="H48" s="255">
        <v>23</v>
      </c>
      <c r="I48" s="255">
        <v>36</v>
      </c>
      <c r="J48" s="255">
        <v>43</v>
      </c>
      <c r="K48" s="255">
        <v>35.75</v>
      </c>
      <c r="L48" s="255">
        <v>28</v>
      </c>
      <c r="M48" s="255">
        <v>29.75</v>
      </c>
      <c r="N48" s="255">
        <v>31.75</v>
      </c>
      <c r="O48" s="255">
        <v>34.25</v>
      </c>
      <c r="P48" s="255">
        <v>32.25</v>
      </c>
      <c r="Q48" s="255">
        <v>28.75</v>
      </c>
      <c r="R48" s="255">
        <v>24.1</v>
      </c>
      <c r="S48" s="255">
        <v>22</v>
      </c>
      <c r="T48" s="255">
        <v>25.75</v>
      </c>
      <c r="U48" s="255">
        <v>42.5</v>
      </c>
      <c r="V48" s="255">
        <v>47.5</v>
      </c>
      <c r="W48" s="255">
        <v>41.25</v>
      </c>
      <c r="X48" s="255">
        <v>28.5</v>
      </c>
      <c r="Y48" s="255">
        <v>31.5</v>
      </c>
      <c r="Z48" s="255">
        <v>35.25</v>
      </c>
      <c r="AA48" s="255"/>
    </row>
    <row r="49" spans="1:27" ht="11.25" customHeight="1" x14ac:dyDescent="0.2">
      <c r="A49" s="255" t="s">
        <v>285</v>
      </c>
      <c r="B49" s="7"/>
      <c r="C49" s="8">
        <v>-0.69999999999999929</v>
      </c>
      <c r="D49" s="8">
        <v>-0.75</v>
      </c>
      <c r="E49" s="8">
        <v>-1</v>
      </c>
      <c r="F49" s="8">
        <v>-1.5</v>
      </c>
      <c r="G49" s="8">
        <v>-0.75</v>
      </c>
      <c r="H49" s="8">
        <v>-1.25</v>
      </c>
      <c r="I49" s="8">
        <v>-2.5</v>
      </c>
      <c r="J49" s="8">
        <v>-1.75</v>
      </c>
      <c r="K49" s="8">
        <v>0.75</v>
      </c>
      <c r="L49" s="8">
        <v>-1</v>
      </c>
      <c r="M49" s="8">
        <v>-1.5</v>
      </c>
      <c r="N49" s="8">
        <v>-1.25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-0.75</v>
      </c>
      <c r="V49" s="8">
        <v>-0.75</v>
      </c>
      <c r="W49" s="8">
        <v>-0.75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286</v>
      </c>
      <c r="B51" s="7"/>
      <c r="C51" s="255">
        <v>22</v>
      </c>
      <c r="D51" s="255">
        <v>19</v>
      </c>
      <c r="E51" s="255">
        <v>17</v>
      </c>
      <c r="F51" s="255">
        <v>12.5</v>
      </c>
      <c r="G51" s="255">
        <v>11</v>
      </c>
      <c r="H51" s="255">
        <v>11</v>
      </c>
      <c r="I51" s="255">
        <v>23.75</v>
      </c>
      <c r="J51" s="255">
        <v>27.75</v>
      </c>
      <c r="K51" s="255">
        <v>23.75</v>
      </c>
      <c r="L51" s="255">
        <v>21.25</v>
      </c>
      <c r="M51" s="255">
        <v>22.25</v>
      </c>
      <c r="N51" s="255">
        <v>24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287</v>
      </c>
      <c r="B52" s="7"/>
      <c r="C52" s="255">
        <v>22.25</v>
      </c>
      <c r="D52" s="255">
        <v>19.25</v>
      </c>
      <c r="E52" s="255">
        <v>17.25</v>
      </c>
      <c r="F52" s="255">
        <v>13.5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288</v>
      </c>
      <c r="B53" s="7"/>
      <c r="C53" s="8">
        <v>-0.25</v>
      </c>
      <c r="D53" s="8">
        <v>-0.25</v>
      </c>
      <c r="E53" s="8">
        <v>-0.25</v>
      </c>
      <c r="F53" s="8">
        <v>-1</v>
      </c>
      <c r="G53" s="8">
        <v>-1</v>
      </c>
      <c r="H53" s="8">
        <v>-1</v>
      </c>
      <c r="I53" s="8">
        <v>-0.25</v>
      </c>
      <c r="J53" s="8">
        <v>-0.25</v>
      </c>
      <c r="K53" s="8">
        <v>-0.25</v>
      </c>
      <c r="L53" s="8">
        <v>-0.25</v>
      </c>
      <c r="M53" s="8">
        <v>-0.25</v>
      </c>
      <c r="N53" s="8">
        <v>-0.25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743.87980000000005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513.88630000000001</v>
      </c>
    </row>
    <row r="64" spans="1:27" ht="11.25" customHeight="1" thickBot="1" x14ac:dyDescent="0.25">
      <c r="A64" s="163" t="s">
        <v>277</v>
      </c>
      <c r="B64" s="161"/>
      <c r="C64" s="163">
        <v>720.97799999999995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299.8168</v>
      </c>
    </row>
    <row r="65" spans="1:27" ht="11.25" customHeight="1" thickBot="1" x14ac:dyDescent="0.25">
      <c r="A65" s="165" t="s">
        <v>264</v>
      </c>
      <c r="B65" s="166"/>
      <c r="C65" s="166">
        <v>733.78330000000005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419.85219999999998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278</v>
      </c>
      <c r="B67" s="161"/>
      <c r="C67" s="163">
        <v>789.69730000000004</v>
      </c>
      <c r="D67" s="163">
        <v>765.11850000000004</v>
      </c>
      <c r="E67" s="163">
        <v>797.0086</v>
      </c>
      <c r="F67" s="163">
        <v>594.51170000000002</v>
      </c>
      <c r="G67" s="163">
        <v>573.9973</v>
      </c>
      <c r="H67" s="163">
        <v>546.76940000000002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424.38549999999998</v>
      </c>
    </row>
    <row r="68" spans="1:27" ht="11.25" customHeight="1" x14ac:dyDescent="0.2">
      <c r="A68" s="163" t="s">
        <v>279</v>
      </c>
      <c r="B68" s="161"/>
      <c r="C68" s="254">
        <v>-55.913999999999987</v>
      </c>
      <c r="D68" s="254">
        <v>0</v>
      </c>
      <c r="E68" s="254">
        <v>0</v>
      </c>
      <c r="F68" s="254">
        <v>-18.368100000000027</v>
      </c>
      <c r="G68" s="254">
        <v>-16.935500000000047</v>
      </c>
      <c r="H68" s="254">
        <v>-16.666600000000017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-4.533299999999997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280</v>
      </c>
      <c r="B70" s="161"/>
      <c r="C70" s="163">
        <v>-22312953</v>
      </c>
      <c r="D70" s="163">
        <v>-16627123</v>
      </c>
      <c r="E70" s="163">
        <v>-18832881</v>
      </c>
      <c r="F70" s="163">
        <v>-15268244</v>
      </c>
      <c r="G70" s="163">
        <v>-15472007</v>
      </c>
      <c r="H70" s="163">
        <v>-13093317</v>
      </c>
      <c r="I70" s="163">
        <v>-16668211</v>
      </c>
      <c r="J70" s="163">
        <v>-14411020</v>
      </c>
      <c r="K70" s="163">
        <v>-13693996</v>
      </c>
      <c r="L70" s="163">
        <v>-12743592</v>
      </c>
      <c r="M70" s="163">
        <v>-11570826</v>
      </c>
      <c r="N70" s="163">
        <v>-10468279</v>
      </c>
      <c r="O70" s="163">
        <v>-1372166</v>
      </c>
      <c r="P70" s="163">
        <v>-1590142</v>
      </c>
      <c r="Q70" s="163">
        <v>-2262821</v>
      </c>
      <c r="R70" s="163">
        <v>-2814708</v>
      </c>
      <c r="S70" s="163">
        <v>-3274575</v>
      </c>
      <c r="T70" s="163">
        <v>-2610613</v>
      </c>
      <c r="U70" s="163">
        <v>-290853</v>
      </c>
      <c r="V70" s="163">
        <v>390810</v>
      </c>
      <c r="W70" s="163">
        <v>-216205</v>
      </c>
      <c r="X70" s="163">
        <v>-2015894</v>
      </c>
      <c r="Y70" s="163">
        <v>-1646307</v>
      </c>
      <c r="Z70" s="163">
        <v>-1195756</v>
      </c>
      <c r="AA70" s="163">
        <v>-200061679</v>
      </c>
    </row>
    <row r="71" spans="1:27" ht="11.25" customHeight="1" thickBot="1" x14ac:dyDescent="0.25">
      <c r="A71" s="163" t="s">
        <v>281</v>
      </c>
      <c r="B71" s="161"/>
      <c r="C71" s="163">
        <v>-13900532</v>
      </c>
      <c r="D71" s="163">
        <v>-12705236</v>
      </c>
      <c r="E71" s="163">
        <v>-14722633</v>
      </c>
      <c r="F71" s="163">
        <v>-9748576</v>
      </c>
      <c r="G71" s="163">
        <v>-10767333</v>
      </c>
      <c r="H71" s="163">
        <v>-10665565</v>
      </c>
      <c r="I71" s="163">
        <v>-7533514</v>
      </c>
      <c r="J71" s="163">
        <v>-6805009</v>
      </c>
      <c r="K71" s="163">
        <v>-7674743</v>
      </c>
      <c r="L71" s="163">
        <v>-7772011</v>
      </c>
      <c r="M71" s="163">
        <v>-7726261</v>
      </c>
      <c r="N71" s="163">
        <v>-7890949</v>
      </c>
      <c r="O71" s="163">
        <v>-1335119</v>
      </c>
      <c r="P71" s="163">
        <v>-1356407</v>
      </c>
      <c r="Q71" s="163">
        <v>-1522752</v>
      </c>
      <c r="R71" s="163">
        <v>-1160176</v>
      </c>
      <c r="S71" s="163">
        <v>-1306396</v>
      </c>
      <c r="T71" s="163">
        <v>-1348442</v>
      </c>
      <c r="U71" s="163">
        <v>-981249</v>
      </c>
      <c r="V71" s="163">
        <v>-896512</v>
      </c>
      <c r="W71" s="163">
        <v>-927139</v>
      </c>
      <c r="X71" s="163">
        <v>-1136247</v>
      </c>
      <c r="Y71" s="163">
        <v>-1045654</v>
      </c>
      <c r="Z71" s="163">
        <v>-935227</v>
      </c>
      <c r="AA71" s="163">
        <v>-131863682</v>
      </c>
    </row>
    <row r="72" spans="1:27" ht="11.25" customHeight="1" thickBot="1" x14ac:dyDescent="0.25">
      <c r="A72" s="165" t="s">
        <v>273</v>
      </c>
      <c r="B72" s="166"/>
      <c r="C72" s="166">
        <v>-36213485</v>
      </c>
      <c r="D72" s="166">
        <v>-29332359</v>
      </c>
      <c r="E72" s="166">
        <v>-33555514</v>
      </c>
      <c r="F72" s="166">
        <v>-25016820</v>
      </c>
      <c r="G72" s="166">
        <v>-26239340</v>
      </c>
      <c r="H72" s="166">
        <v>-23758882</v>
      </c>
      <c r="I72" s="166">
        <v>-24201725</v>
      </c>
      <c r="J72" s="166">
        <v>-21216029</v>
      </c>
      <c r="K72" s="166">
        <v>-21368739</v>
      </c>
      <c r="L72" s="166">
        <v>-20515603</v>
      </c>
      <c r="M72" s="166">
        <v>-19297087</v>
      </c>
      <c r="N72" s="166">
        <v>-18359228</v>
      </c>
      <c r="O72" s="166">
        <v>-2707285</v>
      </c>
      <c r="P72" s="166">
        <v>-2946549</v>
      </c>
      <c r="Q72" s="166">
        <v>-3785573</v>
      </c>
      <c r="R72" s="166">
        <v>-3974884</v>
      </c>
      <c r="S72" s="166">
        <v>-4580971</v>
      </c>
      <c r="T72" s="166">
        <v>-3959055</v>
      </c>
      <c r="U72" s="166">
        <v>-1272102</v>
      </c>
      <c r="V72" s="166">
        <v>-505702</v>
      </c>
      <c r="W72" s="166">
        <v>-1143344</v>
      </c>
      <c r="X72" s="166">
        <v>-3152141</v>
      </c>
      <c r="Y72" s="166">
        <v>-2691961</v>
      </c>
      <c r="Z72" s="166">
        <v>-2130983</v>
      </c>
      <c r="AA72" s="167">
        <v>-331925361</v>
      </c>
    </row>
    <row r="74" spans="1:27" ht="12" customHeight="1" x14ac:dyDescent="0.2">
      <c r="A74" s="253" t="s">
        <v>282</v>
      </c>
    </row>
    <row r="75" spans="1:27" ht="11.25" customHeight="1" x14ac:dyDescent="0.2">
      <c r="A75" s="255" t="s">
        <v>283</v>
      </c>
      <c r="B75" s="7"/>
      <c r="C75" s="255">
        <v>25.25</v>
      </c>
      <c r="D75" s="255">
        <v>22.25</v>
      </c>
      <c r="E75" s="255">
        <v>19</v>
      </c>
      <c r="F75" s="255">
        <v>17</v>
      </c>
      <c r="G75" s="255">
        <v>16</v>
      </c>
      <c r="H75" s="255">
        <v>18</v>
      </c>
      <c r="I75" s="255">
        <v>28.5</v>
      </c>
      <c r="J75" s="255">
        <v>37.75</v>
      </c>
      <c r="K75" s="255">
        <v>34.75</v>
      </c>
      <c r="L75" s="255">
        <v>25.5</v>
      </c>
      <c r="M75" s="255">
        <v>27</v>
      </c>
      <c r="N75" s="255">
        <v>30</v>
      </c>
      <c r="O75" s="255">
        <v>33</v>
      </c>
      <c r="P75" s="255">
        <v>30.5</v>
      </c>
      <c r="Q75" s="255">
        <v>26.5</v>
      </c>
      <c r="R75" s="255">
        <v>21.75</v>
      </c>
      <c r="S75" s="255">
        <v>18.5</v>
      </c>
      <c r="T75" s="255">
        <v>20.5</v>
      </c>
      <c r="U75" s="255">
        <v>36.75</v>
      </c>
      <c r="V75" s="255">
        <v>42.75</v>
      </c>
      <c r="W75" s="255">
        <v>37.5</v>
      </c>
      <c r="X75" s="255">
        <v>27</v>
      </c>
      <c r="Y75" s="255">
        <v>30</v>
      </c>
      <c r="Z75" s="255">
        <v>33.75</v>
      </c>
      <c r="AA75" s="255"/>
    </row>
    <row r="76" spans="1:27" ht="11.25" customHeight="1" x14ac:dyDescent="0.2">
      <c r="A76" s="255" t="s">
        <v>284</v>
      </c>
      <c r="B76" s="7"/>
      <c r="C76" s="255">
        <v>26.25</v>
      </c>
      <c r="D76" s="255">
        <v>23</v>
      </c>
      <c r="E76" s="255">
        <v>20</v>
      </c>
      <c r="F76" s="255">
        <v>18.5</v>
      </c>
      <c r="G76" s="255">
        <v>16.75</v>
      </c>
      <c r="H76" s="255">
        <v>19.25</v>
      </c>
      <c r="I76" s="255">
        <v>31</v>
      </c>
      <c r="J76" s="255">
        <v>39.5</v>
      </c>
      <c r="K76" s="255">
        <v>34</v>
      </c>
      <c r="L76" s="255">
        <v>26.5</v>
      </c>
      <c r="M76" s="255">
        <v>28.5</v>
      </c>
      <c r="N76" s="255">
        <v>31.25</v>
      </c>
      <c r="O76" s="255">
        <v>33.25</v>
      </c>
      <c r="P76" s="255">
        <v>30.75</v>
      </c>
      <c r="Q76" s="255">
        <v>26.75</v>
      </c>
      <c r="R76" s="255">
        <v>22</v>
      </c>
      <c r="S76" s="255">
        <v>18.75</v>
      </c>
      <c r="T76" s="255">
        <v>20.75</v>
      </c>
      <c r="U76" s="255">
        <v>37.5</v>
      </c>
      <c r="V76" s="255">
        <v>43.5</v>
      </c>
      <c r="W76" s="255">
        <v>38.25</v>
      </c>
      <c r="X76" s="255">
        <v>27.25</v>
      </c>
      <c r="Y76" s="255">
        <v>30.25</v>
      </c>
      <c r="Z76" s="255">
        <v>34</v>
      </c>
      <c r="AA76" s="255"/>
    </row>
    <row r="77" spans="1:27" ht="11.25" customHeight="1" x14ac:dyDescent="0.2">
      <c r="A77" s="255" t="s">
        <v>285</v>
      </c>
      <c r="B77" s="7"/>
      <c r="C77" s="8">
        <v>-1</v>
      </c>
      <c r="D77" s="8">
        <v>-0.75</v>
      </c>
      <c r="E77" s="8">
        <v>-1</v>
      </c>
      <c r="F77" s="8">
        <v>-1.5</v>
      </c>
      <c r="G77" s="8">
        <v>-0.75</v>
      </c>
      <c r="H77" s="8">
        <v>-1.25</v>
      </c>
      <c r="I77" s="8">
        <v>-2.5</v>
      </c>
      <c r="J77" s="8">
        <v>-1.75</v>
      </c>
      <c r="K77" s="8">
        <v>0.75</v>
      </c>
      <c r="L77" s="8">
        <v>-1</v>
      </c>
      <c r="M77" s="8">
        <v>-1.5</v>
      </c>
      <c r="N77" s="8">
        <v>-1.25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-0.75</v>
      </c>
      <c r="V77" s="8">
        <v>-0.75</v>
      </c>
      <c r="W77" s="8">
        <v>-0.75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286</v>
      </c>
      <c r="B79" s="7"/>
      <c r="C79" s="255">
        <v>22</v>
      </c>
      <c r="D79" s="255">
        <v>19</v>
      </c>
      <c r="E79" s="255">
        <v>17</v>
      </c>
      <c r="F79" s="255">
        <v>12.5</v>
      </c>
      <c r="G79" s="255">
        <v>11</v>
      </c>
      <c r="H79" s="255">
        <v>11</v>
      </c>
      <c r="I79" s="255">
        <v>23.75</v>
      </c>
      <c r="J79" s="255">
        <v>27.75</v>
      </c>
      <c r="K79" s="255">
        <v>23.75</v>
      </c>
      <c r="L79" s="255">
        <v>21.25</v>
      </c>
      <c r="M79" s="255">
        <v>22.25</v>
      </c>
      <c r="N79" s="255">
        <v>24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287</v>
      </c>
      <c r="B80" s="7"/>
      <c r="C80" s="255">
        <v>22.25</v>
      </c>
      <c r="D80" s="255">
        <v>19.25</v>
      </c>
      <c r="E80" s="255">
        <v>17.25</v>
      </c>
      <c r="F80" s="255">
        <v>13.5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288</v>
      </c>
      <c r="B81" s="7"/>
      <c r="C81" s="8">
        <v>-0.25</v>
      </c>
      <c r="D81" s="8">
        <v>-0.25</v>
      </c>
      <c r="E81" s="8">
        <v>-0.25</v>
      </c>
      <c r="F81" s="8">
        <v>-1</v>
      </c>
      <c r="G81" s="8">
        <v>-1</v>
      </c>
      <c r="H81" s="8">
        <v>-1</v>
      </c>
      <c r="I81" s="8">
        <v>-0.25</v>
      </c>
      <c r="J81" s="8">
        <v>-0.25</v>
      </c>
      <c r="K81" s="8">
        <v>-0.25</v>
      </c>
      <c r="L81" s="8">
        <v>-0.25</v>
      </c>
      <c r="M81" s="8">
        <v>-0.25</v>
      </c>
      <c r="N81" s="8">
        <v>-0.25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81.753200000000007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77.037899999999993</v>
      </c>
      <c r="M84" s="255">
        <v>77.037899999999993</v>
      </c>
      <c r="N84" s="255">
        <v>77.037899999999993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47.702500000000001</v>
      </c>
      <c r="D85" s="255">
        <v>83.235699999999994</v>
      </c>
      <c r="E85" s="255">
        <v>120.41249999999999</v>
      </c>
      <c r="F85" s="255">
        <v>77.05</v>
      </c>
      <c r="G85" s="255">
        <v>77.05</v>
      </c>
      <c r="H85" s="255">
        <v>65.418199999999999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72.071899999999999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290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277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264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278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279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280</v>
      </c>
      <c r="B98" s="161"/>
      <c r="C98" s="163">
        <v>246737</v>
      </c>
      <c r="D98" s="163">
        <v>225514</v>
      </c>
      <c r="E98" s="163">
        <v>82660</v>
      </c>
      <c r="F98" s="163">
        <v>98909</v>
      </c>
      <c r="G98" s="163">
        <v>103004</v>
      </c>
      <c r="H98" s="163">
        <v>-88070</v>
      </c>
      <c r="I98" s="163">
        <v>-129457</v>
      </c>
      <c r="J98" s="163">
        <v>-344075</v>
      </c>
      <c r="K98" s="163">
        <v>-191016</v>
      </c>
      <c r="L98" s="163">
        <v>33837</v>
      </c>
      <c r="M98" s="163">
        <v>220138</v>
      </c>
      <c r="N98" s="163">
        <v>225827</v>
      </c>
      <c r="O98" s="163">
        <v>234163</v>
      </c>
      <c r="P98" s="163">
        <v>201378</v>
      </c>
      <c r="Q98" s="163">
        <v>19744</v>
      </c>
      <c r="R98" s="163">
        <v>56189</v>
      </c>
      <c r="S98" s="163">
        <v>72328</v>
      </c>
      <c r="T98" s="163">
        <v>-137653</v>
      </c>
      <c r="U98" s="163">
        <v>-325526</v>
      </c>
      <c r="V98" s="163">
        <v>-446294</v>
      </c>
      <c r="W98" s="163">
        <v>-286837</v>
      </c>
      <c r="X98" s="163">
        <v>21713</v>
      </c>
      <c r="Y98" s="163">
        <v>192396</v>
      </c>
      <c r="Z98" s="163">
        <v>220176</v>
      </c>
      <c r="AA98" s="163">
        <v>305785</v>
      </c>
    </row>
    <row r="99" spans="1:27" ht="11.25" customHeight="1" thickBot="1" x14ac:dyDescent="0.25">
      <c r="A99" s="163" t="s">
        <v>281</v>
      </c>
      <c r="B99" s="161"/>
      <c r="C99" s="163">
        <v>66878</v>
      </c>
      <c r="D99" s="163">
        <v>68837</v>
      </c>
      <c r="E99" s="163">
        <v>91244</v>
      </c>
      <c r="F99" s="163">
        <v>111065</v>
      </c>
      <c r="G99" s="163">
        <v>129944</v>
      </c>
      <c r="H99" s="163">
        <v>126485</v>
      </c>
      <c r="I99" s="163">
        <v>39867</v>
      </c>
      <c r="J99" s="163">
        <v>19949</v>
      </c>
      <c r="K99" s="163">
        <v>31031</v>
      </c>
      <c r="L99" s="163">
        <v>59757</v>
      </c>
      <c r="M99" s="163">
        <v>62516</v>
      </c>
      <c r="N99" s="163">
        <v>54681</v>
      </c>
      <c r="O99" s="163">
        <v>50806</v>
      </c>
      <c r="P99" s="163">
        <v>53548</v>
      </c>
      <c r="Q99" s="163">
        <v>73168</v>
      </c>
      <c r="R99" s="163">
        <v>87290</v>
      </c>
      <c r="S99" s="163">
        <v>106349</v>
      </c>
      <c r="T99" s="163">
        <v>106196</v>
      </c>
      <c r="U99" s="163">
        <v>15273</v>
      </c>
      <c r="V99" s="163">
        <v>4549</v>
      </c>
      <c r="W99" s="163">
        <v>2156</v>
      </c>
      <c r="X99" s="163">
        <v>55778</v>
      </c>
      <c r="Y99" s="163">
        <v>54904</v>
      </c>
      <c r="Z99" s="163">
        <v>36657</v>
      </c>
      <c r="AA99" s="163">
        <v>1508928</v>
      </c>
    </row>
    <row r="100" spans="1:27" ht="11.25" customHeight="1" thickBot="1" x14ac:dyDescent="0.25">
      <c r="A100" s="165" t="s">
        <v>273</v>
      </c>
      <c r="B100" s="166"/>
      <c r="C100" s="166">
        <v>313615</v>
      </c>
      <c r="D100" s="166">
        <v>294351</v>
      </c>
      <c r="E100" s="166">
        <v>173904</v>
      </c>
      <c r="F100" s="166">
        <v>209974</v>
      </c>
      <c r="G100" s="166">
        <v>232948</v>
      </c>
      <c r="H100" s="166">
        <v>38415</v>
      </c>
      <c r="I100" s="166">
        <v>-89590</v>
      </c>
      <c r="J100" s="166">
        <v>-324126</v>
      </c>
      <c r="K100" s="166">
        <v>-159985</v>
      </c>
      <c r="L100" s="166">
        <v>93594</v>
      </c>
      <c r="M100" s="166">
        <v>282654</v>
      </c>
      <c r="N100" s="166">
        <v>280508</v>
      </c>
      <c r="O100" s="166">
        <v>284969</v>
      </c>
      <c r="P100" s="166">
        <v>254926</v>
      </c>
      <c r="Q100" s="166">
        <v>92912</v>
      </c>
      <c r="R100" s="166">
        <v>143479</v>
      </c>
      <c r="S100" s="166">
        <v>178677</v>
      </c>
      <c r="T100" s="166">
        <v>-31457</v>
      </c>
      <c r="U100" s="166">
        <v>-310253</v>
      </c>
      <c r="V100" s="166">
        <v>-441745</v>
      </c>
      <c r="W100" s="166">
        <v>-284681</v>
      </c>
      <c r="X100" s="166">
        <v>77491</v>
      </c>
      <c r="Y100" s="166">
        <v>247300</v>
      </c>
      <c r="Z100" s="166">
        <v>256833</v>
      </c>
      <c r="AA100" s="167">
        <v>1814713</v>
      </c>
    </row>
    <row r="102" spans="1:27" ht="12" customHeight="1" x14ac:dyDescent="0.2">
      <c r="A102" s="253" t="s">
        <v>282</v>
      </c>
    </row>
    <row r="103" spans="1:27" ht="11.25" customHeight="1" x14ac:dyDescent="0.2">
      <c r="A103" s="255" t="s">
        <v>283</v>
      </c>
      <c r="B103" s="7"/>
      <c r="C103" s="255">
        <v>27.2</v>
      </c>
      <c r="D103" s="255">
        <v>24.25</v>
      </c>
      <c r="E103" s="255">
        <v>21</v>
      </c>
      <c r="F103" s="255">
        <v>19</v>
      </c>
      <c r="G103" s="255">
        <v>18.5</v>
      </c>
      <c r="H103" s="255">
        <v>21.75</v>
      </c>
      <c r="I103" s="255">
        <v>33.5</v>
      </c>
      <c r="J103" s="255">
        <v>41.25</v>
      </c>
      <c r="K103" s="255">
        <v>36.5</v>
      </c>
      <c r="L103" s="255">
        <v>27</v>
      </c>
      <c r="M103" s="255">
        <v>28.25</v>
      </c>
      <c r="N103" s="255">
        <v>30.5</v>
      </c>
      <c r="O103" s="255">
        <v>34</v>
      </c>
      <c r="P103" s="255">
        <v>32</v>
      </c>
      <c r="Q103" s="255">
        <v>28.5</v>
      </c>
      <c r="R103" s="255">
        <v>23.85</v>
      </c>
      <c r="S103" s="255">
        <v>21.75</v>
      </c>
      <c r="T103" s="255">
        <v>25.5</v>
      </c>
      <c r="U103" s="255">
        <v>41.75</v>
      </c>
      <c r="V103" s="255">
        <v>46.75</v>
      </c>
      <c r="W103" s="255">
        <v>40.5</v>
      </c>
      <c r="X103" s="255">
        <v>28.25</v>
      </c>
      <c r="Y103" s="255">
        <v>31.25</v>
      </c>
      <c r="Z103" s="255">
        <v>35</v>
      </c>
      <c r="AA103" s="255"/>
    </row>
    <row r="104" spans="1:27" ht="11.25" customHeight="1" x14ac:dyDescent="0.2">
      <c r="A104" s="255" t="s">
        <v>284</v>
      </c>
      <c r="B104" s="7"/>
      <c r="C104" s="255">
        <v>27.9</v>
      </c>
      <c r="D104" s="255">
        <v>25</v>
      </c>
      <c r="E104" s="255">
        <v>22</v>
      </c>
      <c r="F104" s="255">
        <v>20.5</v>
      </c>
      <c r="G104" s="255">
        <v>19.25</v>
      </c>
      <c r="H104" s="255">
        <v>23</v>
      </c>
      <c r="I104" s="255">
        <v>36</v>
      </c>
      <c r="J104" s="255">
        <v>43</v>
      </c>
      <c r="K104" s="255">
        <v>35.75</v>
      </c>
      <c r="L104" s="255">
        <v>28</v>
      </c>
      <c r="M104" s="255">
        <v>29.75</v>
      </c>
      <c r="N104" s="255">
        <v>31.75</v>
      </c>
      <c r="O104" s="255">
        <v>34.25</v>
      </c>
      <c r="P104" s="255">
        <v>32.25</v>
      </c>
      <c r="Q104" s="255">
        <v>28.75</v>
      </c>
      <c r="R104" s="255">
        <v>24.1</v>
      </c>
      <c r="S104" s="255">
        <v>22</v>
      </c>
      <c r="T104" s="255">
        <v>25.75</v>
      </c>
      <c r="U104" s="255">
        <v>42.5</v>
      </c>
      <c r="V104" s="255">
        <v>47.5</v>
      </c>
      <c r="W104" s="255">
        <v>41.25</v>
      </c>
      <c r="X104" s="255">
        <v>28.5</v>
      </c>
      <c r="Y104" s="255">
        <v>31.5</v>
      </c>
      <c r="Z104" s="255">
        <v>35.25</v>
      </c>
      <c r="AA104" s="255"/>
    </row>
    <row r="105" spans="1:27" ht="11.25" customHeight="1" x14ac:dyDescent="0.2">
      <c r="A105" s="255" t="s">
        <v>285</v>
      </c>
      <c r="B105" s="7"/>
      <c r="C105" s="8">
        <v>-0.69999999999999929</v>
      </c>
      <c r="D105" s="8">
        <v>-0.75</v>
      </c>
      <c r="E105" s="8">
        <v>-1</v>
      </c>
      <c r="F105" s="8">
        <v>-1.5</v>
      </c>
      <c r="G105" s="8">
        <v>-0.75</v>
      </c>
      <c r="H105" s="8">
        <v>-1.25</v>
      </c>
      <c r="I105" s="8">
        <v>-2.5</v>
      </c>
      <c r="J105" s="8">
        <v>-1.75</v>
      </c>
      <c r="K105" s="8">
        <v>0.75</v>
      </c>
      <c r="L105" s="8">
        <v>-1</v>
      </c>
      <c r="M105" s="8">
        <v>-1.5</v>
      </c>
      <c r="N105" s="8">
        <v>-1.25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-0.75</v>
      </c>
      <c r="V105" s="8">
        <v>-0.75</v>
      </c>
      <c r="W105" s="8">
        <v>-0.75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286</v>
      </c>
      <c r="B107" s="7"/>
      <c r="C107" s="255">
        <v>22</v>
      </c>
      <c r="D107" s="255">
        <v>19</v>
      </c>
      <c r="E107" s="255">
        <v>17</v>
      </c>
      <c r="F107" s="255">
        <v>12.5</v>
      </c>
      <c r="G107" s="255">
        <v>11</v>
      </c>
      <c r="H107" s="255">
        <v>11</v>
      </c>
      <c r="I107" s="255">
        <v>23.75</v>
      </c>
      <c r="J107" s="255">
        <v>27.75</v>
      </c>
      <c r="K107" s="255">
        <v>23.75</v>
      </c>
      <c r="L107" s="255">
        <v>21.25</v>
      </c>
      <c r="M107" s="255">
        <v>22.25</v>
      </c>
      <c r="N107" s="255">
        <v>24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287</v>
      </c>
      <c r="B108" s="7"/>
      <c r="C108" s="255">
        <v>22.25</v>
      </c>
      <c r="D108" s="255">
        <v>19.25</v>
      </c>
      <c r="E108" s="255">
        <v>17.25</v>
      </c>
      <c r="F108" s="255">
        <v>13.5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288</v>
      </c>
      <c r="B109" s="7"/>
      <c r="C109" s="8">
        <v>-0.25</v>
      </c>
      <c r="D109" s="8">
        <v>-0.25</v>
      </c>
      <c r="E109" s="8">
        <v>-0.25</v>
      </c>
      <c r="F109" s="8">
        <v>-1</v>
      </c>
      <c r="G109" s="8">
        <v>-1</v>
      </c>
      <c r="H109" s="8">
        <v>-1</v>
      </c>
      <c r="I109" s="8">
        <v>-0.25</v>
      </c>
      <c r="J109" s="8">
        <v>-0.25</v>
      </c>
      <c r="K109" s="8">
        <v>-0.25</v>
      </c>
      <c r="L109" s="8">
        <v>-0.25</v>
      </c>
      <c r="M109" s="8">
        <v>-0.25</v>
      </c>
      <c r="N109" s="8">
        <v>-0.25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264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278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279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280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281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273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282</v>
      </c>
    </row>
    <row r="131" spans="1:27" ht="11.25" customHeight="1" x14ac:dyDescent="0.2">
      <c r="A131" s="255" t="s">
        <v>283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284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285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286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287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288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291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-805.69839999999999</v>
      </c>
      <c r="D147" s="163">
        <v>-873.65319999999997</v>
      </c>
      <c r="E147" s="163">
        <v>-846.53399999999999</v>
      </c>
      <c r="F147" s="163">
        <v>-803.65809999999999</v>
      </c>
      <c r="G147" s="163">
        <v>-728.89639999999997</v>
      </c>
      <c r="H147" s="163">
        <v>-853.09780000000001</v>
      </c>
      <c r="I147" s="163">
        <v>-534.38919999999996</v>
      </c>
      <c r="J147" s="163">
        <v>-533.72580000000005</v>
      </c>
      <c r="K147" s="163">
        <v>-542.64</v>
      </c>
      <c r="L147" s="163">
        <v>-629.34849999999994</v>
      </c>
      <c r="M147" s="163">
        <v>-779.19299999999998</v>
      </c>
      <c r="N147" s="163">
        <v>-851.63390000000004</v>
      </c>
      <c r="O147" s="163">
        <v>-883.97289999999998</v>
      </c>
      <c r="P147" s="163">
        <v>-815.89769999999999</v>
      </c>
      <c r="Q147" s="163">
        <v>-754.37609999999995</v>
      </c>
      <c r="R147" s="163">
        <v>-862.34339999999997</v>
      </c>
      <c r="S147" s="163">
        <v>-896.51089999999999</v>
      </c>
      <c r="T147" s="163">
        <v>-887.03660000000002</v>
      </c>
      <c r="U147" s="163">
        <v>-623.98220000000003</v>
      </c>
      <c r="V147" s="163">
        <v>-677.24459999999999</v>
      </c>
      <c r="W147" s="163">
        <v>-585.22969999999998</v>
      </c>
      <c r="X147" s="163">
        <v>-721.7518</v>
      </c>
      <c r="Y147" s="163">
        <v>-759.81650000000002</v>
      </c>
      <c r="Z147" s="163">
        <v>-925.87840000000006</v>
      </c>
      <c r="AA147" s="163">
        <v>-756.56979999999999</v>
      </c>
    </row>
    <row r="148" spans="1:27" ht="11.25" customHeight="1" thickBot="1" x14ac:dyDescent="0.25">
      <c r="A148" s="163" t="s">
        <v>277</v>
      </c>
      <c r="B148" s="161"/>
      <c r="C148" s="163">
        <v>-924.76130000000001</v>
      </c>
      <c r="D148" s="163">
        <v>-866.32470000000001</v>
      </c>
      <c r="E148" s="163">
        <v>-837.04470000000003</v>
      </c>
      <c r="F148" s="163">
        <v>-745.84190000000001</v>
      </c>
      <c r="G148" s="163">
        <v>-656.61180000000002</v>
      </c>
      <c r="H148" s="163">
        <v>-833.73440000000005</v>
      </c>
      <c r="I148" s="163">
        <v>-333.24380000000002</v>
      </c>
      <c r="J148" s="163">
        <v>-345.73270000000002</v>
      </c>
      <c r="K148" s="163">
        <v>-452.48689999999999</v>
      </c>
      <c r="L148" s="163">
        <v>-646.04369999999994</v>
      </c>
      <c r="M148" s="163">
        <v>-838.88789999999995</v>
      </c>
      <c r="N148" s="163">
        <v>-815.61080000000004</v>
      </c>
      <c r="O148" s="163">
        <v>-933.37950000000001</v>
      </c>
      <c r="P148" s="163">
        <v>-913.00289999999995</v>
      </c>
      <c r="Q148" s="163">
        <v>-744.08450000000005</v>
      </c>
      <c r="R148" s="163">
        <v>-795.29579999999999</v>
      </c>
      <c r="S148" s="163">
        <v>-764.46559999999999</v>
      </c>
      <c r="T148" s="163">
        <v>-790.00350000000003</v>
      </c>
      <c r="U148" s="163">
        <v>-375.03919999999999</v>
      </c>
      <c r="V148" s="163">
        <v>-443.42189999999999</v>
      </c>
      <c r="W148" s="163">
        <v>-399.19099999999997</v>
      </c>
      <c r="X148" s="163">
        <v>-604.63019999999995</v>
      </c>
      <c r="Y148" s="163">
        <v>-782.92089999999996</v>
      </c>
      <c r="Z148" s="163">
        <v>-826.65959999999995</v>
      </c>
      <c r="AA148" s="163">
        <v>-693.03240000000005</v>
      </c>
    </row>
    <row r="149" spans="1:27" ht="11.25" customHeight="1" thickBot="1" x14ac:dyDescent="0.25">
      <c r="A149" s="165" t="s">
        <v>264</v>
      </c>
      <c r="B149" s="166"/>
      <c r="C149" s="166">
        <v>-858.18849999999998</v>
      </c>
      <c r="D149" s="166">
        <v>-870.51239999999996</v>
      </c>
      <c r="E149" s="166">
        <v>-842.35050000000001</v>
      </c>
      <c r="F149" s="166">
        <v>-779.24680000000001</v>
      </c>
      <c r="G149" s="166">
        <v>-697.029</v>
      </c>
      <c r="H149" s="166">
        <v>-844.49180000000001</v>
      </c>
      <c r="I149" s="166">
        <v>-445.7122</v>
      </c>
      <c r="J149" s="166">
        <v>-454.89</v>
      </c>
      <c r="K149" s="166">
        <v>-500.5686</v>
      </c>
      <c r="L149" s="166">
        <v>-636.34969999999998</v>
      </c>
      <c r="M149" s="166">
        <v>-805.72410000000002</v>
      </c>
      <c r="N149" s="166">
        <v>-834.97799999999995</v>
      </c>
      <c r="O149" s="166">
        <v>-905.75429999999994</v>
      </c>
      <c r="P149" s="166">
        <v>-857.51419999999996</v>
      </c>
      <c r="Q149" s="166">
        <v>-749.83889999999997</v>
      </c>
      <c r="R149" s="166">
        <v>-834.03440000000001</v>
      </c>
      <c r="S149" s="166">
        <v>-838.29740000000004</v>
      </c>
      <c r="T149" s="166">
        <v>-843.91079999999999</v>
      </c>
      <c r="U149" s="166">
        <v>-514.23310000000004</v>
      </c>
      <c r="V149" s="166">
        <v>-574.16150000000005</v>
      </c>
      <c r="W149" s="166">
        <v>-502.54579999999999</v>
      </c>
      <c r="X149" s="166">
        <v>-672.63630000000001</v>
      </c>
      <c r="Y149" s="166">
        <v>-770.59860000000003</v>
      </c>
      <c r="Z149" s="166">
        <v>-882.13679999999999</v>
      </c>
      <c r="AA149" s="167">
        <v>-728.65980000000002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278</v>
      </c>
      <c r="B151" s="161"/>
      <c r="C151" s="163">
        <v>-863.85900000000004</v>
      </c>
      <c r="D151" s="163">
        <v>-891.88660000000004</v>
      </c>
      <c r="E151" s="163">
        <v>-846.38919999999996</v>
      </c>
      <c r="F151" s="163">
        <v>-767.73720000000003</v>
      </c>
      <c r="G151" s="163">
        <v>-692.03980000000001</v>
      </c>
      <c r="H151" s="163">
        <v>-830.09439999999995</v>
      </c>
      <c r="I151" s="163">
        <v>-437.55599999999998</v>
      </c>
      <c r="J151" s="163">
        <v>-460.88959999999997</v>
      </c>
      <c r="K151" s="163">
        <v>-515.11950000000002</v>
      </c>
      <c r="L151" s="163">
        <v>-639.32889999999998</v>
      </c>
      <c r="M151" s="163">
        <v>-797.25239999999997</v>
      </c>
      <c r="N151" s="163">
        <v>-828.74469999999997</v>
      </c>
      <c r="O151" s="163">
        <v>-914.3057</v>
      </c>
      <c r="P151" s="163">
        <v>-858.875</v>
      </c>
      <c r="Q151" s="163">
        <v>-753.39369999999997</v>
      </c>
      <c r="R151" s="163">
        <v>-837.64760000000001</v>
      </c>
      <c r="S151" s="163">
        <v>-838.71220000000005</v>
      </c>
      <c r="T151" s="163">
        <v>-848.32730000000004</v>
      </c>
      <c r="U151" s="163">
        <v>-520.28809999999999</v>
      </c>
      <c r="V151" s="163">
        <v>-581.90390000000002</v>
      </c>
      <c r="W151" s="163">
        <v>-507.85070000000002</v>
      </c>
      <c r="X151" s="163">
        <v>-678.15980000000002</v>
      </c>
      <c r="Y151" s="163">
        <v>-772.49159999999995</v>
      </c>
      <c r="Z151" s="163">
        <v>-880.46069999999997</v>
      </c>
      <c r="AA151" s="163">
        <v>-730.59439999999995</v>
      </c>
    </row>
    <row r="152" spans="1:27" ht="11.25" customHeight="1" x14ac:dyDescent="0.2">
      <c r="A152" s="163" t="s">
        <v>279</v>
      </c>
      <c r="B152" s="161"/>
      <c r="C152" s="254">
        <v>5.6705000000000609</v>
      </c>
      <c r="D152" s="254">
        <v>21.374200000000087</v>
      </c>
      <c r="E152" s="254">
        <v>4.0386999999999489</v>
      </c>
      <c r="F152" s="254">
        <v>-11.509599999999978</v>
      </c>
      <c r="G152" s="254">
        <v>-4.9891999999999825</v>
      </c>
      <c r="H152" s="254">
        <v>-14.397400000000061</v>
      </c>
      <c r="I152" s="254">
        <v>-8.1562000000000126</v>
      </c>
      <c r="J152" s="254">
        <v>5.9995999999999867</v>
      </c>
      <c r="K152" s="254">
        <v>14.550900000000013</v>
      </c>
      <c r="L152" s="254">
        <v>2.9791999999999916</v>
      </c>
      <c r="M152" s="254">
        <v>-8.4717000000000553</v>
      </c>
      <c r="N152" s="254">
        <v>-6.2332999999999856</v>
      </c>
      <c r="O152" s="254">
        <v>8.5514000000000578</v>
      </c>
      <c r="P152" s="254">
        <v>1.3608000000000402</v>
      </c>
      <c r="Q152" s="254">
        <v>3.5548000000000002</v>
      </c>
      <c r="R152" s="254">
        <v>3.6132000000000062</v>
      </c>
      <c r="S152" s="254">
        <v>0.41480000000001382</v>
      </c>
      <c r="T152" s="254">
        <v>4.4165000000000418</v>
      </c>
      <c r="U152" s="254">
        <v>6.05499999999995</v>
      </c>
      <c r="V152" s="254">
        <v>7.7423999999999751</v>
      </c>
      <c r="W152" s="254">
        <v>5.3049000000000319</v>
      </c>
      <c r="X152" s="254">
        <v>5.5235000000000127</v>
      </c>
      <c r="Y152" s="254">
        <v>1.8929999999999154</v>
      </c>
      <c r="Z152" s="254">
        <v>-1.6761000000000195</v>
      </c>
      <c r="AA152" s="254">
        <v>1.9345999999999322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280</v>
      </c>
      <c r="B154" s="161"/>
      <c r="C154" s="163">
        <v>-23866262</v>
      </c>
      <c r="D154" s="163">
        <v>-19358828</v>
      </c>
      <c r="E154" s="163">
        <v>-14667352</v>
      </c>
      <c r="F154" s="163">
        <v>-12777143</v>
      </c>
      <c r="G154" s="163">
        <v>-12499294</v>
      </c>
      <c r="H154" s="163">
        <v>-13258317</v>
      </c>
      <c r="I154" s="163">
        <v>-19335164</v>
      </c>
      <c r="J154" s="163">
        <v>-23285164</v>
      </c>
      <c r="K154" s="163">
        <v>-19690023</v>
      </c>
      <c r="L154" s="163">
        <v>-19598732</v>
      </c>
      <c r="M154" s="163">
        <v>-20527182</v>
      </c>
      <c r="N154" s="163">
        <v>-22775500</v>
      </c>
      <c r="O154" s="163">
        <v>-28111402</v>
      </c>
      <c r="P154" s="163">
        <v>-22842113</v>
      </c>
      <c r="Q154" s="163">
        <v>-20405776</v>
      </c>
      <c r="R154" s="163">
        <v>-17138783</v>
      </c>
      <c r="S154" s="163">
        <v>-14368158</v>
      </c>
      <c r="T154" s="163">
        <v>-14732587</v>
      </c>
      <c r="U154" s="163">
        <v>-22018835</v>
      </c>
      <c r="V154" s="163">
        <v>-24861862</v>
      </c>
      <c r="W154" s="163">
        <v>-20484249</v>
      </c>
      <c r="X154" s="163">
        <v>-19472993</v>
      </c>
      <c r="Y154" s="163">
        <v>-18904998</v>
      </c>
      <c r="Z154" s="163">
        <v>-24361309</v>
      </c>
      <c r="AA154" s="163">
        <v>-469342026</v>
      </c>
    </row>
    <row r="155" spans="1:27" ht="11.25" customHeight="1" thickBot="1" x14ac:dyDescent="0.25">
      <c r="A155" s="163" t="s">
        <v>281</v>
      </c>
      <c r="B155" s="161"/>
      <c r="C155" s="163">
        <v>-14768683</v>
      </c>
      <c r="D155" s="163">
        <v>-11282961</v>
      </c>
      <c r="E155" s="163">
        <v>-9880952</v>
      </c>
      <c r="F155" s="163">
        <v>-7165859</v>
      </c>
      <c r="G155" s="163">
        <v>-6968204</v>
      </c>
      <c r="H155" s="163">
        <v>-6331177</v>
      </c>
      <c r="I155" s="163">
        <v>-10546484</v>
      </c>
      <c r="J155" s="163">
        <v>-11238115</v>
      </c>
      <c r="K155" s="163">
        <v>-11683603</v>
      </c>
      <c r="L155" s="163">
        <v>-11125468</v>
      </c>
      <c r="M155" s="163">
        <v>-13172192</v>
      </c>
      <c r="N155" s="163">
        <v>-14614457</v>
      </c>
      <c r="O155" s="163">
        <v>-16369697</v>
      </c>
      <c r="P155" s="163">
        <v>-12413203</v>
      </c>
      <c r="Q155" s="163">
        <v>-13287342</v>
      </c>
      <c r="R155" s="163">
        <v>-9635320</v>
      </c>
      <c r="S155" s="163">
        <v>-8678646</v>
      </c>
      <c r="T155" s="163">
        <v>-7605217</v>
      </c>
      <c r="U155" s="163">
        <v>-11383550</v>
      </c>
      <c r="V155" s="163">
        <v>-12775700</v>
      </c>
      <c r="W155" s="163">
        <v>-11352837</v>
      </c>
      <c r="X155" s="163">
        <v>-11105556</v>
      </c>
      <c r="Y155" s="163">
        <v>-12970779</v>
      </c>
      <c r="Z155" s="163">
        <v>-13853851</v>
      </c>
      <c r="AA155" s="163">
        <v>-270209853</v>
      </c>
    </row>
    <row r="156" spans="1:27" ht="11.25" customHeight="1" thickBot="1" x14ac:dyDescent="0.25">
      <c r="A156" s="165" t="s">
        <v>273</v>
      </c>
      <c r="B156" s="166"/>
      <c r="C156" s="166">
        <v>-38634945</v>
      </c>
      <c r="D156" s="166">
        <v>-30641789</v>
      </c>
      <c r="E156" s="166">
        <v>-24548304</v>
      </c>
      <c r="F156" s="166">
        <v>-19943002</v>
      </c>
      <c r="G156" s="166">
        <v>-19467498</v>
      </c>
      <c r="H156" s="166">
        <v>-19589494</v>
      </c>
      <c r="I156" s="166">
        <v>-29881648</v>
      </c>
      <c r="J156" s="166">
        <v>-34523279</v>
      </c>
      <c r="K156" s="166">
        <v>-31373626</v>
      </c>
      <c r="L156" s="166">
        <v>-30724200</v>
      </c>
      <c r="M156" s="166">
        <v>-33699374</v>
      </c>
      <c r="N156" s="166">
        <v>-37389957</v>
      </c>
      <c r="O156" s="166">
        <v>-44481099</v>
      </c>
      <c r="P156" s="166">
        <v>-35255316</v>
      </c>
      <c r="Q156" s="166">
        <v>-33693118</v>
      </c>
      <c r="R156" s="166">
        <v>-26774103</v>
      </c>
      <c r="S156" s="166">
        <v>-23046804</v>
      </c>
      <c r="T156" s="166">
        <v>-22337804</v>
      </c>
      <c r="U156" s="166">
        <v>-33402385</v>
      </c>
      <c r="V156" s="166">
        <v>-37637562</v>
      </c>
      <c r="W156" s="166">
        <v>-31837086</v>
      </c>
      <c r="X156" s="166">
        <v>-30578549</v>
      </c>
      <c r="Y156" s="166">
        <v>-31875777</v>
      </c>
      <c r="Z156" s="166">
        <v>-38215160</v>
      </c>
      <c r="AA156" s="167">
        <v>-739551879</v>
      </c>
    </row>
    <row r="158" spans="1:27" ht="12" customHeight="1" x14ac:dyDescent="0.2">
      <c r="A158" s="253" t="s">
        <v>282</v>
      </c>
    </row>
    <row r="159" spans="1:27" ht="11.25" customHeight="1" x14ac:dyDescent="0.2">
      <c r="A159" s="255" t="s">
        <v>283</v>
      </c>
      <c r="B159" s="7"/>
      <c r="C159" s="255">
        <v>25.73</v>
      </c>
      <c r="D159" s="255">
        <v>22.67</v>
      </c>
      <c r="E159" s="255">
        <v>19.36</v>
      </c>
      <c r="F159" s="255">
        <v>17.32</v>
      </c>
      <c r="G159" s="255">
        <v>16.3</v>
      </c>
      <c r="H159" s="255">
        <v>18.34</v>
      </c>
      <c r="I159" s="255">
        <v>29.04</v>
      </c>
      <c r="J159" s="255">
        <v>38.47</v>
      </c>
      <c r="K159" s="255">
        <v>35.409999999999997</v>
      </c>
      <c r="L159" s="255">
        <v>25.98</v>
      </c>
      <c r="M159" s="255">
        <v>27.51</v>
      </c>
      <c r="N159" s="255">
        <v>30.57</v>
      </c>
      <c r="O159" s="255">
        <v>33.630000000000003</v>
      </c>
      <c r="P159" s="255">
        <v>31.08</v>
      </c>
      <c r="Q159" s="255">
        <v>27</v>
      </c>
      <c r="R159" s="255">
        <v>22.16</v>
      </c>
      <c r="S159" s="255">
        <v>18.850000000000001</v>
      </c>
      <c r="T159" s="255">
        <v>20.89</v>
      </c>
      <c r="U159" s="255">
        <v>37.450000000000003</v>
      </c>
      <c r="V159" s="255">
        <v>43.56</v>
      </c>
      <c r="W159" s="255">
        <v>38.21</v>
      </c>
      <c r="X159" s="255">
        <v>27.51</v>
      </c>
      <c r="Y159" s="255">
        <v>30.57</v>
      </c>
      <c r="Z159" s="255">
        <v>34.39</v>
      </c>
      <c r="AA159" s="255"/>
    </row>
    <row r="160" spans="1:27" ht="11.25" customHeight="1" x14ac:dyDescent="0.2">
      <c r="A160" s="255" t="s">
        <v>284</v>
      </c>
      <c r="B160" s="7"/>
      <c r="C160" s="255">
        <v>26.75</v>
      </c>
      <c r="D160" s="255">
        <v>23.44</v>
      </c>
      <c r="E160" s="255">
        <v>20.38</v>
      </c>
      <c r="F160" s="255">
        <v>18.850000000000001</v>
      </c>
      <c r="G160" s="255">
        <v>17.07</v>
      </c>
      <c r="H160" s="255">
        <v>19.62</v>
      </c>
      <c r="I160" s="255">
        <v>31.59</v>
      </c>
      <c r="J160" s="255">
        <v>40.25</v>
      </c>
      <c r="K160" s="255">
        <v>34.65</v>
      </c>
      <c r="L160" s="255">
        <v>27</v>
      </c>
      <c r="M160" s="255">
        <v>29.04</v>
      </c>
      <c r="N160" s="255">
        <v>31.84</v>
      </c>
      <c r="O160" s="255">
        <v>33.880000000000003</v>
      </c>
      <c r="P160" s="255">
        <v>31.33</v>
      </c>
      <c r="Q160" s="255">
        <v>27.26</v>
      </c>
      <c r="R160" s="255">
        <v>22.42</v>
      </c>
      <c r="S160" s="255">
        <v>19.11</v>
      </c>
      <c r="T160" s="255">
        <v>21.14</v>
      </c>
      <c r="U160" s="255">
        <v>38.21</v>
      </c>
      <c r="V160" s="255">
        <v>44.33</v>
      </c>
      <c r="W160" s="255">
        <v>38.979999999999997</v>
      </c>
      <c r="X160" s="255">
        <v>27.77</v>
      </c>
      <c r="Y160" s="255">
        <v>30.82</v>
      </c>
      <c r="Z160" s="255">
        <v>34.65</v>
      </c>
      <c r="AA160" s="255"/>
    </row>
    <row r="161" spans="1:27" ht="11.25" customHeight="1" x14ac:dyDescent="0.2">
      <c r="A161" s="255" t="s">
        <v>285</v>
      </c>
      <c r="B161" s="7"/>
      <c r="C161" s="8">
        <v>-1.02</v>
      </c>
      <c r="D161" s="8">
        <v>-0.77</v>
      </c>
      <c r="E161" s="8">
        <v>-1.02</v>
      </c>
      <c r="F161" s="8">
        <v>-1.53</v>
      </c>
      <c r="G161" s="8">
        <v>-0.77</v>
      </c>
      <c r="H161" s="8">
        <v>-1.28</v>
      </c>
      <c r="I161" s="8">
        <v>-2.5499999999999998</v>
      </c>
      <c r="J161" s="8">
        <v>-1.78</v>
      </c>
      <c r="K161" s="8">
        <v>0.75999999999999801</v>
      </c>
      <c r="L161" s="8">
        <v>-1.02</v>
      </c>
      <c r="M161" s="8">
        <v>-1.53</v>
      </c>
      <c r="N161" s="8">
        <v>-1.27</v>
      </c>
      <c r="O161" s="8">
        <v>-0.25</v>
      </c>
      <c r="P161" s="8">
        <v>-0.25</v>
      </c>
      <c r="Q161" s="8">
        <v>-0.26000000000000156</v>
      </c>
      <c r="R161" s="8">
        <v>-0.26000000000000156</v>
      </c>
      <c r="S161" s="8">
        <v>-0.25999999999999801</v>
      </c>
      <c r="T161" s="8">
        <v>-0.25</v>
      </c>
      <c r="U161" s="8">
        <v>-0.75999999999999801</v>
      </c>
      <c r="V161" s="8">
        <v>-0.76999999999999602</v>
      </c>
      <c r="W161" s="8">
        <v>-0.76999999999999602</v>
      </c>
      <c r="X161" s="8">
        <v>-0.25999999999999801</v>
      </c>
      <c r="Y161" s="8">
        <v>-0.25</v>
      </c>
      <c r="Z161" s="8">
        <v>-0.25999999999999801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286</v>
      </c>
      <c r="B163" s="7"/>
      <c r="C163" s="255">
        <v>22.42</v>
      </c>
      <c r="D163" s="255">
        <v>19.36</v>
      </c>
      <c r="E163" s="255">
        <v>17.32</v>
      </c>
      <c r="F163" s="255">
        <v>12.74</v>
      </c>
      <c r="G163" s="255">
        <v>11.21</v>
      </c>
      <c r="H163" s="255">
        <v>11.21</v>
      </c>
      <c r="I163" s="255">
        <v>24.2</v>
      </c>
      <c r="J163" s="255">
        <v>28.28</v>
      </c>
      <c r="K163" s="255">
        <v>24.2</v>
      </c>
      <c r="L163" s="255">
        <v>21.65</v>
      </c>
      <c r="M163" s="255">
        <v>22.67</v>
      </c>
      <c r="N163" s="255">
        <v>24.46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287</v>
      </c>
      <c r="B164" s="7"/>
      <c r="C164" s="255">
        <v>22.67</v>
      </c>
      <c r="D164" s="255">
        <v>19.62</v>
      </c>
      <c r="E164" s="255">
        <v>17.579999999999998</v>
      </c>
      <c r="F164" s="255">
        <v>13.76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288</v>
      </c>
      <c r="B165" s="7"/>
      <c r="C165" s="8">
        <v>-0.25</v>
      </c>
      <c r="D165" s="8">
        <v>-0.26000000000000156</v>
      </c>
      <c r="E165" s="8">
        <v>-0.25999999999999801</v>
      </c>
      <c r="F165" s="8">
        <v>-1.02</v>
      </c>
      <c r="G165" s="8">
        <v>-1.02</v>
      </c>
      <c r="H165" s="8">
        <v>-1.02</v>
      </c>
      <c r="I165" s="8">
        <v>-0.26000000000000156</v>
      </c>
      <c r="J165" s="8">
        <v>-0.25</v>
      </c>
      <c r="K165" s="8">
        <v>-0.26000000000000156</v>
      </c>
      <c r="L165" s="8">
        <v>-0.26000000000000156</v>
      </c>
      <c r="M165" s="8">
        <v>-0.25999999999999801</v>
      </c>
      <c r="N165" s="8">
        <v>-0.25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264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278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279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280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281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273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282</v>
      </c>
    </row>
    <row r="187" spans="1:27" ht="11.25" customHeight="1" x14ac:dyDescent="0.2">
      <c r="A187" s="255" t="s">
        <v>283</v>
      </c>
      <c r="B187" s="7"/>
      <c r="C187" s="255">
        <v>27.25</v>
      </c>
      <c r="D187" s="255">
        <v>26.25</v>
      </c>
      <c r="E187" s="255">
        <v>25.5</v>
      </c>
      <c r="F187" s="255">
        <v>24.75</v>
      </c>
      <c r="G187" s="255">
        <v>26</v>
      </c>
      <c r="H187" s="255">
        <v>33.25</v>
      </c>
      <c r="I187" s="255">
        <v>45.75</v>
      </c>
      <c r="J187" s="255">
        <v>50.25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0</v>
      </c>
      <c r="P187" s="255">
        <v>0</v>
      </c>
      <c r="Q187" s="255">
        <v>0</v>
      </c>
      <c r="R187" s="255">
        <v>0</v>
      </c>
      <c r="S187" s="255">
        <v>0</v>
      </c>
      <c r="T187" s="255">
        <v>0</v>
      </c>
      <c r="U187" s="255">
        <v>0</v>
      </c>
      <c r="V187" s="255">
        <v>0</v>
      </c>
      <c r="W187" s="255">
        <v>0</v>
      </c>
      <c r="X187" s="255">
        <v>0</v>
      </c>
      <c r="Y187" s="255">
        <v>0</v>
      </c>
      <c r="Z187" s="255">
        <v>0</v>
      </c>
      <c r="AA187" s="255"/>
    </row>
    <row r="188" spans="1:27" ht="11.25" customHeight="1" x14ac:dyDescent="0.2">
      <c r="A188" s="255" t="s">
        <v>284</v>
      </c>
      <c r="B188" s="7"/>
      <c r="C188" s="255">
        <v>27.6</v>
      </c>
      <c r="D188" s="255">
        <v>26.5</v>
      </c>
      <c r="E188" s="255">
        <v>25.75</v>
      </c>
      <c r="F188" s="255">
        <v>25.5</v>
      </c>
      <c r="G188" s="255">
        <v>26.75</v>
      </c>
      <c r="H188" s="255">
        <v>34.25</v>
      </c>
      <c r="I188" s="255">
        <v>47</v>
      </c>
      <c r="J188" s="255">
        <v>51.5</v>
      </c>
      <c r="K188" s="255">
        <v>41</v>
      </c>
      <c r="L188" s="255">
        <v>30</v>
      </c>
      <c r="M188" s="255">
        <v>28</v>
      </c>
      <c r="N188" s="255">
        <v>30.5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285</v>
      </c>
      <c r="B189" s="7"/>
      <c r="C189" s="8">
        <v>-0.35000000000000142</v>
      </c>
      <c r="D189" s="8">
        <v>-0.25</v>
      </c>
      <c r="E189" s="8">
        <v>-0.25</v>
      </c>
      <c r="F189" s="8">
        <v>-0.75</v>
      </c>
      <c r="G189" s="8">
        <v>-0.75</v>
      </c>
      <c r="H189" s="8">
        <v>-1</v>
      </c>
      <c r="I189" s="8">
        <v>-1.25</v>
      </c>
      <c r="J189" s="8">
        <v>-1.25</v>
      </c>
      <c r="K189" s="8">
        <v>-1</v>
      </c>
      <c r="L189" s="8">
        <v>-0.25</v>
      </c>
      <c r="M189" s="8">
        <v>-0.25</v>
      </c>
      <c r="N189" s="8">
        <v>-0.25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286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287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288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292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264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278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279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280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281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273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282</v>
      </c>
    </row>
    <row r="215" spans="1:27" ht="11.25" customHeight="1" x14ac:dyDescent="0.2">
      <c r="A215" s="255" t="s">
        <v>283</v>
      </c>
      <c r="B215" s="7"/>
      <c r="C215" s="255">
        <v>27.1</v>
      </c>
      <c r="D215" s="255">
        <v>24.04</v>
      </c>
      <c r="E215" s="255">
        <v>20.73</v>
      </c>
      <c r="F215" s="255">
        <v>18.690000000000001</v>
      </c>
      <c r="G215" s="255">
        <v>17.670000000000002</v>
      </c>
      <c r="H215" s="255">
        <v>19.71</v>
      </c>
      <c r="I215" s="255">
        <v>30.41</v>
      </c>
      <c r="J215" s="255">
        <v>39.840000000000003</v>
      </c>
      <c r="K215" s="255">
        <v>36.78</v>
      </c>
      <c r="L215" s="255">
        <v>27.35</v>
      </c>
      <c r="M215" s="255">
        <v>28.88</v>
      </c>
      <c r="N215" s="255">
        <v>31.94</v>
      </c>
      <c r="O215" s="255">
        <v>35</v>
      </c>
      <c r="P215" s="255">
        <v>33.450000000000003</v>
      </c>
      <c r="Q215" s="255">
        <v>29.37</v>
      </c>
      <c r="R215" s="255">
        <v>24.53</v>
      </c>
      <c r="S215" s="255">
        <v>22.22</v>
      </c>
      <c r="T215" s="255">
        <v>24.26</v>
      </c>
      <c r="U215" s="255">
        <v>40.82</v>
      </c>
      <c r="V215" s="255">
        <v>46.93</v>
      </c>
      <c r="W215" s="255">
        <v>41.58</v>
      </c>
      <c r="X215" s="255">
        <v>30.88</v>
      </c>
      <c r="Y215" s="255">
        <v>33.94</v>
      </c>
      <c r="Z215" s="255">
        <v>37.76</v>
      </c>
      <c r="AA215" s="255"/>
    </row>
    <row r="216" spans="1:27" ht="11.25" customHeight="1" x14ac:dyDescent="0.2">
      <c r="A216" s="255" t="s">
        <v>284</v>
      </c>
      <c r="B216" s="7"/>
      <c r="C216" s="255">
        <v>28.12</v>
      </c>
      <c r="D216" s="255">
        <v>24.81</v>
      </c>
      <c r="E216" s="255">
        <v>21.75</v>
      </c>
      <c r="F216" s="255">
        <v>20.22</v>
      </c>
      <c r="G216" s="255">
        <v>18.440000000000001</v>
      </c>
      <c r="H216" s="255">
        <v>20.99</v>
      </c>
      <c r="I216" s="255">
        <v>32.96</v>
      </c>
      <c r="J216" s="255">
        <v>41.62</v>
      </c>
      <c r="K216" s="255">
        <v>36.020000000000003</v>
      </c>
      <c r="L216" s="255">
        <v>28.37</v>
      </c>
      <c r="M216" s="255">
        <v>30.41</v>
      </c>
      <c r="N216" s="255">
        <v>33.21</v>
      </c>
      <c r="O216" s="255">
        <v>35.25</v>
      </c>
      <c r="P216" s="255">
        <v>33.700000000000003</v>
      </c>
      <c r="Q216" s="255">
        <v>29.63</v>
      </c>
      <c r="R216" s="255">
        <v>24.79</v>
      </c>
      <c r="S216" s="255">
        <v>22.48</v>
      </c>
      <c r="T216" s="255">
        <v>24.51</v>
      </c>
      <c r="U216" s="255">
        <v>41.58</v>
      </c>
      <c r="V216" s="255">
        <v>47.7</v>
      </c>
      <c r="W216" s="255">
        <v>42.35</v>
      </c>
      <c r="X216" s="255">
        <v>31.14</v>
      </c>
      <c r="Y216" s="255">
        <v>34.19</v>
      </c>
      <c r="Z216" s="255">
        <v>38.020000000000003</v>
      </c>
      <c r="AA216" s="255"/>
    </row>
    <row r="217" spans="1:27" ht="11.25" customHeight="1" x14ac:dyDescent="0.2">
      <c r="A217" s="255" t="s">
        <v>285</v>
      </c>
      <c r="B217" s="7"/>
      <c r="C217" s="8">
        <v>-1.02</v>
      </c>
      <c r="D217" s="8">
        <v>-0.77</v>
      </c>
      <c r="E217" s="8">
        <v>-1.02</v>
      </c>
      <c r="F217" s="8">
        <v>-1.53</v>
      </c>
      <c r="G217" s="8">
        <v>-0.77</v>
      </c>
      <c r="H217" s="8">
        <v>-1.28</v>
      </c>
      <c r="I217" s="8">
        <v>-2.5499999999999998</v>
      </c>
      <c r="J217" s="8">
        <v>-1.779999999999994</v>
      </c>
      <c r="K217" s="8">
        <v>0.75999999999999801</v>
      </c>
      <c r="L217" s="8">
        <v>-1.02</v>
      </c>
      <c r="M217" s="8">
        <v>-1.53</v>
      </c>
      <c r="N217" s="8">
        <v>-1.27</v>
      </c>
      <c r="O217" s="8">
        <v>-0.25</v>
      </c>
      <c r="P217" s="8">
        <v>-0.25</v>
      </c>
      <c r="Q217" s="8">
        <v>-0.25999999999999801</v>
      </c>
      <c r="R217" s="8">
        <v>-0.25999999999999801</v>
      </c>
      <c r="S217" s="8">
        <v>-0.26000000000000156</v>
      </c>
      <c r="T217" s="8">
        <v>-0.25</v>
      </c>
      <c r="U217" s="8">
        <v>-0.75999999999999801</v>
      </c>
      <c r="V217" s="8">
        <v>-0.77000000000000313</v>
      </c>
      <c r="W217" s="8">
        <v>-0.77000000000000313</v>
      </c>
      <c r="X217" s="8">
        <v>-0.26000000000000156</v>
      </c>
      <c r="Y217" s="8">
        <v>-0.25</v>
      </c>
      <c r="Z217" s="8">
        <v>-0.26000000000000512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286</v>
      </c>
      <c r="B219" s="7"/>
      <c r="C219" s="255">
        <v>23.79</v>
      </c>
      <c r="D219" s="255">
        <v>20.73</v>
      </c>
      <c r="E219" s="255">
        <v>18.690000000000001</v>
      </c>
      <c r="F219" s="255">
        <v>14.11</v>
      </c>
      <c r="G219" s="255">
        <v>12.58</v>
      </c>
      <c r="H219" s="255">
        <v>12.58</v>
      </c>
      <c r="I219" s="255">
        <v>25.57</v>
      </c>
      <c r="J219" s="255">
        <v>29.65</v>
      </c>
      <c r="K219" s="255">
        <v>25.57</v>
      </c>
      <c r="L219" s="255">
        <v>23.02</v>
      </c>
      <c r="M219" s="255">
        <v>24.04</v>
      </c>
      <c r="N219" s="255">
        <v>25.83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287</v>
      </c>
      <c r="B220" s="7"/>
      <c r="C220" s="255">
        <v>24.04</v>
      </c>
      <c r="D220" s="255">
        <v>20.99</v>
      </c>
      <c r="E220" s="255">
        <v>18.95</v>
      </c>
      <c r="F220" s="255">
        <v>15.13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288</v>
      </c>
      <c r="B221" s="7"/>
      <c r="C221" s="8">
        <v>-0.25</v>
      </c>
      <c r="D221" s="8">
        <v>-0.25999999999999801</v>
      </c>
      <c r="E221" s="8">
        <v>-0.25999999999999801</v>
      </c>
      <c r="F221" s="8">
        <v>-1.02</v>
      </c>
      <c r="G221" s="8">
        <v>-1.02</v>
      </c>
      <c r="H221" s="8">
        <v>-1.02</v>
      </c>
      <c r="I221" s="8">
        <v>-0.25999999999999801</v>
      </c>
      <c r="J221" s="8">
        <v>-0.25</v>
      </c>
      <c r="K221" s="8">
        <v>-0.25999999999999801</v>
      </c>
      <c r="L221" s="8">
        <v>-0.26000000000000156</v>
      </c>
      <c r="M221" s="8">
        <v>-0.26000000000000156</v>
      </c>
      <c r="N221" s="8">
        <v>-0.25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264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278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279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280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281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273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282</v>
      </c>
    </row>
    <row r="243" spans="1:27" ht="11.25" customHeight="1" x14ac:dyDescent="0.2">
      <c r="A243" s="255" t="s">
        <v>283</v>
      </c>
      <c r="B243" s="7"/>
      <c r="C243" s="255">
        <v>25.25</v>
      </c>
      <c r="D243" s="255">
        <v>22.25</v>
      </c>
      <c r="E243" s="255">
        <v>19</v>
      </c>
      <c r="F243" s="255">
        <v>17</v>
      </c>
      <c r="G243" s="255">
        <v>16</v>
      </c>
      <c r="H243" s="255">
        <v>18</v>
      </c>
      <c r="I243" s="255">
        <v>28.5</v>
      </c>
      <c r="J243" s="255">
        <v>37.75</v>
      </c>
      <c r="K243" s="255">
        <v>34.75</v>
      </c>
      <c r="L243" s="255">
        <v>25.5</v>
      </c>
      <c r="M243" s="255">
        <v>27</v>
      </c>
      <c r="N243" s="255">
        <v>30</v>
      </c>
      <c r="O243" s="255">
        <v>33</v>
      </c>
      <c r="P243" s="255">
        <v>30.5</v>
      </c>
      <c r="Q243" s="255">
        <v>26.5</v>
      </c>
      <c r="R243" s="255">
        <v>21.75</v>
      </c>
      <c r="S243" s="255">
        <v>18.5</v>
      </c>
      <c r="T243" s="255">
        <v>20.5</v>
      </c>
      <c r="U243" s="255">
        <v>36.75</v>
      </c>
      <c r="V243" s="255">
        <v>42.75</v>
      </c>
      <c r="W243" s="255">
        <v>37.5</v>
      </c>
      <c r="X243" s="255">
        <v>27</v>
      </c>
      <c r="Y243" s="255">
        <v>30</v>
      </c>
      <c r="Z243" s="255">
        <v>33.75</v>
      </c>
      <c r="AA243" s="255"/>
    </row>
    <row r="244" spans="1:27" ht="11.25" customHeight="1" x14ac:dyDescent="0.2">
      <c r="A244" s="255" t="s">
        <v>284</v>
      </c>
      <c r="B244" s="7"/>
      <c r="C244" s="255">
        <v>26.25</v>
      </c>
      <c r="D244" s="255">
        <v>23</v>
      </c>
      <c r="E244" s="255">
        <v>20</v>
      </c>
      <c r="F244" s="255">
        <v>18.5</v>
      </c>
      <c r="G244" s="255">
        <v>16.75</v>
      </c>
      <c r="H244" s="255">
        <v>19.25</v>
      </c>
      <c r="I244" s="255">
        <v>31</v>
      </c>
      <c r="J244" s="255">
        <v>39.5</v>
      </c>
      <c r="K244" s="255">
        <v>34</v>
      </c>
      <c r="L244" s="255">
        <v>26.5</v>
      </c>
      <c r="M244" s="255">
        <v>28.5</v>
      </c>
      <c r="N244" s="255">
        <v>31.25</v>
      </c>
      <c r="O244" s="255">
        <v>33.25</v>
      </c>
      <c r="P244" s="255">
        <v>30.75</v>
      </c>
      <c r="Q244" s="255">
        <v>26.75</v>
      </c>
      <c r="R244" s="255">
        <v>22</v>
      </c>
      <c r="S244" s="255">
        <v>18.75</v>
      </c>
      <c r="T244" s="255">
        <v>20.75</v>
      </c>
      <c r="U244" s="255">
        <v>37.5</v>
      </c>
      <c r="V244" s="255">
        <v>43.5</v>
      </c>
      <c r="W244" s="255">
        <v>38.25</v>
      </c>
      <c r="X244" s="255">
        <v>27.25</v>
      </c>
      <c r="Y244" s="255">
        <v>30.25</v>
      </c>
      <c r="Z244" s="255">
        <v>34</v>
      </c>
      <c r="AA244" s="255"/>
    </row>
    <row r="245" spans="1:27" ht="11.25" customHeight="1" x14ac:dyDescent="0.2">
      <c r="A245" s="255" t="s">
        <v>285</v>
      </c>
      <c r="B245" s="7"/>
      <c r="C245" s="8">
        <v>-1</v>
      </c>
      <c r="D245" s="8">
        <v>-0.75</v>
      </c>
      <c r="E245" s="8">
        <v>-1</v>
      </c>
      <c r="F245" s="8">
        <v>-1.5</v>
      </c>
      <c r="G245" s="8">
        <v>-0.75</v>
      </c>
      <c r="H245" s="8">
        <v>-1.25</v>
      </c>
      <c r="I245" s="8">
        <v>-2.5</v>
      </c>
      <c r="J245" s="8">
        <v>-1.75</v>
      </c>
      <c r="K245" s="8">
        <v>0.75</v>
      </c>
      <c r="L245" s="8">
        <v>-1</v>
      </c>
      <c r="M245" s="8">
        <v>-1.5</v>
      </c>
      <c r="N245" s="8">
        <v>-1.25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-0.75</v>
      </c>
      <c r="V245" s="8">
        <v>-0.75</v>
      </c>
      <c r="W245" s="8">
        <v>-0.75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286</v>
      </c>
      <c r="B247" s="7"/>
      <c r="C247" s="255">
        <v>22</v>
      </c>
      <c r="D247" s="255">
        <v>19</v>
      </c>
      <c r="E247" s="255">
        <v>17</v>
      </c>
      <c r="F247" s="255">
        <v>12.5</v>
      </c>
      <c r="G247" s="255">
        <v>11</v>
      </c>
      <c r="H247" s="255">
        <v>11</v>
      </c>
      <c r="I247" s="255">
        <v>23.75</v>
      </c>
      <c r="J247" s="255">
        <v>27.75</v>
      </c>
      <c r="K247" s="255">
        <v>23.75</v>
      </c>
      <c r="L247" s="255">
        <v>21.25</v>
      </c>
      <c r="M247" s="255">
        <v>22.25</v>
      </c>
      <c r="N247" s="255">
        <v>24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287</v>
      </c>
      <c r="B248" s="7"/>
      <c r="C248" s="255">
        <v>22.25</v>
      </c>
      <c r="D248" s="255">
        <v>19.25</v>
      </c>
      <c r="E248" s="255">
        <v>17.25</v>
      </c>
      <c r="F248" s="255">
        <v>13.5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288</v>
      </c>
      <c r="B249" s="7"/>
      <c r="C249" s="8">
        <v>-0.25</v>
      </c>
      <c r="D249" s="8">
        <v>-0.25</v>
      </c>
      <c r="E249" s="8">
        <v>-0.25</v>
      </c>
      <c r="F249" s="8">
        <v>-1</v>
      </c>
      <c r="G249" s="8">
        <v>-1</v>
      </c>
      <c r="H249" s="8">
        <v>-1</v>
      </c>
      <c r="I249" s="8">
        <v>-0.25</v>
      </c>
      <c r="J249" s="8">
        <v>-0.25</v>
      </c>
      <c r="K249" s="8">
        <v>-0.25</v>
      </c>
      <c r="L249" s="8">
        <v>-0.25</v>
      </c>
      <c r="M249" s="8">
        <v>-0.25</v>
      </c>
      <c r="N249" s="8">
        <v>-0.25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264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278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279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280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-84595</v>
      </c>
      <c r="J266" s="163">
        <v>10624</v>
      </c>
      <c r="K266" s="163">
        <v>-18842</v>
      </c>
      <c r="L266" s="163">
        <v>-118957</v>
      </c>
      <c r="M266" s="163">
        <v>-95224</v>
      </c>
      <c r="N266" s="163">
        <v>-64981</v>
      </c>
      <c r="O266" s="163">
        <v>-37379</v>
      </c>
      <c r="P266" s="163">
        <v>-57210</v>
      </c>
      <c r="Q266" s="163">
        <v>-101190</v>
      </c>
      <c r="R266" s="163">
        <v>-147348</v>
      </c>
      <c r="S266" s="163">
        <v>-178376</v>
      </c>
      <c r="T266" s="163">
        <v>-151909</v>
      </c>
      <c r="U266" s="163">
        <v>0</v>
      </c>
      <c r="V266" s="163">
        <v>57695</v>
      </c>
      <c r="W266" s="163">
        <v>6894</v>
      </c>
      <c r="X266" s="163">
        <v>-96230</v>
      </c>
      <c r="Y266" s="163">
        <v>-58855</v>
      </c>
      <c r="Z266" s="163">
        <v>-28163</v>
      </c>
      <c r="AA266" s="163">
        <v>-1164046</v>
      </c>
    </row>
    <row r="267" spans="1:27" ht="11.25" customHeight="1" thickBot="1" x14ac:dyDescent="0.25">
      <c r="A267" s="163" t="s">
        <v>281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273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-84595</v>
      </c>
      <c r="J268" s="166">
        <v>10624</v>
      </c>
      <c r="K268" s="166">
        <v>-18842</v>
      </c>
      <c r="L268" s="166">
        <v>-118957</v>
      </c>
      <c r="M268" s="166">
        <v>-95224</v>
      </c>
      <c r="N268" s="166">
        <v>-64981</v>
      </c>
      <c r="O268" s="166">
        <v>-37379</v>
      </c>
      <c r="P268" s="166">
        <v>-57210</v>
      </c>
      <c r="Q268" s="166">
        <v>-101190</v>
      </c>
      <c r="R268" s="166">
        <v>-147348</v>
      </c>
      <c r="S268" s="166">
        <v>-178376</v>
      </c>
      <c r="T268" s="166">
        <v>-151909</v>
      </c>
      <c r="U268" s="166">
        <v>0</v>
      </c>
      <c r="V268" s="166">
        <v>57695</v>
      </c>
      <c r="W268" s="166">
        <v>6894</v>
      </c>
      <c r="X268" s="166">
        <v>-96230</v>
      </c>
      <c r="Y268" s="166">
        <v>-58855</v>
      </c>
      <c r="Z268" s="166">
        <v>-28163</v>
      </c>
      <c r="AA268" s="167">
        <v>-1164046</v>
      </c>
    </row>
    <row r="270" spans="1:27" ht="12" customHeight="1" x14ac:dyDescent="0.2">
      <c r="A270" s="253" t="s">
        <v>282</v>
      </c>
    </row>
    <row r="271" spans="1:27" ht="11.25" customHeight="1" x14ac:dyDescent="0.2">
      <c r="A271" s="255" t="s">
        <v>283</v>
      </c>
      <c r="B271" s="7"/>
      <c r="C271" s="255">
        <v>25.25</v>
      </c>
      <c r="D271" s="255">
        <v>22.25</v>
      </c>
      <c r="E271" s="255">
        <v>19</v>
      </c>
      <c r="F271" s="255">
        <v>17</v>
      </c>
      <c r="G271" s="255">
        <v>16</v>
      </c>
      <c r="H271" s="255">
        <v>18</v>
      </c>
      <c r="I271" s="255">
        <v>28.5</v>
      </c>
      <c r="J271" s="255">
        <v>37.75</v>
      </c>
      <c r="K271" s="255">
        <v>34.75</v>
      </c>
      <c r="L271" s="255">
        <v>25.5</v>
      </c>
      <c r="M271" s="255">
        <v>27</v>
      </c>
      <c r="N271" s="255">
        <v>30</v>
      </c>
      <c r="O271" s="255">
        <v>33</v>
      </c>
      <c r="P271" s="255">
        <v>30.5</v>
      </c>
      <c r="Q271" s="255">
        <v>26.5</v>
      </c>
      <c r="R271" s="255">
        <v>21.75</v>
      </c>
      <c r="S271" s="255">
        <v>18.5</v>
      </c>
      <c r="T271" s="255">
        <v>20.5</v>
      </c>
      <c r="U271" s="255">
        <v>36.75</v>
      </c>
      <c r="V271" s="255">
        <v>42.75</v>
      </c>
      <c r="W271" s="255">
        <v>37.5</v>
      </c>
      <c r="X271" s="255">
        <v>27</v>
      </c>
      <c r="Y271" s="255">
        <v>30</v>
      </c>
      <c r="Z271" s="255">
        <v>33.75</v>
      </c>
      <c r="AA271" s="255"/>
    </row>
    <row r="272" spans="1:27" ht="11.25" customHeight="1" x14ac:dyDescent="0.2">
      <c r="A272" s="255" t="s">
        <v>284</v>
      </c>
      <c r="B272" s="7"/>
      <c r="C272" s="255">
        <v>26.25</v>
      </c>
      <c r="D272" s="255">
        <v>23</v>
      </c>
      <c r="E272" s="255">
        <v>20</v>
      </c>
      <c r="F272" s="255">
        <v>18.5</v>
      </c>
      <c r="G272" s="255">
        <v>16.75</v>
      </c>
      <c r="H272" s="255">
        <v>19.25</v>
      </c>
      <c r="I272" s="255">
        <v>31</v>
      </c>
      <c r="J272" s="255">
        <v>39.5</v>
      </c>
      <c r="K272" s="255">
        <v>34</v>
      </c>
      <c r="L272" s="255">
        <v>26.5</v>
      </c>
      <c r="M272" s="255">
        <v>28.5</v>
      </c>
      <c r="N272" s="255">
        <v>31.25</v>
      </c>
      <c r="O272" s="255">
        <v>33.25</v>
      </c>
      <c r="P272" s="255">
        <v>30.75</v>
      </c>
      <c r="Q272" s="255">
        <v>26.75</v>
      </c>
      <c r="R272" s="255">
        <v>22</v>
      </c>
      <c r="S272" s="255">
        <v>18.75</v>
      </c>
      <c r="T272" s="255">
        <v>20.75</v>
      </c>
      <c r="U272" s="255">
        <v>37.5</v>
      </c>
      <c r="V272" s="255">
        <v>43.5</v>
      </c>
      <c r="W272" s="255">
        <v>38.25</v>
      </c>
      <c r="X272" s="255">
        <v>27.25</v>
      </c>
      <c r="Y272" s="255">
        <v>30.25</v>
      </c>
      <c r="Z272" s="255">
        <v>34</v>
      </c>
      <c r="AA272" s="255"/>
    </row>
    <row r="273" spans="1:27" ht="11.25" customHeight="1" x14ac:dyDescent="0.2">
      <c r="A273" s="255" t="s">
        <v>285</v>
      </c>
      <c r="B273" s="7"/>
      <c r="C273" s="8">
        <v>-1</v>
      </c>
      <c r="D273" s="8">
        <v>-0.75</v>
      </c>
      <c r="E273" s="8">
        <v>-1</v>
      </c>
      <c r="F273" s="8">
        <v>-1.5</v>
      </c>
      <c r="G273" s="8">
        <v>-0.75</v>
      </c>
      <c r="H273" s="8">
        <v>-1.25</v>
      </c>
      <c r="I273" s="8">
        <v>-2.5</v>
      </c>
      <c r="J273" s="8">
        <v>-1.75</v>
      </c>
      <c r="K273" s="8">
        <v>0.75</v>
      </c>
      <c r="L273" s="8">
        <v>-1</v>
      </c>
      <c r="M273" s="8">
        <v>-1.5</v>
      </c>
      <c r="N273" s="8">
        <v>-1.25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-0.75</v>
      </c>
      <c r="V273" s="8">
        <v>-0.75</v>
      </c>
      <c r="W273" s="8">
        <v>-0.75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286</v>
      </c>
      <c r="B275" s="7"/>
      <c r="C275" s="255">
        <v>22</v>
      </c>
      <c r="D275" s="255">
        <v>19</v>
      </c>
      <c r="E275" s="255">
        <v>17</v>
      </c>
      <c r="F275" s="255">
        <v>12.5</v>
      </c>
      <c r="G275" s="255">
        <v>11</v>
      </c>
      <c r="H275" s="255">
        <v>11</v>
      </c>
      <c r="I275" s="255">
        <v>23.75</v>
      </c>
      <c r="J275" s="255">
        <v>27.75</v>
      </c>
      <c r="K275" s="255">
        <v>23.75</v>
      </c>
      <c r="L275" s="255">
        <v>21.25</v>
      </c>
      <c r="M275" s="255">
        <v>22.25</v>
      </c>
      <c r="N275" s="255">
        <v>24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287</v>
      </c>
      <c r="B276" s="7"/>
      <c r="C276" s="255">
        <v>22.25</v>
      </c>
      <c r="D276" s="255">
        <v>19.25</v>
      </c>
      <c r="E276" s="255">
        <v>17.25</v>
      </c>
      <c r="F276" s="255">
        <v>13.5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288</v>
      </c>
      <c r="B277" s="7"/>
      <c r="C277" s="8">
        <v>-0.25</v>
      </c>
      <c r="D277" s="8">
        <v>-0.25</v>
      </c>
      <c r="E277" s="8">
        <v>-0.25</v>
      </c>
      <c r="F277" s="8">
        <v>-1</v>
      </c>
      <c r="G277" s="8">
        <v>-1</v>
      </c>
      <c r="H277" s="8">
        <v>-1</v>
      </c>
      <c r="I277" s="8">
        <v>-0.25</v>
      </c>
      <c r="J277" s="8">
        <v>-0.25</v>
      </c>
      <c r="K277" s="8">
        <v>-0.25</v>
      </c>
      <c r="L277" s="8">
        <v>-0.25</v>
      </c>
      <c r="M277" s="8">
        <v>-0.25</v>
      </c>
      <c r="N277" s="8">
        <v>-0.25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264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278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279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280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281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273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282</v>
      </c>
    </row>
    <row r="299" spans="1:27" ht="11.25" customHeight="1" x14ac:dyDescent="0.2">
      <c r="A299" s="255" t="s">
        <v>283</v>
      </c>
      <c r="B299" s="7"/>
      <c r="C299" s="255">
        <v>25.25</v>
      </c>
      <c r="D299" s="255">
        <v>22.25</v>
      </c>
      <c r="E299" s="255">
        <v>19</v>
      </c>
      <c r="F299" s="255">
        <v>17</v>
      </c>
      <c r="G299" s="255">
        <v>16</v>
      </c>
      <c r="H299" s="255">
        <v>18</v>
      </c>
      <c r="I299" s="255">
        <v>28.5</v>
      </c>
      <c r="J299" s="255">
        <v>37.75</v>
      </c>
      <c r="K299" s="255">
        <v>34.75</v>
      </c>
      <c r="L299" s="255">
        <v>25.5</v>
      </c>
      <c r="M299" s="255">
        <v>27</v>
      </c>
      <c r="N299" s="255">
        <v>30</v>
      </c>
      <c r="O299" s="255">
        <v>33</v>
      </c>
      <c r="P299" s="255">
        <v>30.5</v>
      </c>
      <c r="Q299" s="255">
        <v>26.5</v>
      </c>
      <c r="R299" s="255">
        <v>21.75</v>
      </c>
      <c r="S299" s="255">
        <v>18.5</v>
      </c>
      <c r="T299" s="255">
        <v>20.5</v>
      </c>
      <c r="U299" s="255">
        <v>36.75</v>
      </c>
      <c r="V299" s="255">
        <v>42.75</v>
      </c>
      <c r="W299" s="255">
        <v>37.5</v>
      </c>
      <c r="X299" s="255">
        <v>27</v>
      </c>
      <c r="Y299" s="255">
        <v>30</v>
      </c>
      <c r="Z299" s="255">
        <v>33.75</v>
      </c>
      <c r="AA299" s="255"/>
    </row>
    <row r="300" spans="1:27" ht="11.25" customHeight="1" x14ac:dyDescent="0.2">
      <c r="A300" s="255" t="s">
        <v>284</v>
      </c>
      <c r="B300" s="7"/>
      <c r="C300" s="255">
        <v>26.25</v>
      </c>
      <c r="D300" s="255">
        <v>23</v>
      </c>
      <c r="E300" s="255">
        <v>20</v>
      </c>
      <c r="F300" s="255">
        <v>18.5</v>
      </c>
      <c r="G300" s="255">
        <v>16.75</v>
      </c>
      <c r="H300" s="255">
        <v>19.25</v>
      </c>
      <c r="I300" s="255">
        <v>31</v>
      </c>
      <c r="J300" s="255">
        <v>39.5</v>
      </c>
      <c r="K300" s="255">
        <v>34</v>
      </c>
      <c r="L300" s="255">
        <v>26.5</v>
      </c>
      <c r="M300" s="255">
        <v>28.5</v>
      </c>
      <c r="N300" s="255">
        <v>31.25</v>
      </c>
      <c r="O300" s="255">
        <v>33.25</v>
      </c>
      <c r="P300" s="255">
        <v>30.75</v>
      </c>
      <c r="Q300" s="255">
        <v>26.75</v>
      </c>
      <c r="R300" s="255">
        <v>22</v>
      </c>
      <c r="S300" s="255">
        <v>18.75</v>
      </c>
      <c r="T300" s="255">
        <v>20.75</v>
      </c>
      <c r="U300" s="255">
        <v>37.5</v>
      </c>
      <c r="V300" s="255">
        <v>43.5</v>
      </c>
      <c r="W300" s="255">
        <v>38.25</v>
      </c>
      <c r="X300" s="255">
        <v>27.25</v>
      </c>
      <c r="Y300" s="255">
        <v>30.25</v>
      </c>
      <c r="Z300" s="255">
        <v>34</v>
      </c>
      <c r="AA300" s="255"/>
    </row>
    <row r="301" spans="1:27" ht="11.25" customHeight="1" x14ac:dyDescent="0.2">
      <c r="A301" s="255" t="s">
        <v>285</v>
      </c>
      <c r="B301" s="7"/>
      <c r="C301" s="8">
        <v>-1</v>
      </c>
      <c r="D301" s="8">
        <v>-0.75</v>
      </c>
      <c r="E301" s="8">
        <v>-1</v>
      </c>
      <c r="F301" s="8">
        <v>-1.5</v>
      </c>
      <c r="G301" s="8">
        <v>-0.75</v>
      </c>
      <c r="H301" s="8">
        <v>-1.25</v>
      </c>
      <c r="I301" s="8">
        <v>-2.5</v>
      </c>
      <c r="J301" s="8">
        <v>-1.75</v>
      </c>
      <c r="K301" s="8">
        <v>0.75</v>
      </c>
      <c r="L301" s="8">
        <v>-1</v>
      </c>
      <c r="M301" s="8">
        <v>-1.5</v>
      </c>
      <c r="N301" s="8">
        <v>-1.25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-0.75</v>
      </c>
      <c r="V301" s="8">
        <v>-0.75</v>
      </c>
      <c r="W301" s="8">
        <v>-0.75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286</v>
      </c>
      <c r="B303" s="7"/>
      <c r="C303" s="255">
        <v>22</v>
      </c>
      <c r="D303" s="255">
        <v>19</v>
      </c>
      <c r="E303" s="255">
        <v>17</v>
      </c>
      <c r="F303" s="255">
        <v>12.5</v>
      </c>
      <c r="G303" s="255">
        <v>11</v>
      </c>
      <c r="H303" s="255">
        <v>11</v>
      </c>
      <c r="I303" s="255">
        <v>23.75</v>
      </c>
      <c r="J303" s="255">
        <v>27.75</v>
      </c>
      <c r="K303" s="255">
        <v>23.75</v>
      </c>
      <c r="L303" s="255">
        <v>21.25</v>
      </c>
      <c r="M303" s="255">
        <v>22.25</v>
      </c>
      <c r="N303" s="255">
        <v>24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287</v>
      </c>
      <c r="B304" s="7"/>
      <c r="C304" s="255">
        <v>22.25</v>
      </c>
      <c r="D304" s="255">
        <v>19.25</v>
      </c>
      <c r="E304" s="255">
        <v>17.25</v>
      </c>
      <c r="F304" s="255">
        <v>13.5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288</v>
      </c>
      <c r="B305" s="7"/>
      <c r="C305" s="8">
        <v>-0.25</v>
      </c>
      <c r="D305" s="8">
        <v>-0.25</v>
      </c>
      <c r="E305" s="8">
        <v>-0.25</v>
      </c>
      <c r="F305" s="8">
        <v>-1</v>
      </c>
      <c r="G305" s="8">
        <v>-1</v>
      </c>
      <c r="H305" s="8">
        <v>-1</v>
      </c>
      <c r="I305" s="8">
        <v>-0.25</v>
      </c>
      <c r="J305" s="8">
        <v>-0.25</v>
      </c>
      <c r="K305" s="8">
        <v>-0.25</v>
      </c>
      <c r="L305" s="8">
        <v>-0.25</v>
      </c>
      <c r="M305" s="8">
        <v>-0.25</v>
      </c>
      <c r="N305" s="8">
        <v>-0.25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275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264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278</v>
      </c>
      <c r="B11" s="161"/>
      <c r="C11" s="163">
        <v>13.9785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3.4931999999999999</v>
      </c>
    </row>
    <row r="12" spans="1:27" ht="11.25" customHeight="1" x14ac:dyDescent="0.2">
      <c r="A12" s="163" t="s">
        <v>279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-0.59369999999999967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280</v>
      </c>
      <c r="B14" s="161"/>
      <c r="C14" s="163">
        <v>-66686</v>
      </c>
      <c r="D14" s="163">
        <v>-91879</v>
      </c>
      <c r="E14" s="163">
        <v>-132876</v>
      </c>
      <c r="F14" s="163">
        <v>-230066</v>
      </c>
      <c r="G14" s="163">
        <v>-235159</v>
      </c>
      <c r="H14" s="163">
        <v>-193482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-950148</v>
      </c>
    </row>
    <row r="15" spans="1:27" ht="11.25" customHeight="1" thickBot="1" x14ac:dyDescent="0.25">
      <c r="A15" s="163" t="s">
        <v>281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273</v>
      </c>
      <c r="B16" s="166"/>
      <c r="C16" s="166">
        <v>-66686</v>
      </c>
      <c r="D16" s="166">
        <v>-91879</v>
      </c>
      <c r="E16" s="166">
        <v>-132876</v>
      </c>
      <c r="F16" s="166">
        <v>-230066</v>
      </c>
      <c r="G16" s="166">
        <v>-235159</v>
      </c>
      <c r="H16" s="166">
        <v>-193482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-950148</v>
      </c>
    </row>
    <row r="18" spans="1:27" ht="12" customHeight="1" x14ac:dyDescent="0.2">
      <c r="A18" s="253" t="s">
        <v>282</v>
      </c>
    </row>
    <row r="19" spans="1:27" ht="11.25" customHeight="1" x14ac:dyDescent="0.2">
      <c r="A19" s="255" t="s">
        <v>283</v>
      </c>
      <c r="B19" s="7"/>
      <c r="C19" s="255">
        <v>27.2</v>
      </c>
      <c r="D19" s="255">
        <v>24.25</v>
      </c>
      <c r="E19" s="255">
        <v>21</v>
      </c>
      <c r="F19" s="255">
        <v>19</v>
      </c>
      <c r="G19" s="255">
        <v>18.5</v>
      </c>
      <c r="H19" s="255">
        <v>21.75</v>
      </c>
      <c r="I19" s="255">
        <v>33.5</v>
      </c>
      <c r="J19" s="255">
        <v>41.25</v>
      </c>
      <c r="K19" s="255">
        <v>36.5</v>
      </c>
      <c r="L19" s="255">
        <v>27</v>
      </c>
      <c r="M19" s="255">
        <v>28.25</v>
      </c>
      <c r="N19" s="255">
        <v>30.5</v>
      </c>
      <c r="O19" s="255">
        <v>34</v>
      </c>
      <c r="P19" s="255">
        <v>32</v>
      </c>
      <c r="Q19" s="255">
        <v>28.5</v>
      </c>
      <c r="R19" s="255">
        <v>23.85</v>
      </c>
      <c r="S19" s="255">
        <v>21.75</v>
      </c>
      <c r="T19" s="255">
        <v>25.5</v>
      </c>
      <c r="U19" s="255">
        <v>41.75</v>
      </c>
      <c r="V19" s="255">
        <v>46.75</v>
      </c>
      <c r="W19" s="255">
        <v>40.5</v>
      </c>
      <c r="X19" s="255">
        <v>28.25</v>
      </c>
      <c r="Y19" s="255">
        <v>31.25</v>
      </c>
      <c r="Z19" s="255">
        <v>35</v>
      </c>
      <c r="AA19" s="255"/>
    </row>
    <row r="20" spans="1:27" ht="11.25" customHeight="1" x14ac:dyDescent="0.2">
      <c r="A20" s="255" t="s">
        <v>284</v>
      </c>
      <c r="B20" s="7"/>
      <c r="C20" s="255">
        <v>27.9</v>
      </c>
      <c r="D20" s="255">
        <v>25</v>
      </c>
      <c r="E20" s="255">
        <v>22</v>
      </c>
      <c r="F20" s="255">
        <v>20.5</v>
      </c>
      <c r="G20" s="255">
        <v>19.25</v>
      </c>
      <c r="H20" s="255">
        <v>23</v>
      </c>
      <c r="I20" s="255">
        <v>36</v>
      </c>
      <c r="J20" s="255">
        <v>43</v>
      </c>
      <c r="K20" s="255">
        <v>35.75</v>
      </c>
      <c r="L20" s="255">
        <v>28</v>
      </c>
      <c r="M20" s="255">
        <v>29.75</v>
      </c>
      <c r="N20" s="255">
        <v>31.75</v>
      </c>
      <c r="O20" s="255">
        <v>34.25</v>
      </c>
      <c r="P20" s="255">
        <v>32.25</v>
      </c>
      <c r="Q20" s="255">
        <v>28.75</v>
      </c>
      <c r="R20" s="255">
        <v>24.1</v>
      </c>
      <c r="S20" s="255">
        <v>22</v>
      </c>
      <c r="T20" s="255">
        <v>25.75</v>
      </c>
      <c r="U20" s="255">
        <v>42.5</v>
      </c>
      <c r="V20" s="255">
        <v>47.5</v>
      </c>
      <c r="W20" s="255">
        <v>41.25</v>
      </c>
      <c r="X20" s="255">
        <v>28.5</v>
      </c>
      <c r="Y20" s="255">
        <v>31.5</v>
      </c>
      <c r="Z20" s="255">
        <v>35.25</v>
      </c>
      <c r="AA20" s="255"/>
    </row>
    <row r="21" spans="1:27" ht="11.25" customHeight="1" x14ac:dyDescent="0.2">
      <c r="A21" s="255" t="s">
        <v>285</v>
      </c>
      <c r="B21" s="7"/>
      <c r="C21" s="8">
        <v>-0.69999999999999929</v>
      </c>
      <c r="D21" s="8">
        <v>-0.75</v>
      </c>
      <c r="E21" s="8">
        <v>-1</v>
      </c>
      <c r="F21" s="8">
        <v>-1.5</v>
      </c>
      <c r="G21" s="8">
        <v>-0.75</v>
      </c>
      <c r="H21" s="8">
        <v>-1.25</v>
      </c>
      <c r="I21" s="8">
        <v>-2.5</v>
      </c>
      <c r="J21" s="8">
        <v>-1.75</v>
      </c>
      <c r="K21" s="8">
        <v>0.75</v>
      </c>
      <c r="L21" s="8">
        <v>-1</v>
      </c>
      <c r="M21" s="8">
        <v>-1.5</v>
      </c>
      <c r="N21" s="8">
        <v>-1.25</v>
      </c>
      <c r="O21" s="8">
        <v>-0.25</v>
      </c>
      <c r="P21" s="8">
        <v>-0.25</v>
      </c>
      <c r="Q21" s="8">
        <v>-0.25</v>
      </c>
      <c r="R21" s="8">
        <v>-0.25</v>
      </c>
      <c r="S21" s="8">
        <v>-0.25</v>
      </c>
      <c r="T21" s="8">
        <v>-0.25</v>
      </c>
      <c r="U21" s="8">
        <v>-0.75</v>
      </c>
      <c r="V21" s="8">
        <v>-0.75</v>
      </c>
      <c r="W21" s="8">
        <v>-0.75</v>
      </c>
      <c r="X21" s="8">
        <v>-0.25</v>
      </c>
      <c r="Y21" s="8">
        <v>-0.25</v>
      </c>
      <c r="Z21" s="8">
        <v>-0.25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286</v>
      </c>
      <c r="B23" s="7"/>
      <c r="C23" s="255">
        <v>22</v>
      </c>
      <c r="D23" s="255">
        <v>19</v>
      </c>
      <c r="E23" s="255">
        <v>17</v>
      </c>
      <c r="F23" s="255">
        <v>12.5</v>
      </c>
      <c r="G23" s="255">
        <v>11</v>
      </c>
      <c r="H23" s="255">
        <v>11</v>
      </c>
      <c r="I23" s="255">
        <v>23.75</v>
      </c>
      <c r="J23" s="255">
        <v>27.75</v>
      </c>
      <c r="K23" s="255">
        <v>23.75</v>
      </c>
      <c r="L23" s="255">
        <v>21.25</v>
      </c>
      <c r="M23" s="255">
        <v>22.25</v>
      </c>
      <c r="N23" s="255">
        <v>24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287</v>
      </c>
      <c r="B24" s="7"/>
      <c r="C24" s="255">
        <v>22.25</v>
      </c>
      <c r="D24" s="255">
        <v>19.25</v>
      </c>
      <c r="E24" s="255">
        <v>17.25</v>
      </c>
      <c r="F24" s="255">
        <v>13.5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288</v>
      </c>
      <c r="B25" s="7"/>
      <c r="C25" s="8">
        <v>-0.25</v>
      </c>
      <c r="D25" s="8">
        <v>-0.25</v>
      </c>
      <c r="E25" s="8">
        <v>-0.25</v>
      </c>
      <c r="F25" s="8">
        <v>-1</v>
      </c>
      <c r="G25" s="8">
        <v>-1</v>
      </c>
      <c r="H25" s="8">
        <v>-1</v>
      </c>
      <c r="I25" s="8">
        <v>-0.25</v>
      </c>
      <c r="J25" s="8">
        <v>-0.25</v>
      </c>
      <c r="K25" s="8">
        <v>-0.25</v>
      </c>
      <c r="L25" s="8">
        <v>-0.25</v>
      </c>
      <c r="M25" s="8">
        <v>-0.25</v>
      </c>
      <c r="N25" s="8">
        <v>-0.25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289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264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278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279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280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281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273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282</v>
      </c>
    </row>
    <row r="47" spans="1:27" ht="11.25" customHeight="1" x14ac:dyDescent="0.2">
      <c r="A47" s="255" t="s">
        <v>283</v>
      </c>
      <c r="B47" s="7"/>
      <c r="C47" s="255">
        <v>27.2</v>
      </c>
      <c r="D47" s="255">
        <v>24.25</v>
      </c>
      <c r="E47" s="255">
        <v>21</v>
      </c>
      <c r="F47" s="255">
        <v>19</v>
      </c>
      <c r="G47" s="255">
        <v>18.5</v>
      </c>
      <c r="H47" s="255">
        <v>21.75</v>
      </c>
      <c r="I47" s="255">
        <v>33.5</v>
      </c>
      <c r="J47" s="255">
        <v>41.25</v>
      </c>
      <c r="K47" s="255">
        <v>36.5</v>
      </c>
      <c r="L47" s="255">
        <v>27</v>
      </c>
      <c r="M47" s="255">
        <v>28.25</v>
      </c>
      <c r="N47" s="255">
        <v>30.5</v>
      </c>
      <c r="O47" s="255">
        <v>34</v>
      </c>
      <c r="P47" s="255">
        <v>32</v>
      </c>
      <c r="Q47" s="255">
        <v>28.5</v>
      </c>
      <c r="R47" s="255">
        <v>23.85</v>
      </c>
      <c r="S47" s="255">
        <v>21.75</v>
      </c>
      <c r="T47" s="255">
        <v>25.5</v>
      </c>
      <c r="U47" s="255">
        <v>41.75</v>
      </c>
      <c r="V47" s="255">
        <v>46.75</v>
      </c>
      <c r="W47" s="255">
        <v>40.5</v>
      </c>
      <c r="X47" s="255">
        <v>28.25</v>
      </c>
      <c r="Y47" s="255">
        <v>31.25</v>
      </c>
      <c r="Z47" s="255">
        <v>35</v>
      </c>
      <c r="AA47" s="255"/>
    </row>
    <row r="48" spans="1:27" ht="11.25" customHeight="1" x14ac:dyDescent="0.2">
      <c r="A48" s="255" t="s">
        <v>284</v>
      </c>
      <c r="B48" s="7"/>
      <c r="C48" s="255">
        <v>27.9</v>
      </c>
      <c r="D48" s="255">
        <v>25</v>
      </c>
      <c r="E48" s="255">
        <v>22</v>
      </c>
      <c r="F48" s="255">
        <v>20.5</v>
      </c>
      <c r="G48" s="255">
        <v>19.25</v>
      </c>
      <c r="H48" s="255">
        <v>23</v>
      </c>
      <c r="I48" s="255">
        <v>36</v>
      </c>
      <c r="J48" s="255">
        <v>43</v>
      </c>
      <c r="K48" s="255">
        <v>35.75</v>
      </c>
      <c r="L48" s="255">
        <v>28</v>
      </c>
      <c r="M48" s="255">
        <v>29.75</v>
      </c>
      <c r="N48" s="255">
        <v>31.75</v>
      </c>
      <c r="O48" s="255">
        <v>34.25</v>
      </c>
      <c r="P48" s="255">
        <v>32.25</v>
      </c>
      <c r="Q48" s="255">
        <v>28.75</v>
      </c>
      <c r="R48" s="255">
        <v>24.1</v>
      </c>
      <c r="S48" s="255">
        <v>22</v>
      </c>
      <c r="T48" s="255">
        <v>25.75</v>
      </c>
      <c r="U48" s="255">
        <v>42.5</v>
      </c>
      <c r="V48" s="255">
        <v>47.5</v>
      </c>
      <c r="W48" s="255">
        <v>41.25</v>
      </c>
      <c r="X48" s="255">
        <v>28.5</v>
      </c>
      <c r="Y48" s="255">
        <v>31.5</v>
      </c>
      <c r="Z48" s="255">
        <v>35.25</v>
      </c>
      <c r="AA48" s="255"/>
    </row>
    <row r="49" spans="1:27" ht="11.25" customHeight="1" x14ac:dyDescent="0.2">
      <c r="A49" s="255" t="s">
        <v>285</v>
      </c>
      <c r="B49" s="7"/>
      <c r="C49" s="8">
        <v>-0.69999999999999929</v>
      </c>
      <c r="D49" s="8">
        <v>-0.75</v>
      </c>
      <c r="E49" s="8">
        <v>-1</v>
      </c>
      <c r="F49" s="8">
        <v>-1.5</v>
      </c>
      <c r="G49" s="8">
        <v>-0.75</v>
      </c>
      <c r="H49" s="8">
        <v>-1.25</v>
      </c>
      <c r="I49" s="8">
        <v>-2.5</v>
      </c>
      <c r="J49" s="8">
        <v>-1.75</v>
      </c>
      <c r="K49" s="8">
        <v>0.75</v>
      </c>
      <c r="L49" s="8">
        <v>-1</v>
      </c>
      <c r="M49" s="8">
        <v>-1.5</v>
      </c>
      <c r="N49" s="8">
        <v>-1.25</v>
      </c>
      <c r="O49" s="8">
        <v>-0.25</v>
      </c>
      <c r="P49" s="8">
        <v>-0.25</v>
      </c>
      <c r="Q49" s="8">
        <v>-0.25</v>
      </c>
      <c r="R49" s="8">
        <v>-0.25</v>
      </c>
      <c r="S49" s="8">
        <v>-0.25</v>
      </c>
      <c r="T49" s="8">
        <v>-0.25</v>
      </c>
      <c r="U49" s="8">
        <v>-0.75</v>
      </c>
      <c r="V49" s="8">
        <v>-0.75</v>
      </c>
      <c r="W49" s="8">
        <v>-0.75</v>
      </c>
      <c r="X49" s="8">
        <v>-0.25</v>
      </c>
      <c r="Y49" s="8">
        <v>-0.25</v>
      </c>
      <c r="Z49" s="8">
        <v>-0.25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286</v>
      </c>
      <c r="B51" s="7"/>
      <c r="C51" s="255">
        <v>22</v>
      </c>
      <c r="D51" s="255">
        <v>19</v>
      </c>
      <c r="E51" s="255">
        <v>17</v>
      </c>
      <c r="F51" s="255">
        <v>12.5</v>
      </c>
      <c r="G51" s="255">
        <v>11</v>
      </c>
      <c r="H51" s="255">
        <v>11</v>
      </c>
      <c r="I51" s="255">
        <v>23.75</v>
      </c>
      <c r="J51" s="255">
        <v>27.75</v>
      </c>
      <c r="K51" s="255">
        <v>23.75</v>
      </c>
      <c r="L51" s="255">
        <v>21.25</v>
      </c>
      <c r="M51" s="255">
        <v>22.25</v>
      </c>
      <c r="N51" s="255">
        <v>24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287</v>
      </c>
      <c r="B52" s="7"/>
      <c r="C52" s="255">
        <v>22.25</v>
      </c>
      <c r="D52" s="255">
        <v>19.25</v>
      </c>
      <c r="E52" s="255">
        <v>17.25</v>
      </c>
      <c r="F52" s="255">
        <v>13.5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288</v>
      </c>
      <c r="B53" s="7"/>
      <c r="C53" s="8">
        <v>-0.25</v>
      </c>
      <c r="D53" s="8">
        <v>-0.25</v>
      </c>
      <c r="E53" s="8">
        <v>-0.25</v>
      </c>
      <c r="F53" s="8">
        <v>-1</v>
      </c>
      <c r="G53" s="8">
        <v>-1</v>
      </c>
      <c r="H53" s="8">
        <v>-1</v>
      </c>
      <c r="I53" s="8">
        <v>-0.25</v>
      </c>
      <c r="J53" s="8">
        <v>-0.25</v>
      </c>
      <c r="K53" s="8">
        <v>-0.25</v>
      </c>
      <c r="L53" s="8">
        <v>-0.25</v>
      </c>
      <c r="M53" s="8">
        <v>-0.25</v>
      </c>
      <c r="N53" s="8">
        <v>-0.25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0</v>
      </c>
      <c r="D63" s="163">
        <v>-25</v>
      </c>
      <c r="E63" s="163">
        <v>-25</v>
      </c>
      <c r="F63" s="163">
        <v>100</v>
      </c>
      <c r="G63" s="163">
        <v>100</v>
      </c>
      <c r="H63" s="163">
        <v>100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10.504899999999999</v>
      </c>
    </row>
    <row r="64" spans="1:27" ht="11.25" customHeight="1" thickBot="1" x14ac:dyDescent="0.25">
      <c r="A64" s="163" t="s">
        <v>277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264</v>
      </c>
      <c r="B65" s="166"/>
      <c r="C65" s="166">
        <v>0</v>
      </c>
      <c r="D65" s="166">
        <v>-14.2857</v>
      </c>
      <c r="E65" s="166">
        <v>-13.9785</v>
      </c>
      <c r="F65" s="166">
        <v>-5.3472</v>
      </c>
      <c r="G65" s="166">
        <v>-10.2151</v>
      </c>
      <c r="H65" s="166">
        <v>-11.1111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-2.2517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278</v>
      </c>
      <c r="B67" s="161"/>
      <c r="C67" s="163">
        <v>-13.9785</v>
      </c>
      <c r="D67" s="163">
        <v>-14.2857</v>
      </c>
      <c r="E67" s="163">
        <v>-13.9785</v>
      </c>
      <c r="F67" s="163">
        <v>14.4444</v>
      </c>
      <c r="G67" s="163">
        <v>13.9785</v>
      </c>
      <c r="H67" s="163">
        <v>13.8889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2.2800000000000001E-2</v>
      </c>
    </row>
    <row r="68" spans="1:27" ht="11.25" customHeight="1" x14ac:dyDescent="0.2">
      <c r="A68" s="163" t="s">
        <v>279</v>
      </c>
      <c r="B68" s="161"/>
      <c r="C68" s="254">
        <v>13.9785</v>
      </c>
      <c r="D68" s="254">
        <v>0</v>
      </c>
      <c r="E68" s="254">
        <v>0</v>
      </c>
      <c r="F68" s="254">
        <v>-19.791599999999999</v>
      </c>
      <c r="G68" s="254">
        <v>-24.1936</v>
      </c>
      <c r="H68" s="254">
        <v>-25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-2.2745000000000002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280</v>
      </c>
      <c r="B70" s="161"/>
      <c r="C70" s="163">
        <v>214081</v>
      </c>
      <c r="D70" s="163">
        <v>442184</v>
      </c>
      <c r="E70" s="163">
        <v>552996</v>
      </c>
      <c r="F70" s="163">
        <v>165570</v>
      </c>
      <c r="G70" s="163">
        <v>139468</v>
      </c>
      <c r="H70" s="163">
        <v>217692</v>
      </c>
      <c r="I70" s="163">
        <v>527261</v>
      </c>
      <c r="J70" s="163">
        <v>546271</v>
      </c>
      <c r="K70" s="163">
        <v>484440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3289963</v>
      </c>
    </row>
    <row r="71" spans="1:27" ht="11.25" customHeight="1" thickBot="1" x14ac:dyDescent="0.25">
      <c r="A71" s="163" t="s">
        <v>281</v>
      </c>
      <c r="B71" s="161"/>
      <c r="C71" s="163">
        <v>0</v>
      </c>
      <c r="D71" s="163">
        <v>0</v>
      </c>
      <c r="E71" s="163">
        <v>0</v>
      </c>
      <c r="F71" s="163">
        <v>-80297</v>
      </c>
      <c r="G71" s="163">
        <v>-13807</v>
      </c>
      <c r="H71" s="163">
        <v>-9565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-103909</v>
      </c>
    </row>
    <row r="72" spans="1:27" ht="11.25" customHeight="1" thickBot="1" x14ac:dyDescent="0.25">
      <c r="A72" s="165" t="s">
        <v>273</v>
      </c>
      <c r="B72" s="166"/>
      <c r="C72" s="166">
        <v>214081</v>
      </c>
      <c r="D72" s="166">
        <v>442184</v>
      </c>
      <c r="E72" s="166">
        <v>552996</v>
      </c>
      <c r="F72" s="166">
        <v>85273</v>
      </c>
      <c r="G72" s="166">
        <v>125661</v>
      </c>
      <c r="H72" s="166">
        <v>208127</v>
      </c>
      <c r="I72" s="166">
        <v>527180</v>
      </c>
      <c r="J72" s="166">
        <v>546194</v>
      </c>
      <c r="K72" s="166">
        <v>484358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3186054</v>
      </c>
    </row>
    <row r="74" spans="1:27" ht="12" customHeight="1" x14ac:dyDescent="0.2">
      <c r="A74" s="253" t="s">
        <v>282</v>
      </c>
    </row>
    <row r="75" spans="1:27" ht="11.25" customHeight="1" x14ac:dyDescent="0.2">
      <c r="A75" s="255" t="s">
        <v>283</v>
      </c>
      <c r="B75" s="7"/>
      <c r="C75" s="255">
        <v>25.25</v>
      </c>
      <c r="D75" s="255">
        <v>22.25</v>
      </c>
      <c r="E75" s="255">
        <v>19</v>
      </c>
      <c r="F75" s="255">
        <v>17</v>
      </c>
      <c r="G75" s="255">
        <v>16</v>
      </c>
      <c r="H75" s="255">
        <v>18</v>
      </c>
      <c r="I75" s="255">
        <v>28.5</v>
      </c>
      <c r="J75" s="255">
        <v>37.75</v>
      </c>
      <c r="K75" s="255">
        <v>34.75</v>
      </c>
      <c r="L75" s="255">
        <v>25.5</v>
      </c>
      <c r="M75" s="255">
        <v>27</v>
      </c>
      <c r="N75" s="255">
        <v>30</v>
      </c>
      <c r="O75" s="255">
        <v>33</v>
      </c>
      <c r="P75" s="255">
        <v>30.5</v>
      </c>
      <c r="Q75" s="255">
        <v>26.5</v>
      </c>
      <c r="R75" s="255">
        <v>21.75</v>
      </c>
      <c r="S75" s="255">
        <v>18.5</v>
      </c>
      <c r="T75" s="255">
        <v>20.5</v>
      </c>
      <c r="U75" s="255">
        <v>36.75</v>
      </c>
      <c r="V75" s="255">
        <v>42.75</v>
      </c>
      <c r="W75" s="255">
        <v>37.5</v>
      </c>
      <c r="X75" s="255">
        <v>27</v>
      </c>
      <c r="Y75" s="255">
        <v>30</v>
      </c>
      <c r="Z75" s="255">
        <v>33.75</v>
      </c>
      <c r="AA75" s="255"/>
    </row>
    <row r="76" spans="1:27" ht="11.25" customHeight="1" x14ac:dyDescent="0.2">
      <c r="A76" s="255" t="s">
        <v>284</v>
      </c>
      <c r="B76" s="7"/>
      <c r="C76" s="255">
        <v>26.25</v>
      </c>
      <c r="D76" s="255">
        <v>23</v>
      </c>
      <c r="E76" s="255">
        <v>20</v>
      </c>
      <c r="F76" s="255">
        <v>18.5</v>
      </c>
      <c r="G76" s="255">
        <v>16.75</v>
      </c>
      <c r="H76" s="255">
        <v>19.25</v>
      </c>
      <c r="I76" s="255">
        <v>31</v>
      </c>
      <c r="J76" s="255">
        <v>39.5</v>
      </c>
      <c r="K76" s="255">
        <v>34</v>
      </c>
      <c r="L76" s="255">
        <v>26.5</v>
      </c>
      <c r="M76" s="255">
        <v>28.5</v>
      </c>
      <c r="N76" s="255">
        <v>31.25</v>
      </c>
      <c r="O76" s="255">
        <v>33.25</v>
      </c>
      <c r="P76" s="255">
        <v>30.75</v>
      </c>
      <c r="Q76" s="255">
        <v>26.75</v>
      </c>
      <c r="R76" s="255">
        <v>22</v>
      </c>
      <c r="S76" s="255">
        <v>18.75</v>
      </c>
      <c r="T76" s="255">
        <v>20.75</v>
      </c>
      <c r="U76" s="255">
        <v>37.5</v>
      </c>
      <c r="V76" s="255">
        <v>43.5</v>
      </c>
      <c r="W76" s="255">
        <v>38.25</v>
      </c>
      <c r="X76" s="255">
        <v>27.25</v>
      </c>
      <c r="Y76" s="255">
        <v>30.25</v>
      </c>
      <c r="Z76" s="255">
        <v>34</v>
      </c>
      <c r="AA76" s="255"/>
    </row>
    <row r="77" spans="1:27" ht="11.25" customHeight="1" x14ac:dyDescent="0.2">
      <c r="A77" s="255" t="s">
        <v>285</v>
      </c>
      <c r="B77" s="7"/>
      <c r="C77" s="8">
        <v>-1</v>
      </c>
      <c r="D77" s="8">
        <v>-0.75</v>
      </c>
      <c r="E77" s="8">
        <v>-1</v>
      </c>
      <c r="F77" s="8">
        <v>-1.5</v>
      </c>
      <c r="G77" s="8">
        <v>-0.75</v>
      </c>
      <c r="H77" s="8">
        <v>-1.25</v>
      </c>
      <c r="I77" s="8">
        <v>-2.5</v>
      </c>
      <c r="J77" s="8">
        <v>-1.75</v>
      </c>
      <c r="K77" s="8">
        <v>0.75</v>
      </c>
      <c r="L77" s="8">
        <v>-1</v>
      </c>
      <c r="M77" s="8">
        <v>-1.5</v>
      </c>
      <c r="N77" s="8">
        <v>-1.25</v>
      </c>
      <c r="O77" s="8">
        <v>-0.25</v>
      </c>
      <c r="P77" s="8">
        <v>-0.25</v>
      </c>
      <c r="Q77" s="8">
        <v>-0.25</v>
      </c>
      <c r="R77" s="8">
        <v>-0.25</v>
      </c>
      <c r="S77" s="8">
        <v>-0.25</v>
      </c>
      <c r="T77" s="8">
        <v>-0.25</v>
      </c>
      <c r="U77" s="8">
        <v>-0.75</v>
      </c>
      <c r="V77" s="8">
        <v>-0.75</v>
      </c>
      <c r="W77" s="8">
        <v>-0.75</v>
      </c>
      <c r="X77" s="8">
        <v>-0.25</v>
      </c>
      <c r="Y77" s="8">
        <v>-0.25</v>
      </c>
      <c r="Z77" s="8">
        <v>-0.25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286</v>
      </c>
      <c r="B79" s="7"/>
      <c r="C79" s="255">
        <v>22</v>
      </c>
      <c r="D79" s="255">
        <v>19</v>
      </c>
      <c r="E79" s="255">
        <v>17</v>
      </c>
      <c r="F79" s="255">
        <v>12.5</v>
      </c>
      <c r="G79" s="255">
        <v>11</v>
      </c>
      <c r="H79" s="255">
        <v>11</v>
      </c>
      <c r="I79" s="255">
        <v>23.75</v>
      </c>
      <c r="J79" s="255">
        <v>27.75</v>
      </c>
      <c r="K79" s="255">
        <v>23.75</v>
      </c>
      <c r="L79" s="255">
        <v>21.25</v>
      </c>
      <c r="M79" s="255">
        <v>22.25</v>
      </c>
      <c r="N79" s="255">
        <v>24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287</v>
      </c>
      <c r="B80" s="7"/>
      <c r="C80" s="255">
        <v>22.25</v>
      </c>
      <c r="D80" s="255">
        <v>19.25</v>
      </c>
      <c r="E80" s="255">
        <v>17.25</v>
      </c>
      <c r="F80" s="255">
        <v>13.5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288</v>
      </c>
      <c r="B81" s="7"/>
      <c r="C81" s="8">
        <v>-0.25</v>
      </c>
      <c r="D81" s="8">
        <v>-0.25</v>
      </c>
      <c r="E81" s="8">
        <v>-0.25</v>
      </c>
      <c r="F81" s="8">
        <v>-1</v>
      </c>
      <c r="G81" s="8">
        <v>-1</v>
      </c>
      <c r="H81" s="8">
        <v>-1</v>
      </c>
      <c r="I81" s="8">
        <v>-0.25</v>
      </c>
      <c r="J81" s="8">
        <v>-0.25</v>
      </c>
      <c r="K81" s="8">
        <v>-0.25</v>
      </c>
      <c r="L81" s="8">
        <v>-0.25</v>
      </c>
      <c r="M81" s="8">
        <v>-0.25</v>
      </c>
      <c r="N81" s="8">
        <v>-0.25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37.192399999999999</v>
      </c>
      <c r="D84" s="255">
        <v>35.729199999999999</v>
      </c>
      <c r="E84" s="255">
        <v>36.108699999999999</v>
      </c>
      <c r="F84" s="255">
        <v>33.856200000000001</v>
      </c>
      <c r="G84" s="255">
        <v>33.405299999999997</v>
      </c>
      <c r="H84" s="255">
        <v>34.985700000000001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37.830300000000001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290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277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264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278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279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280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281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273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282</v>
      </c>
    </row>
    <row r="103" spans="1:27" ht="11.25" customHeight="1" x14ac:dyDescent="0.2">
      <c r="A103" s="255" t="s">
        <v>283</v>
      </c>
      <c r="B103" s="7"/>
      <c r="C103" s="255">
        <v>27.2</v>
      </c>
      <c r="D103" s="255">
        <v>24.25</v>
      </c>
      <c r="E103" s="255">
        <v>21</v>
      </c>
      <c r="F103" s="255">
        <v>19</v>
      </c>
      <c r="G103" s="255">
        <v>18.5</v>
      </c>
      <c r="H103" s="255">
        <v>21.75</v>
      </c>
      <c r="I103" s="255">
        <v>33.5</v>
      </c>
      <c r="J103" s="255">
        <v>41.25</v>
      </c>
      <c r="K103" s="255">
        <v>36.5</v>
      </c>
      <c r="L103" s="255">
        <v>27</v>
      </c>
      <c r="M103" s="255">
        <v>28.25</v>
      </c>
      <c r="N103" s="255">
        <v>30.5</v>
      </c>
      <c r="O103" s="255">
        <v>34</v>
      </c>
      <c r="P103" s="255">
        <v>32</v>
      </c>
      <c r="Q103" s="255">
        <v>28.5</v>
      </c>
      <c r="R103" s="255">
        <v>23.85</v>
      </c>
      <c r="S103" s="255">
        <v>21.75</v>
      </c>
      <c r="T103" s="255">
        <v>25.5</v>
      </c>
      <c r="U103" s="255">
        <v>41.75</v>
      </c>
      <c r="V103" s="255">
        <v>46.75</v>
      </c>
      <c r="W103" s="255">
        <v>40.5</v>
      </c>
      <c r="X103" s="255">
        <v>28.25</v>
      </c>
      <c r="Y103" s="255">
        <v>31.25</v>
      </c>
      <c r="Z103" s="255">
        <v>35</v>
      </c>
      <c r="AA103" s="255"/>
    </row>
    <row r="104" spans="1:27" ht="11.25" customHeight="1" x14ac:dyDescent="0.2">
      <c r="A104" s="255" t="s">
        <v>284</v>
      </c>
      <c r="B104" s="7"/>
      <c r="C104" s="255">
        <v>27.9</v>
      </c>
      <c r="D104" s="255">
        <v>25</v>
      </c>
      <c r="E104" s="255">
        <v>22</v>
      </c>
      <c r="F104" s="255">
        <v>20.5</v>
      </c>
      <c r="G104" s="255">
        <v>19.25</v>
      </c>
      <c r="H104" s="255">
        <v>23</v>
      </c>
      <c r="I104" s="255">
        <v>36</v>
      </c>
      <c r="J104" s="255">
        <v>43</v>
      </c>
      <c r="K104" s="255">
        <v>35.75</v>
      </c>
      <c r="L104" s="255">
        <v>28</v>
      </c>
      <c r="M104" s="255">
        <v>29.75</v>
      </c>
      <c r="N104" s="255">
        <v>31.75</v>
      </c>
      <c r="O104" s="255">
        <v>34.25</v>
      </c>
      <c r="P104" s="255">
        <v>32.25</v>
      </c>
      <c r="Q104" s="255">
        <v>28.75</v>
      </c>
      <c r="R104" s="255">
        <v>24.1</v>
      </c>
      <c r="S104" s="255">
        <v>22</v>
      </c>
      <c r="T104" s="255">
        <v>25.75</v>
      </c>
      <c r="U104" s="255">
        <v>42.5</v>
      </c>
      <c r="V104" s="255">
        <v>47.5</v>
      </c>
      <c r="W104" s="255">
        <v>41.25</v>
      </c>
      <c r="X104" s="255">
        <v>28.5</v>
      </c>
      <c r="Y104" s="255">
        <v>31.5</v>
      </c>
      <c r="Z104" s="255">
        <v>35.25</v>
      </c>
      <c r="AA104" s="255"/>
    </row>
    <row r="105" spans="1:27" ht="11.25" customHeight="1" x14ac:dyDescent="0.2">
      <c r="A105" s="255" t="s">
        <v>285</v>
      </c>
      <c r="B105" s="7"/>
      <c r="C105" s="8">
        <v>-0.69999999999999929</v>
      </c>
      <c r="D105" s="8">
        <v>-0.75</v>
      </c>
      <c r="E105" s="8">
        <v>-1</v>
      </c>
      <c r="F105" s="8">
        <v>-1.5</v>
      </c>
      <c r="G105" s="8">
        <v>-0.75</v>
      </c>
      <c r="H105" s="8">
        <v>-1.25</v>
      </c>
      <c r="I105" s="8">
        <v>-2.5</v>
      </c>
      <c r="J105" s="8">
        <v>-1.75</v>
      </c>
      <c r="K105" s="8">
        <v>0.75</v>
      </c>
      <c r="L105" s="8">
        <v>-1</v>
      </c>
      <c r="M105" s="8">
        <v>-1.5</v>
      </c>
      <c r="N105" s="8">
        <v>-1.25</v>
      </c>
      <c r="O105" s="8">
        <v>-0.25</v>
      </c>
      <c r="P105" s="8">
        <v>-0.25</v>
      </c>
      <c r="Q105" s="8">
        <v>-0.25</v>
      </c>
      <c r="R105" s="8">
        <v>-0.25</v>
      </c>
      <c r="S105" s="8">
        <v>-0.25</v>
      </c>
      <c r="T105" s="8">
        <v>-0.25</v>
      </c>
      <c r="U105" s="8">
        <v>-0.75</v>
      </c>
      <c r="V105" s="8">
        <v>-0.75</v>
      </c>
      <c r="W105" s="8">
        <v>-0.75</v>
      </c>
      <c r="X105" s="8">
        <v>-0.25</v>
      </c>
      <c r="Y105" s="8">
        <v>-0.25</v>
      </c>
      <c r="Z105" s="8">
        <v>-0.25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286</v>
      </c>
      <c r="B107" s="7"/>
      <c r="C107" s="255">
        <v>22</v>
      </c>
      <c r="D107" s="255">
        <v>19</v>
      </c>
      <c r="E107" s="255">
        <v>17</v>
      </c>
      <c r="F107" s="255">
        <v>12.5</v>
      </c>
      <c r="G107" s="255">
        <v>11</v>
      </c>
      <c r="H107" s="255">
        <v>11</v>
      </c>
      <c r="I107" s="255">
        <v>23.75</v>
      </c>
      <c r="J107" s="255">
        <v>27.75</v>
      </c>
      <c r="K107" s="255">
        <v>23.75</v>
      </c>
      <c r="L107" s="255">
        <v>21.25</v>
      </c>
      <c r="M107" s="255">
        <v>22.25</v>
      </c>
      <c r="N107" s="255">
        <v>24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287</v>
      </c>
      <c r="B108" s="7"/>
      <c r="C108" s="255">
        <v>22.25</v>
      </c>
      <c r="D108" s="255">
        <v>19.25</v>
      </c>
      <c r="E108" s="255">
        <v>17.25</v>
      </c>
      <c r="F108" s="255">
        <v>13.5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288</v>
      </c>
      <c r="B109" s="7"/>
      <c r="C109" s="8">
        <v>-0.25</v>
      </c>
      <c r="D109" s="8">
        <v>-0.25</v>
      </c>
      <c r="E109" s="8">
        <v>-0.25</v>
      </c>
      <c r="F109" s="8">
        <v>-1</v>
      </c>
      <c r="G109" s="8">
        <v>-1</v>
      </c>
      <c r="H109" s="8">
        <v>-1</v>
      </c>
      <c r="I109" s="8">
        <v>-0.25</v>
      </c>
      <c r="J109" s="8">
        <v>-0.25</v>
      </c>
      <c r="K109" s="8">
        <v>-0.25</v>
      </c>
      <c r="L109" s="8">
        <v>-0.25</v>
      </c>
      <c r="M109" s="8">
        <v>-0.25</v>
      </c>
      <c r="N109" s="8">
        <v>-0.25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264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278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279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280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281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273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282</v>
      </c>
    </row>
    <row r="131" spans="1:27" ht="11.25" customHeight="1" x14ac:dyDescent="0.2">
      <c r="A131" s="255" t="s">
        <v>283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284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285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286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287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288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291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277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264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278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279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280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281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273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282</v>
      </c>
    </row>
    <row r="159" spans="1:27" ht="11.25" customHeight="1" x14ac:dyDescent="0.2">
      <c r="A159" s="255" t="s">
        <v>283</v>
      </c>
      <c r="B159" s="7"/>
      <c r="C159" s="255">
        <v>25.73</v>
      </c>
      <c r="D159" s="255">
        <v>22.67</v>
      </c>
      <c r="E159" s="255">
        <v>19.36</v>
      </c>
      <c r="F159" s="255">
        <v>17.32</v>
      </c>
      <c r="G159" s="255">
        <v>16.3</v>
      </c>
      <c r="H159" s="255">
        <v>18.34</v>
      </c>
      <c r="I159" s="255">
        <v>29.04</v>
      </c>
      <c r="J159" s="255">
        <v>38.47</v>
      </c>
      <c r="K159" s="255">
        <v>35.409999999999997</v>
      </c>
      <c r="L159" s="255">
        <v>25.98</v>
      </c>
      <c r="M159" s="255">
        <v>27.51</v>
      </c>
      <c r="N159" s="255">
        <v>30.57</v>
      </c>
      <c r="O159" s="255">
        <v>33.630000000000003</v>
      </c>
      <c r="P159" s="255">
        <v>31.08</v>
      </c>
      <c r="Q159" s="255">
        <v>27</v>
      </c>
      <c r="R159" s="255">
        <v>22.16</v>
      </c>
      <c r="S159" s="255">
        <v>18.850000000000001</v>
      </c>
      <c r="T159" s="255">
        <v>20.89</v>
      </c>
      <c r="U159" s="255">
        <v>37.450000000000003</v>
      </c>
      <c r="V159" s="255">
        <v>43.56</v>
      </c>
      <c r="W159" s="255">
        <v>38.21</v>
      </c>
      <c r="X159" s="255">
        <v>27.51</v>
      </c>
      <c r="Y159" s="255">
        <v>30.57</v>
      </c>
      <c r="Z159" s="255">
        <v>34.39</v>
      </c>
      <c r="AA159" s="255"/>
    </row>
    <row r="160" spans="1:27" ht="11.25" customHeight="1" x14ac:dyDescent="0.2">
      <c r="A160" s="255" t="s">
        <v>284</v>
      </c>
      <c r="B160" s="7"/>
      <c r="C160" s="255">
        <v>26.75</v>
      </c>
      <c r="D160" s="255">
        <v>23.44</v>
      </c>
      <c r="E160" s="255">
        <v>20.38</v>
      </c>
      <c r="F160" s="255">
        <v>18.850000000000001</v>
      </c>
      <c r="G160" s="255">
        <v>17.07</v>
      </c>
      <c r="H160" s="255">
        <v>19.62</v>
      </c>
      <c r="I160" s="255">
        <v>31.59</v>
      </c>
      <c r="J160" s="255">
        <v>40.25</v>
      </c>
      <c r="K160" s="255">
        <v>34.65</v>
      </c>
      <c r="L160" s="255">
        <v>27</v>
      </c>
      <c r="M160" s="255">
        <v>29.04</v>
      </c>
      <c r="N160" s="255">
        <v>31.84</v>
      </c>
      <c r="O160" s="255">
        <v>33.880000000000003</v>
      </c>
      <c r="P160" s="255">
        <v>31.33</v>
      </c>
      <c r="Q160" s="255">
        <v>27.26</v>
      </c>
      <c r="R160" s="255">
        <v>22.42</v>
      </c>
      <c r="S160" s="255">
        <v>19.11</v>
      </c>
      <c r="T160" s="255">
        <v>21.14</v>
      </c>
      <c r="U160" s="255">
        <v>38.21</v>
      </c>
      <c r="V160" s="255">
        <v>44.33</v>
      </c>
      <c r="W160" s="255">
        <v>38.979999999999997</v>
      </c>
      <c r="X160" s="255">
        <v>27.77</v>
      </c>
      <c r="Y160" s="255">
        <v>30.82</v>
      </c>
      <c r="Z160" s="255">
        <v>34.65</v>
      </c>
      <c r="AA160" s="255"/>
    </row>
    <row r="161" spans="1:27" ht="11.25" customHeight="1" x14ac:dyDescent="0.2">
      <c r="A161" s="255" t="s">
        <v>285</v>
      </c>
      <c r="B161" s="7"/>
      <c r="C161" s="8">
        <v>-1.02</v>
      </c>
      <c r="D161" s="8">
        <v>-0.77</v>
      </c>
      <c r="E161" s="8">
        <v>-1.02</v>
      </c>
      <c r="F161" s="8">
        <v>-1.53</v>
      </c>
      <c r="G161" s="8">
        <v>-0.77</v>
      </c>
      <c r="H161" s="8">
        <v>-1.28</v>
      </c>
      <c r="I161" s="8">
        <v>-2.5499999999999998</v>
      </c>
      <c r="J161" s="8">
        <v>-1.78</v>
      </c>
      <c r="K161" s="8">
        <v>0.75999999999999801</v>
      </c>
      <c r="L161" s="8">
        <v>-1.02</v>
      </c>
      <c r="M161" s="8">
        <v>-1.53</v>
      </c>
      <c r="N161" s="8">
        <v>-1.27</v>
      </c>
      <c r="O161" s="8">
        <v>-0.25</v>
      </c>
      <c r="P161" s="8">
        <v>-0.25</v>
      </c>
      <c r="Q161" s="8">
        <v>-0.26000000000000156</v>
      </c>
      <c r="R161" s="8">
        <v>-0.26000000000000156</v>
      </c>
      <c r="S161" s="8">
        <v>-0.25999999999999801</v>
      </c>
      <c r="T161" s="8">
        <v>-0.25</v>
      </c>
      <c r="U161" s="8">
        <v>-0.75999999999999801</v>
      </c>
      <c r="V161" s="8">
        <v>-0.76999999999999602</v>
      </c>
      <c r="W161" s="8">
        <v>-0.76999999999999602</v>
      </c>
      <c r="X161" s="8">
        <v>-0.25999999999999801</v>
      </c>
      <c r="Y161" s="8">
        <v>-0.25</v>
      </c>
      <c r="Z161" s="8">
        <v>-0.25999999999999801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286</v>
      </c>
      <c r="B163" s="7"/>
      <c r="C163" s="255">
        <v>22.42</v>
      </c>
      <c r="D163" s="255">
        <v>19.36</v>
      </c>
      <c r="E163" s="255">
        <v>17.32</v>
      </c>
      <c r="F163" s="255">
        <v>12.74</v>
      </c>
      <c r="G163" s="255">
        <v>11.21</v>
      </c>
      <c r="H163" s="255">
        <v>11.21</v>
      </c>
      <c r="I163" s="255">
        <v>24.2</v>
      </c>
      <c r="J163" s="255">
        <v>28.28</v>
      </c>
      <c r="K163" s="255">
        <v>24.2</v>
      </c>
      <c r="L163" s="255">
        <v>21.65</v>
      </c>
      <c r="M163" s="255">
        <v>22.67</v>
      </c>
      <c r="N163" s="255">
        <v>24.46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287</v>
      </c>
      <c r="B164" s="7"/>
      <c r="C164" s="255">
        <v>22.67</v>
      </c>
      <c r="D164" s="255">
        <v>19.62</v>
      </c>
      <c r="E164" s="255">
        <v>17.579999999999998</v>
      </c>
      <c r="F164" s="255">
        <v>13.76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288</v>
      </c>
      <c r="B165" s="7"/>
      <c r="C165" s="8">
        <v>-0.25</v>
      </c>
      <c r="D165" s="8">
        <v>-0.26000000000000156</v>
      </c>
      <c r="E165" s="8">
        <v>-0.25999999999999801</v>
      </c>
      <c r="F165" s="8">
        <v>-1.02</v>
      </c>
      <c r="G165" s="8">
        <v>-1.02</v>
      </c>
      <c r="H165" s="8">
        <v>-1.02</v>
      </c>
      <c r="I165" s="8">
        <v>-0.26000000000000156</v>
      </c>
      <c r="J165" s="8">
        <v>-0.25</v>
      </c>
      <c r="K165" s="8">
        <v>-0.26000000000000156</v>
      </c>
      <c r="L165" s="8">
        <v>-0.26000000000000156</v>
      </c>
      <c r="M165" s="8">
        <v>-0.25999999999999801</v>
      </c>
      <c r="N165" s="8">
        <v>-0.25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-75</v>
      </c>
      <c r="G175" s="163">
        <v>-75</v>
      </c>
      <c r="H175" s="163">
        <v>-75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-9.4055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264</v>
      </c>
      <c r="B177" s="166"/>
      <c r="C177" s="166">
        <v>0</v>
      </c>
      <c r="D177" s="166">
        <v>0</v>
      </c>
      <c r="E177" s="166">
        <v>0</v>
      </c>
      <c r="F177" s="166">
        <v>-43.333300000000001</v>
      </c>
      <c r="G177" s="166">
        <v>-41.935499999999998</v>
      </c>
      <c r="H177" s="166">
        <v>-41.666699999999999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-5.274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278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279</v>
      </c>
      <c r="B180" s="161"/>
      <c r="C180" s="254">
        <v>0</v>
      </c>
      <c r="D180" s="254">
        <v>0</v>
      </c>
      <c r="E180" s="254">
        <v>0</v>
      </c>
      <c r="F180" s="254">
        <v>-14.444400000000002</v>
      </c>
      <c r="G180" s="254">
        <v>-13.978499999999997</v>
      </c>
      <c r="H180" s="254">
        <v>-13.8889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-1.758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280</v>
      </c>
      <c r="B182" s="161"/>
      <c r="C182" s="163">
        <v>121323</v>
      </c>
      <c r="D182" s="163">
        <v>120943</v>
      </c>
      <c r="E182" s="163">
        <v>127090</v>
      </c>
      <c r="F182" s="163">
        <v>317745</v>
      </c>
      <c r="G182" s="163">
        <v>279039</v>
      </c>
      <c r="H182" s="163">
        <v>52768</v>
      </c>
      <c r="I182" s="163">
        <v>-187853</v>
      </c>
      <c r="J182" s="163">
        <v>-194626</v>
      </c>
      <c r="K182" s="163">
        <v>-172597</v>
      </c>
      <c r="L182" s="163">
        <v>194771</v>
      </c>
      <c r="M182" s="163">
        <v>179900</v>
      </c>
      <c r="N182" s="163">
        <v>177327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1015830</v>
      </c>
    </row>
    <row r="183" spans="1:27" ht="11.25" customHeight="1" thickBot="1" x14ac:dyDescent="0.25">
      <c r="A183" s="163" t="s">
        <v>281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273</v>
      </c>
      <c r="B184" s="166"/>
      <c r="C184" s="166">
        <v>121323</v>
      </c>
      <c r="D184" s="166">
        <v>120943</v>
      </c>
      <c r="E184" s="166">
        <v>127090</v>
      </c>
      <c r="F184" s="166">
        <v>317745</v>
      </c>
      <c r="G184" s="166">
        <v>279039</v>
      </c>
      <c r="H184" s="166">
        <v>52768</v>
      </c>
      <c r="I184" s="166">
        <v>-187853</v>
      </c>
      <c r="J184" s="166">
        <v>-194626</v>
      </c>
      <c r="K184" s="166">
        <v>-172597</v>
      </c>
      <c r="L184" s="166">
        <v>194771</v>
      </c>
      <c r="M184" s="166">
        <v>179900</v>
      </c>
      <c r="N184" s="166">
        <v>177327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1015830</v>
      </c>
    </row>
    <row r="186" spans="1:27" ht="12" customHeight="1" x14ac:dyDescent="0.2">
      <c r="A186" s="253" t="s">
        <v>282</v>
      </c>
    </row>
    <row r="187" spans="1:27" ht="11.25" customHeight="1" x14ac:dyDescent="0.2">
      <c r="A187" s="255" t="s">
        <v>283</v>
      </c>
      <c r="B187" s="7"/>
      <c r="C187" s="255">
        <v>27.25</v>
      </c>
      <c r="D187" s="255">
        <v>26.25</v>
      </c>
      <c r="E187" s="255">
        <v>25.5</v>
      </c>
      <c r="F187" s="255">
        <v>24.75</v>
      </c>
      <c r="G187" s="255">
        <v>26</v>
      </c>
      <c r="H187" s="255">
        <v>33.25</v>
      </c>
      <c r="I187" s="255">
        <v>45.75</v>
      </c>
      <c r="J187" s="255">
        <v>50.25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0</v>
      </c>
      <c r="P187" s="255">
        <v>0</v>
      </c>
      <c r="Q187" s="255">
        <v>0</v>
      </c>
      <c r="R187" s="255">
        <v>0</v>
      </c>
      <c r="S187" s="255">
        <v>0</v>
      </c>
      <c r="T187" s="255">
        <v>0</v>
      </c>
      <c r="U187" s="255">
        <v>0</v>
      </c>
      <c r="V187" s="255">
        <v>0</v>
      </c>
      <c r="W187" s="255">
        <v>0</v>
      </c>
      <c r="X187" s="255">
        <v>0</v>
      </c>
      <c r="Y187" s="255">
        <v>0</v>
      </c>
      <c r="Z187" s="255">
        <v>0</v>
      </c>
      <c r="AA187" s="255"/>
    </row>
    <row r="188" spans="1:27" ht="11.25" customHeight="1" x14ac:dyDescent="0.2">
      <c r="A188" s="255" t="s">
        <v>284</v>
      </c>
      <c r="B188" s="7"/>
      <c r="C188" s="255">
        <v>27.6</v>
      </c>
      <c r="D188" s="255">
        <v>26.5</v>
      </c>
      <c r="E188" s="255">
        <v>25.75</v>
      </c>
      <c r="F188" s="255">
        <v>25.5</v>
      </c>
      <c r="G188" s="255">
        <v>26.75</v>
      </c>
      <c r="H188" s="255">
        <v>34.25</v>
      </c>
      <c r="I188" s="255">
        <v>47</v>
      </c>
      <c r="J188" s="255">
        <v>51.5</v>
      </c>
      <c r="K188" s="255">
        <v>41</v>
      </c>
      <c r="L188" s="255">
        <v>30</v>
      </c>
      <c r="M188" s="255">
        <v>28</v>
      </c>
      <c r="N188" s="255">
        <v>30.5</v>
      </c>
      <c r="O188" s="255">
        <v>0</v>
      </c>
      <c r="P188" s="255">
        <v>0</v>
      </c>
      <c r="Q188" s="255">
        <v>0</v>
      </c>
      <c r="R188" s="255">
        <v>0</v>
      </c>
      <c r="S188" s="255">
        <v>0</v>
      </c>
      <c r="T188" s="255">
        <v>0</v>
      </c>
      <c r="U188" s="255">
        <v>0</v>
      </c>
      <c r="V188" s="255">
        <v>0</v>
      </c>
      <c r="W188" s="255">
        <v>0</v>
      </c>
      <c r="X188" s="255">
        <v>0</v>
      </c>
      <c r="Y188" s="255">
        <v>0</v>
      </c>
      <c r="Z188" s="255">
        <v>0</v>
      </c>
      <c r="AA188" s="255"/>
    </row>
    <row r="189" spans="1:27" ht="11.25" customHeight="1" x14ac:dyDescent="0.2">
      <c r="A189" s="255" t="s">
        <v>285</v>
      </c>
      <c r="B189" s="7"/>
      <c r="C189" s="8">
        <v>-0.35000000000000142</v>
      </c>
      <c r="D189" s="8">
        <v>-0.25</v>
      </c>
      <c r="E189" s="8">
        <v>-0.25</v>
      </c>
      <c r="F189" s="8">
        <v>-0.75</v>
      </c>
      <c r="G189" s="8">
        <v>-0.75</v>
      </c>
      <c r="H189" s="8">
        <v>-1</v>
      </c>
      <c r="I189" s="8">
        <v>-1.25</v>
      </c>
      <c r="J189" s="8">
        <v>-1.25</v>
      </c>
      <c r="K189" s="8">
        <v>-1</v>
      </c>
      <c r="L189" s="8">
        <v>-0.25</v>
      </c>
      <c r="M189" s="8">
        <v>-0.25</v>
      </c>
      <c r="N189" s="8">
        <v>-0.25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286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287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288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134.625</v>
      </c>
      <c r="G196" s="255">
        <v>134.625</v>
      </c>
      <c r="H196" s="255">
        <v>134.625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292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264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278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279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280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281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273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282</v>
      </c>
    </row>
    <row r="215" spans="1:27" ht="11.25" customHeight="1" x14ac:dyDescent="0.2">
      <c r="A215" s="255" t="s">
        <v>283</v>
      </c>
      <c r="B215" s="7"/>
      <c r="C215" s="255">
        <v>27.1</v>
      </c>
      <c r="D215" s="255">
        <v>24.04</v>
      </c>
      <c r="E215" s="255">
        <v>20.73</v>
      </c>
      <c r="F215" s="255">
        <v>18.690000000000001</v>
      </c>
      <c r="G215" s="255">
        <v>17.670000000000002</v>
      </c>
      <c r="H215" s="255">
        <v>19.71</v>
      </c>
      <c r="I215" s="255">
        <v>30.41</v>
      </c>
      <c r="J215" s="255">
        <v>39.840000000000003</v>
      </c>
      <c r="K215" s="255">
        <v>36.78</v>
      </c>
      <c r="L215" s="255">
        <v>27.35</v>
      </c>
      <c r="M215" s="255">
        <v>28.88</v>
      </c>
      <c r="N215" s="255">
        <v>31.94</v>
      </c>
      <c r="O215" s="255">
        <v>35</v>
      </c>
      <c r="P215" s="255">
        <v>33.450000000000003</v>
      </c>
      <c r="Q215" s="255">
        <v>29.37</v>
      </c>
      <c r="R215" s="255">
        <v>24.53</v>
      </c>
      <c r="S215" s="255">
        <v>22.22</v>
      </c>
      <c r="T215" s="255">
        <v>24.26</v>
      </c>
      <c r="U215" s="255">
        <v>40.82</v>
      </c>
      <c r="V215" s="255">
        <v>46.93</v>
      </c>
      <c r="W215" s="255">
        <v>41.58</v>
      </c>
      <c r="X215" s="255">
        <v>30.88</v>
      </c>
      <c r="Y215" s="255">
        <v>33.94</v>
      </c>
      <c r="Z215" s="255">
        <v>37.76</v>
      </c>
      <c r="AA215" s="255"/>
    </row>
    <row r="216" spans="1:27" ht="11.25" customHeight="1" x14ac:dyDescent="0.2">
      <c r="A216" s="255" t="s">
        <v>284</v>
      </c>
      <c r="B216" s="7"/>
      <c r="C216" s="255">
        <v>28.12</v>
      </c>
      <c r="D216" s="255">
        <v>24.81</v>
      </c>
      <c r="E216" s="255">
        <v>21.75</v>
      </c>
      <c r="F216" s="255">
        <v>20.22</v>
      </c>
      <c r="G216" s="255">
        <v>18.440000000000001</v>
      </c>
      <c r="H216" s="255">
        <v>20.99</v>
      </c>
      <c r="I216" s="255">
        <v>32.96</v>
      </c>
      <c r="J216" s="255">
        <v>41.62</v>
      </c>
      <c r="K216" s="255">
        <v>36.020000000000003</v>
      </c>
      <c r="L216" s="255">
        <v>28.37</v>
      </c>
      <c r="M216" s="255">
        <v>30.41</v>
      </c>
      <c r="N216" s="255">
        <v>33.21</v>
      </c>
      <c r="O216" s="255">
        <v>35.25</v>
      </c>
      <c r="P216" s="255">
        <v>33.700000000000003</v>
      </c>
      <c r="Q216" s="255">
        <v>29.63</v>
      </c>
      <c r="R216" s="255">
        <v>24.79</v>
      </c>
      <c r="S216" s="255">
        <v>22.48</v>
      </c>
      <c r="T216" s="255">
        <v>24.51</v>
      </c>
      <c r="U216" s="255">
        <v>41.58</v>
      </c>
      <c r="V216" s="255">
        <v>47.7</v>
      </c>
      <c r="W216" s="255">
        <v>42.35</v>
      </c>
      <c r="X216" s="255">
        <v>31.14</v>
      </c>
      <c r="Y216" s="255">
        <v>34.19</v>
      </c>
      <c r="Z216" s="255">
        <v>38.020000000000003</v>
      </c>
      <c r="AA216" s="255"/>
    </row>
    <row r="217" spans="1:27" ht="11.25" customHeight="1" x14ac:dyDescent="0.2">
      <c r="A217" s="255" t="s">
        <v>285</v>
      </c>
      <c r="B217" s="7"/>
      <c r="C217" s="8">
        <v>-1.02</v>
      </c>
      <c r="D217" s="8">
        <v>-0.77</v>
      </c>
      <c r="E217" s="8">
        <v>-1.02</v>
      </c>
      <c r="F217" s="8">
        <v>-1.53</v>
      </c>
      <c r="G217" s="8">
        <v>-0.77</v>
      </c>
      <c r="H217" s="8">
        <v>-1.28</v>
      </c>
      <c r="I217" s="8">
        <v>-2.5499999999999998</v>
      </c>
      <c r="J217" s="8">
        <v>-1.779999999999994</v>
      </c>
      <c r="K217" s="8">
        <v>0.75999999999999801</v>
      </c>
      <c r="L217" s="8">
        <v>-1.02</v>
      </c>
      <c r="M217" s="8">
        <v>-1.53</v>
      </c>
      <c r="N217" s="8">
        <v>-1.27</v>
      </c>
      <c r="O217" s="8">
        <v>-0.25</v>
      </c>
      <c r="P217" s="8">
        <v>-0.25</v>
      </c>
      <c r="Q217" s="8">
        <v>-0.25999999999999801</v>
      </c>
      <c r="R217" s="8">
        <v>-0.25999999999999801</v>
      </c>
      <c r="S217" s="8">
        <v>-0.26000000000000156</v>
      </c>
      <c r="T217" s="8">
        <v>-0.25</v>
      </c>
      <c r="U217" s="8">
        <v>-0.75999999999999801</v>
      </c>
      <c r="V217" s="8">
        <v>-0.77000000000000313</v>
      </c>
      <c r="W217" s="8">
        <v>-0.77000000000000313</v>
      </c>
      <c r="X217" s="8">
        <v>-0.26000000000000156</v>
      </c>
      <c r="Y217" s="8">
        <v>-0.25</v>
      </c>
      <c r="Z217" s="8">
        <v>-0.26000000000000512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286</v>
      </c>
      <c r="B219" s="7"/>
      <c r="C219" s="255">
        <v>23.79</v>
      </c>
      <c r="D219" s="255">
        <v>20.73</v>
      </c>
      <c r="E219" s="255">
        <v>18.690000000000001</v>
      </c>
      <c r="F219" s="255">
        <v>14.11</v>
      </c>
      <c r="G219" s="255">
        <v>12.58</v>
      </c>
      <c r="H219" s="255">
        <v>12.58</v>
      </c>
      <c r="I219" s="255">
        <v>25.57</v>
      </c>
      <c r="J219" s="255">
        <v>29.65</v>
      </c>
      <c r="K219" s="255">
        <v>25.57</v>
      </c>
      <c r="L219" s="255">
        <v>23.02</v>
      </c>
      <c r="M219" s="255">
        <v>24.04</v>
      </c>
      <c r="N219" s="255">
        <v>25.83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287</v>
      </c>
      <c r="B220" s="7"/>
      <c r="C220" s="255">
        <v>24.04</v>
      </c>
      <c r="D220" s="255">
        <v>20.99</v>
      </c>
      <c r="E220" s="255">
        <v>18.95</v>
      </c>
      <c r="F220" s="255">
        <v>15.13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288</v>
      </c>
      <c r="B221" s="7"/>
      <c r="C221" s="8">
        <v>-0.25</v>
      </c>
      <c r="D221" s="8">
        <v>-0.25999999999999801</v>
      </c>
      <c r="E221" s="8">
        <v>-0.25999999999999801</v>
      </c>
      <c r="F221" s="8">
        <v>-1.02</v>
      </c>
      <c r="G221" s="8">
        <v>-1.02</v>
      </c>
      <c r="H221" s="8">
        <v>-1.02</v>
      </c>
      <c r="I221" s="8">
        <v>-0.25999999999999801</v>
      </c>
      <c r="J221" s="8">
        <v>-0.25</v>
      </c>
      <c r="K221" s="8">
        <v>-0.25999999999999801</v>
      </c>
      <c r="L221" s="8">
        <v>-0.26000000000000156</v>
      </c>
      <c r="M221" s="8">
        <v>-0.26000000000000156</v>
      </c>
      <c r="N221" s="8">
        <v>-0.25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264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278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279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280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281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273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282</v>
      </c>
    </row>
    <row r="243" spans="1:27" ht="11.25" customHeight="1" x14ac:dyDescent="0.2">
      <c r="A243" s="255" t="s">
        <v>283</v>
      </c>
      <c r="B243" s="7"/>
      <c r="C243" s="255">
        <v>25.25</v>
      </c>
      <c r="D243" s="255">
        <v>22.25</v>
      </c>
      <c r="E243" s="255">
        <v>19</v>
      </c>
      <c r="F243" s="255">
        <v>17</v>
      </c>
      <c r="G243" s="255">
        <v>16</v>
      </c>
      <c r="H243" s="255">
        <v>18</v>
      </c>
      <c r="I243" s="255">
        <v>28.5</v>
      </c>
      <c r="J243" s="255">
        <v>37.75</v>
      </c>
      <c r="K243" s="255">
        <v>34.75</v>
      </c>
      <c r="L243" s="255">
        <v>25.5</v>
      </c>
      <c r="M243" s="255">
        <v>27</v>
      </c>
      <c r="N243" s="255">
        <v>30</v>
      </c>
      <c r="O243" s="255">
        <v>33</v>
      </c>
      <c r="P243" s="255">
        <v>30.5</v>
      </c>
      <c r="Q243" s="255">
        <v>26.5</v>
      </c>
      <c r="R243" s="255">
        <v>21.75</v>
      </c>
      <c r="S243" s="255">
        <v>18.5</v>
      </c>
      <c r="T243" s="255">
        <v>20.5</v>
      </c>
      <c r="U243" s="255">
        <v>36.75</v>
      </c>
      <c r="V243" s="255">
        <v>42.75</v>
      </c>
      <c r="W243" s="255">
        <v>37.5</v>
      </c>
      <c r="X243" s="255">
        <v>27</v>
      </c>
      <c r="Y243" s="255">
        <v>30</v>
      </c>
      <c r="Z243" s="255">
        <v>33.75</v>
      </c>
      <c r="AA243" s="255"/>
    </row>
    <row r="244" spans="1:27" ht="11.25" customHeight="1" x14ac:dyDescent="0.2">
      <c r="A244" s="255" t="s">
        <v>284</v>
      </c>
      <c r="B244" s="7"/>
      <c r="C244" s="255">
        <v>26.25</v>
      </c>
      <c r="D244" s="255">
        <v>23</v>
      </c>
      <c r="E244" s="255">
        <v>20</v>
      </c>
      <c r="F244" s="255">
        <v>18.5</v>
      </c>
      <c r="G244" s="255">
        <v>16.75</v>
      </c>
      <c r="H244" s="255">
        <v>19.25</v>
      </c>
      <c r="I244" s="255">
        <v>31</v>
      </c>
      <c r="J244" s="255">
        <v>39.5</v>
      </c>
      <c r="K244" s="255">
        <v>34</v>
      </c>
      <c r="L244" s="255">
        <v>26.5</v>
      </c>
      <c r="M244" s="255">
        <v>28.5</v>
      </c>
      <c r="N244" s="255">
        <v>31.25</v>
      </c>
      <c r="O244" s="255">
        <v>33.25</v>
      </c>
      <c r="P244" s="255">
        <v>30.75</v>
      </c>
      <c r="Q244" s="255">
        <v>26.75</v>
      </c>
      <c r="R244" s="255">
        <v>22</v>
      </c>
      <c r="S244" s="255">
        <v>18.75</v>
      </c>
      <c r="T244" s="255">
        <v>20.75</v>
      </c>
      <c r="U244" s="255">
        <v>37.5</v>
      </c>
      <c r="V244" s="255">
        <v>43.5</v>
      </c>
      <c r="W244" s="255">
        <v>38.25</v>
      </c>
      <c r="X244" s="255">
        <v>27.25</v>
      </c>
      <c r="Y244" s="255">
        <v>30.25</v>
      </c>
      <c r="Z244" s="255">
        <v>34</v>
      </c>
      <c r="AA244" s="255"/>
    </row>
    <row r="245" spans="1:27" ht="11.25" customHeight="1" x14ac:dyDescent="0.2">
      <c r="A245" s="255" t="s">
        <v>285</v>
      </c>
      <c r="B245" s="7"/>
      <c r="C245" s="8">
        <v>-1</v>
      </c>
      <c r="D245" s="8">
        <v>-0.75</v>
      </c>
      <c r="E245" s="8">
        <v>-1</v>
      </c>
      <c r="F245" s="8">
        <v>-1.5</v>
      </c>
      <c r="G245" s="8">
        <v>-0.75</v>
      </c>
      <c r="H245" s="8">
        <v>-1.25</v>
      </c>
      <c r="I245" s="8">
        <v>-2.5</v>
      </c>
      <c r="J245" s="8">
        <v>-1.75</v>
      </c>
      <c r="K245" s="8">
        <v>0.75</v>
      </c>
      <c r="L245" s="8">
        <v>-1</v>
      </c>
      <c r="M245" s="8">
        <v>-1.5</v>
      </c>
      <c r="N245" s="8">
        <v>-1.25</v>
      </c>
      <c r="O245" s="8">
        <v>-0.25</v>
      </c>
      <c r="P245" s="8">
        <v>-0.25</v>
      </c>
      <c r="Q245" s="8">
        <v>-0.25</v>
      </c>
      <c r="R245" s="8">
        <v>-0.25</v>
      </c>
      <c r="S245" s="8">
        <v>-0.25</v>
      </c>
      <c r="T245" s="8">
        <v>-0.25</v>
      </c>
      <c r="U245" s="8">
        <v>-0.75</v>
      </c>
      <c r="V245" s="8">
        <v>-0.75</v>
      </c>
      <c r="W245" s="8">
        <v>-0.75</v>
      </c>
      <c r="X245" s="8">
        <v>-0.25</v>
      </c>
      <c r="Y245" s="8">
        <v>-0.25</v>
      </c>
      <c r="Z245" s="8">
        <v>-0.25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286</v>
      </c>
      <c r="B247" s="7"/>
      <c r="C247" s="255">
        <v>22</v>
      </c>
      <c r="D247" s="255">
        <v>19</v>
      </c>
      <c r="E247" s="255">
        <v>17</v>
      </c>
      <c r="F247" s="255">
        <v>12.5</v>
      </c>
      <c r="G247" s="255">
        <v>11</v>
      </c>
      <c r="H247" s="255">
        <v>11</v>
      </c>
      <c r="I247" s="255">
        <v>23.75</v>
      </c>
      <c r="J247" s="255">
        <v>27.75</v>
      </c>
      <c r="K247" s="255">
        <v>23.75</v>
      </c>
      <c r="L247" s="255">
        <v>21.25</v>
      </c>
      <c r="M247" s="255">
        <v>22.25</v>
      </c>
      <c r="N247" s="255">
        <v>24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287</v>
      </c>
      <c r="B248" s="7"/>
      <c r="C248" s="255">
        <v>22.25</v>
      </c>
      <c r="D248" s="255">
        <v>19.25</v>
      </c>
      <c r="E248" s="255">
        <v>17.25</v>
      </c>
      <c r="F248" s="255">
        <v>13.5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288</v>
      </c>
      <c r="B249" s="7"/>
      <c r="C249" s="8">
        <v>-0.25</v>
      </c>
      <c r="D249" s="8">
        <v>-0.25</v>
      </c>
      <c r="E249" s="8">
        <v>-0.25</v>
      </c>
      <c r="F249" s="8">
        <v>-1</v>
      </c>
      <c r="G249" s="8">
        <v>-1</v>
      </c>
      <c r="H249" s="8">
        <v>-1</v>
      </c>
      <c r="I249" s="8">
        <v>-0.25</v>
      </c>
      <c r="J249" s="8">
        <v>-0.25</v>
      </c>
      <c r="K249" s="8">
        <v>-0.25</v>
      </c>
      <c r="L249" s="8">
        <v>-0.25</v>
      </c>
      <c r="M249" s="8">
        <v>-0.25</v>
      </c>
      <c r="N249" s="8">
        <v>-0.25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264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278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279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280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281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273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282</v>
      </c>
    </row>
    <row r="271" spans="1:27" ht="11.25" customHeight="1" x14ac:dyDescent="0.2">
      <c r="A271" s="255" t="s">
        <v>283</v>
      </c>
      <c r="B271" s="7"/>
      <c r="C271" s="255">
        <v>25.25</v>
      </c>
      <c r="D271" s="255">
        <v>22.25</v>
      </c>
      <c r="E271" s="255">
        <v>19</v>
      </c>
      <c r="F271" s="255">
        <v>17</v>
      </c>
      <c r="G271" s="255">
        <v>16</v>
      </c>
      <c r="H271" s="255">
        <v>18</v>
      </c>
      <c r="I271" s="255">
        <v>28.5</v>
      </c>
      <c r="J271" s="255">
        <v>37.75</v>
      </c>
      <c r="K271" s="255">
        <v>34.75</v>
      </c>
      <c r="L271" s="255">
        <v>25.5</v>
      </c>
      <c r="M271" s="255">
        <v>27</v>
      </c>
      <c r="N271" s="255">
        <v>30</v>
      </c>
      <c r="O271" s="255">
        <v>33</v>
      </c>
      <c r="P271" s="255">
        <v>30.5</v>
      </c>
      <c r="Q271" s="255">
        <v>26.5</v>
      </c>
      <c r="R271" s="255">
        <v>21.75</v>
      </c>
      <c r="S271" s="255">
        <v>18.5</v>
      </c>
      <c r="T271" s="255">
        <v>20.5</v>
      </c>
      <c r="U271" s="255">
        <v>36.75</v>
      </c>
      <c r="V271" s="255">
        <v>42.75</v>
      </c>
      <c r="W271" s="255">
        <v>37.5</v>
      </c>
      <c r="X271" s="255">
        <v>27</v>
      </c>
      <c r="Y271" s="255">
        <v>30</v>
      </c>
      <c r="Z271" s="255">
        <v>33.75</v>
      </c>
      <c r="AA271" s="255"/>
    </row>
    <row r="272" spans="1:27" ht="11.25" customHeight="1" x14ac:dyDescent="0.2">
      <c r="A272" s="255" t="s">
        <v>284</v>
      </c>
      <c r="B272" s="7"/>
      <c r="C272" s="255">
        <v>26.25</v>
      </c>
      <c r="D272" s="255">
        <v>23</v>
      </c>
      <c r="E272" s="255">
        <v>20</v>
      </c>
      <c r="F272" s="255">
        <v>18.5</v>
      </c>
      <c r="G272" s="255">
        <v>16.75</v>
      </c>
      <c r="H272" s="255">
        <v>19.25</v>
      </c>
      <c r="I272" s="255">
        <v>31</v>
      </c>
      <c r="J272" s="255">
        <v>39.5</v>
      </c>
      <c r="K272" s="255">
        <v>34</v>
      </c>
      <c r="L272" s="255">
        <v>26.5</v>
      </c>
      <c r="M272" s="255">
        <v>28.5</v>
      </c>
      <c r="N272" s="255">
        <v>31.25</v>
      </c>
      <c r="O272" s="255">
        <v>33.25</v>
      </c>
      <c r="P272" s="255">
        <v>30.75</v>
      </c>
      <c r="Q272" s="255">
        <v>26.75</v>
      </c>
      <c r="R272" s="255">
        <v>22</v>
      </c>
      <c r="S272" s="255">
        <v>18.75</v>
      </c>
      <c r="T272" s="255">
        <v>20.75</v>
      </c>
      <c r="U272" s="255">
        <v>37.5</v>
      </c>
      <c r="V272" s="255">
        <v>43.5</v>
      </c>
      <c r="W272" s="255">
        <v>38.25</v>
      </c>
      <c r="X272" s="255">
        <v>27.25</v>
      </c>
      <c r="Y272" s="255">
        <v>30.25</v>
      </c>
      <c r="Z272" s="255">
        <v>34</v>
      </c>
      <c r="AA272" s="255"/>
    </row>
    <row r="273" spans="1:27" ht="11.25" customHeight="1" x14ac:dyDescent="0.2">
      <c r="A273" s="255" t="s">
        <v>285</v>
      </c>
      <c r="B273" s="7"/>
      <c r="C273" s="8">
        <v>-1</v>
      </c>
      <c r="D273" s="8">
        <v>-0.75</v>
      </c>
      <c r="E273" s="8">
        <v>-1</v>
      </c>
      <c r="F273" s="8">
        <v>-1.5</v>
      </c>
      <c r="G273" s="8">
        <v>-0.75</v>
      </c>
      <c r="H273" s="8">
        <v>-1.25</v>
      </c>
      <c r="I273" s="8">
        <v>-2.5</v>
      </c>
      <c r="J273" s="8">
        <v>-1.75</v>
      </c>
      <c r="K273" s="8">
        <v>0.75</v>
      </c>
      <c r="L273" s="8">
        <v>-1</v>
      </c>
      <c r="M273" s="8">
        <v>-1.5</v>
      </c>
      <c r="N273" s="8">
        <v>-1.25</v>
      </c>
      <c r="O273" s="8">
        <v>-0.25</v>
      </c>
      <c r="P273" s="8">
        <v>-0.25</v>
      </c>
      <c r="Q273" s="8">
        <v>-0.25</v>
      </c>
      <c r="R273" s="8">
        <v>-0.25</v>
      </c>
      <c r="S273" s="8">
        <v>-0.25</v>
      </c>
      <c r="T273" s="8">
        <v>-0.25</v>
      </c>
      <c r="U273" s="8">
        <v>-0.75</v>
      </c>
      <c r="V273" s="8">
        <v>-0.75</v>
      </c>
      <c r="W273" s="8">
        <v>-0.75</v>
      </c>
      <c r="X273" s="8">
        <v>-0.25</v>
      </c>
      <c r="Y273" s="8">
        <v>-0.25</v>
      </c>
      <c r="Z273" s="8">
        <v>-0.25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286</v>
      </c>
      <c r="B275" s="7"/>
      <c r="C275" s="255">
        <v>22</v>
      </c>
      <c r="D275" s="255">
        <v>19</v>
      </c>
      <c r="E275" s="255">
        <v>17</v>
      </c>
      <c r="F275" s="255">
        <v>12.5</v>
      </c>
      <c r="G275" s="255">
        <v>11</v>
      </c>
      <c r="H275" s="255">
        <v>11</v>
      </c>
      <c r="I275" s="255">
        <v>23.75</v>
      </c>
      <c r="J275" s="255">
        <v>27.75</v>
      </c>
      <c r="K275" s="255">
        <v>23.75</v>
      </c>
      <c r="L275" s="255">
        <v>21.25</v>
      </c>
      <c r="M275" s="255">
        <v>22.25</v>
      </c>
      <c r="N275" s="255">
        <v>24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287</v>
      </c>
      <c r="B276" s="7"/>
      <c r="C276" s="255">
        <v>22.25</v>
      </c>
      <c r="D276" s="255">
        <v>19.25</v>
      </c>
      <c r="E276" s="255">
        <v>17.25</v>
      </c>
      <c r="F276" s="255">
        <v>13.5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288</v>
      </c>
      <c r="B277" s="7"/>
      <c r="C277" s="8">
        <v>-0.25</v>
      </c>
      <c r="D277" s="8">
        <v>-0.25</v>
      </c>
      <c r="E277" s="8">
        <v>-0.25</v>
      </c>
      <c r="F277" s="8">
        <v>-1</v>
      </c>
      <c r="G277" s="8">
        <v>-1</v>
      </c>
      <c r="H277" s="8">
        <v>-1</v>
      </c>
      <c r="I277" s="8">
        <v>-0.25</v>
      </c>
      <c r="J277" s="8">
        <v>-0.25</v>
      </c>
      <c r="K277" s="8">
        <v>-0.25</v>
      </c>
      <c r="L277" s="8">
        <v>-0.25</v>
      </c>
      <c r="M277" s="8">
        <v>-0.25</v>
      </c>
      <c r="N277" s="8">
        <v>-0.25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264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278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279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280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281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273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282</v>
      </c>
    </row>
    <row r="299" spans="1:27" ht="11.25" customHeight="1" x14ac:dyDescent="0.2">
      <c r="A299" s="255" t="s">
        <v>283</v>
      </c>
      <c r="B299" s="7"/>
      <c r="C299" s="255">
        <v>25.25</v>
      </c>
      <c r="D299" s="255">
        <v>22.25</v>
      </c>
      <c r="E299" s="255">
        <v>19</v>
      </c>
      <c r="F299" s="255">
        <v>17</v>
      </c>
      <c r="G299" s="255">
        <v>16</v>
      </c>
      <c r="H299" s="255">
        <v>18</v>
      </c>
      <c r="I299" s="255">
        <v>28.5</v>
      </c>
      <c r="J299" s="255">
        <v>37.75</v>
      </c>
      <c r="K299" s="255">
        <v>34.75</v>
      </c>
      <c r="L299" s="255">
        <v>25.5</v>
      </c>
      <c r="M299" s="255">
        <v>27</v>
      </c>
      <c r="N299" s="255">
        <v>30</v>
      </c>
      <c r="O299" s="255">
        <v>33</v>
      </c>
      <c r="P299" s="255">
        <v>30.5</v>
      </c>
      <c r="Q299" s="255">
        <v>26.5</v>
      </c>
      <c r="R299" s="255">
        <v>21.75</v>
      </c>
      <c r="S299" s="255">
        <v>18.5</v>
      </c>
      <c r="T299" s="255">
        <v>20.5</v>
      </c>
      <c r="U299" s="255">
        <v>36.75</v>
      </c>
      <c r="V299" s="255">
        <v>42.75</v>
      </c>
      <c r="W299" s="255">
        <v>37.5</v>
      </c>
      <c r="X299" s="255">
        <v>27</v>
      </c>
      <c r="Y299" s="255">
        <v>30</v>
      </c>
      <c r="Z299" s="255">
        <v>33.75</v>
      </c>
      <c r="AA299" s="255"/>
    </row>
    <row r="300" spans="1:27" ht="11.25" customHeight="1" x14ac:dyDescent="0.2">
      <c r="A300" s="255" t="s">
        <v>284</v>
      </c>
      <c r="B300" s="7"/>
      <c r="C300" s="255">
        <v>26.25</v>
      </c>
      <c r="D300" s="255">
        <v>23</v>
      </c>
      <c r="E300" s="255">
        <v>20</v>
      </c>
      <c r="F300" s="255">
        <v>18.5</v>
      </c>
      <c r="G300" s="255">
        <v>16.75</v>
      </c>
      <c r="H300" s="255">
        <v>19.25</v>
      </c>
      <c r="I300" s="255">
        <v>31</v>
      </c>
      <c r="J300" s="255">
        <v>39.5</v>
      </c>
      <c r="K300" s="255">
        <v>34</v>
      </c>
      <c r="L300" s="255">
        <v>26.5</v>
      </c>
      <c r="M300" s="255">
        <v>28.5</v>
      </c>
      <c r="N300" s="255">
        <v>31.25</v>
      </c>
      <c r="O300" s="255">
        <v>33.25</v>
      </c>
      <c r="P300" s="255">
        <v>30.75</v>
      </c>
      <c r="Q300" s="255">
        <v>26.75</v>
      </c>
      <c r="R300" s="255">
        <v>22</v>
      </c>
      <c r="S300" s="255">
        <v>18.75</v>
      </c>
      <c r="T300" s="255">
        <v>20.75</v>
      </c>
      <c r="U300" s="255">
        <v>37.5</v>
      </c>
      <c r="V300" s="255">
        <v>43.5</v>
      </c>
      <c r="W300" s="255">
        <v>38.25</v>
      </c>
      <c r="X300" s="255">
        <v>27.25</v>
      </c>
      <c r="Y300" s="255">
        <v>30.25</v>
      </c>
      <c r="Z300" s="255">
        <v>34</v>
      </c>
      <c r="AA300" s="255"/>
    </row>
    <row r="301" spans="1:27" ht="11.25" customHeight="1" x14ac:dyDescent="0.2">
      <c r="A301" s="255" t="s">
        <v>285</v>
      </c>
      <c r="B301" s="7"/>
      <c r="C301" s="8">
        <v>-1</v>
      </c>
      <c r="D301" s="8">
        <v>-0.75</v>
      </c>
      <c r="E301" s="8">
        <v>-1</v>
      </c>
      <c r="F301" s="8">
        <v>-1.5</v>
      </c>
      <c r="G301" s="8">
        <v>-0.75</v>
      </c>
      <c r="H301" s="8">
        <v>-1.25</v>
      </c>
      <c r="I301" s="8">
        <v>-2.5</v>
      </c>
      <c r="J301" s="8">
        <v>-1.75</v>
      </c>
      <c r="K301" s="8">
        <v>0.75</v>
      </c>
      <c r="L301" s="8">
        <v>-1</v>
      </c>
      <c r="M301" s="8">
        <v>-1.5</v>
      </c>
      <c r="N301" s="8">
        <v>-1.25</v>
      </c>
      <c r="O301" s="8">
        <v>-0.25</v>
      </c>
      <c r="P301" s="8">
        <v>-0.25</v>
      </c>
      <c r="Q301" s="8">
        <v>-0.25</v>
      </c>
      <c r="R301" s="8">
        <v>-0.25</v>
      </c>
      <c r="S301" s="8">
        <v>-0.25</v>
      </c>
      <c r="T301" s="8">
        <v>-0.25</v>
      </c>
      <c r="U301" s="8">
        <v>-0.75</v>
      </c>
      <c r="V301" s="8">
        <v>-0.75</v>
      </c>
      <c r="W301" s="8">
        <v>-0.75</v>
      </c>
      <c r="X301" s="8">
        <v>-0.25</v>
      </c>
      <c r="Y301" s="8">
        <v>-0.25</v>
      </c>
      <c r="Z301" s="8">
        <v>-0.25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286</v>
      </c>
      <c r="B303" s="7"/>
      <c r="C303" s="255">
        <v>22</v>
      </c>
      <c r="D303" s="255">
        <v>19</v>
      </c>
      <c r="E303" s="255">
        <v>17</v>
      </c>
      <c r="F303" s="255">
        <v>12.5</v>
      </c>
      <c r="G303" s="255">
        <v>11</v>
      </c>
      <c r="H303" s="255">
        <v>11</v>
      </c>
      <c r="I303" s="255">
        <v>23.75</v>
      </c>
      <c r="J303" s="255">
        <v>27.75</v>
      </c>
      <c r="K303" s="255">
        <v>23.75</v>
      </c>
      <c r="L303" s="255">
        <v>21.25</v>
      </c>
      <c r="M303" s="255">
        <v>22.25</v>
      </c>
      <c r="N303" s="255">
        <v>24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287</v>
      </c>
      <c r="B304" s="7"/>
      <c r="C304" s="255">
        <v>22.25</v>
      </c>
      <c r="D304" s="255">
        <v>19.25</v>
      </c>
      <c r="E304" s="255">
        <v>17.25</v>
      </c>
      <c r="F304" s="255">
        <v>13.5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288</v>
      </c>
      <c r="B305" s="7"/>
      <c r="C305" s="8">
        <v>-0.25</v>
      </c>
      <c r="D305" s="8">
        <v>-0.25</v>
      </c>
      <c r="E305" s="8">
        <v>-0.25</v>
      </c>
      <c r="F305" s="8">
        <v>-1</v>
      </c>
      <c r="G305" s="8">
        <v>-1</v>
      </c>
      <c r="H305" s="8">
        <v>-1</v>
      </c>
      <c r="I305" s="8">
        <v>-0.25</v>
      </c>
      <c r="J305" s="8">
        <v>-0.25</v>
      </c>
      <c r="K305" s="8">
        <v>-0.25</v>
      </c>
      <c r="L305" s="8">
        <v>-0.25</v>
      </c>
      <c r="M305" s="8">
        <v>-0.25</v>
      </c>
      <c r="N305" s="8">
        <v>-0.25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19,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47201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3251736</v>
      </c>
      <c r="F9" s="62" t="s">
        <v>62</v>
      </c>
      <c r="I9" s="155">
        <f>O59</f>
        <v>-15221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139721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-12805006</v>
      </c>
      <c r="F11" s="62" t="s">
        <v>70</v>
      </c>
      <c r="I11" s="73">
        <f>MWH!AA38</f>
        <v>-81050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-12847048.558000006</v>
      </c>
      <c r="F12" s="62" t="s">
        <v>106</v>
      </c>
      <c r="I12" s="73">
        <f>'Gap Risk'!B15</f>
        <v>-81050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184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3261026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-9290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3251736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-34</v>
      </c>
      <c r="G28" s="77">
        <f>ROUND(('SPEC REPORT DETAILS'!N7+'SPEC REPORT DETAILS'!N20+'SPEC REPORT DETAILS'!N46),0)</f>
        <v>-38</v>
      </c>
      <c r="H28" s="77">
        <f>ROUND(('SPEC REPORT DETAILS'!O7+'SPEC REPORT DETAILS'!O20+'SPEC REPORT DETAILS'!O46),0)</f>
        <v>-39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0</v>
      </c>
      <c r="G29" s="41">
        <f>ROUND(('SPEC DETAILS'!G11+'SPEC DETAILS'!G39+'SPEC DETAILS'!G67+'SPEC DETAILS'!G151+'SPEC DETAILS'!G179),0)</f>
        <v>0</v>
      </c>
      <c r="H29" s="41">
        <f>ROUND(('SPEC DETAILS'!H11+'SPEC DETAILS'!H39+'SPEC DETAILS'!H67+'SPEC DETAILS'!H151+'SPEC DETAILS'!H179),0)</f>
        <v>0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-34</v>
      </c>
      <c r="G30" s="40">
        <f t="shared" si="0"/>
        <v>-38</v>
      </c>
      <c r="H30" s="40">
        <f t="shared" si="0"/>
        <v>-39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268718</v>
      </c>
      <c r="D36" s="63">
        <f>'SPEC REPORT DETAILS'!K9+'SPEC REPORT DETAILS'!K22+'SPEC REPORT DETAILS'!K48</f>
        <v>466563</v>
      </c>
      <c r="E36" s="63">
        <f>'SPEC REPORT DETAILS'!L9+'SPEC REPORT DETAILS'!L22+'SPEC REPORT DETAILS'!L48</f>
        <v>542147</v>
      </c>
      <c r="F36" s="63">
        <f>'SPEC REPORT DETAILS'!M9+'SPEC REPORT DETAILS'!M22+'SPEC REPORT DETAILS'!M48</f>
        <v>133809</v>
      </c>
      <c r="G36" s="63">
        <f>'SPEC REPORT DETAILS'!N9+'SPEC REPORT DETAILS'!N22+'SPEC REPORT DETAILS'!N48</f>
        <v>271499</v>
      </c>
      <c r="H36" s="63">
        <f>'SPEC REPORT DETAILS'!O9+'SPEC REPORT DETAILS'!O22+'SPEC REPORT DETAILS'!O48</f>
        <v>23636</v>
      </c>
      <c r="I36" s="63">
        <f>'SPEC REPORT DETAILS'!P9+'SPEC REPORT DETAILS'!P22+'SPEC REPORT DETAILS'!P48</f>
        <v>339327</v>
      </c>
      <c r="J36" s="63">
        <f>'SPEC REPORT DETAILS'!Q9+'SPEC REPORT DETAILS'!Q22+'SPEC REPORT DETAILS'!Q48</f>
        <v>351568</v>
      </c>
      <c r="K36" s="63">
        <f>'SPEC REPORT DETAILS'!R9+'SPEC REPORT DETAILS'!R22+'SPEC REPORT DETAILS'!R48</f>
        <v>311761</v>
      </c>
      <c r="L36" s="63">
        <f>'SPEC REPORT DETAILS'!S9+'SPEC REPORT DETAILS'!S22+'SPEC REPORT DETAILS'!S48</f>
        <v>194771</v>
      </c>
      <c r="M36" s="63">
        <f>'SPEC REPORT DETAILS'!T9+'SPEC REPORT DETAILS'!T22+'SPEC REPORT DETAILS'!T48</f>
        <v>179900</v>
      </c>
      <c r="N36" s="63">
        <f>'SPEC REPORT DETAILS'!U9+'SPEC REPORT DETAILS'!U22+'SPEC REPORT DETAILS'!U48</f>
        <v>177327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4685</v>
      </c>
      <c r="E37" s="63">
        <f>'SPEC REPORT DETAILS'!L10+'SPEC REPORT DETAILS'!L23+'SPEC REPORT DETAILS'!L36+'SPEC REPORT DETAILS'!L49+'SPEC REPORT DETAILS'!L57</f>
        <v>5063</v>
      </c>
      <c r="F37" s="63">
        <f>'SPEC REPORT DETAILS'!M10+'SPEC REPORT DETAILS'!M23+'SPEC REPORT DETAILS'!M36+'SPEC REPORT DETAILS'!M49+'SPEC REPORT DETAILS'!M57</f>
        <v>39143</v>
      </c>
      <c r="G37" s="63">
        <f>'SPEC REPORT DETAILS'!N10+'SPEC REPORT DETAILS'!N23+'SPEC REPORT DETAILS'!N36+'SPEC REPORT DETAILS'!N49+'SPEC REPORT DETAILS'!N57</f>
        <v>-101958</v>
      </c>
      <c r="H37" s="63">
        <f>'SPEC REPORT DETAILS'!O10+'SPEC REPORT DETAILS'!O23+'SPEC REPORT DETAILS'!O36+'SPEC REPORT DETAILS'!O49+'SPEC REPORT DETAILS'!O57</f>
        <v>43777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268718</v>
      </c>
      <c r="D39" s="69">
        <f t="shared" ref="D39:N39" si="1">SUM(D36:D38)</f>
        <v>471248</v>
      </c>
      <c r="E39" s="69">
        <f t="shared" si="1"/>
        <v>547210</v>
      </c>
      <c r="F39" s="69">
        <f t="shared" si="1"/>
        <v>172952</v>
      </c>
      <c r="G39" s="69">
        <f t="shared" si="1"/>
        <v>169541</v>
      </c>
      <c r="H39" s="69">
        <f t="shared" si="1"/>
        <v>67413</v>
      </c>
      <c r="I39" s="69">
        <f t="shared" si="1"/>
        <v>339327</v>
      </c>
      <c r="J39" s="69">
        <f t="shared" si="1"/>
        <v>351568</v>
      </c>
      <c r="K39" s="69">
        <f t="shared" si="1"/>
        <v>311761</v>
      </c>
      <c r="L39" s="69">
        <f t="shared" si="1"/>
        <v>194771</v>
      </c>
      <c r="M39" s="69">
        <f t="shared" si="1"/>
        <v>179900</v>
      </c>
      <c r="N39" s="69">
        <f t="shared" si="1"/>
        <v>177327</v>
      </c>
    </row>
    <row r="40" spans="1:37" s="81" customFormat="1" x14ac:dyDescent="0.15">
      <c r="A40" s="46" t="s">
        <v>0</v>
      </c>
      <c r="C40" s="41">
        <v>265680</v>
      </c>
      <c r="D40" s="41">
        <v>471205</v>
      </c>
      <c r="E40" s="41">
        <v>547161</v>
      </c>
      <c r="F40" s="41">
        <v>200349</v>
      </c>
      <c r="G40" s="41">
        <v>156295</v>
      </c>
      <c r="H40" s="41">
        <v>71736</v>
      </c>
      <c r="I40" s="41">
        <v>339301</v>
      </c>
      <c r="J40" s="41">
        <v>351542</v>
      </c>
      <c r="K40" s="41">
        <v>311738</v>
      </c>
      <c r="L40" s="41">
        <v>194757</v>
      </c>
      <c r="M40" s="41">
        <v>179886</v>
      </c>
      <c r="N40" s="47">
        <v>177307</v>
      </c>
    </row>
    <row r="41" spans="1:37" x14ac:dyDescent="0.15">
      <c r="A41" s="62" t="s">
        <v>1</v>
      </c>
      <c r="C41" s="63">
        <f>C39-C40</f>
        <v>3038</v>
      </c>
      <c r="D41" s="63">
        <f>D39-D40</f>
        <v>43</v>
      </c>
      <c r="E41" s="63">
        <f t="shared" ref="E41:N41" si="2">E39-E40</f>
        <v>49</v>
      </c>
      <c r="F41" s="63">
        <f t="shared" si="2"/>
        <v>-27397</v>
      </c>
      <c r="G41" s="63">
        <f t="shared" si="2"/>
        <v>13246</v>
      </c>
      <c r="H41" s="63">
        <f t="shared" si="2"/>
        <v>-4323</v>
      </c>
      <c r="I41" s="63">
        <f t="shared" si="2"/>
        <v>26</v>
      </c>
      <c r="J41" s="63">
        <f t="shared" si="2"/>
        <v>26</v>
      </c>
      <c r="K41" s="63">
        <f t="shared" si="2"/>
        <v>23</v>
      </c>
      <c r="L41" s="63">
        <f t="shared" si="2"/>
        <v>14</v>
      </c>
      <c r="M41" s="63">
        <f t="shared" si="2"/>
        <v>14</v>
      </c>
      <c r="N41" s="63">
        <f t="shared" si="2"/>
        <v>20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3261026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-9290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3251736</v>
      </c>
    </row>
    <row r="58" spans="1:15" x14ac:dyDescent="0.15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3266957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-15221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19,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-66686</v>
      </c>
      <c r="K9" s="54">
        <f t="shared" si="0"/>
        <v>-56026</v>
      </c>
      <c r="L9" s="54">
        <f t="shared" si="0"/>
        <v>-60548</v>
      </c>
      <c r="M9" s="54">
        <f t="shared" si="0"/>
        <v>-145066</v>
      </c>
      <c r="N9" s="54">
        <f t="shared" si="0"/>
        <v>-145030</v>
      </c>
      <c r="O9" s="54">
        <f t="shared" si="0"/>
        <v>-139133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-612489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-35853</v>
      </c>
      <c r="L10" s="56">
        <v>-72328</v>
      </c>
      <c r="M10" s="56">
        <v>-85000</v>
      </c>
      <c r="N10" s="56">
        <v>-90129</v>
      </c>
      <c r="O10" s="56">
        <v>-54349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-337659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-66686</v>
      </c>
      <c r="K11" s="57">
        <f>'SPEC DETAILS'!D16+'SPEC DETAILS'!D44</f>
        <v>-91879</v>
      </c>
      <c r="L11" s="57">
        <f>'SPEC DETAILS'!E16+'SPEC DETAILS'!E44</f>
        <v>-132876</v>
      </c>
      <c r="M11" s="57">
        <f>'SPEC DETAILS'!F16+'SPEC DETAILS'!F44</f>
        <v>-230066</v>
      </c>
      <c r="N11" s="57">
        <f>'SPEC DETAILS'!G16+'SPEC DETAILS'!G44</f>
        <v>-235159</v>
      </c>
      <c r="O11" s="57">
        <f>'SPEC DETAILS'!H16+'SPEC DETAILS'!H44</f>
        <v>-193482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-950148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-5.3472</v>
      </c>
      <c r="N20" s="52">
        <f>'SPEC DETAILS'!G65</f>
        <v>-10.2151</v>
      </c>
      <c r="O20" s="52">
        <f>'SPEC DETAILS'!H65</f>
        <v>-11.1111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214081</v>
      </c>
      <c r="K22" s="54">
        <f t="shared" si="2"/>
        <v>401646</v>
      </c>
      <c r="L22" s="54">
        <f t="shared" si="2"/>
        <v>475605</v>
      </c>
      <c r="M22" s="54">
        <f t="shared" si="2"/>
        <v>89094</v>
      </c>
      <c r="N22" s="54">
        <f t="shared" si="2"/>
        <v>80818</v>
      </c>
      <c r="O22" s="54">
        <f t="shared" si="2"/>
        <v>126726</v>
      </c>
      <c r="P22" s="54">
        <f t="shared" si="2"/>
        <v>527180</v>
      </c>
      <c r="Q22" s="54">
        <f t="shared" si="2"/>
        <v>546194</v>
      </c>
      <c r="R22" s="54">
        <f>R24-R23</f>
        <v>484358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2945702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40538</v>
      </c>
      <c r="L23" s="56">
        <v>77391</v>
      </c>
      <c r="M23" s="56">
        <v>-3821</v>
      </c>
      <c r="N23" s="56">
        <v>44843</v>
      </c>
      <c r="O23" s="56">
        <v>81401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240352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214081</v>
      </c>
      <c r="K24" s="57">
        <f>'SPEC DETAILS'!D72</f>
        <v>442184</v>
      </c>
      <c r="L24" s="57">
        <f>'SPEC DETAILS'!E72</f>
        <v>552996</v>
      </c>
      <c r="M24" s="57">
        <f>'SPEC DETAILS'!F72</f>
        <v>85273</v>
      </c>
      <c r="N24" s="57">
        <f>'SPEC DETAILS'!G72</f>
        <v>125661</v>
      </c>
      <c r="O24" s="57">
        <f>'SPEC DETAILS'!H72</f>
        <v>208127</v>
      </c>
      <c r="P24" s="57">
        <f>'SPEC DETAILS'!I72</f>
        <v>527180</v>
      </c>
      <c r="Q24" s="57">
        <f>'SPEC DETAILS'!J72</f>
        <v>546194</v>
      </c>
      <c r="R24" s="57">
        <f>'SPEC DETAILS'!K72</f>
        <v>484358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3186054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37.192399999999999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33.856200000000001</v>
      </c>
      <c r="N27" s="92">
        <f>'SPEC DETAILS'!G84</f>
        <v>33.405299999999997</v>
      </c>
      <c r="O27" s="92">
        <f>'SPEC DETAILS'!H84</f>
        <v>34.985700000000001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37.830300000000001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-43.333300000000001</v>
      </c>
      <c r="N46" s="52">
        <f>'SPEC DETAILS'!G177</f>
        <v>-41.935499999999998</v>
      </c>
      <c r="O46" s="52">
        <f>'SPEC DETAILS'!H177</f>
        <v>-41.666699999999999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121323</v>
      </c>
      <c r="K48" s="54">
        <f t="shared" si="6"/>
        <v>120943</v>
      </c>
      <c r="L48" s="54">
        <f t="shared" si="6"/>
        <v>127090</v>
      </c>
      <c r="M48" s="54">
        <f t="shared" si="6"/>
        <v>189781</v>
      </c>
      <c r="N48" s="54">
        <f t="shared" si="6"/>
        <v>335711</v>
      </c>
      <c r="O48" s="54">
        <f t="shared" si="6"/>
        <v>36043</v>
      </c>
      <c r="P48" s="54">
        <f t="shared" si="6"/>
        <v>-187853</v>
      </c>
      <c r="Q48" s="54">
        <f t="shared" si="6"/>
        <v>-194626</v>
      </c>
      <c r="R48" s="54">
        <f t="shared" si="6"/>
        <v>-172597</v>
      </c>
      <c r="S48" s="54">
        <f t="shared" si="6"/>
        <v>194771</v>
      </c>
      <c r="T48" s="54">
        <f t="shared" si="6"/>
        <v>179900</v>
      </c>
      <c r="U48" s="54">
        <f t="shared" si="6"/>
        <v>177327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927813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127964</v>
      </c>
      <c r="N49" s="56">
        <v>-56672</v>
      </c>
      <c r="O49" s="56">
        <v>16725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88017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121323</v>
      </c>
      <c r="K50" s="57">
        <f>'SPEC DETAILS'!D184</f>
        <v>120943</v>
      </c>
      <c r="L50" s="57">
        <f>'SPEC DETAILS'!E184</f>
        <v>127090</v>
      </c>
      <c r="M50" s="57">
        <f>'SPEC DETAILS'!F184</f>
        <v>317745</v>
      </c>
      <c r="N50" s="57">
        <f>'SPEC DETAILS'!G184</f>
        <v>279039</v>
      </c>
      <c r="O50" s="57">
        <f>'SPEC DETAILS'!H184</f>
        <v>52768</v>
      </c>
      <c r="P50" s="57">
        <f>'SPEC DETAILS'!I184</f>
        <v>-187853</v>
      </c>
      <c r="Q50" s="57">
        <f>'SPEC DETAILS'!J184</f>
        <v>-194626</v>
      </c>
      <c r="R50" s="57">
        <f>'SPEC DETAILS'!K184</f>
        <v>-172597</v>
      </c>
      <c r="S50" s="57">
        <f>'SPEC DETAILS'!L184</f>
        <v>194771</v>
      </c>
      <c r="T50" s="57">
        <f>'SPEC DETAILS'!M184</f>
        <v>179900</v>
      </c>
      <c r="U50" s="57">
        <f>'SPEC DETAILS'!N184</f>
        <v>177327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1015830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134.625</v>
      </c>
      <c r="N53" s="92">
        <f>'SPEC DETAILS'!G196</f>
        <v>134.625</v>
      </c>
      <c r="O53" s="92">
        <f>'SPEC DETAILS'!H196</f>
        <v>134.625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9" thickBot="1" x14ac:dyDescent="0.2">
      <c r="A4" s="169" t="s">
        <v>159</v>
      </c>
      <c r="C4" s="247">
        <f>SUM(C7:C14)</f>
        <v>-3637928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9" thickBot="1" x14ac:dyDescent="0.2">
      <c r="A42" s="10" t="s">
        <v>218</v>
      </c>
      <c r="C42" s="247">
        <v>47572</v>
      </c>
      <c r="Z42" s="248"/>
    </row>
    <row r="43" spans="1:26" ht="9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155</v>
      </c>
    </row>
    <row r="3" spans="1:15" x14ac:dyDescent="0.15">
      <c r="A3" s="185" t="str">
        <f>'POWER SUM'!A3</f>
        <v>As of December 19,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22</v>
      </c>
      <c r="D9" s="27">
        <v>-14</v>
      </c>
      <c r="E9" s="27">
        <v>-14</v>
      </c>
      <c r="F9" s="27">
        <v>44</v>
      </c>
      <c r="G9" s="27">
        <f>28+14</f>
        <v>42</v>
      </c>
      <c r="H9" s="27">
        <f>28+14</f>
        <v>42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22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15</v>
      </c>
      <c r="G11" s="29">
        <f t="shared" si="0"/>
        <v>14</v>
      </c>
      <c r="H11" s="29">
        <f t="shared" si="0"/>
        <v>14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27</v>
      </c>
      <c r="H14" s="29">
        <v>19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</f>
        <v>-31400</v>
      </c>
      <c r="D18" s="27">
        <v>4800</v>
      </c>
      <c r="E18" s="27">
        <v>5200</v>
      </c>
      <c r="F18" s="27">
        <f>45760+9360</f>
        <v>55120</v>
      </c>
      <c r="G18" s="27">
        <f>45760+9360</f>
        <v>55120</v>
      </c>
      <c r="H18" s="27">
        <f>44000+9000</f>
        <v>53000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-28762</v>
      </c>
      <c r="G19" s="27">
        <v>-46901</v>
      </c>
      <c r="H19" s="27">
        <v>-20870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51896+23296</f>
        <v>75192</v>
      </c>
      <c r="G20" s="27">
        <f>62296+33696</f>
        <v>95992</v>
      </c>
      <c r="H20" s="27">
        <f>39900+12400</f>
        <v>52300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-31400</v>
      </c>
      <c r="D21" s="69">
        <f t="shared" si="1"/>
        <v>4800</v>
      </c>
      <c r="E21" s="69">
        <f t="shared" si="1"/>
        <v>5200</v>
      </c>
      <c r="F21" s="69">
        <f t="shared" si="1"/>
        <v>101550</v>
      </c>
      <c r="G21" s="69">
        <f t="shared" si="1"/>
        <v>104211</v>
      </c>
      <c r="H21" s="69">
        <f t="shared" si="1"/>
        <v>84430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141840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-96533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223484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268791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12</v>
      </c>
    </row>
    <row r="3" spans="1:15" x14ac:dyDescent="0.15">
      <c r="A3" s="185" t="str">
        <f>'POWER SUM'!A3</f>
        <v>As of December 19,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5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1.25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-35853</v>
      </c>
      <c r="C6" s="221">
        <v>-72328</v>
      </c>
      <c r="D6" s="221">
        <v>-85000</v>
      </c>
      <c r="E6" s="221">
        <v>-90129</v>
      </c>
      <c r="F6" s="221">
        <v>-54349</v>
      </c>
      <c r="G6" s="221"/>
      <c r="H6" s="222">
        <v>-337659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40538</v>
      </c>
      <c r="C7" s="177">
        <v>77391</v>
      </c>
      <c r="D7" s="177">
        <v>-3821</v>
      </c>
      <c r="E7" s="177">
        <v>44843</v>
      </c>
      <c r="F7" s="177">
        <v>81401</v>
      </c>
      <c r="G7" s="177"/>
      <c r="H7" s="224">
        <v>240352</v>
      </c>
      <c r="I7"/>
      <c r="J7" s="192"/>
      <c r="K7" s="4" t="s">
        <v>8</v>
      </c>
      <c r="L7" s="217">
        <v>-9600</v>
      </c>
      <c r="M7" s="176">
        <v>-10400</v>
      </c>
      <c r="N7" s="176">
        <v>-3850</v>
      </c>
      <c r="O7" s="176">
        <v>-7600</v>
      </c>
      <c r="P7" s="176">
        <v>-8000</v>
      </c>
      <c r="Q7" s="176"/>
      <c r="R7" s="218">
        <v>-39450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127964</v>
      </c>
      <c r="E8" s="177">
        <v>-56672</v>
      </c>
      <c r="F8" s="177">
        <v>16725</v>
      </c>
      <c r="G8" s="177"/>
      <c r="H8" s="224">
        <v>88017</v>
      </c>
      <c r="I8"/>
      <c r="J8" s="192"/>
      <c r="K8" s="4" t="s">
        <v>10</v>
      </c>
      <c r="L8" s="217"/>
      <c r="M8" s="176"/>
      <c r="N8" s="176">
        <v>-31200</v>
      </c>
      <c r="O8" s="176">
        <v>-31200</v>
      </c>
      <c r="P8" s="176">
        <v>-30000</v>
      </c>
      <c r="Q8" s="176"/>
      <c r="R8" s="218">
        <v>-92400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4685</v>
      </c>
      <c r="C10" s="226">
        <v>5063</v>
      </c>
      <c r="D10" s="226">
        <v>39143</v>
      </c>
      <c r="E10" s="226">
        <v>-101958</v>
      </c>
      <c r="F10" s="226">
        <v>43777</v>
      </c>
      <c r="G10" s="226"/>
      <c r="H10" s="227">
        <v>-9290</v>
      </c>
      <c r="I10"/>
      <c r="J10" s="192"/>
      <c r="K10" s="5" t="s">
        <v>83</v>
      </c>
      <c r="L10" s="199">
        <v>0</v>
      </c>
      <c r="M10" s="219">
        <v>0</v>
      </c>
      <c r="N10" s="219">
        <v>-24650</v>
      </c>
      <c r="O10" s="219">
        <v>-28400</v>
      </c>
      <c r="P10" s="219">
        <v>-28000</v>
      </c>
      <c r="Q10" s="219"/>
      <c r="R10" s="200">
        <v>-81050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8.25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37244</v>
      </c>
      <c r="Z15" s="228">
        <v>19</v>
      </c>
      <c r="AA15" s="228">
        <v>-85800</v>
      </c>
      <c r="AB15" s="228">
        <v>-85000</v>
      </c>
    </row>
    <row r="16" spans="1:56" s="228" customFormat="1" ht="8.25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37244</v>
      </c>
      <c r="Z16" s="228">
        <v>18.5</v>
      </c>
      <c r="AA16" s="228">
        <v>-91000</v>
      </c>
      <c r="AB16" s="228">
        <v>-90129</v>
      </c>
    </row>
    <row r="17" spans="1:28" s="228" customFormat="1" ht="8.25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37244</v>
      </c>
      <c r="Z17" s="228">
        <v>21.75</v>
      </c>
      <c r="AA17" s="228">
        <v>-55000</v>
      </c>
      <c r="AB17" s="228">
        <v>-54349</v>
      </c>
    </row>
    <row r="18" spans="1:28" s="21" customFormat="1" ht="8.25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37244</v>
      </c>
      <c r="Z18" s="21">
        <v>17</v>
      </c>
      <c r="AA18" s="21">
        <v>83096</v>
      </c>
      <c r="AB18" s="21">
        <v>82321</v>
      </c>
    </row>
    <row r="19" spans="1:28" s="21" customFormat="1" ht="8.25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37244</v>
      </c>
      <c r="Z19" s="21">
        <v>16</v>
      </c>
      <c r="AA19" s="21">
        <v>93496</v>
      </c>
      <c r="AB19" s="21">
        <v>92601</v>
      </c>
    </row>
    <row r="20" spans="1:28" s="21" customFormat="1" ht="8.25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37244</v>
      </c>
      <c r="Z20" s="21">
        <v>18</v>
      </c>
      <c r="AA20" s="21">
        <v>69900</v>
      </c>
      <c r="AB20" s="21">
        <v>69073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186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10400</v>
      </c>
      <c r="U21" s="228">
        <v>28</v>
      </c>
      <c r="V21" s="228" t="s">
        <v>180</v>
      </c>
      <c r="W21" s="228">
        <v>0</v>
      </c>
      <c r="X21" s="13">
        <v>291200</v>
      </c>
      <c r="Y21" s="230">
        <v>37244</v>
      </c>
      <c r="Z21" s="228">
        <v>21</v>
      </c>
      <c r="AA21" s="14">
        <v>-72800</v>
      </c>
      <c r="AB21" s="14">
        <v>-72328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185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9600</v>
      </c>
      <c r="U22" s="228">
        <v>28</v>
      </c>
      <c r="V22" s="228" t="s">
        <v>180</v>
      </c>
      <c r="W22" s="228">
        <v>0</v>
      </c>
      <c r="X22" s="228">
        <v>268800</v>
      </c>
      <c r="Y22" s="230">
        <v>37244</v>
      </c>
      <c r="Z22" s="228">
        <v>24.25</v>
      </c>
      <c r="AA22" s="228">
        <v>-36000</v>
      </c>
      <c r="AB22" s="228">
        <v>-35853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37244</v>
      </c>
      <c r="Z23" s="21">
        <v>22.25</v>
      </c>
      <c r="AA23" s="11">
        <v>40704</v>
      </c>
      <c r="AB23" s="11">
        <v>40538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37244</v>
      </c>
      <c r="Z24" s="21">
        <v>19</v>
      </c>
      <c r="AA24" s="11">
        <v>77896</v>
      </c>
      <c r="AB24" s="11">
        <v>77391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37244</v>
      </c>
      <c r="Z25" s="228">
        <v>24.75</v>
      </c>
      <c r="AA25" s="14">
        <v>49296</v>
      </c>
      <c r="AB25" s="14">
        <v>48836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37244</v>
      </c>
      <c r="Z26" s="228">
        <v>33.25</v>
      </c>
      <c r="AA26" s="14">
        <v>-37600</v>
      </c>
      <c r="AB26" s="14">
        <v>-37155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37244</v>
      </c>
      <c r="Z27" s="228">
        <v>26</v>
      </c>
      <c r="AA27" s="228">
        <v>36296</v>
      </c>
      <c r="AB27" s="228">
        <v>35949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37244</v>
      </c>
      <c r="Z28" s="21">
        <v>17</v>
      </c>
      <c r="AA28" s="11">
        <v>-20904</v>
      </c>
      <c r="AB28" s="11">
        <v>-20709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37244</v>
      </c>
      <c r="Z29" s="21">
        <v>16</v>
      </c>
      <c r="AA29" s="11">
        <v>-31304</v>
      </c>
      <c r="AB29" s="11">
        <v>-31004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37244</v>
      </c>
      <c r="Z30" s="21">
        <v>18</v>
      </c>
      <c r="AA30" s="11">
        <v>-10100</v>
      </c>
      <c r="AB30" s="11">
        <v>-9980</v>
      </c>
    </row>
    <row r="31" spans="1:28" s="228" customFormat="1" ht="9.75" customHeight="1" x14ac:dyDescent="0.15">
      <c r="A31" s="228" t="s">
        <v>294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295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37244</v>
      </c>
      <c r="Z31" s="228">
        <v>24.75</v>
      </c>
      <c r="AA31" s="14">
        <v>43576</v>
      </c>
      <c r="AB31" s="14">
        <v>43170</v>
      </c>
    </row>
    <row r="32" spans="1:28" s="228" customFormat="1" ht="9.75" customHeight="1" x14ac:dyDescent="0.15">
      <c r="A32" s="228" t="s">
        <v>294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295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37244</v>
      </c>
      <c r="Z32" s="228">
        <v>33.25</v>
      </c>
      <c r="AA32" s="14">
        <v>-43100</v>
      </c>
      <c r="AB32" s="14">
        <v>-42590</v>
      </c>
    </row>
    <row r="33" spans="1:28" s="228" customFormat="1" ht="9.75" customHeight="1" x14ac:dyDescent="0.15">
      <c r="A33" s="228" t="s">
        <v>294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295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37244</v>
      </c>
      <c r="Z33" s="228">
        <v>26</v>
      </c>
      <c r="AA33" s="228">
        <v>30576</v>
      </c>
      <c r="AB33" s="228">
        <v>30283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296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37244</v>
      </c>
      <c r="Z34" s="21">
        <v>17</v>
      </c>
      <c r="AA34" s="11">
        <v>-17680</v>
      </c>
      <c r="AB34" s="11">
        <v>-17515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296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37244</v>
      </c>
      <c r="Z35" s="21">
        <v>18</v>
      </c>
      <c r="AA35" s="11">
        <v>-7000</v>
      </c>
      <c r="AB35" s="11">
        <v>-6917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296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37244</v>
      </c>
      <c r="Z36" s="21">
        <v>16</v>
      </c>
      <c r="AA36" s="11">
        <v>-28080</v>
      </c>
      <c r="AB36" s="11">
        <v>-27811</v>
      </c>
    </row>
    <row r="37" spans="1:28" s="228" customFormat="1" ht="9.75" customHeight="1" x14ac:dyDescent="0.15">
      <c r="A37" s="228" t="s">
        <v>308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309</v>
      </c>
      <c r="G37" s="228">
        <v>9359</v>
      </c>
      <c r="H37" s="228" t="s">
        <v>174</v>
      </c>
      <c r="I37" s="229">
        <v>37244</v>
      </c>
      <c r="J37" s="229" t="s">
        <v>175</v>
      </c>
      <c r="K37" s="228" t="s">
        <v>183</v>
      </c>
      <c r="L37" s="228" t="s">
        <v>10</v>
      </c>
      <c r="M37" s="228" t="b">
        <v>0</v>
      </c>
      <c r="N37" s="228">
        <v>-25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-10400</v>
      </c>
      <c r="U37" s="228">
        <v>28.25</v>
      </c>
      <c r="V37" s="228" t="s">
        <v>180</v>
      </c>
      <c r="W37" s="228">
        <v>0</v>
      </c>
      <c r="X37" s="13">
        <v>-293800</v>
      </c>
      <c r="Y37" s="230">
        <v>37244</v>
      </c>
      <c r="Z37" s="228">
        <v>24.75</v>
      </c>
      <c r="AA37" s="14">
        <v>36296</v>
      </c>
      <c r="AB37" s="14">
        <v>35958</v>
      </c>
    </row>
    <row r="38" spans="1:28" s="228" customFormat="1" ht="9.75" customHeight="1" x14ac:dyDescent="0.15">
      <c r="A38" s="228" t="s">
        <v>308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309</v>
      </c>
      <c r="G38" s="228">
        <v>9359</v>
      </c>
      <c r="H38" s="228" t="s">
        <v>174</v>
      </c>
      <c r="I38" s="229">
        <v>37244</v>
      </c>
      <c r="J38" s="229" t="s">
        <v>182</v>
      </c>
      <c r="K38" s="228" t="s">
        <v>183</v>
      </c>
      <c r="L38" s="228" t="s">
        <v>10</v>
      </c>
      <c r="M38" s="228" t="b">
        <v>0</v>
      </c>
      <c r="N38" s="228">
        <v>-25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-10400</v>
      </c>
      <c r="U38" s="228">
        <v>28.25</v>
      </c>
      <c r="V38" s="228" t="s">
        <v>180</v>
      </c>
      <c r="W38" s="228">
        <v>0</v>
      </c>
      <c r="X38" s="13">
        <v>-293800</v>
      </c>
      <c r="Y38" s="230">
        <v>37244</v>
      </c>
      <c r="Z38" s="228">
        <v>26</v>
      </c>
      <c r="AA38" s="14">
        <v>23296</v>
      </c>
      <c r="AB38" s="14">
        <v>23073</v>
      </c>
    </row>
    <row r="39" spans="1:28" s="228" customFormat="1" ht="9.75" customHeight="1" x14ac:dyDescent="0.15">
      <c r="A39" s="228" t="s">
        <v>308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309</v>
      </c>
      <c r="G39" s="228">
        <v>9359</v>
      </c>
      <c r="H39" s="228" t="s">
        <v>174</v>
      </c>
      <c r="I39" s="229">
        <v>37244</v>
      </c>
      <c r="J39" s="228" t="s">
        <v>181</v>
      </c>
      <c r="K39" s="228" t="s">
        <v>183</v>
      </c>
      <c r="L39" s="228" t="s">
        <v>10</v>
      </c>
      <c r="M39" s="228" t="b">
        <v>0</v>
      </c>
      <c r="N39" s="228">
        <v>-25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-10000</v>
      </c>
      <c r="U39" s="228">
        <v>28.25</v>
      </c>
      <c r="V39" s="228" t="s">
        <v>180</v>
      </c>
      <c r="W39" s="228">
        <v>0</v>
      </c>
      <c r="X39" s="228">
        <v>-282500</v>
      </c>
      <c r="Y39" s="230">
        <v>37244</v>
      </c>
      <c r="Z39" s="228">
        <v>33.25</v>
      </c>
      <c r="AA39" s="228">
        <v>-50100</v>
      </c>
      <c r="AB39" s="228">
        <v>-49507</v>
      </c>
    </row>
    <row r="40" spans="1:28" s="21" customFormat="1" ht="9.75" customHeight="1" x14ac:dyDescent="0.15">
      <c r="A40" s="21" t="s">
        <v>310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311</v>
      </c>
      <c r="G40" s="21">
        <v>9360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-25</v>
      </c>
      <c r="O40" s="21" t="s">
        <v>177</v>
      </c>
      <c r="P40" s="21" t="s">
        <v>178</v>
      </c>
      <c r="Q40" s="21" t="s">
        <v>74</v>
      </c>
      <c r="R40" s="21" t="s">
        <v>179</v>
      </c>
      <c r="S40" s="21" t="b">
        <v>0</v>
      </c>
      <c r="T40" s="24">
        <v>-10400</v>
      </c>
      <c r="U40" s="21">
        <v>17.25</v>
      </c>
      <c r="V40" s="21" t="s">
        <v>180</v>
      </c>
      <c r="W40" s="21">
        <v>0</v>
      </c>
      <c r="X40" s="25">
        <v>-179400</v>
      </c>
      <c r="Y40" s="23">
        <v>37244</v>
      </c>
      <c r="Z40" s="21">
        <v>17</v>
      </c>
      <c r="AA40" s="11">
        <v>2496</v>
      </c>
      <c r="AB40" s="11">
        <v>2473</v>
      </c>
    </row>
    <row r="41" spans="1:28" s="21" customFormat="1" ht="9.75" customHeight="1" x14ac:dyDescent="0.15">
      <c r="A41" s="21" t="s">
        <v>310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311</v>
      </c>
      <c r="G41" s="21">
        <v>9360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-25</v>
      </c>
      <c r="O41" s="21" t="s">
        <v>177</v>
      </c>
      <c r="P41" s="21" t="s">
        <v>178</v>
      </c>
      <c r="Q41" s="21" t="s">
        <v>74</v>
      </c>
      <c r="R41" s="21" t="s">
        <v>179</v>
      </c>
      <c r="S41" s="21" t="b">
        <v>0</v>
      </c>
      <c r="T41" s="24">
        <v>-10000</v>
      </c>
      <c r="U41" s="21">
        <v>17.25</v>
      </c>
      <c r="V41" s="21" t="s">
        <v>180</v>
      </c>
      <c r="W41" s="21">
        <v>0</v>
      </c>
      <c r="X41" s="25">
        <v>-172500</v>
      </c>
      <c r="Y41" s="23">
        <v>37244</v>
      </c>
      <c r="Z41" s="21">
        <v>18</v>
      </c>
      <c r="AA41" s="11">
        <v>-7600</v>
      </c>
      <c r="AB41" s="11">
        <v>-7510</v>
      </c>
    </row>
    <row r="42" spans="1:28" s="21" customFormat="1" ht="9.75" customHeight="1" x14ac:dyDescent="0.15">
      <c r="A42" s="21" t="s">
        <v>310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311</v>
      </c>
      <c r="G42" s="21">
        <v>9360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-25</v>
      </c>
      <c r="O42" s="21" t="s">
        <v>177</v>
      </c>
      <c r="P42" s="21" t="s">
        <v>178</v>
      </c>
      <c r="Q42" s="21" t="s">
        <v>74</v>
      </c>
      <c r="R42" s="21" t="s">
        <v>179</v>
      </c>
      <c r="S42" s="21" t="b">
        <v>0</v>
      </c>
      <c r="T42" s="24">
        <v>-10400</v>
      </c>
      <c r="U42" s="21">
        <v>17.25</v>
      </c>
      <c r="V42" s="21" t="s">
        <v>180</v>
      </c>
      <c r="W42" s="21">
        <v>0</v>
      </c>
      <c r="X42" s="25">
        <v>-179400</v>
      </c>
      <c r="Y42" s="23">
        <v>37244</v>
      </c>
      <c r="Z42" s="21">
        <v>16</v>
      </c>
      <c r="AA42" s="11">
        <v>12896</v>
      </c>
      <c r="AB42" s="11">
        <v>12773</v>
      </c>
    </row>
    <row r="43" spans="1:28" s="228" customFormat="1" ht="9.75" customHeight="1" x14ac:dyDescent="0.15">
      <c r="A43" s="228" t="s">
        <v>209</v>
      </c>
      <c r="B43" s="228" t="s">
        <v>173</v>
      </c>
      <c r="C43" s="228" t="s">
        <v>184</v>
      </c>
      <c r="D43" s="229">
        <v>37347</v>
      </c>
      <c r="E43" s="229">
        <v>37437</v>
      </c>
      <c r="F43" s="229" t="s">
        <v>312</v>
      </c>
      <c r="G43" s="228">
        <v>9361</v>
      </c>
      <c r="H43" s="228" t="s">
        <v>174</v>
      </c>
      <c r="I43" s="229">
        <v>37244</v>
      </c>
      <c r="J43" s="229" t="s">
        <v>175</v>
      </c>
      <c r="K43" s="228" t="s">
        <v>176</v>
      </c>
      <c r="L43" s="228" t="s">
        <v>8</v>
      </c>
      <c r="M43" s="228" t="b">
        <v>0</v>
      </c>
      <c r="N43" s="228">
        <v>100</v>
      </c>
      <c r="O43" s="228" t="s">
        <v>177</v>
      </c>
      <c r="P43" s="228" t="s">
        <v>178</v>
      </c>
      <c r="Q43" s="228" t="s">
        <v>74</v>
      </c>
      <c r="R43" s="228" t="s">
        <v>179</v>
      </c>
      <c r="S43" s="228" t="b">
        <v>0</v>
      </c>
      <c r="T43" s="228">
        <v>41600</v>
      </c>
      <c r="U43" s="228">
        <v>17</v>
      </c>
      <c r="V43" s="228" t="s">
        <v>180</v>
      </c>
      <c r="W43" s="228">
        <v>0</v>
      </c>
      <c r="X43" s="13">
        <v>707200</v>
      </c>
      <c r="Y43" s="230">
        <v>37244</v>
      </c>
      <c r="Z43" s="228">
        <v>17</v>
      </c>
      <c r="AA43" s="14">
        <v>-416</v>
      </c>
      <c r="AB43" s="14">
        <v>-412</v>
      </c>
    </row>
    <row r="44" spans="1:28" s="228" customFormat="1" ht="9.75" customHeight="1" x14ac:dyDescent="0.15">
      <c r="A44" s="228" t="s">
        <v>209</v>
      </c>
      <c r="B44" s="228" t="s">
        <v>173</v>
      </c>
      <c r="C44" s="228" t="s">
        <v>184</v>
      </c>
      <c r="D44" s="229">
        <v>37347</v>
      </c>
      <c r="E44" s="229">
        <v>37437</v>
      </c>
      <c r="F44" s="229" t="s">
        <v>312</v>
      </c>
      <c r="G44" s="228">
        <v>9361</v>
      </c>
      <c r="H44" s="228" t="s">
        <v>174</v>
      </c>
      <c r="I44" s="229">
        <v>37244</v>
      </c>
      <c r="J44" s="229" t="s">
        <v>181</v>
      </c>
      <c r="K44" s="228" t="s">
        <v>176</v>
      </c>
      <c r="L44" s="228" t="s">
        <v>8</v>
      </c>
      <c r="M44" s="228" t="b">
        <v>0</v>
      </c>
      <c r="N44" s="228">
        <v>100</v>
      </c>
      <c r="O44" s="228" t="s">
        <v>177</v>
      </c>
      <c r="P44" s="228" t="s">
        <v>178</v>
      </c>
      <c r="Q44" s="228" t="s">
        <v>74</v>
      </c>
      <c r="R44" s="228" t="s">
        <v>179</v>
      </c>
      <c r="S44" s="228" t="b">
        <v>0</v>
      </c>
      <c r="T44" s="12">
        <v>40000</v>
      </c>
      <c r="U44" s="228">
        <v>17</v>
      </c>
      <c r="V44" s="228" t="s">
        <v>180</v>
      </c>
      <c r="W44" s="228">
        <v>0</v>
      </c>
      <c r="X44" s="13">
        <v>680000</v>
      </c>
      <c r="Y44" s="230">
        <v>37244</v>
      </c>
      <c r="Z44" s="228">
        <v>18</v>
      </c>
      <c r="AA44" s="14">
        <v>39600</v>
      </c>
      <c r="AB44" s="14">
        <v>39131</v>
      </c>
    </row>
    <row r="45" spans="1:28" s="228" customFormat="1" ht="9.75" customHeight="1" x14ac:dyDescent="0.15">
      <c r="A45" s="228" t="s">
        <v>209</v>
      </c>
      <c r="B45" s="228" t="s">
        <v>173</v>
      </c>
      <c r="C45" s="228" t="s">
        <v>184</v>
      </c>
      <c r="D45" s="229">
        <v>37347</v>
      </c>
      <c r="E45" s="229">
        <v>37437</v>
      </c>
      <c r="F45" s="228" t="s">
        <v>312</v>
      </c>
      <c r="G45" s="228">
        <v>9361</v>
      </c>
      <c r="H45" s="228" t="s">
        <v>174</v>
      </c>
      <c r="I45" s="229">
        <v>37244</v>
      </c>
      <c r="J45" s="228" t="s">
        <v>182</v>
      </c>
      <c r="K45" s="228" t="s">
        <v>176</v>
      </c>
      <c r="L45" s="228" t="s">
        <v>8</v>
      </c>
      <c r="M45" s="228" t="b">
        <v>0</v>
      </c>
      <c r="N45" s="228">
        <v>100</v>
      </c>
      <c r="O45" s="228" t="s">
        <v>177</v>
      </c>
      <c r="P45" s="228" t="s">
        <v>178</v>
      </c>
      <c r="Q45" s="228" t="s">
        <v>74</v>
      </c>
      <c r="R45" s="228" t="s">
        <v>179</v>
      </c>
      <c r="S45" s="228" t="b">
        <v>0</v>
      </c>
      <c r="T45" s="228">
        <v>41600</v>
      </c>
      <c r="U45" s="228">
        <v>17</v>
      </c>
      <c r="V45" s="228" t="s">
        <v>180</v>
      </c>
      <c r="W45" s="228">
        <v>0</v>
      </c>
      <c r="X45" s="228">
        <v>707200</v>
      </c>
      <c r="Y45" s="230">
        <v>37244</v>
      </c>
      <c r="Z45" s="228">
        <v>16</v>
      </c>
      <c r="AA45" s="228">
        <v>-42016</v>
      </c>
      <c r="AB45" s="228">
        <v>-41614</v>
      </c>
    </row>
    <row r="46" spans="1:28" s="21" customFormat="1" ht="9.75" customHeight="1" x14ac:dyDescent="0.15">
      <c r="A46" s="21" t="s">
        <v>209</v>
      </c>
      <c r="B46" s="21" t="s">
        <v>173</v>
      </c>
      <c r="C46" s="21" t="s">
        <v>184</v>
      </c>
      <c r="D46" s="22">
        <v>37347</v>
      </c>
      <c r="E46" s="22">
        <v>37437</v>
      </c>
      <c r="F46" s="22" t="s">
        <v>313</v>
      </c>
      <c r="G46" s="21">
        <v>9362</v>
      </c>
      <c r="H46" s="21" t="s">
        <v>174</v>
      </c>
      <c r="I46" s="22">
        <v>37244</v>
      </c>
      <c r="J46" s="22" t="s">
        <v>175</v>
      </c>
      <c r="K46" s="21" t="s">
        <v>183</v>
      </c>
      <c r="L46" s="21" t="s">
        <v>8</v>
      </c>
      <c r="M46" s="21" t="b">
        <v>0</v>
      </c>
      <c r="N46" s="21">
        <v>-150</v>
      </c>
      <c r="O46" s="21" t="s">
        <v>314</v>
      </c>
      <c r="P46" s="21" t="s">
        <v>315</v>
      </c>
      <c r="Q46" s="21" t="s">
        <v>74</v>
      </c>
      <c r="R46" s="21" t="s">
        <v>179</v>
      </c>
      <c r="S46" s="21" t="b">
        <v>0</v>
      </c>
      <c r="T46" s="24">
        <v>-45450</v>
      </c>
      <c r="U46" s="21">
        <v>11.4</v>
      </c>
      <c r="V46" s="21" t="s">
        <v>180</v>
      </c>
      <c r="W46" s="21">
        <v>0</v>
      </c>
      <c r="X46" s="25">
        <v>-518130</v>
      </c>
      <c r="Y46" s="23">
        <v>37244</v>
      </c>
      <c r="Z46" s="21">
        <v>12.5</v>
      </c>
      <c r="AA46" s="11">
        <v>-50449.5</v>
      </c>
      <c r="AB46" s="11">
        <v>-49979</v>
      </c>
    </row>
    <row r="47" spans="1:28" s="21" customFormat="1" ht="9.75" customHeight="1" x14ac:dyDescent="0.15">
      <c r="A47" s="21" t="s">
        <v>209</v>
      </c>
      <c r="B47" s="21" t="s">
        <v>173</v>
      </c>
      <c r="C47" s="21" t="s">
        <v>184</v>
      </c>
      <c r="D47" s="22">
        <v>37347</v>
      </c>
      <c r="E47" s="22">
        <v>37437</v>
      </c>
      <c r="F47" s="22" t="s">
        <v>313</v>
      </c>
      <c r="G47" s="21">
        <v>9362</v>
      </c>
      <c r="H47" s="21" t="s">
        <v>174</v>
      </c>
      <c r="I47" s="22">
        <v>37244</v>
      </c>
      <c r="J47" s="22" t="s">
        <v>181</v>
      </c>
      <c r="K47" s="21" t="s">
        <v>183</v>
      </c>
      <c r="L47" s="21" t="s">
        <v>8</v>
      </c>
      <c r="M47" s="21" t="b">
        <v>0</v>
      </c>
      <c r="N47" s="21">
        <v>-150</v>
      </c>
      <c r="O47" s="21" t="s">
        <v>314</v>
      </c>
      <c r="P47" s="21" t="s">
        <v>315</v>
      </c>
      <c r="Q47" s="21" t="s">
        <v>74</v>
      </c>
      <c r="R47" s="21" t="s">
        <v>179</v>
      </c>
      <c r="S47" s="21" t="b">
        <v>0</v>
      </c>
      <c r="T47" s="24">
        <v>-48000</v>
      </c>
      <c r="U47" s="21">
        <v>11.4</v>
      </c>
      <c r="V47" s="21" t="s">
        <v>180</v>
      </c>
      <c r="W47" s="21">
        <v>0</v>
      </c>
      <c r="X47" s="25">
        <v>-547200</v>
      </c>
      <c r="Y47" s="23">
        <v>37244</v>
      </c>
      <c r="Z47" s="21">
        <v>11</v>
      </c>
      <c r="AA47" s="11">
        <v>18720</v>
      </c>
      <c r="AB47" s="11">
        <v>18498</v>
      </c>
    </row>
    <row r="48" spans="1:28" s="21" customFormat="1" ht="9.75" customHeight="1" x14ac:dyDescent="0.15">
      <c r="A48" s="21" t="s">
        <v>209</v>
      </c>
      <c r="B48" s="21" t="s">
        <v>173</v>
      </c>
      <c r="C48" s="21" t="s">
        <v>184</v>
      </c>
      <c r="D48" s="22">
        <v>37347</v>
      </c>
      <c r="E48" s="22">
        <v>37437</v>
      </c>
      <c r="F48" s="22" t="s">
        <v>313</v>
      </c>
      <c r="G48" s="21">
        <v>9362</v>
      </c>
      <c r="H48" s="21" t="s">
        <v>174</v>
      </c>
      <c r="I48" s="22">
        <v>37244</v>
      </c>
      <c r="J48" s="22" t="s">
        <v>182</v>
      </c>
      <c r="K48" s="21" t="s">
        <v>183</v>
      </c>
      <c r="L48" s="21" t="s">
        <v>8</v>
      </c>
      <c r="M48" s="21" t="b">
        <v>0</v>
      </c>
      <c r="N48" s="21">
        <v>-150</v>
      </c>
      <c r="O48" s="21" t="s">
        <v>314</v>
      </c>
      <c r="P48" s="21" t="s">
        <v>315</v>
      </c>
      <c r="Q48" s="21" t="s">
        <v>74</v>
      </c>
      <c r="R48" s="21" t="s">
        <v>179</v>
      </c>
      <c r="S48" s="21" t="b">
        <v>0</v>
      </c>
      <c r="T48" s="24">
        <v>-49200</v>
      </c>
      <c r="U48" s="21">
        <v>11.4</v>
      </c>
      <c r="V48" s="21" t="s">
        <v>180</v>
      </c>
      <c r="W48" s="21">
        <v>0</v>
      </c>
      <c r="X48" s="25">
        <v>-560880</v>
      </c>
      <c r="Y48" s="23">
        <v>37244</v>
      </c>
      <c r="Z48" s="21">
        <v>11</v>
      </c>
      <c r="AA48" s="11">
        <v>19188</v>
      </c>
      <c r="AB48" s="11">
        <v>19004</v>
      </c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A54" s="180"/>
      <c r="B54" s="180"/>
      <c r="C54" s="180"/>
      <c r="D54" s="182"/>
      <c r="E54" s="182"/>
      <c r="F54" s="182"/>
      <c r="G54" s="180"/>
      <c r="H54" s="180"/>
      <c r="I54" s="182"/>
      <c r="J54" s="182"/>
      <c r="K54" s="180"/>
      <c r="L54" s="180"/>
      <c r="M54" s="180"/>
      <c r="N54" s="180"/>
      <c r="O54" s="180"/>
      <c r="P54" s="180"/>
      <c r="Q54" s="180"/>
      <c r="R54" s="180"/>
      <c r="S54" s="180"/>
      <c r="T54" s="209"/>
      <c r="U54" s="180"/>
      <c r="V54" s="180"/>
      <c r="W54" s="180"/>
      <c r="X54" s="183"/>
      <c r="Y54" s="208"/>
      <c r="Z54" s="180"/>
      <c r="AA54" s="210"/>
      <c r="AB54" s="210"/>
    </row>
    <row r="55" spans="1:28" ht="9.75" customHeight="1" x14ac:dyDescent="0.15">
      <c r="A55" s="180"/>
      <c r="B55" s="180"/>
      <c r="C55" s="180"/>
      <c r="D55" s="182"/>
      <c r="E55" s="182"/>
      <c r="F55" s="182"/>
      <c r="G55" s="180"/>
      <c r="H55" s="180"/>
      <c r="I55" s="182"/>
      <c r="J55" s="182"/>
      <c r="K55" s="180"/>
      <c r="L55" s="180"/>
      <c r="M55" s="180"/>
      <c r="N55" s="180"/>
      <c r="O55" s="180"/>
      <c r="P55" s="180"/>
      <c r="Q55" s="180"/>
      <c r="R55" s="180"/>
      <c r="S55" s="180"/>
      <c r="T55" s="209"/>
      <c r="U55" s="180"/>
      <c r="V55" s="180"/>
      <c r="W55" s="180"/>
      <c r="X55" s="183"/>
      <c r="Y55" s="208"/>
      <c r="Z55" s="180"/>
      <c r="AA55" s="210"/>
      <c r="AB55" s="210"/>
    </row>
    <row r="56" spans="1:28" ht="9.75" customHeight="1" x14ac:dyDescent="0.15">
      <c r="A56" s="180"/>
      <c r="B56" s="180"/>
      <c r="C56" s="180"/>
      <c r="D56" s="182"/>
      <c r="E56" s="182"/>
      <c r="F56" s="182"/>
      <c r="G56" s="180"/>
      <c r="H56" s="180"/>
      <c r="I56" s="182"/>
      <c r="J56" s="182"/>
      <c r="K56" s="180"/>
      <c r="L56" s="180"/>
      <c r="M56" s="180"/>
      <c r="N56" s="180"/>
      <c r="O56" s="180"/>
      <c r="P56" s="180"/>
      <c r="Q56" s="180"/>
      <c r="R56" s="180"/>
      <c r="S56" s="180"/>
      <c r="T56" s="209"/>
      <c r="U56" s="180"/>
      <c r="V56" s="180"/>
      <c r="W56" s="180"/>
      <c r="X56" s="183"/>
      <c r="Y56" s="208"/>
      <c r="Z56" s="180"/>
      <c r="AA56" s="210"/>
      <c r="AB56" s="210"/>
    </row>
    <row r="57" spans="1:28" ht="9.75" customHeight="1" x14ac:dyDescent="0.15">
      <c r="A57" s="180"/>
      <c r="B57" s="180"/>
      <c r="C57" s="180"/>
      <c r="D57" s="182"/>
      <c r="E57" s="182"/>
      <c r="F57" s="182"/>
      <c r="G57" s="180"/>
      <c r="H57" s="180"/>
      <c r="I57" s="182"/>
      <c r="J57" s="182"/>
      <c r="K57" s="180"/>
      <c r="L57" s="180"/>
      <c r="M57" s="180"/>
      <c r="N57" s="180"/>
      <c r="O57" s="180"/>
      <c r="P57" s="180"/>
      <c r="Q57" s="180"/>
      <c r="R57" s="180"/>
      <c r="S57" s="180"/>
      <c r="T57" s="209"/>
      <c r="U57" s="180"/>
      <c r="V57" s="180"/>
      <c r="W57" s="180"/>
      <c r="X57" s="183"/>
      <c r="Y57" s="208"/>
      <c r="Z57" s="180"/>
      <c r="AA57" s="210"/>
      <c r="AB57" s="210"/>
    </row>
    <row r="58" spans="1:28" ht="9.75" customHeight="1" x14ac:dyDescent="0.15">
      <c r="A58" s="180"/>
      <c r="B58" s="180"/>
      <c r="C58" s="180"/>
      <c r="D58" s="182"/>
      <c r="E58" s="182"/>
      <c r="F58" s="182"/>
      <c r="G58" s="180"/>
      <c r="H58" s="180"/>
      <c r="I58" s="182"/>
      <c r="J58" s="182"/>
      <c r="K58" s="180"/>
      <c r="L58" s="180"/>
      <c r="M58" s="180"/>
      <c r="N58" s="180"/>
      <c r="O58" s="180"/>
      <c r="P58" s="180"/>
      <c r="Q58" s="180"/>
      <c r="R58" s="180"/>
      <c r="S58" s="180"/>
      <c r="T58" s="209"/>
      <c r="U58" s="180"/>
      <c r="V58" s="180"/>
      <c r="W58" s="180"/>
      <c r="X58" s="183"/>
      <c r="Y58" s="208"/>
      <c r="Z58" s="180"/>
      <c r="AA58" s="210"/>
      <c r="AB58" s="210"/>
    </row>
    <row r="59" spans="1:28" ht="9.75" customHeight="1" x14ac:dyDescent="0.15">
      <c r="A59" s="180"/>
      <c r="B59" s="180"/>
      <c r="C59" s="180"/>
      <c r="D59" s="182"/>
      <c r="E59" s="182"/>
      <c r="F59" s="182"/>
      <c r="G59" s="180"/>
      <c r="H59" s="180"/>
      <c r="I59" s="182"/>
      <c r="J59" s="182"/>
      <c r="K59" s="180"/>
      <c r="L59" s="180"/>
      <c r="M59" s="180"/>
      <c r="N59" s="180"/>
      <c r="O59" s="180"/>
      <c r="P59" s="180"/>
      <c r="Q59" s="180"/>
      <c r="R59" s="180"/>
      <c r="S59" s="180"/>
      <c r="T59" s="209"/>
      <c r="U59" s="180"/>
      <c r="V59" s="180"/>
      <c r="W59" s="180"/>
      <c r="X59" s="183"/>
      <c r="Y59" s="208"/>
      <c r="Z59" s="180"/>
      <c r="AA59" s="210"/>
      <c r="AB59" s="210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  <row r="150" spans="20:20" ht="9.75" customHeight="1" x14ac:dyDescent="0.15">
      <c r="T150" s="176"/>
    </row>
    <row r="151" spans="20:20" ht="9.75" customHeight="1" x14ac:dyDescent="0.15">
      <c r="T151" s="176"/>
    </row>
    <row r="152" spans="20:20" ht="9.75" customHeight="1" x14ac:dyDescent="0.15">
      <c r="T152" s="176"/>
    </row>
    <row r="153" spans="20:20" ht="9.75" customHeight="1" x14ac:dyDescent="0.15">
      <c r="T153" s="176"/>
    </row>
    <row r="154" spans="20:20" ht="9.75" customHeight="1" x14ac:dyDescent="0.15">
      <c r="T154" s="176"/>
    </row>
    <row r="155" spans="20:20" ht="9.75" customHeight="1" x14ac:dyDescent="0.15">
      <c r="T155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SUM(B132:B65536)</f>
        <v>11658631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SUM(C132:C65536)</f>
        <v>139721</v>
      </c>
      <c r="E2" s="10" t="s">
        <v>163</v>
      </c>
      <c r="F2" s="6">
        <f>SUM(C124:C143)</f>
        <v>476589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9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9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9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9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9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/>
      <c r="C137" s="177"/>
      <c r="E137" s="177"/>
    </row>
    <row r="138" spans="1:5" x14ac:dyDescent="0.15">
      <c r="A138" s="170">
        <v>37246</v>
      </c>
      <c r="B138" s="177"/>
      <c r="C138" s="177"/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9" thickBot="1" x14ac:dyDescent="0.2">
      <c r="A143" s="232">
        <v>37256</v>
      </c>
      <c r="B143" s="233"/>
      <c r="C143" s="233"/>
    </row>
    <row r="144" spans="1:5" ht="9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19,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0</v>
      </c>
      <c r="P104" s="153">
        <f t="shared" si="10"/>
        <v>8522.6039999999994</v>
      </c>
      <c r="Q104" s="153">
        <f>VAR!B100/1000</f>
        <v>0</v>
      </c>
    </row>
    <row r="105" spans="14:17" x14ac:dyDescent="0.15">
      <c r="N105" s="152">
        <f>'5-DAY'!A138</f>
        <v>37246</v>
      </c>
      <c r="O105" s="153">
        <f>'5-DAY'!B138/1000</f>
        <v>0</v>
      </c>
      <c r="P105" s="153">
        <f t="shared" si="10"/>
        <v>7289.4229999999998</v>
      </c>
      <c r="Q105" s="153">
        <f>VAR!B101/1000</f>
        <v>0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5154.1109999999999</v>
      </c>
      <c r="Q106" s="153">
        <f>VAR!B102/1000</f>
        <v>0</v>
      </c>
    </row>
    <row r="107" spans="14:17" x14ac:dyDescent="0.15">
      <c r="N107" s="152">
        <f>'5-DAY'!A140</f>
        <v>37251</v>
      </c>
      <c r="O107" s="153">
        <f>'5-DAY'!B140/1000</f>
        <v>0</v>
      </c>
      <c r="P107" s="153">
        <f t="shared" si="10"/>
        <v>1054.425</v>
      </c>
      <c r="Q107" s="153">
        <f>VAR!B103/1000</f>
        <v>0</v>
      </c>
    </row>
    <row r="108" spans="14:17" x14ac:dyDescent="0.15">
      <c r="N108" s="152">
        <f>'5-DAY'!A141</f>
        <v>37252</v>
      </c>
      <c r="O108" s="153">
        <f>'5-DAY'!B141/1000</f>
        <v>0</v>
      </c>
      <c r="P108" s="153">
        <f t="shared" si="10"/>
        <v>0</v>
      </c>
      <c r="Q108" s="153">
        <f>VAR!B104/1000</f>
        <v>0</v>
      </c>
    </row>
    <row r="109" spans="14:17" x14ac:dyDescent="0.15">
      <c r="N109" s="152">
        <f>'5-DAY'!A142</f>
        <v>37253</v>
      </c>
      <c r="O109" s="153">
        <f>'5-DAY'!B142/1000</f>
        <v>0</v>
      </c>
      <c r="P109" s="153">
        <f t="shared" si="10"/>
        <v>0</v>
      </c>
      <c r="Q109" s="153">
        <f>VAR!B105/1000</f>
        <v>0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/>
      <c r="B100" s="240"/>
      <c r="C100" s="240"/>
      <c r="D100" s="240"/>
    </row>
    <row r="101" spans="1:4" x14ac:dyDescent="0.15">
      <c r="A101" s="239"/>
      <c r="B101" s="240"/>
      <c r="C101" s="240"/>
      <c r="D101" s="240"/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-78357.439999999944</v>
      </c>
      <c r="C3" s="176">
        <f>MWH!D30</f>
        <v>-57864.759000000078</v>
      </c>
      <c r="D3" s="176">
        <f>MWH!E30</f>
        <v>-27814.401000000013</v>
      </c>
      <c r="E3" s="176">
        <f>MWH!F30</f>
        <v>-139814.29599999991</v>
      </c>
      <c r="F3" s="176">
        <f>MWH!G30</f>
        <v>-98215.562000000093</v>
      </c>
      <c r="G3" s="176">
        <f>MWH!H30</f>
        <v>-228260.10800000007</v>
      </c>
      <c r="H3" s="176">
        <f>MWH!I30</f>
        <v>58901.712000000116</v>
      </c>
      <c r="I3" s="176">
        <f>MWH!J30</f>
        <v>66044.066999999981</v>
      </c>
      <c r="J3" s="176">
        <f>MWH!K30</f>
        <v>25865.231000000029</v>
      </c>
      <c r="K3" s="176">
        <f>MWH!L30</f>
        <v>-13161.281000000017</v>
      </c>
      <c r="L3" s="176">
        <f>MWH!M30</f>
        <v>-141443.33100000006</v>
      </c>
      <c r="M3" s="176">
        <f>MWH!N30</f>
        <v>-167989.6669999999</v>
      </c>
      <c r="N3" s="176">
        <f>MWH!O30</f>
        <v>-469473.82100000005</v>
      </c>
      <c r="O3" s="176">
        <f>MWH!P30</f>
        <v>-392811.97100000002</v>
      </c>
      <c r="P3" s="176">
        <f>MWH!Q30</f>
        <v>-356541.76199999999</v>
      </c>
      <c r="Q3" s="176">
        <f>MWH!R30</f>
        <v>-440600.8</v>
      </c>
      <c r="R3" s="176">
        <f>MWH!S30</f>
        <v>-461601.783</v>
      </c>
      <c r="S3" s="176">
        <f>MWH!T30</f>
        <v>-452058.77499999997</v>
      </c>
      <c r="T3" s="176">
        <f>MWH!U30</f>
        <v>-252998.97700000001</v>
      </c>
      <c r="U3" s="176">
        <f>MWH!V30</f>
        <v>-298647.65100000001</v>
      </c>
      <c r="V3" s="176">
        <f>MWH!W30</f>
        <v>-237209.00000000006</v>
      </c>
      <c r="W3" s="176">
        <f>MWH!X30</f>
        <v>-336413.95219999994</v>
      </c>
      <c r="X3" s="176">
        <f>MWH!Y30</f>
        <v>-401669.44500000001</v>
      </c>
      <c r="Y3" s="176">
        <f>MWH!Z30</f>
        <v>-491851.31600000005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-802109.83499999996</v>
      </c>
      <c r="N5" s="176">
        <f t="shared" ref="N5:Y5" si="0">SUM(C3:N3)</f>
        <v>-1193226.216</v>
      </c>
      <c r="O5" s="176">
        <f t="shared" si="0"/>
        <v>-1528173.4279999998</v>
      </c>
      <c r="P5" s="176">
        <f t="shared" si="0"/>
        <v>-1856900.7889999999</v>
      </c>
      <c r="Q5" s="176">
        <f t="shared" si="0"/>
        <v>-2157687.2930000001</v>
      </c>
      <c r="R5" s="176">
        <f t="shared" si="0"/>
        <v>-2521073.514</v>
      </c>
      <c r="S5" s="176">
        <f t="shared" si="0"/>
        <v>-2744872.1809999999</v>
      </c>
      <c r="T5" s="176">
        <f t="shared" si="0"/>
        <v>-3056772.87</v>
      </c>
      <c r="U5" s="176">
        <f t="shared" si="0"/>
        <v>-3421464.588</v>
      </c>
      <c r="V5" s="176">
        <f t="shared" si="0"/>
        <v>-3684538.8190000001</v>
      </c>
      <c r="W5" s="176">
        <f t="shared" si="0"/>
        <v>-4007791.4901999999</v>
      </c>
      <c r="X5" s="176">
        <f t="shared" si="0"/>
        <v>-4268017.6041999999</v>
      </c>
      <c r="Y5" s="176">
        <f t="shared" si="0"/>
        <v>-4591879.2532000002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-802109.83499999996</v>
      </c>
      <c r="C7" s="176">
        <f>MIN(M5:Y5)</f>
        <v>-4591879.2532000002</v>
      </c>
    </row>
    <row r="8" spans="1:32" x14ac:dyDescent="0.15">
      <c r="B8" s="243">
        <f>IF(ABS(C7)&gt;ABS(B7),C7,B7)</f>
        <v>-4591879.2532000002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-24650</v>
      </c>
      <c r="F10" s="171">
        <f>MWH!G38</f>
        <v>-28400</v>
      </c>
      <c r="G10" s="171">
        <f>MWH!H38</f>
        <v>-28000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-81050</v>
      </c>
      <c r="N12" s="171">
        <f t="shared" ref="N12:Y12" si="1">SUM(C10:N10)</f>
        <v>-81050</v>
      </c>
      <c r="O12" s="171">
        <f t="shared" si="1"/>
        <v>-81050</v>
      </c>
      <c r="P12" s="171">
        <f t="shared" si="1"/>
        <v>-81050</v>
      </c>
      <c r="Q12" s="171">
        <f t="shared" si="1"/>
        <v>-56400</v>
      </c>
      <c r="R12" s="171">
        <f t="shared" si="1"/>
        <v>-28000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-81050</v>
      </c>
    </row>
    <row r="15" spans="1:32" x14ac:dyDescent="0.15">
      <c r="B15" s="241">
        <f>IF(ABS(C14)&gt;ABS(B14),C14,B14)</f>
        <v>-81050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topLeftCell="A2" zoomScale="85" workbookViewId="0">
      <selection activeCell="A2" sqref="A2"/>
    </sheetView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19,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</row>
    <row r="106" spans="14:20" x14ac:dyDescent="0.15">
      <c r="N106" s="151">
        <f>'5-DAY'!A138</f>
        <v>37246</v>
      </c>
    </row>
    <row r="107" spans="14:20" x14ac:dyDescent="0.15">
      <c r="N107" s="151">
        <f>'5-DAY'!A139</f>
        <v>37249</v>
      </c>
    </row>
    <row r="108" spans="14:20" x14ac:dyDescent="0.15">
      <c r="N108" s="151">
        <f>'5-DAY'!A140</f>
        <v>37251</v>
      </c>
    </row>
    <row r="109" spans="14:20" x14ac:dyDescent="0.15">
      <c r="N109" s="151">
        <f>'5-DAY'!A141</f>
        <v>37252</v>
      </c>
    </row>
    <row r="110" spans="14:20" x14ac:dyDescent="0.15">
      <c r="N110" s="151">
        <f>'5-DAY'!A142</f>
        <v>37253</v>
      </c>
    </row>
    <row r="111" spans="14:20" x14ac:dyDescent="0.15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12/19/2001</v>
      </c>
    </row>
    <row r="3" spans="1:27" ht="12" customHeight="1" x14ac:dyDescent="0.15">
      <c r="A3" s="125" t="str">
        <f>'MWA FIXED INPUT PG'!A3</f>
        <v>As of:                12/19/2001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1088.3747000000001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1011.3661</v>
      </c>
      <c r="G6" s="132">
        <f t="shared" si="0"/>
        <v>981.09780000000001</v>
      </c>
      <c r="H6" s="132">
        <f t="shared" si="0"/>
        <v>897.89250000000004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1116.4748</v>
      </c>
      <c r="M6" s="132">
        <f t="shared" si="0"/>
        <v>1116.2874999999999</v>
      </c>
      <c r="N6" s="132">
        <f t="shared" si="0"/>
        <v>1127.71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838.77949999999998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1780.5976000000001</v>
      </c>
      <c r="D8" s="132">
        <f t="shared" ref="D8:AA8" si="2">D21+D36</f>
        <v>1621.6355000000001</v>
      </c>
      <c r="E8" s="132">
        <f t="shared" si="2"/>
        <v>1364.2235000000001</v>
      </c>
      <c r="F8" s="132">
        <f t="shared" si="2"/>
        <v>1332.2653</v>
      </c>
      <c r="G8" s="132">
        <f t="shared" si="2"/>
        <v>1290.1039000000001</v>
      </c>
      <c r="H8" s="132">
        <f t="shared" si="2"/>
        <v>1205.6547</v>
      </c>
      <c r="I8" s="132">
        <f t="shared" si="2"/>
        <v>1655.9717000000001</v>
      </c>
      <c r="J8" s="132">
        <f t="shared" si="2"/>
        <v>1661.8882000000001</v>
      </c>
      <c r="K8" s="132">
        <f t="shared" si="2"/>
        <v>1605.5315000000001</v>
      </c>
      <c r="L8" s="132">
        <f t="shared" si="2"/>
        <v>1502.6474000000001</v>
      </c>
      <c r="M8" s="132">
        <f t="shared" si="2"/>
        <v>1516.6845000000001</v>
      </c>
      <c r="N8" s="132">
        <f t="shared" si="2"/>
        <v>1706.9536000000001</v>
      </c>
      <c r="O8" s="132">
        <f t="shared" si="2"/>
        <v>1754.3588</v>
      </c>
      <c r="P8" s="132">
        <f t="shared" si="2"/>
        <v>1725.2325000000001</v>
      </c>
      <c r="Q8" s="132">
        <f t="shared" si="2"/>
        <v>1517.9748999999999</v>
      </c>
      <c r="R8" s="132">
        <f t="shared" si="2"/>
        <v>1366.8825999999999</v>
      </c>
      <c r="S8" s="132">
        <f t="shared" si="2"/>
        <v>1196.8520000000001</v>
      </c>
      <c r="T8" s="132">
        <f t="shared" si="2"/>
        <v>1263.6709000000001</v>
      </c>
      <c r="U8" s="132">
        <f t="shared" si="2"/>
        <v>1663.4745</v>
      </c>
      <c r="V8" s="132">
        <f t="shared" si="2"/>
        <v>1624.9115999999999</v>
      </c>
      <c r="W8" s="132">
        <f t="shared" si="2"/>
        <v>1562.5527999999999</v>
      </c>
      <c r="X8" s="132">
        <f t="shared" si="2"/>
        <v>1467.1278</v>
      </c>
      <c r="Y8" s="132">
        <f t="shared" si="2"/>
        <v>1591.8398</v>
      </c>
      <c r="Z8" s="132">
        <f t="shared" si="2"/>
        <v>1685.5615</v>
      </c>
      <c r="AA8" s="132">
        <f t="shared" si="2"/>
        <v>1526.9824000000001</v>
      </c>
    </row>
    <row r="9" spans="1:27" ht="11.25" customHeight="1" x14ac:dyDescent="0.15">
      <c r="A9" s="131" t="s">
        <v>116</v>
      </c>
      <c r="C9" s="134">
        <f>SUM(C6:C8)</f>
        <v>-12.78009999999972</v>
      </c>
      <c r="D9" s="134">
        <f t="shared" ref="D9:AA9" si="3">SUM(D6:D8)</f>
        <v>36.92639999999983</v>
      </c>
      <c r="E9" s="134">
        <f t="shared" si="3"/>
        <v>91.481399999999894</v>
      </c>
      <c r="F9" s="134">
        <f t="shared" si="3"/>
        <v>-87.431100000000015</v>
      </c>
      <c r="G9" s="134">
        <f t="shared" si="3"/>
        <v>-42.76949999999988</v>
      </c>
      <c r="H9" s="134">
        <f t="shared" si="3"/>
        <v>-247.9978000000001</v>
      </c>
      <c r="I9" s="134">
        <f t="shared" si="3"/>
        <v>164.13770000000022</v>
      </c>
      <c r="J9" s="134">
        <f t="shared" si="3"/>
        <v>186.66309999999999</v>
      </c>
      <c r="K9" s="134">
        <f t="shared" si="3"/>
        <v>197.58490000000006</v>
      </c>
      <c r="L9" s="134">
        <f t="shared" si="3"/>
        <v>168.03890000000024</v>
      </c>
      <c r="M9" s="134">
        <f t="shared" si="3"/>
        <v>12.194499999999834</v>
      </c>
      <c r="N9" s="134">
        <f t="shared" si="3"/>
        <v>-52.646399999999858</v>
      </c>
      <c r="O9" s="134">
        <f t="shared" si="3"/>
        <v>-536.15470000000005</v>
      </c>
      <c r="P9" s="134">
        <f t="shared" si="3"/>
        <v>-470.75549999999976</v>
      </c>
      <c r="Q9" s="134">
        <f t="shared" si="3"/>
        <v>-427.86069999999995</v>
      </c>
      <c r="R9" s="134">
        <f t="shared" si="3"/>
        <v>-545.73649999999998</v>
      </c>
      <c r="S9" s="134">
        <f t="shared" si="3"/>
        <v>-583.50990000000002</v>
      </c>
      <c r="T9" s="134">
        <f t="shared" si="3"/>
        <v>-560.50660000000016</v>
      </c>
      <c r="U9" s="134">
        <f t="shared" si="3"/>
        <v>-371.87530000000015</v>
      </c>
      <c r="V9" s="134">
        <f t="shared" si="3"/>
        <v>-428.74350000000004</v>
      </c>
      <c r="W9" s="134">
        <f t="shared" si="3"/>
        <v>-334.14969999999994</v>
      </c>
      <c r="X9" s="134">
        <f t="shared" si="3"/>
        <v>-392.72180000000003</v>
      </c>
      <c r="Y9" s="134">
        <f t="shared" si="3"/>
        <v>-436.47390000000019</v>
      </c>
      <c r="Z9" s="134">
        <f t="shared" si="3"/>
        <v>-595.18010000000027</v>
      </c>
      <c r="AA9" s="134">
        <f t="shared" si="3"/>
        <v>-219.11459999999965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1291.5922</v>
      </c>
      <c r="D13" s="132">
        <f t="shared" ref="D13:AA13" si="6">D26+D38</f>
        <v>1235.8181999999999</v>
      </c>
      <c r="E13" s="132">
        <f t="shared" si="6"/>
        <v>1130.4277999999999</v>
      </c>
      <c r="F13" s="132">
        <f t="shared" si="6"/>
        <v>1114.2378000000001</v>
      </c>
      <c r="G13" s="132">
        <f t="shared" si="6"/>
        <v>1092.2143000000001</v>
      </c>
      <c r="H13" s="132">
        <f t="shared" si="6"/>
        <v>848.45119999999997</v>
      </c>
      <c r="I13" s="132">
        <f t="shared" si="6"/>
        <v>1303.5426</v>
      </c>
      <c r="J13" s="132">
        <f t="shared" si="6"/>
        <v>1307.5168000000001</v>
      </c>
      <c r="K13" s="132">
        <f t="shared" si="6"/>
        <v>1234.9194</v>
      </c>
      <c r="L13" s="132">
        <f t="shared" si="6"/>
        <v>1135.5426</v>
      </c>
      <c r="M13" s="132">
        <f t="shared" si="6"/>
        <v>1173.2227</v>
      </c>
      <c r="N13" s="132">
        <f t="shared" si="6"/>
        <v>1350.5726</v>
      </c>
      <c r="O13" s="132">
        <f t="shared" si="6"/>
        <v>1314.0381</v>
      </c>
      <c r="P13" s="132">
        <f t="shared" si="6"/>
        <v>1265.8721</v>
      </c>
      <c r="Q13" s="132">
        <f t="shared" si="6"/>
        <v>1274.9612999999999</v>
      </c>
      <c r="R13" s="132">
        <f t="shared" si="6"/>
        <v>1107.2181</v>
      </c>
      <c r="S13" s="132">
        <f t="shared" si="6"/>
        <v>1029.0953999999999</v>
      </c>
      <c r="T13" s="132">
        <f t="shared" si="6"/>
        <v>911.88080000000002</v>
      </c>
      <c r="U13" s="132">
        <f t="shared" si="6"/>
        <v>1287.8724</v>
      </c>
      <c r="V13" s="132">
        <f t="shared" si="6"/>
        <v>1251.9349</v>
      </c>
      <c r="W13" s="132">
        <f t="shared" si="6"/>
        <v>1247.5434</v>
      </c>
      <c r="X13" s="132">
        <f t="shared" si="6"/>
        <v>1193.1767</v>
      </c>
      <c r="Y13" s="132">
        <f t="shared" si="6"/>
        <v>1240.6088</v>
      </c>
      <c r="Z13" s="132">
        <f t="shared" si="6"/>
        <v>1344.4715000000001</v>
      </c>
      <c r="AA13" s="132">
        <f t="shared" si="6"/>
        <v>1196.1604</v>
      </c>
    </row>
    <row r="14" spans="1:27" ht="11.25" customHeight="1" x14ac:dyDescent="0.15">
      <c r="A14" s="131" t="s">
        <v>120</v>
      </c>
      <c r="C14" s="134">
        <f>SUM(C11:C13)</f>
        <v>-222.68570000000022</v>
      </c>
      <c r="D14" s="134">
        <f t="shared" ref="D14:AA14" si="7">SUM(D11:D13)</f>
        <v>-250.15460000000007</v>
      </c>
      <c r="E14" s="134">
        <f t="shared" si="7"/>
        <v>-200.82510000000002</v>
      </c>
      <c r="F14" s="134">
        <f t="shared" si="7"/>
        <v>-421.3583000000001</v>
      </c>
      <c r="G14" s="134">
        <f t="shared" si="7"/>
        <v>-331.77889999999979</v>
      </c>
      <c r="H14" s="134">
        <f t="shared" si="7"/>
        <v>-490.81560000000013</v>
      </c>
      <c r="I14" s="134">
        <f t="shared" si="7"/>
        <v>-28.596299999999928</v>
      </c>
      <c r="J14" s="134">
        <f t="shared" si="7"/>
        <v>-46.776900000000069</v>
      </c>
      <c r="K14" s="134">
        <f t="shared" si="7"/>
        <v>-148.83159999999998</v>
      </c>
      <c r="L14" s="134">
        <f t="shared" si="7"/>
        <v>-274.85280000000012</v>
      </c>
      <c r="M14" s="134">
        <f t="shared" si="7"/>
        <v>-457.25359999999978</v>
      </c>
      <c r="N14" s="134">
        <f t="shared" si="7"/>
        <v>-427.12530000000015</v>
      </c>
      <c r="O14" s="134">
        <f t="shared" si="7"/>
        <v>-751.32170000000019</v>
      </c>
      <c r="P14" s="134">
        <f t="shared" si="7"/>
        <v>-736.25639999999999</v>
      </c>
      <c r="Q14" s="134">
        <f t="shared" si="7"/>
        <v>-544.36499999999978</v>
      </c>
      <c r="R14" s="134">
        <f t="shared" si="7"/>
        <v>-702.54740000000015</v>
      </c>
      <c r="S14" s="134">
        <f t="shared" si="7"/>
        <v>-667.26130000000012</v>
      </c>
      <c r="T14" s="134">
        <f t="shared" si="7"/>
        <v>-712.05049999999994</v>
      </c>
      <c r="U14" s="134">
        <f t="shared" si="7"/>
        <v>-299.69170000000008</v>
      </c>
      <c r="V14" s="134">
        <f t="shared" si="7"/>
        <v>-366.73890000000006</v>
      </c>
      <c r="W14" s="134">
        <f t="shared" si="7"/>
        <v>-323.59089999999992</v>
      </c>
      <c r="X14" s="134">
        <f t="shared" si="7"/>
        <v>-534.48109999999997</v>
      </c>
      <c r="Y14" s="134">
        <f t="shared" si="7"/>
        <v>-696.61740000000009</v>
      </c>
      <c r="Z14" s="134">
        <f t="shared" si="7"/>
        <v>-744.68389999999954</v>
      </c>
      <c r="AA14" s="134">
        <f t="shared" si="7"/>
        <v>-431.71210000000042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-105.31910000000001</v>
      </c>
      <c r="D16" s="20">
        <f t="shared" ref="D16:AA16" si="8">D29+D40</f>
        <v>-86.1083</v>
      </c>
      <c r="E16" s="20">
        <f t="shared" si="8"/>
        <v>-37.384900000000002</v>
      </c>
      <c r="F16" s="20">
        <f t="shared" si="8"/>
        <v>-228.42259999999999</v>
      </c>
      <c r="G16" s="20">
        <f t="shared" si="8"/>
        <v>-170.18219999999999</v>
      </c>
      <c r="H16" s="20">
        <f t="shared" si="8"/>
        <v>-355.91679999999997</v>
      </c>
      <c r="I16" s="20">
        <f t="shared" si="8"/>
        <v>79.168999999999997</v>
      </c>
      <c r="J16" s="20">
        <f t="shared" si="8"/>
        <v>88.768900000000002</v>
      </c>
      <c r="K16" s="20">
        <f t="shared" si="8"/>
        <v>35.923900000000003</v>
      </c>
      <c r="L16" s="20">
        <f t="shared" si="8"/>
        <v>-17.689900000000002</v>
      </c>
      <c r="M16" s="20">
        <f t="shared" si="8"/>
        <v>-196.44909999999999</v>
      </c>
      <c r="N16" s="20">
        <f t="shared" si="8"/>
        <v>-225.79259999999999</v>
      </c>
      <c r="O16" s="20">
        <f t="shared" si="8"/>
        <v>-631.01319999999998</v>
      </c>
      <c r="P16" s="20">
        <f t="shared" si="8"/>
        <v>-584.54160000000002</v>
      </c>
      <c r="Q16" s="20">
        <f t="shared" si="8"/>
        <v>-479.22280000000001</v>
      </c>
      <c r="R16" s="20">
        <f t="shared" si="8"/>
        <v>-611.94560000000001</v>
      </c>
      <c r="S16" s="20">
        <f t="shared" si="8"/>
        <v>-620.4325</v>
      </c>
      <c r="T16" s="20">
        <f t="shared" si="8"/>
        <v>-627.85940000000005</v>
      </c>
      <c r="U16" s="20">
        <f t="shared" si="8"/>
        <v>-340.05239999999998</v>
      </c>
      <c r="V16" s="20">
        <f t="shared" si="8"/>
        <v>-401.40809999999999</v>
      </c>
      <c r="W16" s="20">
        <f t="shared" si="8"/>
        <v>-329.45690000000002</v>
      </c>
      <c r="X16" s="20">
        <f t="shared" si="8"/>
        <v>-452.16930000000002</v>
      </c>
      <c r="Y16" s="20">
        <f t="shared" si="8"/>
        <v>-557.87419999999997</v>
      </c>
      <c r="Z16" s="20">
        <f t="shared" si="8"/>
        <v>-661.09050000000002</v>
      </c>
      <c r="AA16" s="20">
        <f t="shared" si="8"/>
        <v>-312.50220000000002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1088.3747000000001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1116.4748</v>
      </c>
      <c r="M19" s="263">
        <f>'MWA FIXED INPUT PG'!M19</f>
        <v>1116.2874999999999</v>
      </c>
      <c r="N19" s="263">
        <f>'MWA FIXED INPUT PG'!N19</f>
        <v>1127.71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832.50909999999999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1780.5976000000001</v>
      </c>
      <c r="D21" s="263">
        <f>'MWA FIXED INPUT PG'!D21</f>
        <v>1621.6355000000001</v>
      </c>
      <c r="E21" s="263">
        <f>'MWA FIXED INPUT PG'!E21</f>
        <v>1364.2235000000001</v>
      </c>
      <c r="F21" s="263">
        <f>'MWA FIXED INPUT PG'!F21</f>
        <v>1332.2653</v>
      </c>
      <c r="G21" s="263">
        <f>'MWA FIXED INPUT PG'!G21</f>
        <v>1290.1039000000001</v>
      </c>
      <c r="H21" s="263">
        <f>'MWA FIXED INPUT PG'!H21</f>
        <v>1205.6547</v>
      </c>
      <c r="I21" s="263">
        <f>'MWA FIXED INPUT PG'!I21</f>
        <v>1655.9717000000001</v>
      </c>
      <c r="J21" s="263">
        <f>'MWA FIXED INPUT PG'!J21</f>
        <v>1661.8882000000001</v>
      </c>
      <c r="K21" s="263">
        <f>'MWA FIXED INPUT PG'!K21</f>
        <v>1605.5315000000001</v>
      </c>
      <c r="L21" s="263">
        <f>'MWA FIXED INPUT PG'!L21</f>
        <v>1502.6474000000001</v>
      </c>
      <c r="M21" s="263">
        <f>'MWA FIXED INPUT PG'!M21</f>
        <v>1516.6845000000001</v>
      </c>
      <c r="N21" s="263">
        <f>'MWA FIXED INPUT PG'!N21</f>
        <v>1706.9536000000001</v>
      </c>
      <c r="O21" s="263">
        <f>'MWA FIXED INPUT PG'!O21</f>
        <v>1754.3588</v>
      </c>
      <c r="P21" s="263">
        <f>'MWA FIXED INPUT PG'!P21</f>
        <v>1725.2325000000001</v>
      </c>
      <c r="Q21" s="263">
        <f>'MWA FIXED INPUT PG'!Q21</f>
        <v>1517.9748999999999</v>
      </c>
      <c r="R21" s="263">
        <f>'MWA FIXED INPUT PG'!R21</f>
        <v>1366.8825999999999</v>
      </c>
      <c r="S21" s="263">
        <f>'MWA FIXED INPUT PG'!S21</f>
        <v>1196.8520000000001</v>
      </c>
      <c r="T21" s="263">
        <f>'MWA FIXED INPUT PG'!T21</f>
        <v>1263.6709000000001</v>
      </c>
      <c r="U21" s="263">
        <f>'MWA FIXED INPUT PG'!U21</f>
        <v>1663.4745</v>
      </c>
      <c r="V21" s="263">
        <f>'MWA FIXED INPUT PG'!V21</f>
        <v>1624.9115999999999</v>
      </c>
      <c r="W21" s="263">
        <f>'MWA FIXED INPUT PG'!W21</f>
        <v>1562.5527999999999</v>
      </c>
      <c r="X21" s="263">
        <f>'MWA FIXED INPUT PG'!X21</f>
        <v>1467.1278</v>
      </c>
      <c r="Y21" s="263">
        <f>'MWA FIXED INPUT PG'!Y21</f>
        <v>1591.8398</v>
      </c>
      <c r="Z21" s="263">
        <f>'MWA FIXED INPUT PG'!Z21</f>
        <v>1685.5615</v>
      </c>
      <c r="AA21" s="263">
        <f>'MWA FIXED INPUT PG'!AA21</f>
        <v>1526.9824000000001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-12.78009999999972</v>
      </c>
      <c r="D22" s="264">
        <f t="shared" ref="D22:AA22" si="9">SUM(D19:D21)</f>
        <v>36.92639999999983</v>
      </c>
      <c r="E22" s="264">
        <f t="shared" si="9"/>
        <v>91.481399999999894</v>
      </c>
      <c r="F22" s="264">
        <f t="shared" si="9"/>
        <v>-137.43110000000001</v>
      </c>
      <c r="G22" s="264">
        <f t="shared" si="9"/>
        <v>-92.76949999999988</v>
      </c>
      <c r="H22" s="264">
        <f t="shared" si="9"/>
        <v>-297.9978000000001</v>
      </c>
      <c r="I22" s="264">
        <f t="shared" si="9"/>
        <v>164.13770000000022</v>
      </c>
      <c r="J22" s="264">
        <f t="shared" si="9"/>
        <v>186.66309999999999</v>
      </c>
      <c r="K22" s="264">
        <f t="shared" si="9"/>
        <v>197.58490000000006</v>
      </c>
      <c r="L22" s="264">
        <f t="shared" si="9"/>
        <v>168.03890000000024</v>
      </c>
      <c r="M22" s="264">
        <f t="shared" si="9"/>
        <v>12.194499999999834</v>
      </c>
      <c r="N22" s="264">
        <f t="shared" si="9"/>
        <v>-52.646399999999858</v>
      </c>
      <c r="O22" s="264">
        <f t="shared" si="9"/>
        <v>-536.15470000000005</v>
      </c>
      <c r="P22" s="264">
        <f t="shared" si="9"/>
        <v>-470.75549999999976</v>
      </c>
      <c r="Q22" s="264">
        <f t="shared" si="9"/>
        <v>-427.86069999999995</v>
      </c>
      <c r="R22" s="264">
        <f t="shared" si="9"/>
        <v>-545.73649999999998</v>
      </c>
      <c r="S22" s="264">
        <f t="shared" si="9"/>
        <v>-583.50990000000002</v>
      </c>
      <c r="T22" s="264">
        <f t="shared" si="9"/>
        <v>-560.50660000000016</v>
      </c>
      <c r="U22" s="264">
        <f t="shared" si="9"/>
        <v>-371.87530000000015</v>
      </c>
      <c r="V22" s="264">
        <f t="shared" si="9"/>
        <v>-428.74350000000004</v>
      </c>
      <c r="W22" s="264">
        <f t="shared" si="9"/>
        <v>-334.14969999999994</v>
      </c>
      <c r="X22" s="264">
        <f t="shared" si="9"/>
        <v>-392.72180000000003</v>
      </c>
      <c r="Y22" s="264">
        <f t="shared" si="9"/>
        <v>-436.47390000000019</v>
      </c>
      <c r="Z22" s="264">
        <f t="shared" si="9"/>
        <v>-595.18010000000027</v>
      </c>
      <c r="AA22" s="264">
        <f t="shared" si="9"/>
        <v>-225.38499999999976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1291.5922</v>
      </c>
      <c r="D26" s="263">
        <f>'MWA FIXED INPUT PG'!D26</f>
        <v>1235.8181999999999</v>
      </c>
      <c r="E26" s="263">
        <f>'MWA FIXED INPUT PG'!E26</f>
        <v>1130.4277999999999</v>
      </c>
      <c r="F26" s="263">
        <f>'MWA FIXED INPUT PG'!F26</f>
        <v>1114.2378000000001</v>
      </c>
      <c r="G26" s="263">
        <f>'MWA FIXED INPUT PG'!G26</f>
        <v>1092.2143000000001</v>
      </c>
      <c r="H26" s="263">
        <f>'MWA FIXED INPUT PG'!H26</f>
        <v>848.45119999999997</v>
      </c>
      <c r="I26" s="263">
        <f>'MWA FIXED INPUT PG'!I26</f>
        <v>1303.5426</v>
      </c>
      <c r="J26" s="263">
        <f>'MWA FIXED INPUT PG'!J26</f>
        <v>1307.5168000000001</v>
      </c>
      <c r="K26" s="263">
        <f>'MWA FIXED INPUT PG'!K26</f>
        <v>1234.9194</v>
      </c>
      <c r="L26" s="263">
        <f>'MWA FIXED INPUT PG'!L26</f>
        <v>1135.5426</v>
      </c>
      <c r="M26" s="263">
        <f>'MWA FIXED INPUT PG'!M26</f>
        <v>1173.2227</v>
      </c>
      <c r="N26" s="263">
        <f>'MWA FIXED INPUT PG'!N26</f>
        <v>1350.5726</v>
      </c>
      <c r="O26" s="263">
        <f>'MWA FIXED INPUT PG'!O26</f>
        <v>1314.0381</v>
      </c>
      <c r="P26" s="263">
        <f>'MWA FIXED INPUT PG'!P26</f>
        <v>1265.8721</v>
      </c>
      <c r="Q26" s="263">
        <f>'MWA FIXED INPUT PG'!Q26</f>
        <v>1274.9612999999999</v>
      </c>
      <c r="R26" s="263">
        <f>'MWA FIXED INPUT PG'!R26</f>
        <v>1107.2181</v>
      </c>
      <c r="S26" s="263">
        <f>'MWA FIXED INPUT PG'!S26</f>
        <v>1029.0953999999999</v>
      </c>
      <c r="T26" s="263">
        <f>'MWA FIXED INPUT PG'!T26</f>
        <v>911.88080000000002</v>
      </c>
      <c r="U26" s="263">
        <f>'MWA FIXED INPUT PG'!U26</f>
        <v>1287.8724</v>
      </c>
      <c r="V26" s="263">
        <f>'MWA FIXED INPUT PG'!V26</f>
        <v>1251.9349</v>
      </c>
      <c r="W26" s="263">
        <f>'MWA FIXED INPUT PG'!W26</f>
        <v>1247.5434</v>
      </c>
      <c r="X26" s="263">
        <f>'MWA FIXED INPUT PG'!X26</f>
        <v>1193.1767</v>
      </c>
      <c r="Y26" s="263">
        <f>'MWA FIXED INPUT PG'!Y26</f>
        <v>1240.6088</v>
      </c>
      <c r="Z26" s="263">
        <f>'MWA FIXED INPUT PG'!Z26</f>
        <v>1344.4715000000001</v>
      </c>
      <c r="AA26" s="263">
        <f>'MWA FIXED INPUT PG'!AA26</f>
        <v>1196.1604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-222.68570000000022</v>
      </c>
      <c r="D27" s="264">
        <f t="shared" ref="D27:AA27" si="10">SUM(D24:D26)</f>
        <v>-250.15460000000007</v>
      </c>
      <c r="E27" s="264">
        <f t="shared" si="10"/>
        <v>-200.82510000000002</v>
      </c>
      <c r="F27" s="264">
        <f t="shared" si="10"/>
        <v>-271.85169999999994</v>
      </c>
      <c r="G27" s="264">
        <f t="shared" si="10"/>
        <v>-181.77889999999979</v>
      </c>
      <c r="H27" s="264">
        <f t="shared" si="10"/>
        <v>-340.81560000000013</v>
      </c>
      <c r="I27" s="264">
        <f t="shared" si="10"/>
        <v>-28.596299999999928</v>
      </c>
      <c r="J27" s="264">
        <f t="shared" si="10"/>
        <v>-46.776900000000069</v>
      </c>
      <c r="K27" s="264">
        <f t="shared" si="10"/>
        <v>-148.83159999999998</v>
      </c>
      <c r="L27" s="264">
        <f t="shared" si="10"/>
        <v>-274.85280000000012</v>
      </c>
      <c r="M27" s="264">
        <f t="shared" si="10"/>
        <v>-457.25359999999978</v>
      </c>
      <c r="N27" s="264">
        <f t="shared" si="10"/>
        <v>-427.12530000000015</v>
      </c>
      <c r="O27" s="264">
        <f t="shared" si="10"/>
        <v>-751.32170000000019</v>
      </c>
      <c r="P27" s="264">
        <f t="shared" si="10"/>
        <v>-736.25639999999999</v>
      </c>
      <c r="Q27" s="264">
        <f t="shared" si="10"/>
        <v>-544.36499999999978</v>
      </c>
      <c r="R27" s="264">
        <f t="shared" si="10"/>
        <v>-702.54740000000015</v>
      </c>
      <c r="S27" s="264">
        <f t="shared" si="10"/>
        <v>-667.26130000000012</v>
      </c>
      <c r="T27" s="264">
        <f t="shared" si="10"/>
        <v>-712.05049999999994</v>
      </c>
      <c r="U27" s="264">
        <f t="shared" si="10"/>
        <v>-299.69170000000008</v>
      </c>
      <c r="V27" s="264">
        <f t="shared" si="10"/>
        <v>-366.73890000000006</v>
      </c>
      <c r="W27" s="264">
        <f t="shared" si="10"/>
        <v>-323.59089999999992</v>
      </c>
      <c r="X27" s="264">
        <f t="shared" si="10"/>
        <v>-534.48109999999997</v>
      </c>
      <c r="Y27" s="264">
        <f t="shared" si="10"/>
        <v>-696.61740000000009</v>
      </c>
      <c r="Z27" s="264">
        <f t="shared" si="10"/>
        <v>-744.68389999999954</v>
      </c>
      <c r="AA27" s="264">
        <f t="shared" si="10"/>
        <v>-413.17650000000026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-105.31910000000001</v>
      </c>
      <c r="D29" s="20">
        <f>'MWA FIXED INPUT PG'!D29</f>
        <v>-86.1083</v>
      </c>
      <c r="E29" s="20">
        <f>'MWA FIXED INPUT PG'!E29</f>
        <v>-37.384900000000002</v>
      </c>
      <c r="F29" s="20">
        <f>'MWA FIXED INPUT PG'!F29</f>
        <v>-194.1865</v>
      </c>
      <c r="G29" s="20">
        <f>'MWA FIXED INPUT PG'!G29</f>
        <v>-132.0102</v>
      </c>
      <c r="H29" s="20">
        <f>'MWA FIXED INPUT PG'!H29</f>
        <v>-317.02789999999999</v>
      </c>
      <c r="I29" s="20">
        <f>'MWA FIXED INPUT PG'!I29</f>
        <v>79.168999999999997</v>
      </c>
      <c r="J29" s="20">
        <f>'MWA FIXED INPUT PG'!J29</f>
        <v>88.768900000000002</v>
      </c>
      <c r="K29" s="20">
        <f>'MWA FIXED INPUT PG'!K29</f>
        <v>35.923900000000003</v>
      </c>
      <c r="L29" s="20">
        <f>'MWA FIXED INPUT PG'!L29</f>
        <v>-17.689900000000002</v>
      </c>
      <c r="M29" s="20">
        <f>'MWA FIXED INPUT PG'!M29</f>
        <v>-196.44909999999999</v>
      </c>
      <c r="N29" s="20">
        <f>'MWA FIXED INPUT PG'!N29</f>
        <v>-225.79259999999999</v>
      </c>
      <c r="O29" s="20">
        <f>'MWA FIXED INPUT PG'!O29</f>
        <v>-631.01319999999998</v>
      </c>
      <c r="P29" s="20">
        <f>'MWA FIXED INPUT PG'!P29</f>
        <v>-584.54160000000002</v>
      </c>
      <c r="Q29" s="20">
        <f>'MWA FIXED INPUT PG'!Q29</f>
        <v>-479.22280000000001</v>
      </c>
      <c r="R29" s="20">
        <f>'MWA FIXED INPUT PG'!R29</f>
        <v>-611.94560000000001</v>
      </c>
      <c r="S29" s="20">
        <f>'MWA FIXED INPUT PG'!S29</f>
        <v>-620.4325</v>
      </c>
      <c r="T29" s="20">
        <f>'MWA FIXED INPUT PG'!T29</f>
        <v>-627.85940000000005</v>
      </c>
      <c r="U29" s="20">
        <f>'MWA FIXED INPUT PG'!U29</f>
        <v>-340.05239999999998</v>
      </c>
      <c r="V29" s="20">
        <f>'MWA FIXED INPUT PG'!V29</f>
        <v>-401.40809999999999</v>
      </c>
      <c r="W29" s="20">
        <f>'MWA FIXED INPUT PG'!W29</f>
        <v>-329.45690000000002</v>
      </c>
      <c r="X29" s="20">
        <f>'MWA FIXED INPUT PG'!X29</f>
        <v>-452.16930000000002</v>
      </c>
      <c r="Y29" s="20">
        <f>'MWA FIXED INPUT PG'!Y29</f>
        <v>-557.87419999999997</v>
      </c>
      <c r="Z29" s="20">
        <f>'MWA FIXED INPUT PG'!Z29</f>
        <v>-661.09050000000002</v>
      </c>
      <c r="AA29" s="20">
        <f>'MWA FIXED INPUT PG'!AA29</f>
        <v>-307.87610000000001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-231.01319999999998</v>
      </c>
      <c r="P32" s="18">
        <f>'MWA FIXED INPUT PG'!P32</f>
        <v>-184.54160000000002</v>
      </c>
      <c r="Q32" s="18">
        <f>'MWA FIXED INPUT PG'!Q32</f>
        <v>-79.222800000000007</v>
      </c>
      <c r="R32" s="18">
        <f>'MWA FIXED INPUT PG'!R32</f>
        <v>-11.945600000000013</v>
      </c>
      <c r="S32" s="18">
        <f>'MWA FIXED INPUT PG'!S32</f>
        <v>-20.432500000000001</v>
      </c>
      <c r="T32" s="18">
        <f>'MWA FIXED INPUT PG'!T32</f>
        <v>-27.859400000000051</v>
      </c>
      <c r="U32" s="18">
        <f>'MWA FIXED INPUT PG'!U32</f>
        <v>0</v>
      </c>
      <c r="V32" s="18">
        <f>'MWA FIXED INPUT PG'!V32</f>
        <v>-1.4080999999999904</v>
      </c>
      <c r="W32" s="18">
        <f>'MWA FIXED INPUT PG'!W32</f>
        <v>0</v>
      </c>
      <c r="X32" s="18">
        <f>'MWA FIXED INPUT PG'!X32</f>
        <v>-52.169300000000021</v>
      </c>
      <c r="Y32" s="18">
        <f>'MWA FIXED INPUT PG'!Y32</f>
        <v>-157.87419999999997</v>
      </c>
      <c r="Z32" s="18">
        <f>'MWA FIXED INPUT PG'!Z32</f>
        <v>-261.09050000000002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50</v>
      </c>
      <c r="G35" s="263">
        <f>'MWA FIXED INPUT PG'!G35</f>
        <v>50</v>
      </c>
      <c r="H35" s="263">
        <f>'MWA FIXED INPUT PG'!H35</f>
        <v>50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6.2704000000000004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-34.2361</v>
      </c>
      <c r="G40" s="20">
        <f>'MWA FIXED INPUT PG'!G40</f>
        <v>-38.171999999999997</v>
      </c>
      <c r="H40" s="20">
        <f>'MWA FIXED INPUT PG'!H40</f>
        <v>-38.8889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-4.6261000000000001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0.56965201228915341</v>
      </c>
      <c r="D47" s="135">
        <f>[2]Summary!G59</f>
        <v>0.29478177336813172</v>
      </c>
      <c r="E47" s="135">
        <f>[2]Summary!H59</f>
        <v>1.7822203900086375E-2</v>
      </c>
      <c r="F47" s="135">
        <f>[2]Summary!I59</f>
        <v>1.0543245795564982E-2</v>
      </c>
      <c r="G47" s="135">
        <f>[2]Summary!J59</f>
        <v>4.4394138961891483E-2</v>
      </c>
      <c r="H47" s="135">
        <f>[2]Summary!K59</f>
        <v>0.22471381948189084</v>
      </c>
      <c r="I47" s="135">
        <f>[2]Summary!L59</f>
        <v>0.72289422472315423</v>
      </c>
      <c r="J47" s="135">
        <f>[2]Summary!M59</f>
        <v>0.91587058659801124</v>
      </c>
      <c r="K47" s="135">
        <f>[2]Summary!N59</f>
        <v>0.84459250103628047</v>
      </c>
      <c r="L47" s="135">
        <f>[2]Summary!O59</f>
        <v>0.5705529498165719</v>
      </c>
      <c r="M47" s="135">
        <f>[2]Summary!P59</f>
        <v>0.40223738535596848</v>
      </c>
      <c r="N47" s="135">
        <f>[2]Summary!Q59</f>
        <v>0.44590270845235602</v>
      </c>
      <c r="O47" s="135">
        <f>[2]Summary!R59</f>
        <v>0.53440028695352915</v>
      </c>
      <c r="P47" s="135">
        <f>[2]Summary!S59</f>
        <v>0.46975485233288228</v>
      </c>
      <c r="Q47" s="135">
        <f>[2]Summary!T59</f>
        <v>0.3744047130077075</v>
      </c>
      <c r="R47" s="135">
        <f>[2]Summary!U59</f>
        <v>0.33527183152589002</v>
      </c>
      <c r="S47" s="135">
        <f>[2]Summary!V59</f>
        <v>0.24725386902099</v>
      </c>
      <c r="T47" s="135">
        <f>[2]Summary!W59</f>
        <v>0.31668184719564163</v>
      </c>
      <c r="U47" s="135">
        <f>[2]Summary!X59</f>
        <v>0.75686156548927341</v>
      </c>
      <c r="V47" s="135">
        <f>[2]Summary!Y59</f>
        <v>0.84994216210677986</v>
      </c>
      <c r="W47" s="135">
        <f>[2]Summary!Z59</f>
        <v>0.76595998994786119</v>
      </c>
      <c r="X47" s="135">
        <f>[2]Summary!AA59</f>
        <v>0.51765554763749932</v>
      </c>
      <c r="Y47" s="135">
        <f>[2]Summary!AB59</f>
        <v>0.4643600537957151</v>
      </c>
      <c r="Z47" s="135">
        <f>[2]Summary!AC59</f>
        <v>0.52190380595036789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2.2289507021008736E-2</v>
      </c>
      <c r="D48" s="135">
        <f>[2]Summary!G60</f>
        <v>2.9954436030069417E-2</v>
      </c>
      <c r="E48" s="135">
        <f>[2]Summary!H60</f>
        <v>2.6531390835088375E-3</v>
      </c>
      <c r="F48" s="135">
        <f>[2]Summary!I60</f>
        <v>1.1533550450676389E-3</v>
      </c>
      <c r="G48" s="135">
        <f>[2]Summary!J60</f>
        <v>5.8717731481627844E-4</v>
      </c>
      <c r="H48" s="135">
        <f>[2]Summary!K60</f>
        <v>1.705380377953547E-2</v>
      </c>
      <c r="I48" s="135">
        <f>[2]Summary!L60</f>
        <v>0.38622837667143656</v>
      </c>
      <c r="J48" s="135">
        <f>[2]Summary!M60</f>
        <v>0.54529371570267959</v>
      </c>
      <c r="K48" s="135">
        <f>[2]Summary!N60</f>
        <v>0.39323786753006806</v>
      </c>
      <c r="L48" s="135">
        <f>[2]Summary!O60</f>
        <v>0.20504846891521067</v>
      </c>
      <c r="M48" s="135">
        <f>[2]Summary!P60</f>
        <v>0.10599511685193597</v>
      </c>
      <c r="N48" s="135">
        <f>[2]Summary!Q60</f>
        <v>0.12225974576440733</v>
      </c>
      <c r="O48" s="135">
        <f>[2]Summary!R60</f>
        <v>0.12231314238291513</v>
      </c>
      <c r="P48" s="135">
        <f>[2]Summary!S60</f>
        <v>6.6039337242097318E-2</v>
      </c>
      <c r="Q48" s="135">
        <f>[2]Summary!T60</f>
        <v>0.32493128465161869</v>
      </c>
      <c r="R48" s="135">
        <f>[2]Summary!U60</f>
        <v>0.16644830348883144</v>
      </c>
      <c r="S48" s="135">
        <f>[2]Summary!V60</f>
        <v>0.15615722297493406</v>
      </c>
      <c r="T48" s="135">
        <f>[2]Summary!W60</f>
        <v>9.4586138969340205E-2</v>
      </c>
      <c r="U48" s="135">
        <f>[2]Summary!X60</f>
        <v>0.35040332314783823</v>
      </c>
      <c r="V48" s="135">
        <f>[2]Summary!Y60</f>
        <v>0.43350458461127872</v>
      </c>
      <c r="W48" s="135">
        <f>[2]Summary!Z60</f>
        <v>0.37717353415620725</v>
      </c>
      <c r="X48" s="135">
        <f>[2]Summary!AA60</f>
        <v>0.3188259414935779</v>
      </c>
      <c r="Y48" s="135">
        <f>[2]Summary!AB60</f>
        <v>0.16538562906159993</v>
      </c>
      <c r="Z48" s="135">
        <f>[2]Summary!AC60</f>
        <v>0.19059152989820649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0.98213270620217119</v>
      </c>
      <c r="D50" s="135">
        <f>[2]Summary!G62</f>
        <v>0.76747068456526246</v>
      </c>
      <c r="E50" s="135">
        <f>[2]Summary!H62</f>
        <v>0.47714177659188317</v>
      </c>
      <c r="F50" s="135">
        <f>[2]Summary!I62</f>
        <v>0.35020249663675973</v>
      </c>
      <c r="G50" s="135">
        <f>[2]Summary!J62</f>
        <v>0.27710691939718368</v>
      </c>
      <c r="H50" s="135">
        <f>[2]Summary!K62</f>
        <v>0.42850992771910512</v>
      </c>
      <c r="I50" s="135">
        <f>[2]Summary!L62</f>
        <v>0.88664760745497573</v>
      </c>
      <c r="J50" s="135">
        <f>[2]Summary!M62</f>
        <v>0.97460576116084385</v>
      </c>
      <c r="K50" s="135">
        <f>[2]Summary!N62</f>
        <v>0.93605211056481707</v>
      </c>
      <c r="L50" s="135">
        <f>[2]Summary!O62</f>
        <v>0.7515220955273656</v>
      </c>
      <c r="M50" s="135">
        <f>[2]Summary!P62</f>
        <v>0.72689532377165622</v>
      </c>
      <c r="N50" s="135">
        <f>[2]Summary!Q62</f>
        <v>0.78191754606895103</v>
      </c>
      <c r="O50" s="135">
        <f>[2]Summary!R62</f>
        <v>0.83350489640217029</v>
      </c>
      <c r="P50" s="135">
        <f>[2]Summary!S62</f>
        <v>0.78465672953930932</v>
      </c>
      <c r="Q50" s="135">
        <f>[2]Summary!T62</f>
        <v>0.67771355381899245</v>
      </c>
      <c r="R50" s="135">
        <f>[2]Summary!U62</f>
        <v>0.55295531335715609</v>
      </c>
      <c r="S50" s="135">
        <f>[2]Summary!V62</f>
        <v>0.43276451816491279</v>
      </c>
      <c r="T50" s="135">
        <f>[2]Summary!W62</f>
        <v>0.51020868946914721</v>
      </c>
      <c r="U50" s="135">
        <f>[2]Summary!X62</f>
        <v>0.87772693394659873</v>
      </c>
      <c r="V50" s="135">
        <f>[2]Summary!Y62</f>
        <v>0.94494801376236315</v>
      </c>
      <c r="W50" s="135">
        <f>[2]Summary!Z62</f>
        <v>0.90197163953040893</v>
      </c>
      <c r="X50" s="135">
        <f>[2]Summary!AA62</f>
        <v>0.69441735367233171</v>
      </c>
      <c r="Y50" s="135">
        <f>[2]Summary!AB62</f>
        <v>0.72816538875526005</v>
      </c>
      <c r="Z50" s="135">
        <f>[2]Summary!AC62</f>
        <v>0.77963615678412124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0.48253054532816808</v>
      </c>
      <c r="D51" s="135">
        <f>[2]Summary!G63</f>
        <v>0.29534343580275635</v>
      </c>
      <c r="E51" s="135">
        <f>[2]Summary!H63</f>
        <v>0.19185430945208604</v>
      </c>
      <c r="F51" s="135">
        <f>[2]Summary!I63</f>
        <v>4.3426490109881977E-2</v>
      </c>
      <c r="G51" s="135">
        <f>[2]Summary!J63</f>
        <v>2.302618358675812E-2</v>
      </c>
      <c r="H51" s="135">
        <f>[2]Summary!K63</f>
        <v>5.2195061228210042E-2</v>
      </c>
      <c r="I51" s="135">
        <f>[2]Summary!L63</f>
        <v>0.61867804291086781</v>
      </c>
      <c r="J51" s="135">
        <f>[2]Summary!M63</f>
        <v>0.77141914255984423</v>
      </c>
      <c r="K51" s="135">
        <f>[2]Summary!N63</f>
        <v>0.60303038550064492</v>
      </c>
      <c r="L51" s="135">
        <f>[2]Summary!O63</f>
        <v>0.43750540695860396</v>
      </c>
      <c r="M51" s="135">
        <f>[2]Summary!P63</f>
        <v>0.39989920719625544</v>
      </c>
      <c r="N51" s="135">
        <f>[2]Summary!Q63</f>
        <v>0.42779980723443034</v>
      </c>
      <c r="O51" s="135">
        <f>[2]Summary!R63</f>
        <v>0.40939298924968803</v>
      </c>
      <c r="P51" s="135">
        <f>[2]Summary!S63</f>
        <v>0.28519306235994457</v>
      </c>
      <c r="Q51" s="135">
        <f>[2]Summary!T63</f>
        <v>0.48487572120420652</v>
      </c>
      <c r="R51" s="135">
        <f>[2]Summary!U63</f>
        <v>0.31439267189482389</v>
      </c>
      <c r="S51" s="135">
        <f>[2]Summary!V63</f>
        <v>0.28748776501740914</v>
      </c>
      <c r="T51" s="135">
        <f>[2]Summary!W63</f>
        <v>0.19211077361064602</v>
      </c>
      <c r="U51" s="135">
        <f>[2]Summary!X63</f>
        <v>0.63641738011375881</v>
      </c>
      <c r="V51" s="135">
        <f>[2]Summary!Y63</f>
        <v>0.741999789832957</v>
      </c>
      <c r="W51" s="135">
        <f>[2]Summary!Z63</f>
        <v>0.66325076781981573</v>
      </c>
      <c r="X51" s="135">
        <f>[2]Summary!AA63</f>
        <v>0.47536759429848485</v>
      </c>
      <c r="Y51" s="135">
        <f>[2]Summary!AB63</f>
        <v>0.41733729837515154</v>
      </c>
      <c r="Z51" s="135">
        <f>[2]Summary!AC63</f>
        <v>0.479446529815309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301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302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1088.3747000000001</v>
      </c>
      <c r="D6" s="163">
        <v>1209.2023999999999</v>
      </c>
      <c r="E6" s="163">
        <v>1235.4286</v>
      </c>
      <c r="F6" s="163">
        <v>1011.3661</v>
      </c>
      <c r="G6" s="163">
        <v>981.09780000000001</v>
      </c>
      <c r="H6" s="163">
        <v>897.89250000000004</v>
      </c>
      <c r="I6" s="163">
        <v>996.07470000000001</v>
      </c>
      <c r="J6" s="163">
        <v>1015.5712</v>
      </c>
      <c r="K6" s="163">
        <v>1038.155</v>
      </c>
      <c r="L6" s="163">
        <v>1116.4748</v>
      </c>
      <c r="M6" s="163">
        <v>1116.2874999999999</v>
      </c>
      <c r="N6" s="163">
        <v>1127.71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838.77949999999998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1780.5976000000001</v>
      </c>
      <c r="D8" s="163">
        <v>1621.6355000000001</v>
      </c>
      <c r="E8" s="163">
        <v>1364.2235000000001</v>
      </c>
      <c r="F8" s="163">
        <v>1332.2653</v>
      </c>
      <c r="G8" s="163">
        <v>1290.1039000000001</v>
      </c>
      <c r="H8" s="163">
        <v>1205.6547</v>
      </c>
      <c r="I8" s="163">
        <v>1676.8717000000001</v>
      </c>
      <c r="J8" s="163">
        <v>1682.7882000000002</v>
      </c>
      <c r="K8" s="163">
        <v>1626.6315</v>
      </c>
      <c r="L8" s="163">
        <v>1502.6474000000001</v>
      </c>
      <c r="M8" s="163">
        <v>1516.6845000000001</v>
      </c>
      <c r="N8" s="163">
        <v>1706.9536000000001</v>
      </c>
      <c r="O8" s="163">
        <v>1754.3588</v>
      </c>
      <c r="P8" s="163">
        <v>1725.2325000000001</v>
      </c>
      <c r="Q8" s="163">
        <v>1517.9748999999999</v>
      </c>
      <c r="R8" s="163">
        <v>1366.8825999999999</v>
      </c>
      <c r="S8" s="163">
        <v>1196.8520000000001</v>
      </c>
      <c r="T8" s="163">
        <v>1263.6709000000001</v>
      </c>
      <c r="U8" s="163">
        <v>1684.3745000000001</v>
      </c>
      <c r="V8" s="163">
        <v>1645.8116</v>
      </c>
      <c r="W8" s="163">
        <v>1583.6527999999998</v>
      </c>
      <c r="X8" s="163">
        <v>1467.1278</v>
      </c>
      <c r="Y8" s="163">
        <v>1591.8398</v>
      </c>
      <c r="Z8" s="163">
        <v>1685.5615</v>
      </c>
      <c r="AA8" s="163">
        <v>1532.2404000000001</v>
      </c>
    </row>
    <row r="9" spans="1:27" ht="11.25" customHeight="1" x14ac:dyDescent="0.2">
      <c r="A9" s="163" t="s">
        <v>116</v>
      </c>
      <c r="B9" s="161"/>
      <c r="C9" s="254">
        <v>-12.78009999999972</v>
      </c>
      <c r="D9" s="254">
        <v>36.92639999999983</v>
      </c>
      <c r="E9" s="254">
        <v>91.481399999999894</v>
      </c>
      <c r="F9" s="254">
        <v>-87.431100000000015</v>
      </c>
      <c r="G9" s="254">
        <v>-42.76949999999988</v>
      </c>
      <c r="H9" s="254">
        <v>-247.9978000000001</v>
      </c>
      <c r="I9" s="254">
        <v>185.03770000000031</v>
      </c>
      <c r="J9" s="254">
        <v>207.56310000000008</v>
      </c>
      <c r="K9" s="254">
        <v>218.68489999999997</v>
      </c>
      <c r="L9" s="254">
        <v>168.03890000000024</v>
      </c>
      <c r="M9" s="254">
        <v>12.194499999999834</v>
      </c>
      <c r="N9" s="254">
        <v>-52.646399999999858</v>
      </c>
      <c r="O9" s="254">
        <v>-536.15470000000005</v>
      </c>
      <c r="P9" s="254">
        <v>-470.75549999999976</v>
      </c>
      <c r="Q9" s="254">
        <v>-427.86069999999995</v>
      </c>
      <c r="R9" s="254">
        <v>-545.73649999999998</v>
      </c>
      <c r="S9" s="254">
        <v>-583.50990000000002</v>
      </c>
      <c r="T9" s="254">
        <v>-560.50660000000016</v>
      </c>
      <c r="U9" s="254">
        <v>-350.97530000000006</v>
      </c>
      <c r="V9" s="254">
        <v>-407.84349999999995</v>
      </c>
      <c r="W9" s="254">
        <v>-313.04970000000003</v>
      </c>
      <c r="X9" s="254">
        <v>-392.72180000000003</v>
      </c>
      <c r="Y9" s="254">
        <v>-436.47390000000019</v>
      </c>
      <c r="Z9" s="254">
        <v>-595.18010000000027</v>
      </c>
      <c r="AA9" s="254">
        <v>-213.85659999999962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1291.5922</v>
      </c>
      <c r="D13" s="163">
        <v>1235.8181999999999</v>
      </c>
      <c r="E13" s="163">
        <v>1130.4277999999999</v>
      </c>
      <c r="F13" s="163">
        <v>1114.2378000000001</v>
      </c>
      <c r="G13" s="163">
        <v>1092.2143000000001</v>
      </c>
      <c r="H13" s="163">
        <v>848.45119999999997</v>
      </c>
      <c r="I13" s="163">
        <v>1303.5427</v>
      </c>
      <c r="J13" s="163">
        <v>1307.5168000000001</v>
      </c>
      <c r="K13" s="163">
        <v>1234.9194</v>
      </c>
      <c r="L13" s="163">
        <v>1135.5426</v>
      </c>
      <c r="M13" s="163">
        <v>1173.2227</v>
      </c>
      <c r="N13" s="163">
        <v>1350.5726</v>
      </c>
      <c r="O13" s="163">
        <v>1314.0381</v>
      </c>
      <c r="P13" s="163">
        <v>1265.8721</v>
      </c>
      <c r="Q13" s="163">
        <v>1274.9612999999999</v>
      </c>
      <c r="R13" s="163">
        <v>1107.2181</v>
      </c>
      <c r="S13" s="163">
        <v>1029.0953999999999</v>
      </c>
      <c r="T13" s="163">
        <v>911.88080000000002</v>
      </c>
      <c r="U13" s="163">
        <v>1287.8724</v>
      </c>
      <c r="V13" s="163">
        <v>1251.9349</v>
      </c>
      <c r="W13" s="163">
        <v>1247.5434</v>
      </c>
      <c r="X13" s="163">
        <v>1193.1767</v>
      </c>
      <c r="Y13" s="163">
        <v>1240.6088</v>
      </c>
      <c r="Z13" s="163">
        <v>1344.4715000000001</v>
      </c>
      <c r="AA13" s="163">
        <v>1196.1604</v>
      </c>
    </row>
    <row r="14" spans="1:27" ht="11.25" customHeight="1" x14ac:dyDescent="0.2">
      <c r="A14" s="163" t="s">
        <v>120</v>
      </c>
      <c r="B14" s="161"/>
      <c r="C14" s="254">
        <v>-222.68570000000022</v>
      </c>
      <c r="D14" s="254">
        <v>-250.15460000000007</v>
      </c>
      <c r="E14" s="254">
        <v>-200.82510000000002</v>
      </c>
      <c r="F14" s="254">
        <v>-421.3583000000001</v>
      </c>
      <c r="G14" s="254">
        <v>-331.77889999999979</v>
      </c>
      <c r="H14" s="254">
        <v>-490.81560000000013</v>
      </c>
      <c r="I14" s="254">
        <v>-28.596199999999953</v>
      </c>
      <c r="J14" s="254">
        <v>-46.776900000000069</v>
      </c>
      <c r="K14" s="254">
        <v>-148.83159999999998</v>
      </c>
      <c r="L14" s="254">
        <v>-274.85280000000012</v>
      </c>
      <c r="M14" s="254">
        <v>-457.25359999999978</v>
      </c>
      <c r="N14" s="254">
        <v>-427.12530000000015</v>
      </c>
      <c r="O14" s="254">
        <v>-751.32170000000019</v>
      </c>
      <c r="P14" s="254">
        <v>-736.25639999999999</v>
      </c>
      <c r="Q14" s="254">
        <v>-544.36500000000001</v>
      </c>
      <c r="R14" s="254">
        <v>-702.54740000000015</v>
      </c>
      <c r="S14" s="254">
        <v>-667.26130000000012</v>
      </c>
      <c r="T14" s="254">
        <v>-712.05049999999994</v>
      </c>
      <c r="U14" s="254">
        <v>-299.69170000000008</v>
      </c>
      <c r="V14" s="254">
        <v>-366.73890000000006</v>
      </c>
      <c r="W14" s="254">
        <v>-323.59089999999992</v>
      </c>
      <c r="X14" s="254">
        <v>-534.48109999999997</v>
      </c>
      <c r="Y14" s="254">
        <v>-696.61740000000009</v>
      </c>
      <c r="Z14" s="254">
        <v>-744.68389999999954</v>
      </c>
      <c r="AA14" s="254">
        <v>-431.71210000000042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-105.31910000000001</v>
      </c>
      <c r="D16" s="164">
        <v>-86.1083</v>
      </c>
      <c r="E16" s="164">
        <v>-37.384900000000002</v>
      </c>
      <c r="F16" s="164">
        <v>-228.42259999999999</v>
      </c>
      <c r="G16" s="164">
        <v>-170.18219999999999</v>
      </c>
      <c r="H16" s="164">
        <v>-355.91679999999997</v>
      </c>
      <c r="I16" s="164">
        <v>90.855099999999993</v>
      </c>
      <c r="J16" s="164">
        <v>100.90440000000001</v>
      </c>
      <c r="K16" s="164">
        <v>47.177199999999999</v>
      </c>
      <c r="L16" s="164">
        <v>-17.689900000000002</v>
      </c>
      <c r="M16" s="164">
        <v>-196.44909999999999</v>
      </c>
      <c r="N16" s="164">
        <v>-225.79259999999999</v>
      </c>
      <c r="O16" s="164">
        <v>-631.01319999999998</v>
      </c>
      <c r="P16" s="164">
        <v>-584.54160000000002</v>
      </c>
      <c r="Q16" s="164">
        <v>-479.22280000000001</v>
      </c>
      <c r="R16" s="164">
        <v>-611.94560000000001</v>
      </c>
      <c r="S16" s="164">
        <v>-620.4325</v>
      </c>
      <c r="T16" s="164">
        <v>-627.85940000000005</v>
      </c>
      <c r="U16" s="164">
        <v>-328.3664</v>
      </c>
      <c r="V16" s="164">
        <v>-389.72210000000001</v>
      </c>
      <c r="W16" s="164">
        <v>-317.73470000000003</v>
      </c>
      <c r="X16" s="164">
        <v>-452.16930000000002</v>
      </c>
      <c r="Y16" s="164">
        <v>-557.87419999999997</v>
      </c>
      <c r="Z16" s="164">
        <v>-661.09050000000002</v>
      </c>
      <c r="AA16" s="164">
        <v>-309.5539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1088.3747000000001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832.50909999999999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1780.5976000000001</v>
      </c>
      <c r="D21" s="163">
        <v>1621.6355000000001</v>
      </c>
      <c r="E21" s="163">
        <v>1364.2235000000001</v>
      </c>
      <c r="F21" s="163">
        <v>1332.2653</v>
      </c>
      <c r="G21" s="163">
        <v>1290.1039000000001</v>
      </c>
      <c r="H21" s="163">
        <v>1205.6547</v>
      </c>
      <c r="I21" s="163">
        <v>1655.9717000000001</v>
      </c>
      <c r="J21" s="163">
        <v>1661.8882000000001</v>
      </c>
      <c r="K21" s="163">
        <v>1605.5315000000001</v>
      </c>
      <c r="L21" s="163">
        <v>1502.6474000000001</v>
      </c>
      <c r="M21" s="163">
        <v>1516.6845000000001</v>
      </c>
      <c r="N21" s="163">
        <v>1706.9536000000001</v>
      </c>
      <c r="O21" s="163">
        <v>1754.3588</v>
      </c>
      <c r="P21" s="163">
        <v>1725.2325000000001</v>
      </c>
      <c r="Q21" s="163">
        <v>1517.9748999999999</v>
      </c>
      <c r="R21" s="163">
        <v>1366.8825999999999</v>
      </c>
      <c r="S21" s="163">
        <v>1196.8520000000001</v>
      </c>
      <c r="T21" s="163">
        <v>1263.6709000000001</v>
      </c>
      <c r="U21" s="163">
        <v>1663.4745</v>
      </c>
      <c r="V21" s="163">
        <v>1624.9115999999999</v>
      </c>
      <c r="W21" s="163">
        <v>1562.5527999999999</v>
      </c>
      <c r="X21" s="163">
        <v>1467.1278</v>
      </c>
      <c r="Y21" s="163">
        <v>1591.8398</v>
      </c>
      <c r="Z21" s="163">
        <v>1685.5615</v>
      </c>
      <c r="AA21" s="163">
        <v>1526.9824000000001</v>
      </c>
    </row>
    <row r="22" spans="1:27" ht="11.25" customHeight="1" x14ac:dyDescent="0.2">
      <c r="A22" s="163" t="s">
        <v>116</v>
      </c>
      <c r="B22" s="161"/>
      <c r="C22" s="254">
        <v>-12.78009999999972</v>
      </c>
      <c r="D22" s="254">
        <v>36.92639999999983</v>
      </c>
      <c r="E22" s="254">
        <v>91.481399999999894</v>
      </c>
      <c r="F22" s="254">
        <v>-137.43110000000001</v>
      </c>
      <c r="G22" s="254">
        <v>-92.76949999999988</v>
      </c>
      <c r="H22" s="254">
        <v>-297.9978000000001</v>
      </c>
      <c r="I22" s="254">
        <v>164.13770000000022</v>
      </c>
      <c r="J22" s="254">
        <v>186.66309999999999</v>
      </c>
      <c r="K22" s="254">
        <v>197.58490000000006</v>
      </c>
      <c r="L22" s="254">
        <v>168.03890000000024</v>
      </c>
      <c r="M22" s="254">
        <v>12.194499999999834</v>
      </c>
      <c r="N22" s="254">
        <v>-52.646399999999858</v>
      </c>
      <c r="O22" s="254">
        <v>-536.15470000000005</v>
      </c>
      <c r="P22" s="254">
        <v>-470.75549999999976</v>
      </c>
      <c r="Q22" s="254">
        <v>-427.86069999999995</v>
      </c>
      <c r="R22" s="254">
        <v>-545.73649999999998</v>
      </c>
      <c r="S22" s="254">
        <v>-583.50990000000002</v>
      </c>
      <c r="T22" s="254">
        <v>-560.50660000000016</v>
      </c>
      <c r="U22" s="254">
        <v>-371.87530000000015</v>
      </c>
      <c r="V22" s="254">
        <v>-428.74350000000004</v>
      </c>
      <c r="W22" s="254">
        <v>-334.14969999999994</v>
      </c>
      <c r="X22" s="254">
        <v>-392.72180000000003</v>
      </c>
      <c r="Y22" s="254">
        <v>-436.47390000000019</v>
      </c>
      <c r="Z22" s="254">
        <v>-595.18010000000027</v>
      </c>
      <c r="AA22" s="254">
        <v>-225.38499999999999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1291.5922</v>
      </c>
      <c r="D26" s="163">
        <v>1235.8181999999999</v>
      </c>
      <c r="E26" s="163">
        <v>1130.4277999999999</v>
      </c>
      <c r="F26" s="163">
        <v>1114.2378000000001</v>
      </c>
      <c r="G26" s="163">
        <v>1092.2143000000001</v>
      </c>
      <c r="H26" s="163">
        <v>848.45119999999997</v>
      </c>
      <c r="I26" s="163">
        <v>1303.5426</v>
      </c>
      <c r="J26" s="163">
        <v>1307.5168000000001</v>
      </c>
      <c r="K26" s="163">
        <v>1234.9194</v>
      </c>
      <c r="L26" s="163">
        <v>1135.5426</v>
      </c>
      <c r="M26" s="163">
        <v>1173.2227</v>
      </c>
      <c r="N26" s="163">
        <v>1350.5726</v>
      </c>
      <c r="O26" s="163">
        <v>1314.0381</v>
      </c>
      <c r="P26" s="163">
        <v>1265.8721</v>
      </c>
      <c r="Q26" s="163">
        <v>1274.9612999999999</v>
      </c>
      <c r="R26" s="163">
        <v>1107.2181</v>
      </c>
      <c r="S26" s="163">
        <v>1029.0953999999999</v>
      </c>
      <c r="T26" s="163">
        <v>911.88080000000002</v>
      </c>
      <c r="U26" s="163">
        <v>1287.8724</v>
      </c>
      <c r="V26" s="163">
        <v>1251.9349</v>
      </c>
      <c r="W26" s="163">
        <v>1247.5434</v>
      </c>
      <c r="X26" s="163">
        <v>1193.1767</v>
      </c>
      <c r="Y26" s="163">
        <v>1240.6088</v>
      </c>
      <c r="Z26" s="163">
        <v>1344.4715000000001</v>
      </c>
      <c r="AA26" s="163">
        <v>1196.1604</v>
      </c>
    </row>
    <row r="27" spans="1:27" ht="11.25" customHeight="1" x14ac:dyDescent="0.2">
      <c r="A27" s="163" t="s">
        <v>120</v>
      </c>
      <c r="B27" s="161"/>
      <c r="C27" s="254">
        <v>-222.68570000000022</v>
      </c>
      <c r="D27" s="254">
        <v>-250.15460000000007</v>
      </c>
      <c r="E27" s="254">
        <v>-200.82510000000002</v>
      </c>
      <c r="F27" s="254">
        <v>-271.85169999999994</v>
      </c>
      <c r="G27" s="254">
        <v>-181.77889999999979</v>
      </c>
      <c r="H27" s="254">
        <v>-340.81560000000013</v>
      </c>
      <c r="I27" s="254">
        <v>-28.596299999999928</v>
      </c>
      <c r="J27" s="254">
        <v>-46.776900000000069</v>
      </c>
      <c r="K27" s="254">
        <v>-148.83159999999998</v>
      </c>
      <c r="L27" s="254">
        <v>-274.85280000000012</v>
      </c>
      <c r="M27" s="254">
        <v>-457.25359999999978</v>
      </c>
      <c r="N27" s="254">
        <v>-427.12530000000015</v>
      </c>
      <c r="O27" s="254">
        <v>-751.32170000000019</v>
      </c>
      <c r="P27" s="254">
        <v>-736.25639999999999</v>
      </c>
      <c r="Q27" s="254">
        <v>-544.36500000000001</v>
      </c>
      <c r="R27" s="254">
        <v>-702.54740000000015</v>
      </c>
      <c r="S27" s="254">
        <v>-667.26130000000012</v>
      </c>
      <c r="T27" s="254">
        <v>-712.05049999999994</v>
      </c>
      <c r="U27" s="254">
        <v>-299.69170000000008</v>
      </c>
      <c r="V27" s="254">
        <v>-366.73890000000006</v>
      </c>
      <c r="W27" s="254">
        <v>-323.59089999999992</v>
      </c>
      <c r="X27" s="254">
        <v>-534.48109999999997</v>
      </c>
      <c r="Y27" s="254">
        <v>-696.61740000000009</v>
      </c>
      <c r="Z27" s="254">
        <v>-744.68389999999954</v>
      </c>
      <c r="AA27" s="254">
        <v>-413.17650000000026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-105.31910000000001</v>
      </c>
      <c r="D29" s="164">
        <v>-86.1083</v>
      </c>
      <c r="E29" s="164">
        <v>-37.384900000000002</v>
      </c>
      <c r="F29" s="164">
        <v>-194.1865</v>
      </c>
      <c r="G29" s="164">
        <v>-132.0102</v>
      </c>
      <c r="H29" s="164">
        <v>-317.02789999999999</v>
      </c>
      <c r="I29" s="164">
        <v>79.168999999999997</v>
      </c>
      <c r="J29" s="164">
        <v>88.768900000000002</v>
      </c>
      <c r="K29" s="164">
        <v>35.923900000000003</v>
      </c>
      <c r="L29" s="164">
        <v>-17.689900000000002</v>
      </c>
      <c r="M29" s="164">
        <v>-196.44909999999999</v>
      </c>
      <c r="N29" s="164">
        <v>-225.79259999999999</v>
      </c>
      <c r="O29" s="164">
        <v>-631.01319999999998</v>
      </c>
      <c r="P29" s="164">
        <v>-584.54160000000002</v>
      </c>
      <c r="Q29" s="164">
        <v>-479.22280000000001</v>
      </c>
      <c r="R29" s="164">
        <v>-611.94560000000001</v>
      </c>
      <c r="S29" s="164">
        <v>-620.4325</v>
      </c>
      <c r="T29" s="164">
        <v>-627.85940000000005</v>
      </c>
      <c r="U29" s="164">
        <v>-340.05239999999998</v>
      </c>
      <c r="V29" s="164">
        <v>-401.40809999999999</v>
      </c>
      <c r="W29" s="164">
        <v>-329.45690000000002</v>
      </c>
      <c r="X29" s="164">
        <v>-452.16930000000002</v>
      </c>
      <c r="Y29" s="164">
        <v>-557.87419999999997</v>
      </c>
      <c r="Z29" s="164">
        <v>-661.09050000000002</v>
      </c>
      <c r="AA29" s="164">
        <v>-307.87610000000001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-231.01319999999998</v>
      </c>
      <c r="P32" s="166">
        <v>-184.54160000000002</v>
      </c>
      <c r="Q32" s="166">
        <v>-79.222800000000007</v>
      </c>
      <c r="R32" s="166">
        <v>-11.945600000000013</v>
      </c>
      <c r="S32" s="166">
        <v>-20.432500000000001</v>
      </c>
      <c r="T32" s="166">
        <v>-27.859400000000051</v>
      </c>
      <c r="U32" s="166">
        <v>0</v>
      </c>
      <c r="V32" s="166">
        <v>-1.4080999999999904</v>
      </c>
      <c r="W32" s="166">
        <v>0</v>
      </c>
      <c r="X32" s="166">
        <v>-52.169300000000021</v>
      </c>
      <c r="Y32" s="166">
        <v>-157.87419999999997</v>
      </c>
      <c r="Z32" s="166">
        <v>-261.09050000000002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50</v>
      </c>
      <c r="G35" s="163">
        <v>50</v>
      </c>
      <c r="H35" s="163">
        <v>50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6.2704000000000004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-34.2361</v>
      </c>
      <c r="G40" s="164">
        <v>-38.171999999999997</v>
      </c>
      <c r="H40" s="164">
        <v>-38.8889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-4.6261000000000001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303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12/19/2001</v>
      </c>
    </row>
    <row r="4" spans="1:6" ht="12" customHeight="1" x14ac:dyDescent="0.15">
      <c r="A4" s="136" t="str">
        <f>MWA!A3</f>
        <v>As of:                12/19/2001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1088.3747000000001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1780.5976000000001</v>
      </c>
      <c r="D10" s="143">
        <f>MWA!D21</f>
        <v>1621.6355000000001</v>
      </c>
      <c r="E10" s="143">
        <f>MWA!E21</f>
        <v>1364.2235000000001</v>
      </c>
      <c r="F10" s="1"/>
    </row>
    <row r="11" spans="1:6" ht="13.5" customHeight="1" x14ac:dyDescent="0.15">
      <c r="A11" s="139" t="s">
        <v>116</v>
      </c>
      <c r="C11" s="142">
        <f>SUM(C8:C10)</f>
        <v>-12.78009999999972</v>
      </c>
      <c r="D11" s="142">
        <f>SUM(D8:D10)</f>
        <v>36.92639999999983</v>
      </c>
      <c r="E11" s="142">
        <f>SUM(E8:E10)</f>
        <v>91.481399999999894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1291.5922</v>
      </c>
      <c r="D15" s="143">
        <f>MWA!D26</f>
        <v>1235.8181999999999</v>
      </c>
      <c r="E15" s="143">
        <f>MWA!E26</f>
        <v>1130.4277999999999</v>
      </c>
    </row>
    <row r="16" spans="1:6" ht="13.5" customHeight="1" x14ac:dyDescent="0.15">
      <c r="A16" s="139" t="s">
        <v>120</v>
      </c>
      <c r="C16" s="142">
        <f>SUM(C13:C15)</f>
        <v>-222.68570000000022</v>
      </c>
      <c r="D16" s="142">
        <f>SUM(D13:D15)</f>
        <v>-250.15460000000007</v>
      </c>
      <c r="E16" s="142">
        <f>SUM(E13:E15)</f>
        <v>-200.82510000000002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6">
        <f>MWA!C29</f>
        <v>-105.31910000000001</v>
      </c>
      <c r="D18" s="186">
        <f>MWA!D29</f>
        <v>-86.1083</v>
      </c>
      <c r="E18" s="186">
        <f>MWA!E29</f>
        <v>-37.384900000000002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0.56965201228915341</v>
      </c>
      <c r="D21" s="145">
        <f>MWA!D47</f>
        <v>0.29478177336813172</v>
      </c>
      <c r="E21" s="145">
        <f>MWA!E47</f>
        <v>1.7822203900086375E-2</v>
      </c>
    </row>
    <row r="22" spans="1:18" ht="13.5" customHeight="1" x14ac:dyDescent="0.15">
      <c r="A22" s="139" t="s">
        <v>104</v>
      </c>
      <c r="C22" s="145">
        <f>MWA!C48</f>
        <v>2.2289507021008736E-2</v>
      </c>
      <c r="D22" s="145">
        <f>MWA!D48</f>
        <v>2.9954436030069417E-2</v>
      </c>
      <c r="E22" s="145">
        <f>MWA!E48</f>
        <v>2.6531390835088375E-3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0.98213270620217119</v>
      </c>
      <c r="D24" s="145">
        <f>MWA!D50</f>
        <v>0.76747068456526246</v>
      </c>
      <c r="E24" s="145">
        <f>MWA!E50</f>
        <v>0.47714177659188317</v>
      </c>
    </row>
    <row r="25" spans="1:18" ht="13.5" customHeight="1" x14ac:dyDescent="0.15">
      <c r="A25" s="139" t="s">
        <v>104</v>
      </c>
      <c r="C25" s="145">
        <f>MWA!C51</f>
        <v>0.48253054532816808</v>
      </c>
      <c r="D25" s="145">
        <f>MWA!D51</f>
        <v>0.29534343580275635</v>
      </c>
      <c r="E25" s="145">
        <f>MWA!E51</f>
        <v>0.19185430945208604</v>
      </c>
    </row>
    <row r="26" spans="1:18" ht="13.5" customHeight="1" thickBot="1" x14ac:dyDescent="0.2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1088.3747000000001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259.76131760385397</v>
      </c>
      <c r="I29" s="146">
        <f>[1]BEAVER!$E$10</f>
        <v>456</v>
      </c>
      <c r="J29" s="147">
        <f>I29-H29</f>
        <v>196.23868239614603</v>
      </c>
      <c r="L29" s="146">
        <f>'[1]Output for Upload'!$H$9</f>
        <v>132.65179801565927</v>
      </c>
      <c r="M29" s="146">
        <f>[1]BEAVER!$F$10</f>
        <v>450</v>
      </c>
      <c r="N29" s="147">
        <f>M29-L29</f>
        <v>317.34820198434073</v>
      </c>
      <c r="P29" s="146">
        <f>'[1]Output for Upload'!$I$9</f>
        <v>4.8832838686236668</v>
      </c>
      <c r="Q29" s="146">
        <f>[1]BEAVER!$G$10</f>
        <v>274</v>
      </c>
      <c r="R29" s="147">
        <f>Q29-P29</f>
        <v>269.11671613137634</v>
      </c>
    </row>
    <row r="30" spans="1:18" ht="13.5" customHeight="1" x14ac:dyDescent="0.15">
      <c r="A30" s="139" t="s">
        <v>115</v>
      </c>
      <c r="C30" s="143">
        <f>C10+J29+J33</f>
        <v>1980.9993618510402</v>
      </c>
      <c r="D30" s="143">
        <f>D10+N29+N33</f>
        <v>1992.0003859034609</v>
      </c>
      <c r="E30" s="148">
        <f>E10+R29+R33</f>
        <v>1716.9975318766751</v>
      </c>
      <c r="G30" s="137" t="s">
        <v>124</v>
      </c>
      <c r="H30" s="146">
        <f>'[1]Output for Upload'!$G$10</f>
        <v>10.164015201579984</v>
      </c>
      <c r="I30" s="146">
        <f>I29</f>
        <v>456</v>
      </c>
      <c r="J30" s="147">
        <f>I30-H30</f>
        <v>445.83598479842004</v>
      </c>
      <c r="L30" s="146">
        <f>'[1]Output for Upload'!$H$10</f>
        <v>13.479496213531238</v>
      </c>
      <c r="M30" s="146">
        <f>M29</f>
        <v>450</v>
      </c>
      <c r="N30" s="147">
        <f>M30-L30</f>
        <v>436.52050378646874</v>
      </c>
      <c r="P30" s="146">
        <f>'[1]Output for Upload'!$I$10</f>
        <v>0.72696010888142149</v>
      </c>
      <c r="Q30" s="146">
        <f>Q29</f>
        <v>274</v>
      </c>
      <c r="R30" s="147">
        <f>Q30-P30</f>
        <v>273.27303989111857</v>
      </c>
    </row>
    <row r="31" spans="1:18" ht="13.5" customHeight="1" x14ac:dyDescent="0.15">
      <c r="A31" s="139" t="s">
        <v>116</v>
      </c>
      <c r="C31" s="142">
        <f>SUM(C28:C30)</f>
        <v>187.62166185104047</v>
      </c>
      <c r="D31" s="142">
        <f>SUM(D28:D30)</f>
        <v>407.29128590346068</v>
      </c>
      <c r="E31" s="142">
        <f>SUM(E28:E30)</f>
        <v>444.25543187667495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228.8369205451059</v>
      </c>
      <c r="I33" s="146">
        <f>[1]COYOTE!$E$10</f>
        <v>233</v>
      </c>
      <c r="J33" s="147">
        <f>I33-H33</f>
        <v>4.1630794548941026</v>
      </c>
      <c r="L33" s="146">
        <f>'[1]Output for Upload'!$H$12</f>
        <v>174.98331608087983</v>
      </c>
      <c r="M33" s="146">
        <f>[1]COYOTE!$F$10</f>
        <v>228</v>
      </c>
      <c r="N33" s="147">
        <f>M33-L33</f>
        <v>53.016683919120169</v>
      </c>
      <c r="P33" s="146">
        <f>'[1]Output for Upload'!$I$12</f>
        <v>76.342684254701311</v>
      </c>
      <c r="Q33" s="146">
        <f>[1]COYOTE!$G$10</f>
        <v>160</v>
      </c>
      <c r="R33" s="147">
        <f>Q33-P33</f>
        <v>83.657315745298689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112.42961706146316</v>
      </c>
      <c r="I34" s="146">
        <f>I33</f>
        <v>233</v>
      </c>
      <c r="J34" s="147">
        <f>I34-H34</f>
        <v>120.57038293853684</v>
      </c>
      <c r="L34" s="146">
        <f>'[1]Output for Upload'!$H$13</f>
        <v>67.338303363028444</v>
      </c>
      <c r="M34" s="146">
        <f>M33</f>
        <v>228</v>
      </c>
      <c r="N34" s="147">
        <f>M34-L34</f>
        <v>160.66169663697156</v>
      </c>
      <c r="P34" s="146">
        <f>'[1]Output for Upload'!$I$13</f>
        <v>30.696689512333766</v>
      </c>
      <c r="Q34" s="146">
        <f>Q33</f>
        <v>160</v>
      </c>
      <c r="R34" s="147">
        <f>Q34-P34</f>
        <v>129.30331048766624</v>
      </c>
    </row>
    <row r="35" spans="1:18" ht="13.5" customHeight="1" x14ac:dyDescent="0.15">
      <c r="A35" s="139" t="s">
        <v>119</v>
      </c>
      <c r="C35" s="143">
        <f>C15+J30+J34</f>
        <v>1857.9985677369568</v>
      </c>
      <c r="D35" s="143">
        <f>D15+N30+N34</f>
        <v>1833.0004004234402</v>
      </c>
      <c r="E35" s="148">
        <f>E15+R30+R34</f>
        <v>1533.0041503787847</v>
      </c>
    </row>
    <row r="36" spans="1:18" ht="13.5" customHeight="1" x14ac:dyDescent="0.15">
      <c r="A36" s="139" t="s">
        <v>120</v>
      </c>
      <c r="C36" s="142">
        <f>SUM(C33:C35)</f>
        <v>343.72066773695656</v>
      </c>
      <c r="D36" s="142">
        <f>SUM(D33:D35)</f>
        <v>347.02760042344016</v>
      </c>
      <c r="E36" s="142">
        <f>SUM(E33:E35)</f>
        <v>201.75125037878479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6">
        <f>((C31*C41)+(C36*C42))/C43</f>
        <v>253.20419720982133</v>
      </c>
      <c r="D38" s="186">
        <f>((D31*D41)+(D36*D42))/D43</f>
        <v>380.50742569011823</v>
      </c>
      <c r="E38" s="186">
        <f>((E31*E41)+(E36*E42))/E43</f>
        <v>332.12984258195155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39.423099999999998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1" t="str">
        <f>'MWH FIXED INPUT PG'!A1</f>
        <v>FIXED TERM - Power Position Summary - MWH</v>
      </c>
    </row>
    <row r="2" spans="1:27" ht="12" customHeight="1" x14ac:dyDescent="0.15">
      <c r="A2" s="271" t="str">
        <f>'MWH FIXED INPUT PG'!A2</f>
        <v>Valuation Date:  12/19/2001</v>
      </c>
    </row>
    <row r="3" spans="1:27" ht="12" customHeight="1" x14ac:dyDescent="0.15">
      <c r="A3" s="271" t="str">
        <f>'MWH FIXED INPUT PG'!A3</f>
        <v>Prior Date:          12/18/2001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1" t="str">
        <f>'MWH FIXED INPUT PG'!A4</f>
        <v>As of:                  12/19/2001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15">
      <c r="A7" s="274" t="s">
        <v>113</v>
      </c>
      <c r="C7" s="275">
        <f>C20+C33</f>
        <v>452763.88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420728.28</v>
      </c>
      <c r="G7" s="275">
        <f t="shared" si="0"/>
        <v>408136.68</v>
      </c>
      <c r="H7" s="275">
        <f t="shared" si="0"/>
        <v>359157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482317.12</v>
      </c>
      <c r="M7" s="275">
        <f t="shared" si="0"/>
        <v>446515</v>
      </c>
      <c r="N7" s="275">
        <f t="shared" si="0"/>
        <v>451084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8240169.6000000015</v>
      </c>
    </row>
    <row r="8" spans="1:27" ht="11.25" customHeight="1" x14ac:dyDescent="0.15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15">
      <c r="A9" s="274" t="s">
        <v>115</v>
      </c>
      <c r="C9" s="275">
        <f>C22+C34</f>
        <v>740728.60100000002</v>
      </c>
      <c r="D9" s="275">
        <f t="shared" ref="D9:AA9" si="2">D22+D34</f>
        <v>622708.03200000001</v>
      </c>
      <c r="E9" s="275">
        <f t="shared" si="2"/>
        <v>567516.96799999999</v>
      </c>
      <c r="F9" s="275">
        <f t="shared" si="2"/>
        <v>554222.35600000003</v>
      </c>
      <c r="G9" s="275">
        <f t="shared" si="2"/>
        <v>536683.22499999998</v>
      </c>
      <c r="H9" s="275">
        <f t="shared" si="2"/>
        <v>482261.89299999998</v>
      </c>
      <c r="I9" s="275">
        <f t="shared" si="2"/>
        <v>688884.20900000003</v>
      </c>
      <c r="J9" s="275">
        <f t="shared" si="2"/>
        <v>717935.71100000001</v>
      </c>
      <c r="K9" s="275">
        <f t="shared" si="2"/>
        <v>616524.11300000001</v>
      </c>
      <c r="L9" s="275">
        <f t="shared" si="2"/>
        <v>649143.69099999999</v>
      </c>
      <c r="M9" s="275">
        <f t="shared" si="2"/>
        <v>606673.79099999997</v>
      </c>
      <c r="N9" s="275">
        <f t="shared" si="2"/>
        <v>682781.43700000003</v>
      </c>
      <c r="O9" s="275">
        <f t="shared" si="2"/>
        <v>729813.27099999995</v>
      </c>
      <c r="P9" s="275">
        <f t="shared" si="2"/>
        <v>662489.27</v>
      </c>
      <c r="Q9" s="275">
        <f t="shared" si="2"/>
        <v>631477.53899999999</v>
      </c>
      <c r="R9" s="275">
        <f t="shared" si="2"/>
        <v>568623.15700000001</v>
      </c>
      <c r="S9" s="275">
        <f t="shared" si="2"/>
        <v>497890.446</v>
      </c>
      <c r="T9" s="275">
        <f t="shared" si="2"/>
        <v>505468.35800000001</v>
      </c>
      <c r="U9" s="275">
        <f t="shared" si="2"/>
        <v>692005.397</v>
      </c>
      <c r="V9" s="275">
        <f t="shared" si="2"/>
        <v>675963.23600000003</v>
      </c>
      <c r="W9" s="275">
        <f t="shared" si="2"/>
        <v>625021.11699999997</v>
      </c>
      <c r="X9" s="275">
        <f t="shared" si="2"/>
        <v>633799.20200000005</v>
      </c>
      <c r="Y9" s="275">
        <f t="shared" si="2"/>
        <v>611266.47199999995</v>
      </c>
      <c r="Z9" s="275">
        <f t="shared" si="2"/>
        <v>701193.56599999999</v>
      </c>
      <c r="AA9" s="275">
        <f t="shared" si="2"/>
        <v>15001075.057999998</v>
      </c>
    </row>
    <row r="10" spans="1:27" ht="11.25" customHeight="1" x14ac:dyDescent="0.15">
      <c r="A10" s="274" t="s">
        <v>116</v>
      </c>
      <c r="C10" s="276">
        <f>SUM(C7:C9)</f>
        <v>-5316.5189999999711</v>
      </c>
      <c r="D10" s="276">
        <f t="shared" ref="D10:AA10" si="3">SUM(D7:D9)</f>
        <v>14179.751999999979</v>
      </c>
      <c r="E10" s="276">
        <f t="shared" si="3"/>
        <v>38056.248000000021</v>
      </c>
      <c r="F10" s="276">
        <f t="shared" si="3"/>
        <v>-36371.363999999943</v>
      </c>
      <c r="G10" s="276">
        <f t="shared" si="3"/>
        <v>-17792.095000000088</v>
      </c>
      <c r="H10" s="276">
        <f t="shared" si="3"/>
        <v>-99199.107000000018</v>
      </c>
      <c r="I10" s="276">
        <f t="shared" si="3"/>
        <v>68281.289000000106</v>
      </c>
      <c r="J10" s="276">
        <f t="shared" si="3"/>
        <v>80638.47100000002</v>
      </c>
      <c r="K10" s="276">
        <f t="shared" si="3"/>
        <v>75872.633000000031</v>
      </c>
      <c r="L10" s="276">
        <f t="shared" si="3"/>
        <v>72592.810999999987</v>
      </c>
      <c r="M10" s="276">
        <f t="shared" si="3"/>
        <v>4877.7909999999683</v>
      </c>
      <c r="N10" s="276">
        <f t="shared" si="3"/>
        <v>-21058.562999999966</v>
      </c>
      <c r="O10" s="276">
        <f t="shared" si="3"/>
        <v>-223040.32900000003</v>
      </c>
      <c r="P10" s="276">
        <f t="shared" si="3"/>
        <v>-180770.13</v>
      </c>
      <c r="Q10" s="276">
        <f t="shared" si="3"/>
        <v>-177990.06099999999</v>
      </c>
      <c r="R10" s="276">
        <f t="shared" si="3"/>
        <v>-227026.36300000001</v>
      </c>
      <c r="S10" s="276">
        <f t="shared" si="3"/>
        <v>-242740.07400000002</v>
      </c>
      <c r="T10" s="276">
        <f t="shared" si="3"/>
        <v>-224202.64199999999</v>
      </c>
      <c r="U10" s="276">
        <f t="shared" si="3"/>
        <v>-154700.12300000002</v>
      </c>
      <c r="V10" s="276">
        <f t="shared" si="3"/>
        <v>-178357.28399999999</v>
      </c>
      <c r="W10" s="276">
        <f t="shared" si="3"/>
        <v>-133659.88300000003</v>
      </c>
      <c r="X10" s="276">
        <f t="shared" si="3"/>
        <v>-169655.83799999999</v>
      </c>
      <c r="Y10" s="276">
        <f t="shared" si="3"/>
        <v>-167606.00800000003</v>
      </c>
      <c r="Z10" s="276">
        <f t="shared" si="3"/>
        <v>-247594.95400000003</v>
      </c>
      <c r="AA10" s="276">
        <f t="shared" si="3"/>
        <v>-2152582.3420000002</v>
      </c>
    </row>
    <row r="11" spans="1:27" ht="13.5" customHeight="1" x14ac:dyDescent="0.15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15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15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15">
      <c r="A14" s="274" t="s">
        <v>119</v>
      </c>
      <c r="C14" s="275">
        <f>C27+C36</f>
        <v>423642.239</v>
      </c>
      <c r="D14" s="275">
        <f t="shared" ref="D14:AA14" si="6">D27+D36</f>
        <v>355915.64899999998</v>
      </c>
      <c r="E14" s="275">
        <f t="shared" si="6"/>
        <v>370780.31099999999</v>
      </c>
      <c r="F14" s="275">
        <f t="shared" si="6"/>
        <v>338728.27799999999</v>
      </c>
      <c r="G14" s="275">
        <f t="shared" si="6"/>
        <v>358246.29300000001</v>
      </c>
      <c r="H14" s="275">
        <f t="shared" si="6"/>
        <v>271504.39899999998</v>
      </c>
      <c r="I14" s="275">
        <f t="shared" si="6"/>
        <v>427561.98300000001</v>
      </c>
      <c r="J14" s="275">
        <f t="shared" si="6"/>
        <v>407945.23599999998</v>
      </c>
      <c r="K14" s="275">
        <f t="shared" si="6"/>
        <v>414932.91800000001</v>
      </c>
      <c r="L14" s="275">
        <f t="shared" si="6"/>
        <v>354289.27799999999</v>
      </c>
      <c r="M14" s="275">
        <f t="shared" si="6"/>
        <v>375431.27799999999</v>
      </c>
      <c r="N14" s="275">
        <f t="shared" si="6"/>
        <v>464596.97600000002</v>
      </c>
      <c r="O14" s="275">
        <f t="shared" si="6"/>
        <v>431004.50799999997</v>
      </c>
      <c r="P14" s="275">
        <f t="shared" si="6"/>
        <v>364571.15899999999</v>
      </c>
      <c r="Q14" s="275">
        <f t="shared" si="6"/>
        <v>418187.299</v>
      </c>
      <c r="R14" s="275">
        <f t="shared" si="6"/>
        <v>336594.29</v>
      </c>
      <c r="S14" s="275">
        <f t="shared" si="6"/>
        <v>337543.29100000003</v>
      </c>
      <c r="T14" s="275">
        <f t="shared" si="6"/>
        <v>291801.86700000003</v>
      </c>
      <c r="U14" s="275">
        <f t="shared" si="6"/>
        <v>422422.14600000001</v>
      </c>
      <c r="V14" s="275">
        <f t="shared" si="6"/>
        <v>410634.63299999997</v>
      </c>
      <c r="W14" s="275">
        <f t="shared" si="6"/>
        <v>399213.88299999997</v>
      </c>
      <c r="X14" s="275">
        <f t="shared" si="6"/>
        <v>372271.12300000002</v>
      </c>
      <c r="Y14" s="275">
        <f t="shared" si="6"/>
        <v>416844.56300000002</v>
      </c>
      <c r="Z14" s="275">
        <f t="shared" si="6"/>
        <v>440986.63799999998</v>
      </c>
      <c r="AA14" s="275">
        <f t="shared" si="6"/>
        <v>9205650.2379999999</v>
      </c>
    </row>
    <row r="15" spans="1:27" ht="11.25" customHeight="1" x14ac:dyDescent="0.15">
      <c r="A15" s="274" t="s">
        <v>120</v>
      </c>
      <c r="C15" s="276">
        <f>SUM(C12:C14)</f>
        <v>-73040.920999999973</v>
      </c>
      <c r="D15" s="276">
        <f t="shared" ref="D15:AA15" si="7">SUM(D12:D14)</f>
        <v>-72044.511000000057</v>
      </c>
      <c r="E15" s="276">
        <f t="shared" si="7"/>
        <v>-65870.649000000034</v>
      </c>
      <c r="F15" s="276">
        <f t="shared" si="7"/>
        <v>-128092.93199999997</v>
      </c>
      <c r="G15" s="276">
        <f t="shared" si="7"/>
        <v>-108823.467</v>
      </c>
      <c r="H15" s="276">
        <f t="shared" si="7"/>
        <v>-157061.00100000005</v>
      </c>
      <c r="I15" s="276">
        <f t="shared" si="7"/>
        <v>-9379.5769999999902</v>
      </c>
      <c r="J15" s="276">
        <f t="shared" si="7"/>
        <v>-14594.404000000039</v>
      </c>
      <c r="K15" s="276">
        <f t="shared" si="7"/>
        <v>-50007.402000000002</v>
      </c>
      <c r="L15" s="276">
        <f t="shared" si="7"/>
        <v>-85754.092000000004</v>
      </c>
      <c r="M15" s="276">
        <f t="shared" si="7"/>
        <v>-146321.12200000003</v>
      </c>
      <c r="N15" s="276">
        <f t="shared" si="7"/>
        <v>-146931.10399999993</v>
      </c>
      <c r="O15" s="276">
        <f t="shared" si="7"/>
        <v>-246433.49200000003</v>
      </c>
      <c r="P15" s="276">
        <f t="shared" si="7"/>
        <v>-212041.84100000001</v>
      </c>
      <c r="Q15" s="276">
        <f t="shared" si="7"/>
        <v>-178551.701</v>
      </c>
      <c r="R15" s="276">
        <f t="shared" si="7"/>
        <v>-213574.43699999998</v>
      </c>
      <c r="S15" s="276">
        <f t="shared" si="7"/>
        <v>-218861.70899999997</v>
      </c>
      <c r="T15" s="276">
        <f t="shared" si="7"/>
        <v>-227856.13299999997</v>
      </c>
      <c r="U15" s="276">
        <f t="shared" si="7"/>
        <v>-98298.853999999992</v>
      </c>
      <c r="V15" s="276">
        <f t="shared" si="7"/>
        <v>-120290.36700000003</v>
      </c>
      <c r="W15" s="276">
        <f t="shared" si="7"/>
        <v>-103549.11700000003</v>
      </c>
      <c r="X15" s="276">
        <f t="shared" si="7"/>
        <v>-166758.11419999995</v>
      </c>
      <c r="Y15" s="276">
        <f t="shared" si="7"/>
        <v>-234063.43699999998</v>
      </c>
      <c r="Z15" s="276">
        <f t="shared" si="7"/>
        <v>-244256.36200000002</v>
      </c>
      <c r="AA15" s="276">
        <f t="shared" si="7"/>
        <v>-3322456.7462000009</v>
      </c>
    </row>
    <row r="16" spans="1:27" ht="13.5" customHeight="1" thickBot="1" x14ac:dyDescent="0.2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">
      <c r="A17" s="271" t="s">
        <v>259</v>
      </c>
      <c r="C17" s="278">
        <f>C10+C15</f>
        <v>-78357.439999999944</v>
      </c>
      <c r="D17" s="278">
        <f t="shared" ref="D17:AA17" si="8">D10+D15</f>
        <v>-57864.759000000078</v>
      </c>
      <c r="E17" s="278">
        <f t="shared" si="8"/>
        <v>-27814.401000000013</v>
      </c>
      <c r="F17" s="278">
        <f t="shared" si="8"/>
        <v>-164464.29599999991</v>
      </c>
      <c r="G17" s="278">
        <f t="shared" si="8"/>
        <v>-126615.56200000009</v>
      </c>
      <c r="H17" s="278">
        <f t="shared" si="8"/>
        <v>-256260.10800000007</v>
      </c>
      <c r="I17" s="278">
        <f t="shared" si="8"/>
        <v>58901.712000000116</v>
      </c>
      <c r="J17" s="278">
        <f t="shared" si="8"/>
        <v>66044.066999999981</v>
      </c>
      <c r="K17" s="278">
        <f t="shared" si="8"/>
        <v>25865.231000000029</v>
      </c>
      <c r="L17" s="278">
        <f t="shared" si="8"/>
        <v>-13161.281000000017</v>
      </c>
      <c r="M17" s="278">
        <f t="shared" si="8"/>
        <v>-141443.33100000006</v>
      </c>
      <c r="N17" s="278">
        <f t="shared" si="8"/>
        <v>-167989.6669999999</v>
      </c>
      <c r="O17" s="278">
        <f t="shared" si="8"/>
        <v>-469473.82100000005</v>
      </c>
      <c r="P17" s="278">
        <f t="shared" si="8"/>
        <v>-392811.97100000002</v>
      </c>
      <c r="Q17" s="278">
        <f t="shared" si="8"/>
        <v>-356541.76199999999</v>
      </c>
      <c r="R17" s="278">
        <f t="shared" si="8"/>
        <v>-440600.8</v>
      </c>
      <c r="S17" s="278">
        <f t="shared" si="8"/>
        <v>-461601.783</v>
      </c>
      <c r="T17" s="278">
        <f t="shared" si="8"/>
        <v>-452058.77499999997</v>
      </c>
      <c r="U17" s="278">
        <f t="shared" si="8"/>
        <v>-252998.97700000001</v>
      </c>
      <c r="V17" s="278">
        <f t="shared" si="8"/>
        <v>-298647.65100000001</v>
      </c>
      <c r="W17" s="278">
        <f t="shared" si="8"/>
        <v>-237209.00000000006</v>
      </c>
      <c r="X17" s="278">
        <f t="shared" si="8"/>
        <v>-336413.95219999994</v>
      </c>
      <c r="Y17" s="278">
        <f t="shared" si="8"/>
        <v>-401669.44500000001</v>
      </c>
      <c r="Z17" s="278">
        <f t="shared" si="8"/>
        <v>-491851.31600000005</v>
      </c>
      <c r="AA17" s="278">
        <f t="shared" si="8"/>
        <v>-5475039.088200001</v>
      </c>
    </row>
    <row r="18" spans="1:27" ht="13.5" customHeight="1" thickBot="1" x14ac:dyDescent="0.2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15">
      <c r="A20" s="274" t="s">
        <v>113</v>
      </c>
      <c r="C20" s="275">
        <f>'MWH FIXED INPUT PG'!C20</f>
        <v>452763.88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482317.12</v>
      </c>
      <c r="M20" s="275">
        <f>'MWH FIXED INPUT PG'!M20</f>
        <v>446515</v>
      </c>
      <c r="N20" s="275">
        <f>'MWH FIXED INPUT PG'!N20</f>
        <v>451084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8178569.6000000015</v>
      </c>
    </row>
    <row r="21" spans="1:27" ht="11.25" customHeight="1" x14ac:dyDescent="0.15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15">
      <c r="A22" s="274" t="s">
        <v>115</v>
      </c>
      <c r="C22" s="275">
        <f>'MWH FIXED INPUT PG'!C22</f>
        <v>740728.60100000002</v>
      </c>
      <c r="D22" s="275">
        <f>'MWH FIXED INPUT PG'!D22</f>
        <v>622708.03200000001</v>
      </c>
      <c r="E22" s="275">
        <f>'MWH FIXED INPUT PG'!E22</f>
        <v>567516.96799999999</v>
      </c>
      <c r="F22" s="275">
        <f>'MWH FIXED INPUT PG'!F22</f>
        <v>554222.35600000003</v>
      </c>
      <c r="G22" s="275">
        <f>'MWH FIXED INPUT PG'!G22</f>
        <v>536683.22499999998</v>
      </c>
      <c r="H22" s="275">
        <f>'MWH FIXED INPUT PG'!H22</f>
        <v>482261.89299999998</v>
      </c>
      <c r="I22" s="275">
        <f>'MWH FIXED INPUT PG'!I22</f>
        <v>688884.20900000003</v>
      </c>
      <c r="J22" s="275">
        <f>'MWH FIXED INPUT PG'!J22</f>
        <v>717935.71100000001</v>
      </c>
      <c r="K22" s="275">
        <f>'MWH FIXED INPUT PG'!K22</f>
        <v>616524.11300000001</v>
      </c>
      <c r="L22" s="275">
        <f>'MWH FIXED INPUT PG'!L22</f>
        <v>649143.69099999999</v>
      </c>
      <c r="M22" s="275">
        <f>'MWH FIXED INPUT PG'!M22</f>
        <v>606673.79099999997</v>
      </c>
      <c r="N22" s="275">
        <f>'MWH FIXED INPUT PG'!N22</f>
        <v>682781.43700000003</v>
      </c>
      <c r="O22" s="275">
        <f>'MWH FIXED INPUT PG'!O22</f>
        <v>729813.27099999995</v>
      </c>
      <c r="P22" s="275">
        <f>'MWH FIXED INPUT PG'!P22</f>
        <v>662489.27</v>
      </c>
      <c r="Q22" s="275">
        <f>'MWH FIXED INPUT PG'!Q22</f>
        <v>631477.53899999999</v>
      </c>
      <c r="R22" s="275">
        <f>'MWH FIXED INPUT PG'!R22</f>
        <v>568623.15700000001</v>
      </c>
      <c r="S22" s="275">
        <f>'MWH FIXED INPUT PG'!S22</f>
        <v>497890.446</v>
      </c>
      <c r="T22" s="275">
        <f>'MWH FIXED INPUT PG'!T22</f>
        <v>505468.35800000001</v>
      </c>
      <c r="U22" s="275">
        <f>'MWH FIXED INPUT PG'!U22</f>
        <v>692005.397</v>
      </c>
      <c r="V22" s="275">
        <f>'MWH FIXED INPUT PG'!V22</f>
        <v>675963.23600000003</v>
      </c>
      <c r="W22" s="275">
        <f>'MWH FIXED INPUT PG'!W22</f>
        <v>625021.11699999997</v>
      </c>
      <c r="X22" s="275">
        <f>'MWH FIXED INPUT PG'!X22</f>
        <v>633799.20200000005</v>
      </c>
      <c r="Y22" s="275">
        <f>'MWH FIXED INPUT PG'!Y22</f>
        <v>611266.47199999995</v>
      </c>
      <c r="Z22" s="275">
        <f>'MWH FIXED INPUT PG'!Z22</f>
        <v>701193.56599999999</v>
      </c>
      <c r="AA22" s="275">
        <f>'MWH FIXED INPUT PG'!AA22</f>
        <v>15001075.057999998</v>
      </c>
    </row>
    <row r="23" spans="1:27" ht="11.25" customHeight="1" x14ac:dyDescent="0.15">
      <c r="A23" s="274" t="s">
        <v>116</v>
      </c>
      <c r="C23" s="276">
        <f>SUM(C20:C22)</f>
        <v>-5316.5189999999711</v>
      </c>
      <c r="D23" s="276">
        <f t="shared" ref="D23:AA23" si="9">SUM(D20:D22)</f>
        <v>14179.751999999979</v>
      </c>
      <c r="E23" s="276">
        <f t="shared" si="9"/>
        <v>38056.248000000021</v>
      </c>
      <c r="F23" s="276">
        <f t="shared" si="9"/>
        <v>-57171.363999999943</v>
      </c>
      <c r="G23" s="276">
        <f t="shared" si="9"/>
        <v>-38592.095000000088</v>
      </c>
      <c r="H23" s="276">
        <f t="shared" si="9"/>
        <v>-119199.10700000002</v>
      </c>
      <c r="I23" s="276">
        <f t="shared" si="9"/>
        <v>68281.289000000106</v>
      </c>
      <c r="J23" s="276">
        <f t="shared" si="9"/>
        <v>80638.47100000002</v>
      </c>
      <c r="K23" s="276">
        <f t="shared" si="9"/>
        <v>75872.633000000031</v>
      </c>
      <c r="L23" s="276">
        <f t="shared" si="9"/>
        <v>72592.810999999987</v>
      </c>
      <c r="M23" s="276">
        <f t="shared" si="9"/>
        <v>4877.7909999999683</v>
      </c>
      <c r="N23" s="276">
        <f t="shared" si="9"/>
        <v>-21058.562999999966</v>
      </c>
      <c r="O23" s="276">
        <f t="shared" si="9"/>
        <v>-223040.32900000003</v>
      </c>
      <c r="P23" s="276">
        <f t="shared" si="9"/>
        <v>-180770.13</v>
      </c>
      <c r="Q23" s="276">
        <f t="shared" si="9"/>
        <v>-177990.06099999999</v>
      </c>
      <c r="R23" s="276">
        <f t="shared" si="9"/>
        <v>-227026.36300000001</v>
      </c>
      <c r="S23" s="276">
        <f t="shared" si="9"/>
        <v>-242740.07400000002</v>
      </c>
      <c r="T23" s="276">
        <f t="shared" si="9"/>
        <v>-224202.64199999999</v>
      </c>
      <c r="U23" s="276">
        <f t="shared" si="9"/>
        <v>-154700.12300000002</v>
      </c>
      <c r="V23" s="276">
        <f t="shared" si="9"/>
        <v>-178357.28399999999</v>
      </c>
      <c r="W23" s="276">
        <f t="shared" si="9"/>
        <v>-133659.88300000003</v>
      </c>
      <c r="X23" s="276">
        <f t="shared" si="9"/>
        <v>-169655.83799999999</v>
      </c>
      <c r="Y23" s="276">
        <f t="shared" si="9"/>
        <v>-167606.00800000003</v>
      </c>
      <c r="Z23" s="276">
        <f t="shared" si="9"/>
        <v>-247594.95400000003</v>
      </c>
      <c r="AA23" s="276">
        <f t="shared" si="9"/>
        <v>-2214182.3420000002</v>
      </c>
    </row>
    <row r="24" spans="1:27" ht="13.5" customHeight="1" x14ac:dyDescent="0.15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15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15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15">
      <c r="A27" s="274" t="s">
        <v>119</v>
      </c>
      <c r="C27" s="275">
        <f>'MWH FIXED INPUT PG'!C27</f>
        <v>423642.239</v>
      </c>
      <c r="D27" s="275">
        <f>'MWH FIXED INPUT PG'!D27</f>
        <v>355915.64899999998</v>
      </c>
      <c r="E27" s="275">
        <f>'MWH FIXED INPUT PG'!E27</f>
        <v>370780.31099999999</v>
      </c>
      <c r="F27" s="275">
        <f>'MWH FIXED INPUT PG'!F27</f>
        <v>338728.27799999999</v>
      </c>
      <c r="G27" s="275">
        <f>'MWH FIXED INPUT PG'!G27</f>
        <v>358246.29300000001</v>
      </c>
      <c r="H27" s="275">
        <f>'MWH FIXED INPUT PG'!H27</f>
        <v>271504.39899999998</v>
      </c>
      <c r="I27" s="275">
        <f>'MWH FIXED INPUT PG'!I27</f>
        <v>427561.98300000001</v>
      </c>
      <c r="J27" s="275">
        <f>'MWH FIXED INPUT PG'!J27</f>
        <v>407945.23599999998</v>
      </c>
      <c r="K27" s="275">
        <f>'MWH FIXED INPUT PG'!K27</f>
        <v>414932.91800000001</v>
      </c>
      <c r="L27" s="275">
        <f>'MWH FIXED INPUT PG'!L27</f>
        <v>354289.27799999999</v>
      </c>
      <c r="M27" s="275">
        <f>'MWH FIXED INPUT PG'!M27</f>
        <v>375431.27799999999</v>
      </c>
      <c r="N27" s="275">
        <f>'MWH FIXED INPUT PG'!N27</f>
        <v>464596.97600000002</v>
      </c>
      <c r="O27" s="275">
        <f>'MWH FIXED INPUT PG'!O27</f>
        <v>431004.50799999997</v>
      </c>
      <c r="P27" s="275">
        <f>'MWH FIXED INPUT PG'!P27</f>
        <v>364571.15899999999</v>
      </c>
      <c r="Q27" s="275">
        <f>'MWH FIXED INPUT PG'!Q27</f>
        <v>418187.299</v>
      </c>
      <c r="R27" s="275">
        <f>'MWH FIXED INPUT PG'!R27</f>
        <v>336594.29</v>
      </c>
      <c r="S27" s="275">
        <f>'MWH FIXED INPUT PG'!S27</f>
        <v>337543.29100000003</v>
      </c>
      <c r="T27" s="275">
        <f>'MWH FIXED INPUT PG'!T27</f>
        <v>291801.86700000003</v>
      </c>
      <c r="U27" s="275">
        <f>'MWH FIXED INPUT PG'!U27</f>
        <v>422422.14600000001</v>
      </c>
      <c r="V27" s="275">
        <f>'MWH FIXED INPUT PG'!V27</f>
        <v>410634.63299999997</v>
      </c>
      <c r="W27" s="275">
        <f>'MWH FIXED INPUT PG'!W27</f>
        <v>399213.88299999997</v>
      </c>
      <c r="X27" s="275">
        <f>'MWH FIXED INPUT PG'!X27</f>
        <v>372271.12300000002</v>
      </c>
      <c r="Y27" s="275">
        <f>'MWH FIXED INPUT PG'!Y27</f>
        <v>416844.56300000002</v>
      </c>
      <c r="Z27" s="275">
        <f>'MWH FIXED INPUT PG'!Z27</f>
        <v>440986.63799999998</v>
      </c>
      <c r="AA27" s="275">
        <f>'MWH FIXED INPUT PG'!AA27</f>
        <v>9205650.2379999999</v>
      </c>
    </row>
    <row r="28" spans="1:27" ht="11.25" customHeight="1" x14ac:dyDescent="0.15">
      <c r="A28" s="274" t="s">
        <v>120</v>
      </c>
      <c r="C28" s="276">
        <f>SUM(C25:C27)</f>
        <v>-73040.920999999973</v>
      </c>
      <c r="D28" s="276">
        <f t="shared" ref="D28:AA28" si="10">SUM(D25:D27)</f>
        <v>-72044.511000000057</v>
      </c>
      <c r="E28" s="276">
        <f t="shared" si="10"/>
        <v>-65870.649000000034</v>
      </c>
      <c r="F28" s="276">
        <f t="shared" si="10"/>
        <v>-82642.931999999972</v>
      </c>
      <c r="G28" s="276">
        <f t="shared" si="10"/>
        <v>-59623.467000000004</v>
      </c>
      <c r="H28" s="276">
        <f t="shared" si="10"/>
        <v>-109061.00100000005</v>
      </c>
      <c r="I28" s="276">
        <f t="shared" si="10"/>
        <v>-9379.5769999999902</v>
      </c>
      <c r="J28" s="276">
        <f t="shared" si="10"/>
        <v>-14594.404000000039</v>
      </c>
      <c r="K28" s="276">
        <f t="shared" si="10"/>
        <v>-50007.402000000002</v>
      </c>
      <c r="L28" s="276">
        <f t="shared" si="10"/>
        <v>-85754.092000000004</v>
      </c>
      <c r="M28" s="276">
        <f t="shared" si="10"/>
        <v>-146321.12200000003</v>
      </c>
      <c r="N28" s="276">
        <f t="shared" si="10"/>
        <v>-146931.10399999993</v>
      </c>
      <c r="O28" s="276">
        <f t="shared" si="10"/>
        <v>-246433.49200000003</v>
      </c>
      <c r="P28" s="276">
        <f t="shared" si="10"/>
        <v>-212041.84100000001</v>
      </c>
      <c r="Q28" s="276">
        <f t="shared" si="10"/>
        <v>-178551.701</v>
      </c>
      <c r="R28" s="276">
        <f t="shared" si="10"/>
        <v>-213574.43699999998</v>
      </c>
      <c r="S28" s="276">
        <f t="shared" si="10"/>
        <v>-218861.70899999997</v>
      </c>
      <c r="T28" s="276">
        <f t="shared" si="10"/>
        <v>-227856.13299999997</v>
      </c>
      <c r="U28" s="276">
        <f t="shared" si="10"/>
        <v>-98298.853999999992</v>
      </c>
      <c r="V28" s="276">
        <f t="shared" si="10"/>
        <v>-120290.36700000003</v>
      </c>
      <c r="W28" s="276">
        <f t="shared" si="10"/>
        <v>-103549.11700000003</v>
      </c>
      <c r="X28" s="276">
        <f t="shared" si="10"/>
        <v>-166758.11419999995</v>
      </c>
      <c r="Y28" s="276">
        <f t="shared" si="10"/>
        <v>-234063.43699999998</v>
      </c>
      <c r="Z28" s="276">
        <f t="shared" si="10"/>
        <v>-244256.36200000002</v>
      </c>
      <c r="AA28" s="276">
        <f t="shared" si="10"/>
        <v>-3179806.7462000009</v>
      </c>
    </row>
    <row r="29" spans="1:27" ht="13.5" customHeight="1" thickBot="1" x14ac:dyDescent="0.2">
      <c r="A29" s="95"/>
    </row>
    <row r="30" spans="1:27" ht="11.25" customHeight="1" thickBot="1" x14ac:dyDescent="0.2">
      <c r="A30" s="271" t="s">
        <v>259</v>
      </c>
      <c r="C30" s="278">
        <f>C23+C28</f>
        <v>-78357.439999999944</v>
      </c>
      <c r="D30" s="278">
        <f t="shared" ref="D30:AA30" si="11">D23+D28</f>
        <v>-57864.759000000078</v>
      </c>
      <c r="E30" s="278">
        <f t="shared" si="11"/>
        <v>-27814.401000000013</v>
      </c>
      <c r="F30" s="278">
        <f t="shared" si="11"/>
        <v>-139814.29599999991</v>
      </c>
      <c r="G30" s="278">
        <f t="shared" si="11"/>
        <v>-98215.562000000093</v>
      </c>
      <c r="H30" s="278">
        <f t="shared" si="11"/>
        <v>-228260.10800000007</v>
      </c>
      <c r="I30" s="278">
        <f t="shared" si="11"/>
        <v>58901.712000000116</v>
      </c>
      <c r="J30" s="278">
        <f t="shared" si="11"/>
        <v>66044.066999999981</v>
      </c>
      <c r="K30" s="278">
        <f t="shared" si="11"/>
        <v>25865.231000000029</v>
      </c>
      <c r="L30" s="278">
        <f t="shared" si="11"/>
        <v>-13161.281000000017</v>
      </c>
      <c r="M30" s="278">
        <f t="shared" si="11"/>
        <v>-141443.33100000006</v>
      </c>
      <c r="N30" s="278">
        <f t="shared" si="11"/>
        <v>-167989.6669999999</v>
      </c>
      <c r="O30" s="278">
        <f t="shared" si="11"/>
        <v>-469473.82100000005</v>
      </c>
      <c r="P30" s="278">
        <f t="shared" si="11"/>
        <v>-392811.97100000002</v>
      </c>
      <c r="Q30" s="278">
        <f t="shared" si="11"/>
        <v>-356541.76199999999</v>
      </c>
      <c r="R30" s="278">
        <f t="shared" si="11"/>
        <v>-440600.8</v>
      </c>
      <c r="S30" s="278">
        <f t="shared" si="11"/>
        <v>-461601.783</v>
      </c>
      <c r="T30" s="278">
        <f t="shared" si="11"/>
        <v>-452058.77499999997</v>
      </c>
      <c r="U30" s="278">
        <f t="shared" si="11"/>
        <v>-252998.97700000001</v>
      </c>
      <c r="V30" s="278">
        <f t="shared" si="11"/>
        <v>-298647.65100000001</v>
      </c>
      <c r="W30" s="278">
        <f t="shared" si="11"/>
        <v>-237209.00000000006</v>
      </c>
      <c r="X30" s="278">
        <f t="shared" si="11"/>
        <v>-336413.95219999994</v>
      </c>
      <c r="Y30" s="278">
        <f t="shared" si="11"/>
        <v>-401669.44500000001</v>
      </c>
      <c r="Z30" s="278">
        <f t="shared" si="11"/>
        <v>-491851.31600000005</v>
      </c>
      <c r="AA30" s="278">
        <f t="shared" si="11"/>
        <v>-5393989.088200001</v>
      </c>
    </row>
    <row r="31" spans="1:27" ht="13.5" customHeight="1" thickBot="1" x14ac:dyDescent="0.2"/>
    <row r="32" spans="1:27" ht="13.5" customHeight="1" thickBot="1" x14ac:dyDescent="0.2">
      <c r="A32" s="279" t="s">
        <v>254</v>
      </c>
    </row>
    <row r="33" spans="1:27" ht="11.25" customHeight="1" x14ac:dyDescent="0.15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20800</v>
      </c>
      <c r="G33" s="275">
        <f>'MWH FIXED INPUT PG'!G33</f>
        <v>20800</v>
      </c>
      <c r="H33" s="275">
        <f>'MWH FIXED INPUT PG'!H33</f>
        <v>20000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61600</v>
      </c>
    </row>
    <row r="34" spans="1:27" ht="11.25" customHeight="1" x14ac:dyDescent="0.15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15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15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-24650</v>
      </c>
      <c r="G38" s="278">
        <f t="shared" si="12"/>
        <v>-28400</v>
      </c>
      <c r="H38" s="278">
        <f t="shared" si="12"/>
        <v>-28000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-81050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304</v>
      </c>
    </row>
    <row r="2" spans="1:27" ht="12" customHeight="1" x14ac:dyDescent="0.2">
      <c r="A2" s="156" t="s">
        <v>306</v>
      </c>
    </row>
    <row r="3" spans="1:27" ht="12" customHeight="1" x14ac:dyDescent="0.2">
      <c r="A3" s="156" t="s">
        <v>307</v>
      </c>
    </row>
    <row r="4" spans="1:27" ht="12" customHeight="1" x14ac:dyDescent="0.2">
      <c r="A4" s="156" t="s">
        <v>297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452763.88</v>
      </c>
      <c r="D7" s="2">
        <v>464333.72</v>
      </c>
      <c r="E7" s="2">
        <v>513938.28</v>
      </c>
      <c r="F7" s="2">
        <v>420728.28</v>
      </c>
      <c r="G7" s="2">
        <v>408136.68</v>
      </c>
      <c r="H7" s="2">
        <v>359157</v>
      </c>
      <c r="I7" s="2">
        <v>414367.08</v>
      </c>
      <c r="J7" s="2">
        <v>438726.76</v>
      </c>
      <c r="K7" s="2">
        <v>398651.52</v>
      </c>
      <c r="L7" s="2">
        <v>482317.12</v>
      </c>
      <c r="M7" s="2">
        <v>446515</v>
      </c>
      <c r="N7" s="2">
        <v>451084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8240169.6000000015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740728.60140000004</v>
      </c>
      <c r="D9" s="2">
        <v>622708.03240000003</v>
      </c>
      <c r="E9" s="2">
        <v>567516.96840000001</v>
      </c>
      <c r="F9" s="2">
        <v>554222.35640000005</v>
      </c>
      <c r="G9" s="2">
        <v>536683.2254</v>
      </c>
      <c r="H9" s="2">
        <v>482261.8934</v>
      </c>
      <c r="I9" s="2">
        <v>697578.60900000005</v>
      </c>
      <c r="J9" s="2">
        <v>726964.51100000006</v>
      </c>
      <c r="K9" s="2">
        <v>624626.51300000004</v>
      </c>
      <c r="L9" s="2">
        <v>649143.69530000002</v>
      </c>
      <c r="M9" s="2">
        <v>606673.79499999993</v>
      </c>
      <c r="N9" s="2">
        <v>682781.44099999999</v>
      </c>
      <c r="O9" s="2">
        <v>729813.27519999992</v>
      </c>
      <c r="P9" s="2">
        <v>662489.27379999997</v>
      </c>
      <c r="Q9" s="2">
        <v>631477.54319999996</v>
      </c>
      <c r="R9" s="2">
        <v>568623.16119999997</v>
      </c>
      <c r="S9" s="2">
        <v>497890.45020000002</v>
      </c>
      <c r="T9" s="2">
        <v>505468.36200000002</v>
      </c>
      <c r="U9" s="2">
        <v>700699.79700000002</v>
      </c>
      <c r="V9" s="2">
        <v>684657.63600000006</v>
      </c>
      <c r="W9" s="2">
        <v>633461.11699999997</v>
      </c>
      <c r="X9" s="2">
        <v>633799.20630000008</v>
      </c>
      <c r="Y9" s="2">
        <v>611266.4757999999</v>
      </c>
      <c r="Z9" s="2">
        <v>701193.57019999996</v>
      </c>
      <c r="AA9" s="2">
        <v>15052729.509599999</v>
      </c>
    </row>
    <row r="10" spans="1:27" ht="11.25" customHeight="1" x14ac:dyDescent="0.2">
      <c r="A10" s="2" t="s">
        <v>116</v>
      </c>
      <c r="B10" s="3"/>
      <c r="C10" s="267">
        <v>-5316.5185999999521</v>
      </c>
      <c r="D10" s="267">
        <v>14179.752399999998</v>
      </c>
      <c r="E10" s="267">
        <v>38056.24840000004</v>
      </c>
      <c r="F10" s="267">
        <v>-36371.363599999924</v>
      </c>
      <c r="G10" s="267">
        <v>-17792.094600000069</v>
      </c>
      <c r="H10" s="267">
        <v>-99199.106599999999</v>
      </c>
      <c r="I10" s="267">
        <v>76975.689000000129</v>
      </c>
      <c r="J10" s="267">
        <v>89667.271000000066</v>
      </c>
      <c r="K10" s="267">
        <v>83975.033000000054</v>
      </c>
      <c r="L10" s="267">
        <v>72592.815300000017</v>
      </c>
      <c r="M10" s="267">
        <v>4877.7949999999255</v>
      </c>
      <c r="N10" s="267">
        <v>-21058.559000000008</v>
      </c>
      <c r="O10" s="267">
        <v>-223040.32480000006</v>
      </c>
      <c r="P10" s="267">
        <v>-180770.12620000006</v>
      </c>
      <c r="Q10" s="267">
        <v>-177990.05680000002</v>
      </c>
      <c r="R10" s="267">
        <v>-227026.35880000005</v>
      </c>
      <c r="S10" s="267">
        <v>-242740.0698</v>
      </c>
      <c r="T10" s="267">
        <v>-224202.63799999998</v>
      </c>
      <c r="U10" s="267">
        <v>-146005.723</v>
      </c>
      <c r="V10" s="267">
        <v>-169662.88399999996</v>
      </c>
      <c r="W10" s="267">
        <v>-125219.88300000003</v>
      </c>
      <c r="X10" s="267">
        <v>-169655.83369999996</v>
      </c>
      <c r="Y10" s="267">
        <v>-167606.00420000008</v>
      </c>
      <c r="Z10" s="267">
        <v>-247594.94980000006</v>
      </c>
      <c r="AA10" s="267">
        <v>-2100927.8903999999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423642.23930000002</v>
      </c>
      <c r="D14" s="2">
        <v>355915.64929999999</v>
      </c>
      <c r="E14" s="2">
        <v>370780.3113</v>
      </c>
      <c r="F14" s="2">
        <v>338728.27830000001</v>
      </c>
      <c r="G14" s="2">
        <v>358246.29330000002</v>
      </c>
      <c r="H14" s="2">
        <v>271504.39929999999</v>
      </c>
      <c r="I14" s="2">
        <v>427562.01569999999</v>
      </c>
      <c r="J14" s="2">
        <v>407945.23909999995</v>
      </c>
      <c r="K14" s="2">
        <v>414932.92139999999</v>
      </c>
      <c r="L14" s="2">
        <v>354289.28109999996</v>
      </c>
      <c r="M14" s="2">
        <v>375431.28119999997</v>
      </c>
      <c r="N14" s="2">
        <v>464596.97940000001</v>
      </c>
      <c r="O14" s="2">
        <v>431004.51129999995</v>
      </c>
      <c r="P14" s="2">
        <v>364571.16190000001</v>
      </c>
      <c r="Q14" s="2">
        <v>418187.30229999998</v>
      </c>
      <c r="R14" s="2">
        <v>336594.29300000001</v>
      </c>
      <c r="S14" s="2">
        <v>337543.29430000001</v>
      </c>
      <c r="T14" s="2">
        <v>291801.8702</v>
      </c>
      <c r="U14" s="2">
        <v>422422.14929999999</v>
      </c>
      <c r="V14" s="2">
        <v>410634.63629999995</v>
      </c>
      <c r="W14" s="2">
        <v>399213.88619999995</v>
      </c>
      <c r="X14" s="2">
        <v>372271.12609999999</v>
      </c>
      <c r="Y14" s="2">
        <v>416844.56640000001</v>
      </c>
      <c r="Z14" s="2">
        <v>440986.64129999996</v>
      </c>
      <c r="AA14" s="2">
        <v>9205650.3272999991</v>
      </c>
    </row>
    <row r="15" spans="1:27" ht="11.25" customHeight="1" x14ac:dyDescent="0.2">
      <c r="A15" s="2" t="s">
        <v>120</v>
      </c>
      <c r="B15" s="3"/>
      <c r="C15" s="267">
        <v>-73040.920699999959</v>
      </c>
      <c r="D15" s="267">
        <v>-72044.510700000043</v>
      </c>
      <c r="E15" s="267">
        <v>-65870.64870000002</v>
      </c>
      <c r="F15" s="267">
        <v>-128092.93169999996</v>
      </c>
      <c r="G15" s="267">
        <v>-108823.46669999999</v>
      </c>
      <c r="H15" s="267">
        <v>-157061.00070000003</v>
      </c>
      <c r="I15" s="267">
        <v>-9379.5443000000087</v>
      </c>
      <c r="J15" s="267">
        <v>-14594.400900000066</v>
      </c>
      <c r="K15" s="267">
        <v>-50007.398600000015</v>
      </c>
      <c r="L15" s="267">
        <v>-85754.088900000032</v>
      </c>
      <c r="M15" s="267">
        <v>-146321.11880000005</v>
      </c>
      <c r="N15" s="267">
        <v>-146931.10059999995</v>
      </c>
      <c r="O15" s="267">
        <v>-246433.48870000005</v>
      </c>
      <c r="P15" s="267">
        <v>-212041.83809999999</v>
      </c>
      <c r="Q15" s="267">
        <v>-178551.69770000002</v>
      </c>
      <c r="R15" s="267">
        <v>-213574.43399999995</v>
      </c>
      <c r="S15" s="267">
        <v>-218861.70569999999</v>
      </c>
      <c r="T15" s="267">
        <v>-227856.1298</v>
      </c>
      <c r="U15" s="267">
        <v>-98298.85070000001</v>
      </c>
      <c r="V15" s="267">
        <v>-120290.36370000005</v>
      </c>
      <c r="W15" s="267">
        <v>-103549.11380000005</v>
      </c>
      <c r="X15" s="267">
        <v>-166758.11109999998</v>
      </c>
      <c r="Y15" s="267">
        <v>-234063.43359999999</v>
      </c>
      <c r="Z15" s="267">
        <v>-244256.35870000004</v>
      </c>
      <c r="AA15" s="267">
        <v>-3322456.6569000017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-78357.439299999911</v>
      </c>
      <c r="D17" s="269">
        <v>-57864.758300000045</v>
      </c>
      <c r="E17" s="269">
        <v>-27814.400299999979</v>
      </c>
      <c r="F17" s="269">
        <v>-164464.29529999988</v>
      </c>
      <c r="G17" s="269">
        <v>-126615.56130000006</v>
      </c>
      <c r="H17" s="269">
        <v>-256260.10730000003</v>
      </c>
      <c r="I17" s="269">
        <v>67596.144700000121</v>
      </c>
      <c r="J17" s="269">
        <v>75072.8701</v>
      </c>
      <c r="K17" s="269">
        <v>33967.634400000039</v>
      </c>
      <c r="L17" s="269">
        <v>-13161.273600000015</v>
      </c>
      <c r="M17" s="269">
        <v>-141443.32380000013</v>
      </c>
      <c r="N17" s="269">
        <v>-167989.65959999996</v>
      </c>
      <c r="O17" s="269">
        <v>-469473.81350000011</v>
      </c>
      <c r="P17" s="269">
        <v>-392811.96430000005</v>
      </c>
      <c r="Q17" s="269">
        <v>-356541.75450000004</v>
      </c>
      <c r="R17" s="269">
        <v>-440600.7928</v>
      </c>
      <c r="S17" s="269">
        <v>-461601.77549999999</v>
      </c>
      <c r="T17" s="269">
        <v>-452058.76779999997</v>
      </c>
      <c r="U17" s="269">
        <v>-244304.57370000001</v>
      </c>
      <c r="V17" s="269">
        <v>-289953.24770000001</v>
      </c>
      <c r="W17" s="269">
        <v>-228768.99680000008</v>
      </c>
      <c r="X17" s="269">
        <v>-336413.94479999994</v>
      </c>
      <c r="Y17" s="269">
        <v>-401669.43780000007</v>
      </c>
      <c r="Z17" s="269">
        <v>-491851.3085000001</v>
      </c>
      <c r="AA17" s="269">
        <v>-5423384.5473000016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452763.88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482317.12</v>
      </c>
      <c r="M20" s="2">
        <v>446515</v>
      </c>
      <c r="N20" s="2">
        <v>451084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8178569.6000000015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740728.60100000002</v>
      </c>
      <c r="D22" s="2">
        <v>622708.03200000001</v>
      </c>
      <c r="E22" s="2">
        <v>567516.96799999999</v>
      </c>
      <c r="F22" s="2">
        <v>554222.35600000003</v>
      </c>
      <c r="G22" s="2">
        <v>536683.22499999998</v>
      </c>
      <c r="H22" s="2">
        <v>482261.89299999998</v>
      </c>
      <c r="I22" s="2">
        <v>688884.20900000003</v>
      </c>
      <c r="J22" s="2">
        <v>717935.71100000001</v>
      </c>
      <c r="K22" s="2">
        <v>616524.11300000001</v>
      </c>
      <c r="L22" s="2">
        <v>649143.69099999999</v>
      </c>
      <c r="M22" s="2">
        <v>606673.79099999997</v>
      </c>
      <c r="N22" s="2">
        <v>682781.43700000003</v>
      </c>
      <c r="O22" s="2">
        <v>729813.27099999995</v>
      </c>
      <c r="P22" s="2">
        <v>662489.27</v>
      </c>
      <c r="Q22" s="2">
        <v>631477.53899999999</v>
      </c>
      <c r="R22" s="2">
        <v>568623.15700000001</v>
      </c>
      <c r="S22" s="2">
        <v>497890.446</v>
      </c>
      <c r="T22" s="2">
        <v>505468.35800000001</v>
      </c>
      <c r="U22" s="2">
        <v>692005.397</v>
      </c>
      <c r="V22" s="2">
        <v>675963.23600000003</v>
      </c>
      <c r="W22" s="2">
        <v>625021.11699999997</v>
      </c>
      <c r="X22" s="2">
        <v>633799.20200000005</v>
      </c>
      <c r="Y22" s="2">
        <v>611266.47199999995</v>
      </c>
      <c r="Z22" s="2">
        <v>701193.56599999999</v>
      </c>
      <c r="AA22" s="2">
        <v>15001075.057999998</v>
      </c>
    </row>
    <row r="23" spans="1:27" ht="11.25" customHeight="1" x14ac:dyDescent="0.2">
      <c r="A23" s="2" t="s">
        <v>116</v>
      </c>
      <c r="B23" s="3"/>
      <c r="C23" s="267">
        <v>-5316.5189999999711</v>
      </c>
      <c r="D23" s="267">
        <v>14179.751999999979</v>
      </c>
      <c r="E23" s="267">
        <v>38056.248000000021</v>
      </c>
      <c r="F23" s="267">
        <v>-57171.363999999943</v>
      </c>
      <c r="G23" s="267">
        <v>-38592.095000000088</v>
      </c>
      <c r="H23" s="267">
        <v>-119199.10700000002</v>
      </c>
      <c r="I23" s="267">
        <v>68281.289000000106</v>
      </c>
      <c r="J23" s="267">
        <v>80638.47100000002</v>
      </c>
      <c r="K23" s="267">
        <v>75872.633000000031</v>
      </c>
      <c r="L23" s="267">
        <v>72592.810999999987</v>
      </c>
      <c r="M23" s="267">
        <v>4877.7909999999683</v>
      </c>
      <c r="N23" s="267">
        <v>-21058.562999999966</v>
      </c>
      <c r="O23" s="267">
        <v>-223040.32900000003</v>
      </c>
      <c r="P23" s="267">
        <v>-180770.13</v>
      </c>
      <c r="Q23" s="267">
        <v>-177990.06099999999</v>
      </c>
      <c r="R23" s="267">
        <v>-227026.36300000001</v>
      </c>
      <c r="S23" s="267">
        <v>-242740.07400000002</v>
      </c>
      <c r="T23" s="267">
        <v>-224202.64199999999</v>
      </c>
      <c r="U23" s="267">
        <v>-154700.12300000002</v>
      </c>
      <c r="V23" s="267">
        <v>-178357.28399999999</v>
      </c>
      <c r="W23" s="267">
        <v>-133659.88300000003</v>
      </c>
      <c r="X23" s="267">
        <v>-169655.83799999999</v>
      </c>
      <c r="Y23" s="267">
        <v>-167606.00800000003</v>
      </c>
      <c r="Z23" s="267">
        <v>-247594.95400000003</v>
      </c>
      <c r="AA23" s="267">
        <v>-2214182.3420000002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423642.239</v>
      </c>
      <c r="D27" s="2">
        <v>355915.64899999998</v>
      </c>
      <c r="E27" s="2">
        <v>370780.31099999999</v>
      </c>
      <c r="F27" s="2">
        <v>338728.27799999999</v>
      </c>
      <c r="G27" s="2">
        <v>358246.29300000001</v>
      </c>
      <c r="H27" s="2">
        <v>271504.39899999998</v>
      </c>
      <c r="I27" s="2">
        <v>427561.98300000001</v>
      </c>
      <c r="J27" s="2">
        <v>407945.23599999998</v>
      </c>
      <c r="K27" s="2">
        <v>414932.91800000001</v>
      </c>
      <c r="L27" s="2">
        <v>354289.27799999999</v>
      </c>
      <c r="M27" s="2">
        <v>375431.27799999999</v>
      </c>
      <c r="N27" s="2">
        <v>464596.97600000002</v>
      </c>
      <c r="O27" s="2">
        <v>431004.50799999997</v>
      </c>
      <c r="P27" s="2">
        <v>364571.15899999999</v>
      </c>
      <c r="Q27" s="2">
        <v>418187.299</v>
      </c>
      <c r="R27" s="2">
        <v>336594.29</v>
      </c>
      <c r="S27" s="2">
        <v>337543.29100000003</v>
      </c>
      <c r="T27" s="2">
        <v>291801.86700000003</v>
      </c>
      <c r="U27" s="2">
        <v>422422.14600000001</v>
      </c>
      <c r="V27" s="2">
        <v>410634.63299999997</v>
      </c>
      <c r="W27" s="2">
        <v>399213.88299999997</v>
      </c>
      <c r="X27" s="2">
        <v>372271.12300000002</v>
      </c>
      <c r="Y27" s="2">
        <v>416844.56300000002</v>
      </c>
      <c r="Z27" s="2">
        <v>440986.63799999998</v>
      </c>
      <c r="AA27" s="2">
        <v>9205650.2379999999</v>
      </c>
    </row>
    <row r="28" spans="1:27" ht="11.25" customHeight="1" x14ac:dyDescent="0.2">
      <c r="A28" s="2" t="s">
        <v>120</v>
      </c>
      <c r="B28" s="3"/>
      <c r="C28" s="267">
        <v>-73040.920999999973</v>
      </c>
      <c r="D28" s="267">
        <v>-72044.511000000057</v>
      </c>
      <c r="E28" s="267">
        <v>-65870.649000000034</v>
      </c>
      <c r="F28" s="267">
        <v>-82642.931999999972</v>
      </c>
      <c r="G28" s="267">
        <v>-59623.467000000004</v>
      </c>
      <c r="H28" s="267">
        <v>-109061.00100000005</v>
      </c>
      <c r="I28" s="267">
        <v>-9379.5769999999902</v>
      </c>
      <c r="J28" s="267">
        <v>-14594.404000000039</v>
      </c>
      <c r="K28" s="267">
        <v>-50007.402000000002</v>
      </c>
      <c r="L28" s="267">
        <v>-85754.092000000004</v>
      </c>
      <c r="M28" s="267">
        <v>-146321.12200000003</v>
      </c>
      <c r="N28" s="267">
        <v>-146931.10399999993</v>
      </c>
      <c r="O28" s="267">
        <v>-246433.49200000003</v>
      </c>
      <c r="P28" s="267">
        <v>-212041.84100000001</v>
      </c>
      <c r="Q28" s="267">
        <v>-178551.701</v>
      </c>
      <c r="R28" s="267">
        <v>-213574.43699999998</v>
      </c>
      <c r="S28" s="267">
        <v>-218861.70899999997</v>
      </c>
      <c r="T28" s="267">
        <v>-227856.13299999997</v>
      </c>
      <c r="U28" s="267">
        <v>-98298.853999999992</v>
      </c>
      <c r="V28" s="267">
        <v>-120290.36700000003</v>
      </c>
      <c r="W28" s="267">
        <v>-103549.11700000003</v>
      </c>
      <c r="X28" s="267">
        <v>-166758.11419999995</v>
      </c>
      <c r="Y28" s="267">
        <v>-234063.43699999998</v>
      </c>
      <c r="Z28" s="267">
        <v>-244256.36200000002</v>
      </c>
      <c r="AA28" s="267">
        <v>-3179806.7462000009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-78357.439999999944</v>
      </c>
      <c r="D30" s="269">
        <v>-57864.759000000078</v>
      </c>
      <c r="E30" s="269">
        <v>-27814.401000000013</v>
      </c>
      <c r="F30" s="269">
        <v>-139814.29599999991</v>
      </c>
      <c r="G30" s="269">
        <v>-98215.562000000093</v>
      </c>
      <c r="H30" s="269">
        <v>-228260.10800000007</v>
      </c>
      <c r="I30" s="269">
        <v>58901.712000000116</v>
      </c>
      <c r="J30" s="269">
        <v>66044.066999999981</v>
      </c>
      <c r="K30" s="269">
        <v>25865.231000000029</v>
      </c>
      <c r="L30" s="269">
        <v>-13161.281000000017</v>
      </c>
      <c r="M30" s="269">
        <v>-141443.33100000006</v>
      </c>
      <c r="N30" s="269">
        <v>-167989.6669999999</v>
      </c>
      <c r="O30" s="269">
        <v>-469473.82100000005</v>
      </c>
      <c r="P30" s="269">
        <v>-392811.97100000002</v>
      </c>
      <c r="Q30" s="269">
        <v>-356541.76199999999</v>
      </c>
      <c r="R30" s="269">
        <v>-440600.8</v>
      </c>
      <c r="S30" s="269">
        <v>-461601.783</v>
      </c>
      <c r="T30" s="269">
        <v>-452058.77499999997</v>
      </c>
      <c r="U30" s="269">
        <v>-252998.97700000001</v>
      </c>
      <c r="V30" s="269">
        <v>-298647.65100000001</v>
      </c>
      <c r="W30" s="269">
        <v>-237209</v>
      </c>
      <c r="X30" s="269">
        <v>-336413.95219999994</v>
      </c>
      <c r="Y30" s="269">
        <v>-401669.44500000001</v>
      </c>
      <c r="Z30" s="269">
        <v>-491851.31600000005</v>
      </c>
      <c r="AA30" s="269">
        <v>-5393989.088200001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20800</v>
      </c>
      <c r="G33" s="2">
        <v>20800</v>
      </c>
      <c r="H33" s="2">
        <v>20000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61600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-24650</v>
      </c>
      <c r="G38" s="269">
        <v>-28400</v>
      </c>
      <c r="H38" s="269">
        <v>-28000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-81050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303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260</v>
      </c>
    </row>
    <row r="2" spans="1:27" ht="12" customHeight="1" x14ac:dyDescent="0.2">
      <c r="A2" s="160" t="s">
        <v>306</v>
      </c>
    </row>
    <row r="3" spans="1:27" ht="12" customHeight="1" x14ac:dyDescent="0.2">
      <c r="A3" s="160" t="s">
        <v>307</v>
      </c>
    </row>
    <row r="4" spans="1:27" ht="12" customHeight="1" x14ac:dyDescent="0.2">
      <c r="A4" s="160" t="s">
        <v>297</v>
      </c>
    </row>
    <row r="6" spans="1:27" ht="12" customHeight="1" x14ac:dyDescent="0.2">
      <c r="A6" s="162" t="s">
        <v>261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1088.3747000000001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1116.4748</v>
      </c>
      <c r="M7" s="163">
        <v>1116.2874999999999</v>
      </c>
      <c r="N7" s="163">
        <v>1127.71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832.50909999999999</v>
      </c>
    </row>
    <row r="8" spans="1:27" ht="11.25" customHeight="1" x14ac:dyDescent="0.2">
      <c r="A8" s="163" t="s">
        <v>262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263</v>
      </c>
      <c r="C9" s="163">
        <v>1780.5976000000001</v>
      </c>
      <c r="D9" s="163">
        <v>1621.6355000000001</v>
      </c>
      <c r="E9" s="163">
        <v>1364.2235000000001</v>
      </c>
      <c r="F9" s="163">
        <v>1332.2653</v>
      </c>
      <c r="G9" s="163">
        <v>1290.1039000000001</v>
      </c>
      <c r="H9" s="163">
        <v>1205.6547</v>
      </c>
      <c r="I9" s="163">
        <v>1655.9717000000001</v>
      </c>
      <c r="J9" s="163">
        <v>1661.8882000000001</v>
      </c>
      <c r="K9" s="163">
        <v>1605.5315000000001</v>
      </c>
      <c r="L9" s="163">
        <v>1502.6474000000001</v>
      </c>
      <c r="M9" s="163">
        <v>1516.6845000000001</v>
      </c>
      <c r="N9" s="163">
        <v>1706.9536000000001</v>
      </c>
      <c r="O9" s="163">
        <v>1754.3588</v>
      </c>
      <c r="P9" s="163">
        <v>1725.2325000000001</v>
      </c>
      <c r="Q9" s="163">
        <v>1517.9748999999999</v>
      </c>
      <c r="R9" s="163">
        <v>1366.8825999999999</v>
      </c>
      <c r="S9" s="163">
        <v>1196.8520000000001</v>
      </c>
      <c r="T9" s="163">
        <v>1263.6709000000001</v>
      </c>
      <c r="U9" s="163">
        <v>1663.4745</v>
      </c>
      <c r="V9" s="163">
        <v>1624.9115999999999</v>
      </c>
      <c r="W9" s="163">
        <v>1562.5527999999999</v>
      </c>
      <c r="X9" s="163">
        <v>1467.1278</v>
      </c>
      <c r="Y9" s="163">
        <v>1591.8398</v>
      </c>
      <c r="Z9" s="163">
        <v>1685.5615</v>
      </c>
      <c r="AA9" s="163">
        <v>1526.9824000000001</v>
      </c>
    </row>
    <row r="10" spans="1:27" ht="11.25" customHeight="1" x14ac:dyDescent="0.2">
      <c r="A10" s="160" t="s">
        <v>116</v>
      </c>
      <c r="C10" s="164">
        <v>-12.78009999999972</v>
      </c>
      <c r="D10" s="164">
        <v>36.92639999999983</v>
      </c>
      <c r="E10" s="164">
        <v>91.481399999999894</v>
      </c>
      <c r="F10" s="164">
        <v>-137.43110000000001</v>
      </c>
      <c r="G10" s="164">
        <v>-92.76949999999988</v>
      </c>
      <c r="H10" s="164">
        <v>-297.9978000000001</v>
      </c>
      <c r="I10" s="164">
        <v>164.13770000000022</v>
      </c>
      <c r="J10" s="164">
        <v>186.66309999999999</v>
      </c>
      <c r="K10" s="164">
        <v>197.58490000000006</v>
      </c>
      <c r="L10" s="164">
        <v>168.03890000000024</v>
      </c>
      <c r="M10" s="164">
        <v>12.194499999999834</v>
      </c>
      <c r="N10" s="164">
        <v>-52.646399999999858</v>
      </c>
      <c r="O10" s="164">
        <v>-536.15470000000005</v>
      </c>
      <c r="P10" s="164">
        <v>-470.75549999999976</v>
      </c>
      <c r="Q10" s="164">
        <v>-427.86069999999995</v>
      </c>
      <c r="R10" s="164">
        <v>-545.73649999999998</v>
      </c>
      <c r="S10" s="164">
        <v>-583.50990000000002</v>
      </c>
      <c r="T10" s="164">
        <v>-560.50660000000016</v>
      </c>
      <c r="U10" s="164">
        <v>-371.87530000000015</v>
      </c>
      <c r="V10" s="164">
        <v>-428.74350000000004</v>
      </c>
      <c r="W10" s="164">
        <v>-334.14969999999994</v>
      </c>
      <c r="X10" s="164">
        <v>-392.72180000000003</v>
      </c>
      <c r="Y10" s="164">
        <v>-436.47390000000019</v>
      </c>
      <c r="Z10" s="164">
        <v>-595.18010000000027</v>
      </c>
      <c r="AA10" s="164">
        <v>-225.38499999999999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262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263</v>
      </c>
      <c r="C14" s="163">
        <v>1291.5922</v>
      </c>
      <c r="D14" s="163">
        <v>1235.8181999999999</v>
      </c>
      <c r="E14" s="163">
        <v>1130.4277999999999</v>
      </c>
      <c r="F14" s="163">
        <v>1114.2378000000001</v>
      </c>
      <c r="G14" s="163">
        <v>1092.2143000000001</v>
      </c>
      <c r="H14" s="163">
        <v>848.45119999999997</v>
      </c>
      <c r="I14" s="163">
        <v>1303.5426</v>
      </c>
      <c r="J14" s="163">
        <v>1307.5168000000001</v>
      </c>
      <c r="K14" s="163">
        <v>1234.9194</v>
      </c>
      <c r="L14" s="163">
        <v>1135.5426</v>
      </c>
      <c r="M14" s="163">
        <v>1173.2227</v>
      </c>
      <c r="N14" s="163">
        <v>1350.5726</v>
      </c>
      <c r="O14" s="163">
        <v>1314.0381</v>
      </c>
      <c r="P14" s="163">
        <v>1265.8721</v>
      </c>
      <c r="Q14" s="163">
        <v>1274.9612999999999</v>
      </c>
      <c r="R14" s="163">
        <v>1107.2181</v>
      </c>
      <c r="S14" s="163">
        <v>1029.0953999999999</v>
      </c>
      <c r="T14" s="163">
        <v>911.88080000000002</v>
      </c>
      <c r="U14" s="163">
        <v>1287.8724</v>
      </c>
      <c r="V14" s="163">
        <v>1251.9349</v>
      </c>
      <c r="W14" s="163">
        <v>1247.5434</v>
      </c>
      <c r="X14" s="163">
        <v>1193.1767</v>
      </c>
      <c r="Y14" s="163">
        <v>1240.6088</v>
      </c>
      <c r="Z14" s="163">
        <v>1344.4715000000001</v>
      </c>
      <c r="AA14" s="163">
        <v>1196.1604</v>
      </c>
    </row>
    <row r="15" spans="1:27" ht="11.25" customHeight="1" x14ac:dyDescent="0.2">
      <c r="A15" s="160" t="s">
        <v>120</v>
      </c>
      <c r="C15" s="164">
        <v>-222.68570000000022</v>
      </c>
      <c r="D15" s="164">
        <v>-250.15460000000007</v>
      </c>
      <c r="E15" s="164">
        <v>-200.82510000000002</v>
      </c>
      <c r="F15" s="164">
        <v>-271.85169999999994</v>
      </c>
      <c r="G15" s="164">
        <v>-181.77889999999979</v>
      </c>
      <c r="H15" s="164">
        <v>-340.81560000000013</v>
      </c>
      <c r="I15" s="164">
        <v>-28.596299999999928</v>
      </c>
      <c r="J15" s="164">
        <v>-46.776900000000069</v>
      </c>
      <c r="K15" s="164">
        <v>-148.83159999999998</v>
      </c>
      <c r="L15" s="164">
        <v>-274.85280000000012</v>
      </c>
      <c r="M15" s="164">
        <v>-457.25359999999978</v>
      </c>
      <c r="N15" s="164">
        <v>-427.12530000000015</v>
      </c>
      <c r="O15" s="164">
        <v>-751.32170000000019</v>
      </c>
      <c r="P15" s="164">
        <v>-736.25639999999999</v>
      </c>
      <c r="Q15" s="164">
        <v>-544.36500000000001</v>
      </c>
      <c r="R15" s="164">
        <v>-702.54740000000015</v>
      </c>
      <c r="S15" s="164">
        <v>-667.26130000000012</v>
      </c>
      <c r="T15" s="164">
        <v>-712.05049999999994</v>
      </c>
      <c r="U15" s="164">
        <v>-299.69170000000008</v>
      </c>
      <c r="V15" s="164">
        <v>-366.73890000000006</v>
      </c>
      <c r="W15" s="164">
        <v>-323.59089999999992</v>
      </c>
      <c r="X15" s="164">
        <v>-534.48109999999997</v>
      </c>
      <c r="Y15" s="164">
        <v>-696.61740000000009</v>
      </c>
      <c r="Z15" s="164">
        <v>-744.68389999999954</v>
      </c>
      <c r="AA15" s="164">
        <v>-413.17650000000026</v>
      </c>
    </row>
    <row r="16" spans="1:27" ht="11.25" customHeight="1" x14ac:dyDescent="0.2">
      <c r="A16" s="165" t="s">
        <v>264</v>
      </c>
      <c r="B16" s="166"/>
      <c r="C16" s="166">
        <v>-105.31910000000001</v>
      </c>
      <c r="D16" s="166">
        <v>-86.1083</v>
      </c>
      <c r="E16" s="166">
        <v>-37.384900000000002</v>
      </c>
      <c r="F16" s="166">
        <v>-194.1865</v>
      </c>
      <c r="G16" s="166">
        <v>-132.0102</v>
      </c>
      <c r="H16" s="166">
        <v>-317.02789999999999</v>
      </c>
      <c r="I16" s="166">
        <v>79.168999999999997</v>
      </c>
      <c r="J16" s="166">
        <v>88.768900000000002</v>
      </c>
      <c r="K16" s="166">
        <v>35.923900000000003</v>
      </c>
      <c r="L16" s="166">
        <v>-17.689900000000002</v>
      </c>
      <c r="M16" s="166">
        <v>-196.44909999999999</v>
      </c>
      <c r="N16" s="166">
        <v>-225.79259999999999</v>
      </c>
      <c r="O16" s="166">
        <v>-631.01319999999998</v>
      </c>
      <c r="P16" s="166">
        <v>-584.54160000000002</v>
      </c>
      <c r="Q16" s="166">
        <v>-479.22280000000001</v>
      </c>
      <c r="R16" s="166">
        <v>-611.94560000000001</v>
      </c>
      <c r="S16" s="166">
        <v>-620.4325</v>
      </c>
      <c r="T16" s="166">
        <v>-627.85940000000005</v>
      </c>
      <c r="U16" s="166">
        <v>-340.05239999999998</v>
      </c>
      <c r="V16" s="166">
        <v>-401.40809999999999</v>
      </c>
      <c r="W16" s="166">
        <v>-329.45690000000002</v>
      </c>
      <c r="X16" s="166">
        <v>-452.16930000000002</v>
      </c>
      <c r="Y16" s="166">
        <v>-557.87419999999997</v>
      </c>
      <c r="Z16" s="166">
        <v>-661.09050000000002</v>
      </c>
      <c r="AA16" s="167">
        <v>-307.87610000000001</v>
      </c>
    </row>
    <row r="18" spans="1:27" ht="12" customHeight="1" x14ac:dyDescent="0.2">
      <c r="A18" s="162" t="s">
        <v>265</v>
      </c>
    </row>
    <row r="19" spans="1:27" ht="11.25" customHeight="1" x14ac:dyDescent="0.2">
      <c r="A19" s="163" t="s">
        <v>113</v>
      </c>
      <c r="C19" s="163">
        <v>1188.3747000000001</v>
      </c>
      <c r="D19" s="163">
        <v>1209.2023999999999</v>
      </c>
      <c r="E19" s="163">
        <v>1235.4286</v>
      </c>
      <c r="F19" s="163">
        <v>1011.3661</v>
      </c>
      <c r="G19" s="163">
        <v>981.09780000000001</v>
      </c>
      <c r="H19" s="163">
        <v>897.89250000000004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843.01400000000001</v>
      </c>
    </row>
    <row r="20" spans="1:27" ht="11.25" customHeight="1" x14ac:dyDescent="0.2">
      <c r="A20" s="163" t="s">
        <v>262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263</v>
      </c>
      <c r="C21" s="163">
        <v>1772.3998999999999</v>
      </c>
      <c r="D21" s="163">
        <v>1599.5226</v>
      </c>
      <c r="E21" s="163">
        <v>1362.8841</v>
      </c>
      <c r="F21" s="163">
        <v>1350.5862999999999</v>
      </c>
      <c r="G21" s="163">
        <v>1297.4812999999999</v>
      </c>
      <c r="H21" s="163">
        <v>1228.3503000000001</v>
      </c>
      <c r="I21" s="163">
        <v>1687.2026000000001</v>
      </c>
      <c r="J21" s="163">
        <v>1664.4627</v>
      </c>
      <c r="K21" s="163">
        <v>1589.6858999999999</v>
      </c>
      <c r="L21" s="163">
        <v>1507.7222999999999</v>
      </c>
      <c r="M21" s="163">
        <v>1538.7454</v>
      </c>
      <c r="N21" s="163">
        <v>1723.8242</v>
      </c>
      <c r="O21" s="163">
        <v>1747.3529000000001</v>
      </c>
      <c r="P21" s="163">
        <v>1722.8690999999999</v>
      </c>
      <c r="Q21" s="163">
        <v>1514.8233</v>
      </c>
      <c r="R21" s="163">
        <v>1363.9253000000001</v>
      </c>
      <c r="S21" s="163">
        <v>1197.3566000000001</v>
      </c>
      <c r="T21" s="163">
        <v>1259.9427000000001</v>
      </c>
      <c r="U21" s="163">
        <v>1663.1251</v>
      </c>
      <c r="V21" s="163">
        <v>1620.5426</v>
      </c>
      <c r="W21" s="163">
        <v>1555.8721</v>
      </c>
      <c r="X21" s="163">
        <v>1462.4034999999999</v>
      </c>
      <c r="Y21" s="163">
        <v>1592.1899000000001</v>
      </c>
      <c r="Z21" s="163">
        <v>1687.7246</v>
      </c>
      <c r="AA21" s="163">
        <v>1528.9987000000001</v>
      </c>
    </row>
    <row r="22" spans="1:27" ht="11.25" customHeight="1" x14ac:dyDescent="0.2">
      <c r="A22" s="160" t="s">
        <v>116</v>
      </c>
      <c r="C22" s="164">
        <v>79.022200000000112</v>
      </c>
      <c r="D22" s="164">
        <v>14.813499999999749</v>
      </c>
      <c r="E22" s="164">
        <v>90.141999999999825</v>
      </c>
      <c r="F22" s="164">
        <v>-69.110100000000102</v>
      </c>
      <c r="G22" s="164">
        <v>-35.392100000000028</v>
      </c>
      <c r="H22" s="164">
        <v>-225.30220000000008</v>
      </c>
      <c r="I22" s="164">
        <v>195.36860000000024</v>
      </c>
      <c r="J22" s="164">
        <v>189.23759999999993</v>
      </c>
      <c r="K22" s="164">
        <v>181.73929999999996</v>
      </c>
      <c r="L22" s="164">
        <v>173.11380000000008</v>
      </c>
      <c r="M22" s="164">
        <v>34.255399999999781</v>
      </c>
      <c r="N22" s="164">
        <v>-35.77579999999989</v>
      </c>
      <c r="O22" s="164">
        <v>-543.16059999999993</v>
      </c>
      <c r="P22" s="164">
        <v>-473.11889999999994</v>
      </c>
      <c r="Q22" s="164">
        <v>-431.01229999999987</v>
      </c>
      <c r="R22" s="164">
        <v>-548.69379999999978</v>
      </c>
      <c r="S22" s="164">
        <v>-583.00530000000003</v>
      </c>
      <c r="T22" s="164">
        <v>-564.23480000000018</v>
      </c>
      <c r="U22" s="164">
        <v>-372.22470000000021</v>
      </c>
      <c r="V22" s="164">
        <v>-433.11250000000001</v>
      </c>
      <c r="W22" s="164">
        <v>-340.83039999999983</v>
      </c>
      <c r="X22" s="164">
        <v>-397.44610000000011</v>
      </c>
      <c r="Y22" s="164">
        <v>-436.12380000000007</v>
      </c>
      <c r="Z22" s="164">
        <v>-593.01700000000028</v>
      </c>
      <c r="AA22" s="164">
        <v>-212.86379999999963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683.3546</v>
      </c>
      <c r="G23" s="163">
        <v>682.57389999999998</v>
      </c>
      <c r="H23" s="163">
        <v>698.22379999999998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534.5838</v>
      </c>
    </row>
    <row r="24" spans="1:27" ht="11.25" customHeight="1" x14ac:dyDescent="0.2">
      <c r="A24" s="163" t="s">
        <v>262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263</v>
      </c>
      <c r="C25" s="163">
        <v>1289.1269</v>
      </c>
      <c r="D25" s="163">
        <v>1215.4290000000001</v>
      </c>
      <c r="E25" s="163">
        <v>1122.9657</v>
      </c>
      <c r="F25" s="163">
        <v>1116.4266</v>
      </c>
      <c r="G25" s="163">
        <v>1094.1746000000001</v>
      </c>
      <c r="H25" s="163">
        <v>852.476</v>
      </c>
      <c r="I25" s="163">
        <v>1282.4332999999999</v>
      </c>
      <c r="J25" s="163">
        <v>1289.6452999999999</v>
      </c>
      <c r="K25" s="163">
        <v>1221.8480999999999</v>
      </c>
      <c r="L25" s="163">
        <v>1121.4114999999999</v>
      </c>
      <c r="M25" s="163">
        <v>1164.7077999999999</v>
      </c>
      <c r="N25" s="163">
        <v>1344.4371000000001</v>
      </c>
      <c r="O25" s="163">
        <v>1303.5266999999999</v>
      </c>
      <c r="P25" s="163">
        <v>1265.8481999999999</v>
      </c>
      <c r="Q25" s="163">
        <v>1270.8951999999999</v>
      </c>
      <c r="R25" s="163">
        <v>1102.7072000000001</v>
      </c>
      <c r="S25" s="163">
        <v>1027.5145</v>
      </c>
      <c r="T25" s="163">
        <v>906.60400000000004</v>
      </c>
      <c r="U25" s="163">
        <v>1274.5812000000001</v>
      </c>
      <c r="V25" s="163">
        <v>1239.9139</v>
      </c>
      <c r="W25" s="163">
        <v>1243.9583</v>
      </c>
      <c r="X25" s="163">
        <v>1186.5465999999999</v>
      </c>
      <c r="Y25" s="163">
        <v>1236.1523</v>
      </c>
      <c r="Z25" s="163">
        <v>1345.5299</v>
      </c>
      <c r="AA25" s="163">
        <v>1189.1822999999999</v>
      </c>
    </row>
    <row r="26" spans="1:27" ht="11.25" customHeight="1" x14ac:dyDescent="0.2">
      <c r="A26" s="160" t="s">
        <v>120</v>
      </c>
      <c r="C26" s="164">
        <v>-225.15100000000029</v>
      </c>
      <c r="D26" s="164">
        <v>-270.54379999999992</v>
      </c>
      <c r="E26" s="164">
        <v>-208.28719999999998</v>
      </c>
      <c r="F26" s="164">
        <v>-294.5806</v>
      </c>
      <c r="G26" s="164">
        <v>-204.81859999999983</v>
      </c>
      <c r="H26" s="164">
        <v>-361.7908000000001</v>
      </c>
      <c r="I26" s="164">
        <v>-49.705600000000004</v>
      </c>
      <c r="J26" s="164">
        <v>-64.648400000000265</v>
      </c>
      <c r="K26" s="164">
        <v>-161.90290000000005</v>
      </c>
      <c r="L26" s="164">
        <v>-288.98390000000018</v>
      </c>
      <c r="M26" s="164">
        <v>-465.7684999999999</v>
      </c>
      <c r="N26" s="164">
        <v>-433.26080000000002</v>
      </c>
      <c r="O26" s="164">
        <v>-761.83310000000029</v>
      </c>
      <c r="P26" s="164">
        <v>-736.28030000000012</v>
      </c>
      <c r="Q26" s="164">
        <v>-548.43109999999979</v>
      </c>
      <c r="R26" s="164">
        <v>-707.05830000000014</v>
      </c>
      <c r="S26" s="164">
        <v>-668.84220000000005</v>
      </c>
      <c r="T26" s="164">
        <v>-717.32729999999992</v>
      </c>
      <c r="U26" s="164">
        <v>-312.98289999999997</v>
      </c>
      <c r="V26" s="164">
        <v>-378.75990000000002</v>
      </c>
      <c r="W26" s="164">
        <v>-327.17599999999993</v>
      </c>
      <c r="X26" s="164">
        <v>-541.11120000000005</v>
      </c>
      <c r="Y26" s="164">
        <v>-701.07390000000009</v>
      </c>
      <c r="Z26" s="164">
        <v>-743.62549999999965</v>
      </c>
      <c r="AA26" s="164">
        <v>-423.24390000000039</v>
      </c>
    </row>
    <row r="28" spans="1:27" ht="12" customHeight="1" x14ac:dyDescent="0.2">
      <c r="A28" s="162" t="s">
        <v>266</v>
      </c>
    </row>
    <row r="29" spans="1:27" ht="11.25" customHeight="1" x14ac:dyDescent="0.2">
      <c r="A29" s="163" t="s">
        <v>113</v>
      </c>
      <c r="C29" s="163">
        <v>-100</v>
      </c>
      <c r="D29" s="163">
        <v>0</v>
      </c>
      <c r="E29" s="163">
        <v>0</v>
      </c>
      <c r="F29" s="163">
        <v>-50</v>
      </c>
      <c r="G29" s="163">
        <v>-50</v>
      </c>
      <c r="H29" s="163">
        <v>-50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-10.504900000000021</v>
      </c>
    </row>
    <row r="30" spans="1:27" ht="11.25" customHeight="1" x14ac:dyDescent="0.2">
      <c r="A30" s="163" t="s">
        <v>262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263</v>
      </c>
      <c r="C31" s="163">
        <v>8.1977000000001681</v>
      </c>
      <c r="D31" s="163">
        <v>22.112900000000081</v>
      </c>
      <c r="E31" s="163">
        <v>1.3394000000000688</v>
      </c>
      <c r="F31" s="163">
        <v>-18.320999999999913</v>
      </c>
      <c r="G31" s="163">
        <v>-7.3773999999998523</v>
      </c>
      <c r="H31" s="163">
        <v>-22.695600000000013</v>
      </c>
      <c r="I31" s="163">
        <v>-31.23090000000002</v>
      </c>
      <c r="J31" s="163">
        <v>-2.5744999999999436</v>
      </c>
      <c r="K31" s="163">
        <v>15.845600000000104</v>
      </c>
      <c r="L31" s="163">
        <v>-5.0748999999998432</v>
      </c>
      <c r="M31" s="163">
        <v>-22.060899999999947</v>
      </c>
      <c r="N31" s="163">
        <v>-16.870599999999968</v>
      </c>
      <c r="O31" s="163">
        <v>7.0058999999998832</v>
      </c>
      <c r="P31" s="163">
        <v>2.3634000000001834</v>
      </c>
      <c r="Q31" s="163">
        <v>3.1515999999999167</v>
      </c>
      <c r="R31" s="163">
        <v>2.9572999999998046</v>
      </c>
      <c r="S31" s="163">
        <v>-0.50459999999998217</v>
      </c>
      <c r="T31" s="163">
        <v>3.7282000000000153</v>
      </c>
      <c r="U31" s="163">
        <v>0.34940000000005966</v>
      </c>
      <c r="V31" s="163">
        <v>4.3689999999999145</v>
      </c>
      <c r="W31" s="163">
        <v>6.680699999999888</v>
      </c>
      <c r="X31" s="163">
        <v>4.7243000000000848</v>
      </c>
      <c r="Y31" s="163">
        <v>-0.35010000000011132</v>
      </c>
      <c r="Z31" s="163">
        <v>-2.1630999999999858</v>
      </c>
      <c r="AA31" s="163">
        <v>-2.0163000000000011</v>
      </c>
    </row>
    <row r="32" spans="1:27" ht="11.25" customHeight="1" x14ac:dyDescent="0.2">
      <c r="A32" s="160" t="s">
        <v>267</v>
      </c>
      <c r="C32" s="164">
        <v>-91.802299999999832</v>
      </c>
      <c r="D32" s="164">
        <v>22.112900000000081</v>
      </c>
      <c r="E32" s="164">
        <v>1.3394000000000688</v>
      </c>
      <c r="F32" s="164">
        <v>-68.320999999999913</v>
      </c>
      <c r="G32" s="164">
        <v>-57.377399999999852</v>
      </c>
      <c r="H32" s="164">
        <v>-72.695600000000013</v>
      </c>
      <c r="I32" s="164">
        <v>-31.23090000000002</v>
      </c>
      <c r="J32" s="164">
        <v>-2.5744999999999436</v>
      </c>
      <c r="K32" s="164">
        <v>15.845600000000104</v>
      </c>
      <c r="L32" s="164">
        <v>-5.0748999999998432</v>
      </c>
      <c r="M32" s="164">
        <v>-22.060899999999947</v>
      </c>
      <c r="N32" s="164">
        <v>-16.870599999999968</v>
      </c>
      <c r="O32" s="164">
        <v>7.0058999999998832</v>
      </c>
      <c r="P32" s="164">
        <v>2.3634000000001834</v>
      </c>
      <c r="Q32" s="164">
        <v>3.1515999999999167</v>
      </c>
      <c r="R32" s="164">
        <v>2.9572999999998046</v>
      </c>
      <c r="S32" s="164">
        <v>-0.50459999999998217</v>
      </c>
      <c r="T32" s="164">
        <v>3.7282000000000153</v>
      </c>
      <c r="U32" s="164">
        <v>0.34940000000005966</v>
      </c>
      <c r="V32" s="164">
        <v>4.3689999999999145</v>
      </c>
      <c r="W32" s="164">
        <v>6.680699999999888</v>
      </c>
      <c r="X32" s="164">
        <v>4.7243000000000848</v>
      </c>
      <c r="Y32" s="164">
        <v>-0.35010000000011132</v>
      </c>
      <c r="Z32" s="164">
        <v>-2.1630999999999858</v>
      </c>
      <c r="AA32" s="164">
        <v>-12.521200000000022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24.917699999999968</v>
      </c>
      <c r="G33" s="163">
        <v>25</v>
      </c>
      <c r="H33" s="163">
        <v>25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3.0892999999999802</v>
      </c>
    </row>
    <row r="34" spans="1:27" ht="11.25" customHeight="1" x14ac:dyDescent="0.2">
      <c r="A34" s="163" t="s">
        <v>262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263</v>
      </c>
      <c r="C35" s="163">
        <v>2.4653000000000702</v>
      </c>
      <c r="D35" s="163">
        <v>20.389199999999846</v>
      </c>
      <c r="E35" s="163">
        <v>7.462099999999964</v>
      </c>
      <c r="F35" s="163">
        <v>-2.188799999999901</v>
      </c>
      <c r="G35" s="163">
        <v>-1.9602999999999611</v>
      </c>
      <c r="H35" s="163">
        <v>-4.0248000000000275</v>
      </c>
      <c r="I35" s="163">
        <v>21.109300000000076</v>
      </c>
      <c r="J35" s="163">
        <v>17.871500000000196</v>
      </c>
      <c r="K35" s="163">
        <v>13.071300000000065</v>
      </c>
      <c r="L35" s="163">
        <v>14.13110000000006</v>
      </c>
      <c r="M35" s="163">
        <v>8.5149000000001251</v>
      </c>
      <c r="N35" s="163">
        <v>6.1354999999998654</v>
      </c>
      <c r="O35" s="163">
        <v>10.511400000000094</v>
      </c>
      <c r="P35" s="163">
        <v>2.3900000000139698E-2</v>
      </c>
      <c r="Q35" s="163">
        <v>4.0661000000000058</v>
      </c>
      <c r="R35" s="163">
        <v>4.5108999999999924</v>
      </c>
      <c r="S35" s="163">
        <v>1.5808999999999287</v>
      </c>
      <c r="T35" s="163">
        <v>5.2767999999999802</v>
      </c>
      <c r="U35" s="163">
        <v>13.29119999999989</v>
      </c>
      <c r="V35" s="163">
        <v>12.020999999999958</v>
      </c>
      <c r="W35" s="163">
        <v>3.5851000000000113</v>
      </c>
      <c r="X35" s="163">
        <v>6.630100000000084</v>
      </c>
      <c r="Y35" s="163">
        <v>4.4565000000000055</v>
      </c>
      <c r="Z35" s="163">
        <v>-1.0583999999998923</v>
      </c>
      <c r="AA35" s="163">
        <v>6.9781000000000404</v>
      </c>
    </row>
    <row r="36" spans="1:27" ht="11.25" customHeight="1" x14ac:dyDescent="0.2">
      <c r="A36" s="160" t="s">
        <v>268</v>
      </c>
      <c r="C36" s="164">
        <v>2.4653000000000702</v>
      </c>
      <c r="D36" s="164">
        <v>20.389199999999846</v>
      </c>
      <c r="E36" s="164">
        <v>7.462099999999964</v>
      </c>
      <c r="F36" s="164">
        <v>22.728900000000067</v>
      </c>
      <c r="G36" s="164">
        <v>23.039700000000039</v>
      </c>
      <c r="H36" s="164">
        <v>20.975199999999973</v>
      </c>
      <c r="I36" s="164">
        <v>21.109300000000076</v>
      </c>
      <c r="J36" s="164">
        <v>17.871500000000196</v>
      </c>
      <c r="K36" s="164">
        <v>13.071300000000065</v>
      </c>
      <c r="L36" s="164">
        <v>14.13110000000006</v>
      </c>
      <c r="M36" s="164">
        <v>8.5149000000001251</v>
      </c>
      <c r="N36" s="164">
        <v>6.1354999999998654</v>
      </c>
      <c r="O36" s="164">
        <v>10.511400000000094</v>
      </c>
      <c r="P36" s="164">
        <v>2.3900000000139698E-2</v>
      </c>
      <c r="Q36" s="164">
        <v>4.0661000000000058</v>
      </c>
      <c r="R36" s="164">
        <v>4.5108999999999924</v>
      </c>
      <c r="S36" s="164">
        <v>1.5808999999999287</v>
      </c>
      <c r="T36" s="164">
        <v>5.2767999999999802</v>
      </c>
      <c r="U36" s="164">
        <v>13.29119999999989</v>
      </c>
      <c r="V36" s="164">
        <v>12.020999999999958</v>
      </c>
      <c r="W36" s="164">
        <v>3.5851000000000113</v>
      </c>
      <c r="X36" s="164">
        <v>6.630100000000084</v>
      </c>
      <c r="Y36" s="164">
        <v>4.4565000000000055</v>
      </c>
      <c r="Z36" s="164">
        <v>-1.0583999999998923</v>
      </c>
      <c r="AA36" s="164">
        <v>10.067400000000021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269</v>
      </c>
      <c r="C39" s="163">
        <v>0</v>
      </c>
      <c r="D39" s="163">
        <v>0</v>
      </c>
      <c r="E39" s="163">
        <v>0</v>
      </c>
      <c r="F39" s="163">
        <v>75</v>
      </c>
      <c r="G39" s="163">
        <v>75</v>
      </c>
      <c r="H39" s="163">
        <v>75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270</v>
      </c>
      <c r="C40" s="163">
        <v>39.423099999999998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271</v>
      </c>
    </row>
    <row r="43" spans="1:27" ht="11.25" customHeight="1" x14ac:dyDescent="0.2">
      <c r="A43" s="163" t="s">
        <v>272</v>
      </c>
      <c r="C43" s="163">
        <v>-37967920</v>
      </c>
      <c r="D43" s="163">
        <v>-31434886</v>
      </c>
      <c r="E43" s="163">
        <v>-36584658</v>
      </c>
      <c r="F43" s="163">
        <v>-28568521</v>
      </c>
      <c r="G43" s="163">
        <v>-30139183</v>
      </c>
      <c r="H43" s="163">
        <v>-27456909</v>
      </c>
      <c r="I43" s="163">
        <v>-25783378</v>
      </c>
      <c r="J43" s="163">
        <v>-21456045</v>
      </c>
      <c r="K43" s="163">
        <v>-22232409</v>
      </c>
      <c r="L43" s="163">
        <v>-22694779</v>
      </c>
      <c r="M43" s="163">
        <v>-20868899</v>
      </c>
      <c r="N43" s="163">
        <v>-19317626</v>
      </c>
      <c r="O43" s="163">
        <v>-2508729</v>
      </c>
      <c r="P43" s="163">
        <v>-3204994</v>
      </c>
      <c r="Q43" s="163">
        <v>-4935015</v>
      </c>
      <c r="R43" s="163">
        <v>-5926439</v>
      </c>
      <c r="S43" s="163">
        <v>-7185208</v>
      </c>
      <c r="T43" s="163">
        <v>-6496971</v>
      </c>
      <c r="U43" s="163">
        <v>-942872</v>
      </c>
      <c r="V43" s="163">
        <v>646304</v>
      </c>
      <c r="W43" s="163">
        <v>-673650</v>
      </c>
      <c r="X43" s="163">
        <v>-4100690</v>
      </c>
      <c r="Y43" s="163">
        <v>-2776082</v>
      </c>
      <c r="Z43" s="163">
        <v>-1431576</v>
      </c>
      <c r="AA43" s="163">
        <v>-364041135</v>
      </c>
    </row>
    <row r="44" spans="1:27" ht="11.25" customHeight="1" x14ac:dyDescent="0.2">
      <c r="A44" s="163" t="s">
        <v>262</v>
      </c>
      <c r="C44" s="163">
        <v>-48787442</v>
      </c>
      <c r="D44" s="163">
        <v>-37201854</v>
      </c>
      <c r="E44" s="163">
        <v>-32512345</v>
      </c>
      <c r="F44" s="163">
        <v>-25388500</v>
      </c>
      <c r="G44" s="163">
        <v>-22756591</v>
      </c>
      <c r="H44" s="163">
        <v>-23826032</v>
      </c>
      <c r="I44" s="163">
        <v>-44250843</v>
      </c>
      <c r="J44" s="163">
        <v>-57056182</v>
      </c>
      <c r="K44" s="163">
        <v>-47943108</v>
      </c>
      <c r="L44" s="163">
        <v>-40421552</v>
      </c>
      <c r="M44" s="163">
        <v>-44257270</v>
      </c>
      <c r="N44" s="163">
        <v>-53665361</v>
      </c>
      <c r="O44" s="163">
        <v>-59145261</v>
      </c>
      <c r="P44" s="163">
        <v>-47168851</v>
      </c>
      <c r="Q44" s="163">
        <v>-41666015</v>
      </c>
      <c r="R44" s="163">
        <v>-32006939</v>
      </c>
      <c r="S44" s="163">
        <v>-26515720</v>
      </c>
      <c r="T44" s="163">
        <v>-27043242</v>
      </c>
      <c r="U44" s="163">
        <v>-53743900</v>
      </c>
      <c r="V44" s="163">
        <v>-61802927</v>
      </c>
      <c r="W44" s="163">
        <v>-50497712</v>
      </c>
      <c r="X44" s="163">
        <v>-39731592</v>
      </c>
      <c r="Y44" s="163">
        <v>-44990194</v>
      </c>
      <c r="Z44" s="163">
        <v>-57101259</v>
      </c>
      <c r="AA44" s="163">
        <v>-1019480692</v>
      </c>
    </row>
    <row r="45" spans="1:27" ht="11.25" customHeight="1" x14ac:dyDescent="0.2">
      <c r="A45" s="163" t="s">
        <v>263</v>
      </c>
      <c r="C45" s="163">
        <v>11280347</v>
      </c>
      <c r="D45" s="163">
        <v>8034284</v>
      </c>
      <c r="E45" s="163">
        <v>10103718</v>
      </c>
      <c r="F45" s="163">
        <v>8093358</v>
      </c>
      <c r="G45" s="163">
        <v>6299498</v>
      </c>
      <c r="H45" s="163">
        <v>6960724</v>
      </c>
      <c r="I45" s="163">
        <v>14977724</v>
      </c>
      <c r="J45" s="163">
        <v>21794692</v>
      </c>
      <c r="K45" s="163">
        <v>16578704</v>
      </c>
      <c r="L45" s="163">
        <v>10888256</v>
      </c>
      <c r="M45" s="163">
        <v>11453891</v>
      </c>
      <c r="N45" s="163">
        <v>16643103</v>
      </c>
      <c r="O45" s="163">
        <v>14754912</v>
      </c>
      <c r="P45" s="163">
        <v>12407180</v>
      </c>
      <c r="Q45" s="163">
        <v>9155378</v>
      </c>
      <c r="R45" s="163">
        <v>7220250</v>
      </c>
      <c r="S45" s="163">
        <v>6114360</v>
      </c>
      <c r="T45" s="163">
        <v>7099362</v>
      </c>
      <c r="U45" s="163">
        <v>19742501</v>
      </c>
      <c r="V45" s="163">
        <v>22669552</v>
      </c>
      <c r="W45" s="163">
        <v>17951864</v>
      </c>
      <c r="X45" s="163">
        <v>10122681</v>
      </c>
      <c r="Y45" s="163">
        <v>13425240</v>
      </c>
      <c r="Z45" s="163">
        <v>18454650</v>
      </c>
      <c r="AA45" s="163">
        <v>302226229</v>
      </c>
    </row>
    <row r="46" spans="1:27" ht="11.25" customHeight="1" x14ac:dyDescent="0.2">
      <c r="A46" s="165" t="s">
        <v>273</v>
      </c>
      <c r="B46" s="166"/>
      <c r="C46" s="166">
        <v>-75475015</v>
      </c>
      <c r="D46" s="166">
        <v>-60602456</v>
      </c>
      <c r="E46" s="166">
        <v>-58993285</v>
      </c>
      <c r="F46" s="166">
        <v>-45863663</v>
      </c>
      <c r="G46" s="166">
        <v>-46596276</v>
      </c>
      <c r="H46" s="166">
        <v>-44322217</v>
      </c>
      <c r="I46" s="166">
        <v>-55056497</v>
      </c>
      <c r="J46" s="166">
        <v>-56717535</v>
      </c>
      <c r="K46" s="166">
        <v>-53596813</v>
      </c>
      <c r="L46" s="166">
        <v>-52228075</v>
      </c>
      <c r="M46" s="166">
        <v>-53672278</v>
      </c>
      <c r="N46" s="166">
        <v>-56339884</v>
      </c>
      <c r="O46" s="166">
        <v>-46899078</v>
      </c>
      <c r="P46" s="166">
        <v>-37966665</v>
      </c>
      <c r="Q46" s="166">
        <v>-37445652</v>
      </c>
      <c r="R46" s="166">
        <v>-30713128</v>
      </c>
      <c r="S46" s="166">
        <v>-27586568</v>
      </c>
      <c r="T46" s="166">
        <v>-26440851</v>
      </c>
      <c r="U46" s="166">
        <v>-34944271</v>
      </c>
      <c r="V46" s="166">
        <v>-38487071</v>
      </c>
      <c r="W46" s="166">
        <v>-33219498</v>
      </c>
      <c r="X46" s="166">
        <v>-33709601</v>
      </c>
      <c r="Y46" s="166">
        <v>-34341036</v>
      </c>
      <c r="Z46" s="166">
        <v>-40078185</v>
      </c>
      <c r="AA46" s="167">
        <v>-1081295598</v>
      </c>
    </row>
    <row r="47" spans="1:27" ht="11.25" customHeight="1" thickBot="1" x14ac:dyDescent="0.25">
      <c r="A47" s="163" t="s">
        <v>0</v>
      </c>
      <c r="C47" s="163">
        <v>-75476654</v>
      </c>
      <c r="D47" s="163">
        <v>-60613427</v>
      </c>
      <c r="E47" s="163">
        <v>-58974979</v>
      </c>
      <c r="F47" s="163">
        <v>-46034663</v>
      </c>
      <c r="G47" s="163">
        <v>-46710699</v>
      </c>
      <c r="H47" s="163">
        <v>-44583135</v>
      </c>
      <c r="I47" s="163">
        <v>-54821353</v>
      </c>
      <c r="J47" s="163">
        <v>-56601345</v>
      </c>
      <c r="K47" s="163">
        <v>-53714189</v>
      </c>
      <c r="L47" s="163">
        <v>-52169139</v>
      </c>
      <c r="M47" s="163">
        <v>-53705503</v>
      </c>
      <c r="N47" s="163">
        <v>-56396402</v>
      </c>
      <c r="O47" s="163">
        <v>-46939456</v>
      </c>
      <c r="P47" s="163">
        <v>-38020000</v>
      </c>
      <c r="Q47" s="163">
        <v>-37474965</v>
      </c>
      <c r="R47" s="163">
        <v>-30747736</v>
      </c>
      <c r="S47" s="163">
        <v>-27635322</v>
      </c>
      <c r="T47" s="163">
        <v>-26459325</v>
      </c>
      <c r="U47" s="163">
        <v>-35044251</v>
      </c>
      <c r="V47" s="163">
        <v>-38641623</v>
      </c>
      <c r="W47" s="163">
        <v>-33340700</v>
      </c>
      <c r="X47" s="163">
        <v>-33732623</v>
      </c>
      <c r="Y47" s="163">
        <v>-34368002</v>
      </c>
      <c r="Z47" s="163">
        <v>-40144532</v>
      </c>
      <c r="AA47" s="163">
        <v>-1082350023</v>
      </c>
    </row>
    <row r="48" spans="1:27" ht="11.25" customHeight="1" thickBot="1" x14ac:dyDescent="0.25">
      <c r="A48" s="187" t="s">
        <v>1</v>
      </c>
      <c r="B48" s="16"/>
      <c r="C48" s="16">
        <v>1639</v>
      </c>
      <c r="D48" s="16">
        <v>10971</v>
      </c>
      <c r="E48" s="16">
        <v>-18306</v>
      </c>
      <c r="F48" s="16">
        <v>171000</v>
      </c>
      <c r="G48" s="16">
        <v>114423</v>
      </c>
      <c r="H48" s="16">
        <v>260918</v>
      </c>
      <c r="I48" s="16">
        <v>-235144</v>
      </c>
      <c r="J48" s="16">
        <v>-116190</v>
      </c>
      <c r="K48" s="16">
        <v>117376</v>
      </c>
      <c r="L48" s="16">
        <v>-58936</v>
      </c>
      <c r="M48" s="16">
        <v>33225</v>
      </c>
      <c r="N48" s="16">
        <v>56518</v>
      </c>
      <c r="O48" s="16">
        <v>40378</v>
      </c>
      <c r="P48" s="16">
        <v>53335</v>
      </c>
      <c r="Q48" s="16">
        <v>29313</v>
      </c>
      <c r="R48" s="16">
        <v>34608</v>
      </c>
      <c r="S48" s="16">
        <v>48754</v>
      </c>
      <c r="T48" s="16">
        <v>18474</v>
      </c>
      <c r="U48" s="16">
        <v>99980</v>
      </c>
      <c r="V48" s="16">
        <v>154552</v>
      </c>
      <c r="W48" s="16">
        <v>121202</v>
      </c>
      <c r="X48" s="16">
        <v>23022</v>
      </c>
      <c r="Y48" s="16">
        <v>26966</v>
      </c>
      <c r="Z48" s="16">
        <v>66347</v>
      </c>
      <c r="AA48" s="17">
        <v>1054425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2001-12-20T01:13:18Z</cp:lastPrinted>
  <dcterms:created xsi:type="dcterms:W3CDTF">2001-06-07T23:43:10Z</dcterms:created>
  <dcterms:modified xsi:type="dcterms:W3CDTF">2023-09-15T15:48:39Z</dcterms:modified>
</cp:coreProperties>
</file>