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7E201C-72F2-416D-AA19-A5D88B79C547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O109" i="3"/>
  <c r="P109" i="3"/>
  <c r="Q109" i="3"/>
  <c r="R109" i="3"/>
  <c r="S109" i="3"/>
  <c r="T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<sst xmlns="http://schemas.openxmlformats.org/spreadsheetml/2006/main" count="1804" uniqueCount="211">
  <si>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</si>
  <si>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</si>
  <si>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</si>
  <si>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</si>
  <si>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</si>
  <si>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</si>
  <si>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</si>
  <si>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</si>
  <si>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</si>
  <si>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</si>
  <si>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</si>
  <si>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</si>
  <si>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</si>
  <si>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</si>
  <si>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</si>
  <si>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</si>
  <si>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</si>
  <si>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</si>
  <si>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</si>
  <si>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</si>
  <si>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</si>
  <si>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</si>
  <si>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</si>
  <si>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</si>
  <si>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</si>
  <si>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</si>
  <si>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</si>
  <si>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</si>
  <si>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</si>
  <si>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</si>
  <si>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</si>
  <si>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</si>
  <si>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</si>
  <si>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</si>
  <si>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</si>
  <si>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</si>
  <si>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</si>
  <si>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</si>
  <si>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</si>
  <si>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</si>
  <si>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</si>
  <si>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</si>
  <si>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</si>
  <si>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</si>
  <si>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</si>
  <si>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</si>
  <si>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</si>
  <si>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</si>
  <si>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</si>
  <si>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</si>
  <si>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</si>
  <si>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</si>
  <si>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</si>
  <si>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</si>
  <si>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</si>
  <si>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</si>
  <si>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</si>
  <si>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</si>
  <si>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</si>
  <si>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</si>
  <si>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</si>
  <si>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</si>
  <si>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</si>
  <si>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</si>
  <si>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</si>
  <si>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</si>
  <si>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</si>
  <si>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</si>
  <si>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</si>
  <si>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</si>
  <si>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</si>
  <si>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</si>
  <si>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</si>
  <si>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</si>
  <si>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</si>
  <si>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</si>
  <si>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</si>
  <si>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</si>
  <si>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</si>
  <si>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</si>
  <si>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</si>
  <si>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</si>
  <si>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</si>
  <si>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</si>
  <si>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</si>
  <si>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</si>
  <si>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</si>
  <si>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</si>
  <si>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</si>
  <si>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</si>
  <si>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</si>
  <si>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</si>
  <si>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</si>
  <si>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</si>
  <si>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</si>
  <si>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</si>
  <si>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</si>
  <si>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</si>
  <si>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</si>
  <si>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</si>
  <si>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</si>
  <si>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</si>
  <si>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</si>
  <si>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</si>
  <si>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</si>
  <si>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</si>
  <si>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</si>
  <si>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</si>
  <si>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</si>
  <si>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</si>
  <si>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</si>
  <si>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</si>
  <si>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</si>
  <si>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</si>
  <si>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</si>
  <si>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</si>
  <si>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</si>
  <si>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</si>
  <si>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</si>
  <si>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</si>
  <si>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</si>
  <si>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</si>
  <si>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</si>
  <si>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</si>
  <si>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</si>
  <si>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</si>
  <si>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</si>
  <si>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</si>
  <si>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</si>
  <si>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</si>
  <si>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</si>
  <si>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</si>
  <si>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</si>
  <si>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</si>
  <si>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</si>
  <si>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</si>
  <si>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</si>
  <si>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</si>
  <si>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</si>
  <si>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</si>
  <si>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</si>
  <si>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</si>
  <si>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</si>
  <si>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</si>
  <si>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</si>
  <si>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</si>
  <si>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</si>
  <si>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</si>
  <si>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</si>
  <si>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</si>
  <si>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</si>
  <si>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</si>
  <si>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</si>
  <si>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27, 2001</t>
  </si>
  <si>
    <t>FIXED TERM - Fuel Position Summary - Dth/Day</t>
  </si>
  <si>
    <t>Valuation Date:  12/27/2001</t>
  </si>
  <si>
    <t>As of:                12/27/2001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</si>
  <si>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</si>
  <si>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</si>
  <si>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</si>
  <si>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</si>
  <si>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</si>
  <si>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</si>
  <si>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</si>
  <si>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</si>
  <si>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</si>
  <si>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</si>
  <si>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</si>
  <si>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</si>
  <si>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</si>
  <si>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</si>
  <si>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</si>
  <si>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</si>
  <si>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</si>
  <si>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</si>
  <si>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</si>
  <si>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</si>
  <si>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</si>
  <si>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</si>
  <si>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</si>
  <si>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</si>
  <si>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</si>
  <si>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</si>
  <si>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</si>
  <si>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12/26/2001</t>
  </si>
  <si>
    <t>As of:                  12/27/2001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</si>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</sst>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3781915347175E-2"/>
          <c:y val="0.22681275809179219"/>
          <c:w val="0.91531199555017018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REG!$O$10:$O$109</c:f>
              <c:numCache>
                <c:formatCode>#,##0</c:formatCode>
                <c:ptCount val="100"/>
                <c:pt idx="0">
                  <c:v>1275.855</c:v>
                </c:pt>
                <c:pt idx="1">
                  <c:v>-2323.857</c:v>
                </c:pt>
                <c:pt idx="2">
                  <c:v>308.44799999999998</c:v>
                </c:pt>
                <c:pt idx="3">
                  <c:v>1183.4349999999999</c:v>
                </c:pt>
                <c:pt idx="4">
                  <c:v>1159.5350000000001</c:v>
                </c:pt>
                <c:pt idx="5">
                  <c:v>-595.70600000000002</c:v>
                </c:pt>
                <c:pt idx="6">
                  <c:v>-6281.8689999999997</c:v>
                </c:pt>
                <c:pt idx="7">
                  <c:v>-44.610999999999997</c:v>
                </c:pt>
                <c:pt idx="8">
                  <c:v>-1707.2070000000001</c:v>
                </c:pt>
                <c:pt idx="9">
                  <c:v>27.548999999999999</c:v>
                </c:pt>
                <c:pt idx="10">
                  <c:v>634.74599999999998</c:v>
                </c:pt>
                <c:pt idx="11">
                  <c:v>1044.671</c:v>
                </c:pt>
                <c:pt idx="12">
                  <c:v>-546.79200000000003</c:v>
                </c:pt>
                <c:pt idx="13">
                  <c:v>1777.8440000000001</c:v>
                </c:pt>
                <c:pt idx="14">
                  <c:v>-343.24099999999999</c:v>
                </c:pt>
                <c:pt idx="15">
                  <c:v>918.19200000000001</c:v>
                </c:pt>
                <c:pt idx="16">
                  <c:v>1529.049</c:v>
                </c:pt>
                <c:pt idx="17">
                  <c:v>198.209</c:v>
                </c:pt>
                <c:pt idx="18">
                  <c:v>1578.88</c:v>
                </c:pt>
                <c:pt idx="19">
                  <c:v>-262.39999999999998</c:v>
                </c:pt>
                <c:pt idx="20">
                  <c:v>404.65300000000002</c:v>
                </c:pt>
                <c:pt idx="21">
                  <c:v>2030.4010000000001</c:v>
                </c:pt>
                <c:pt idx="22">
                  <c:v>-267.93200000000002</c:v>
                </c:pt>
                <c:pt idx="23">
                  <c:v>-174.27199999999999</c:v>
                </c:pt>
                <c:pt idx="24">
                  <c:v>-259.29000000000002</c:v>
                </c:pt>
                <c:pt idx="25">
                  <c:v>155.904</c:v>
                </c:pt>
                <c:pt idx="26">
                  <c:v>10.329000000000001</c:v>
                </c:pt>
                <c:pt idx="27">
                  <c:v>-1035.1510000000001</c:v>
                </c:pt>
                <c:pt idx="28">
                  <c:v>131.95500000000001</c:v>
                </c:pt>
                <c:pt idx="29">
                  <c:v>-519.45500000000004</c:v>
                </c:pt>
                <c:pt idx="30">
                  <c:v>927.49300000000005</c:v>
                </c:pt>
                <c:pt idx="31">
                  <c:v>278.89699999999999</c:v>
                </c:pt>
                <c:pt idx="32">
                  <c:v>-324.24900000000002</c:v>
                </c:pt>
                <c:pt idx="33">
                  <c:v>131.14699999999999</c:v>
                </c:pt>
                <c:pt idx="34">
                  <c:v>649.428</c:v>
                </c:pt>
                <c:pt idx="35">
                  <c:v>-1177.383</c:v>
                </c:pt>
                <c:pt idx="36">
                  <c:v>330.49900000000002</c:v>
                </c:pt>
                <c:pt idx="37">
                  <c:v>237.21600000000001</c:v>
                </c:pt>
                <c:pt idx="38">
                  <c:v>-413.71300000000002</c:v>
                </c:pt>
                <c:pt idx="39">
                  <c:v>-398.024</c:v>
                </c:pt>
                <c:pt idx="40">
                  <c:v>-39.332999999999998</c:v>
                </c:pt>
                <c:pt idx="41">
                  <c:v>312.67899999999997</c:v>
                </c:pt>
                <c:pt idx="42">
                  <c:v>209.43600000000001</c:v>
                </c:pt>
                <c:pt idx="43">
                  <c:v>-301.61700000000002</c:v>
                </c:pt>
                <c:pt idx="44">
                  <c:v>111.378</c:v>
                </c:pt>
                <c:pt idx="45">
                  <c:v>349.38499999999999</c:v>
                </c:pt>
                <c:pt idx="46">
                  <c:v>51.353999999999999</c:v>
                </c:pt>
                <c:pt idx="47">
                  <c:v>32.034999999999997</c:v>
                </c:pt>
                <c:pt idx="48">
                  <c:v>-49.484999999999999</c:v>
                </c:pt>
                <c:pt idx="49">
                  <c:v>34.54</c:v>
                </c:pt>
                <c:pt idx="50">
                  <c:v>-444.58600000000001</c:v>
                </c:pt>
                <c:pt idx="51">
                  <c:v>-269.70400000000001</c:v>
                </c:pt>
                <c:pt idx="52">
                  <c:v>-416.87099999999998</c:v>
                </c:pt>
                <c:pt idx="53">
                  <c:v>-1174.327</c:v>
                </c:pt>
                <c:pt idx="54">
                  <c:v>393.68700000000001</c:v>
                </c:pt>
                <c:pt idx="55">
                  <c:v>-166.29900000000001</c:v>
                </c:pt>
                <c:pt idx="56">
                  <c:v>181.65100000000001</c:v>
                </c:pt>
                <c:pt idx="57">
                  <c:v>-140.01900000000001</c:v>
                </c:pt>
                <c:pt idx="58">
                  <c:v>277.88299999999998</c:v>
                </c:pt>
                <c:pt idx="59">
                  <c:v>-313.99900000000002</c:v>
                </c:pt>
                <c:pt idx="60">
                  <c:v>-276.74299999999999</c:v>
                </c:pt>
                <c:pt idx="61">
                  <c:v>-419.46100000000001</c:v>
                </c:pt>
                <c:pt idx="62">
                  <c:v>245.38800000000001</c:v>
                </c:pt>
                <c:pt idx="63">
                  <c:v>-152.12</c:v>
                </c:pt>
                <c:pt idx="64">
                  <c:v>-265.52699999999999</c:v>
                </c:pt>
                <c:pt idx="65">
                  <c:v>-492.58600000000001</c:v>
                </c:pt>
                <c:pt idx="66">
                  <c:v>19.552</c:v>
                </c:pt>
                <c:pt idx="67">
                  <c:v>-402.57100000000003</c:v>
                </c:pt>
                <c:pt idx="68">
                  <c:v>-217.34299999999999</c:v>
                </c:pt>
                <c:pt idx="69">
                  <c:v>151.613</c:v>
                </c:pt>
                <c:pt idx="70">
                  <c:v>170.042</c:v>
                </c:pt>
                <c:pt idx="71">
                  <c:v>176.655</c:v>
                </c:pt>
                <c:pt idx="72">
                  <c:v>450.64499999999998</c:v>
                </c:pt>
                <c:pt idx="73">
                  <c:v>-414.70699999999999</c:v>
                </c:pt>
                <c:pt idx="74">
                  <c:v>-493.7</c:v>
                </c:pt>
                <c:pt idx="75">
                  <c:v>37.487000000000002</c:v>
                </c:pt>
                <c:pt idx="76">
                  <c:v>1206.9349999999999</c:v>
                </c:pt>
                <c:pt idx="77">
                  <c:v>1548.124</c:v>
                </c:pt>
                <c:pt idx="78">
                  <c:v>-588.06700000000001</c:v>
                </c:pt>
                <c:pt idx="79">
                  <c:v>307.18299999999999</c:v>
                </c:pt>
                <c:pt idx="80">
                  <c:v>773.38300000000004</c:v>
                </c:pt>
                <c:pt idx="81">
                  <c:v>-1163.6759999999999</c:v>
                </c:pt>
                <c:pt idx="82">
                  <c:v>-481.45400000000001</c:v>
                </c:pt>
                <c:pt idx="83">
                  <c:v>543.85599999999999</c:v>
                </c:pt>
                <c:pt idx="84">
                  <c:v>325.34699999999998</c:v>
                </c:pt>
                <c:pt idx="85">
                  <c:v>26.728000000000002</c:v>
                </c:pt>
                <c:pt idx="86">
                  <c:v>-1074.8630000000001</c:v>
                </c:pt>
                <c:pt idx="87">
                  <c:v>-349.91899999999998</c:v>
                </c:pt>
                <c:pt idx="88">
                  <c:v>-249.33099999999999</c:v>
                </c:pt>
                <c:pt idx="89">
                  <c:v>174.995</c:v>
                </c:pt>
                <c:pt idx="90">
                  <c:v>413.94499999999999</c:v>
                </c:pt>
                <c:pt idx="91">
                  <c:v>-111.77</c:v>
                </c:pt>
                <c:pt idx="92">
                  <c:v>152.869</c:v>
                </c:pt>
                <c:pt idx="93">
                  <c:v>35.911000000000001</c:v>
                </c:pt>
                <c:pt idx="94">
                  <c:v>567.32000000000005</c:v>
                </c:pt>
                <c:pt idx="95">
                  <c:v>-391.95499999999998</c:v>
                </c:pt>
                <c:pt idx="96">
                  <c:v>-418.84699999999998</c:v>
                </c:pt>
                <c:pt idx="97">
                  <c:v>0</c:v>
                </c:pt>
                <c:pt idx="98">
                  <c:v>-59.488</c:v>
                </c:pt>
                <c:pt idx="99">
                  <c:v>206.375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B-4763-B10B-35453A9E4F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8588399"/>
        <c:axId val="1"/>
      </c:barChart>
      <c:catAx>
        <c:axId val="156858839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68588399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8674919362575E-2"/>
          <c:y val="0.2291748504558779"/>
          <c:w val="0.9109197138872035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REG!$P$10:$P$109</c:f>
              <c:numCache>
                <c:formatCode>#,##0</c:formatCode>
                <c:ptCount val="100"/>
                <c:pt idx="0">
                  <c:v>2117</c:v>
                </c:pt>
                <c:pt idx="1">
                  <c:v>922</c:v>
                </c:pt>
                <c:pt idx="2">
                  <c:v>1322.7649999999999</c:v>
                </c:pt>
                <c:pt idx="3">
                  <c:v>-752.20800000000008</c:v>
                </c:pt>
                <c:pt idx="4">
                  <c:v>1603.4160000000002</c:v>
                </c:pt>
                <c:pt idx="5">
                  <c:v>-268.1450000000001</c:v>
                </c:pt>
                <c:pt idx="6">
                  <c:v>-4226.1570000000002</c:v>
                </c:pt>
                <c:pt idx="7">
                  <c:v>-4579.2159999999994</c:v>
                </c:pt>
                <c:pt idx="8">
                  <c:v>-7469.8580000000002</c:v>
                </c:pt>
                <c:pt idx="9">
                  <c:v>-8601.8439999999991</c:v>
                </c:pt>
                <c:pt idx="10">
                  <c:v>-7371.3919999999998</c:v>
                </c:pt>
                <c:pt idx="11">
                  <c:v>-44.852000000000089</c:v>
                </c:pt>
                <c:pt idx="12">
                  <c:v>-547.03300000000024</c:v>
                </c:pt>
                <c:pt idx="13">
                  <c:v>2938.018</c:v>
                </c:pt>
                <c:pt idx="14">
                  <c:v>2567.2280000000001</c:v>
                </c:pt>
                <c:pt idx="15">
                  <c:v>2850.674</c:v>
                </c:pt>
                <c:pt idx="16">
                  <c:v>3335.0520000000001</c:v>
                </c:pt>
                <c:pt idx="17">
                  <c:v>4080.0529999999999</c:v>
                </c:pt>
                <c:pt idx="18">
                  <c:v>3881.0889999999999</c:v>
                </c:pt>
                <c:pt idx="19">
                  <c:v>3961.93</c:v>
                </c:pt>
                <c:pt idx="20">
                  <c:v>3448.3909999999996</c:v>
                </c:pt>
                <c:pt idx="21">
                  <c:v>3949.7430000000004</c:v>
                </c:pt>
                <c:pt idx="22">
                  <c:v>3483.6019999999999</c:v>
                </c:pt>
                <c:pt idx="23">
                  <c:v>1730.45</c:v>
                </c:pt>
                <c:pt idx="24">
                  <c:v>1733.5600000000004</c:v>
                </c:pt>
                <c:pt idx="25">
                  <c:v>1484.8110000000001</c:v>
                </c:pt>
                <c:pt idx="26">
                  <c:v>-535.26100000000008</c:v>
                </c:pt>
                <c:pt idx="27">
                  <c:v>-1302.48</c:v>
                </c:pt>
                <c:pt idx="28">
                  <c:v>-996.25300000000004</c:v>
                </c:pt>
                <c:pt idx="29">
                  <c:v>-1256.4180000000001</c:v>
                </c:pt>
                <c:pt idx="30">
                  <c:v>-484.82900000000006</c:v>
                </c:pt>
                <c:pt idx="31">
                  <c:v>-216.26100000000002</c:v>
                </c:pt>
                <c:pt idx="32">
                  <c:v>494.64100000000008</c:v>
                </c:pt>
                <c:pt idx="33">
                  <c:v>493.83299999999991</c:v>
                </c:pt>
                <c:pt idx="34">
                  <c:v>1662.7159999999999</c:v>
                </c:pt>
                <c:pt idx="35">
                  <c:v>-442.16000000000008</c:v>
                </c:pt>
                <c:pt idx="36">
                  <c:v>-390.55799999999999</c:v>
                </c:pt>
                <c:pt idx="37">
                  <c:v>170.90700000000004</c:v>
                </c:pt>
                <c:pt idx="38">
                  <c:v>-373.95300000000003</c:v>
                </c:pt>
                <c:pt idx="39">
                  <c:v>-1421.4050000000002</c:v>
                </c:pt>
                <c:pt idx="40">
                  <c:v>-283.35500000000002</c:v>
                </c:pt>
                <c:pt idx="41">
                  <c:v>-301.17499999999995</c:v>
                </c:pt>
                <c:pt idx="42">
                  <c:v>-328.95500000000004</c:v>
                </c:pt>
                <c:pt idx="43">
                  <c:v>-216.85900000000001</c:v>
                </c:pt>
                <c:pt idx="44">
                  <c:v>292.54300000000001</c:v>
                </c:pt>
                <c:pt idx="45">
                  <c:v>681.26099999999997</c:v>
                </c:pt>
                <c:pt idx="46">
                  <c:v>419.93599999999998</c:v>
                </c:pt>
                <c:pt idx="47">
                  <c:v>242.53499999999994</c:v>
                </c:pt>
                <c:pt idx="48">
                  <c:v>494.66699999999992</c:v>
                </c:pt>
                <c:pt idx="49">
                  <c:v>417.82900000000001</c:v>
                </c:pt>
                <c:pt idx="50">
                  <c:v>-376.14200000000005</c:v>
                </c:pt>
                <c:pt idx="51">
                  <c:v>-697.2</c:v>
                </c:pt>
                <c:pt idx="52">
                  <c:v>-1146.106</c:v>
                </c:pt>
                <c:pt idx="53">
                  <c:v>-2270.9480000000003</c:v>
                </c:pt>
                <c:pt idx="54">
                  <c:v>-1911.8010000000004</c:v>
                </c:pt>
                <c:pt idx="55">
                  <c:v>-1633.5140000000001</c:v>
                </c:pt>
                <c:pt idx="56">
                  <c:v>-1182.1589999999999</c:v>
                </c:pt>
                <c:pt idx="57">
                  <c:v>-905.30700000000002</c:v>
                </c:pt>
                <c:pt idx="58">
                  <c:v>546.90300000000002</c:v>
                </c:pt>
                <c:pt idx="59">
                  <c:v>-160.78300000000004</c:v>
                </c:pt>
                <c:pt idx="60">
                  <c:v>-271.22700000000003</c:v>
                </c:pt>
                <c:pt idx="61">
                  <c:v>-872.33900000000006</c:v>
                </c:pt>
                <c:pt idx="62">
                  <c:v>-486.93200000000002</c:v>
                </c:pt>
                <c:pt idx="63">
                  <c:v>-916.93499999999995</c:v>
                </c:pt>
                <c:pt idx="64">
                  <c:v>-868.46299999999997</c:v>
                </c:pt>
                <c:pt idx="65">
                  <c:v>-1084.306</c:v>
                </c:pt>
                <c:pt idx="66">
                  <c:v>-645.29300000000001</c:v>
                </c:pt>
                <c:pt idx="67">
                  <c:v>-1293.252</c:v>
                </c:pt>
                <c:pt idx="68">
                  <c:v>-1358.4750000000001</c:v>
                </c:pt>
                <c:pt idx="69">
                  <c:v>-941.33500000000004</c:v>
                </c:pt>
                <c:pt idx="70">
                  <c:v>-278.70699999999999</c:v>
                </c:pt>
                <c:pt idx="71">
                  <c:v>-121.60400000000001</c:v>
                </c:pt>
                <c:pt idx="72">
                  <c:v>731.61199999999997</c:v>
                </c:pt>
                <c:pt idx="73">
                  <c:v>534.24799999999993</c:v>
                </c:pt>
                <c:pt idx="74">
                  <c:v>-111.065</c:v>
                </c:pt>
                <c:pt idx="75">
                  <c:v>-243.62000000000003</c:v>
                </c:pt>
                <c:pt idx="76">
                  <c:v>786.66</c:v>
                </c:pt>
                <c:pt idx="77">
                  <c:v>1884.1390000000001</c:v>
                </c:pt>
                <c:pt idx="78">
                  <c:v>1710.779</c:v>
                </c:pt>
                <c:pt idx="79">
                  <c:v>2511.6620000000003</c:v>
                </c:pt>
                <c:pt idx="80">
                  <c:v>3247.558</c:v>
                </c:pt>
                <c:pt idx="81">
                  <c:v>876.94700000000012</c:v>
                </c:pt>
                <c:pt idx="82">
                  <c:v>-1152.6309999999999</c:v>
                </c:pt>
                <c:pt idx="83">
                  <c:v>-20.707999999999856</c:v>
                </c:pt>
                <c:pt idx="84">
                  <c:v>-2.543999999999869</c:v>
                </c:pt>
                <c:pt idx="85">
                  <c:v>-749.19899999999996</c:v>
                </c:pt>
                <c:pt idx="86">
                  <c:v>-660.38600000000008</c:v>
                </c:pt>
                <c:pt idx="87">
                  <c:v>-528.85100000000011</c:v>
                </c:pt>
                <c:pt idx="88">
                  <c:v>-1322.0379999999998</c:v>
                </c:pt>
                <c:pt idx="89">
                  <c:v>-1472.3899999999999</c:v>
                </c:pt>
                <c:pt idx="90">
                  <c:v>-1085.173</c:v>
                </c:pt>
                <c:pt idx="91">
                  <c:v>-122.08</c:v>
                </c:pt>
                <c:pt idx="92">
                  <c:v>380.70800000000008</c:v>
                </c:pt>
                <c:pt idx="93">
                  <c:v>665.95</c:v>
                </c:pt>
                <c:pt idx="94">
                  <c:v>1058.2750000000001</c:v>
                </c:pt>
                <c:pt idx="95">
                  <c:v>252.37500000000006</c:v>
                </c:pt>
                <c:pt idx="96">
                  <c:v>-54.701999999999941</c:v>
                </c:pt>
                <c:pt idx="97">
                  <c:v>-207.57099999999997</c:v>
                </c:pt>
                <c:pt idx="98">
                  <c:v>-302.96999999999991</c:v>
                </c:pt>
                <c:pt idx="99">
                  <c:v>-663.91499999999996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0-4B44-A4A9-4999EA70FB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8587919"/>
        <c:axId val="1"/>
      </c:barChart>
      <c:catAx>
        <c:axId val="156858791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68587919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3291099750944"/>
          <c:y val="4.39038464000558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2016254865401E-2"/>
          <c:y val="0.22439743715584123"/>
          <c:w val="0.92578748376350739"/>
          <c:h val="0.585384618667411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REG!$N$11:$N$109</c:f>
              <c:numCache>
                <c:formatCode>0</c:formatCode>
                <c:ptCount val="99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</c:numCache>
            </c:numRef>
          </c:cat>
          <c:val>
            <c:numRef>
              <c:f>REG!$Q$11:$Q$109</c:f>
              <c:numCache>
                <c:formatCode>#,##0</c:formatCode>
                <c:ptCount val="99"/>
                <c:pt idx="0">
                  <c:v>2225.3249999999998</c:v>
                </c:pt>
                <c:pt idx="1">
                  <c:v>2124.9850000000001</c:v>
                </c:pt>
                <c:pt idx="2">
                  <c:v>2145.674</c:v>
                </c:pt>
                <c:pt idx="3">
                  <c:v>2094.9850000000001</c:v>
                </c:pt>
                <c:pt idx="4">
                  <c:v>2079.2869999999998</c:v>
                </c:pt>
                <c:pt idx="5">
                  <c:v>1611.819</c:v>
                </c:pt>
                <c:pt idx="6">
                  <c:v>1644.596</c:v>
                </c:pt>
                <c:pt idx="7">
                  <c:v>1777.097</c:v>
                </c:pt>
                <c:pt idx="8">
                  <c:v>1743.7950000000001</c:v>
                </c:pt>
                <c:pt idx="9">
                  <c:v>1716.027</c:v>
                </c:pt>
                <c:pt idx="10">
                  <c:v>1664.3050000000001</c:v>
                </c:pt>
                <c:pt idx="11">
                  <c:v>1874.5219999999999</c:v>
                </c:pt>
                <c:pt idx="12">
                  <c:v>1748.8009999999999</c:v>
                </c:pt>
                <c:pt idx="13">
                  <c:v>1821.6110000000001</c:v>
                </c:pt>
                <c:pt idx="14">
                  <c:v>1776.2909999999999</c:v>
                </c:pt>
                <c:pt idx="15">
                  <c:v>1688.4110000000001</c:v>
                </c:pt>
                <c:pt idx="16">
                  <c:v>1648.123</c:v>
                </c:pt>
                <c:pt idx="17">
                  <c:v>1788.4880000000001</c:v>
                </c:pt>
                <c:pt idx="18">
                  <c:v>1894.682</c:v>
                </c:pt>
                <c:pt idx="19">
                  <c:v>1955.0889999999999</c:v>
                </c:pt>
                <c:pt idx="20">
                  <c:v>1973.9179999999999</c:v>
                </c:pt>
                <c:pt idx="21">
                  <c:v>1973.9179999999999</c:v>
                </c:pt>
                <c:pt idx="22">
                  <c:v>850.29899999999998</c:v>
                </c:pt>
                <c:pt idx="23">
                  <c:v>995.49099999999999</c:v>
                </c:pt>
                <c:pt idx="24">
                  <c:v>1216.3050000000001</c:v>
                </c:pt>
                <c:pt idx="25">
                  <c:v>1255.9259999999999</c:v>
                </c:pt>
                <c:pt idx="26">
                  <c:v>1323.7750000000001</c:v>
                </c:pt>
                <c:pt idx="27">
                  <c:v>1378.4469999999999</c:v>
                </c:pt>
                <c:pt idx="28">
                  <c:v>1308.2909999999999</c:v>
                </c:pt>
                <c:pt idx="29">
                  <c:v>1524.0840000000001</c:v>
                </c:pt>
                <c:pt idx="30">
                  <c:v>1336.3489999999999</c:v>
                </c:pt>
                <c:pt idx="31">
                  <c:v>1268.3630000000001</c:v>
                </c:pt>
                <c:pt idx="32">
                  <c:v>1211.328</c:v>
                </c:pt>
                <c:pt idx="33">
                  <c:v>1507.0550000000001</c:v>
                </c:pt>
                <c:pt idx="34">
                  <c:v>1350.778</c:v>
                </c:pt>
                <c:pt idx="35">
                  <c:v>1365.5650000000001</c:v>
                </c:pt>
                <c:pt idx="36">
                  <c:v>1406.354</c:v>
                </c:pt>
                <c:pt idx="37">
                  <c:v>1483.992</c:v>
                </c:pt>
                <c:pt idx="38">
                  <c:v>1438.6379999999999</c:v>
                </c:pt>
                <c:pt idx="39">
                  <c:v>1284.451</c:v>
                </c:pt>
                <c:pt idx="40">
                  <c:v>554.98400000000004</c:v>
                </c:pt>
                <c:pt idx="41">
                  <c:v>632.76400000000001</c:v>
                </c:pt>
                <c:pt idx="42">
                  <c:v>490.476</c:v>
                </c:pt>
                <c:pt idx="43">
                  <c:v>559.63</c:v>
                </c:pt>
                <c:pt idx="44">
                  <c:v>515.33900000000006</c:v>
                </c:pt>
                <c:pt idx="45">
                  <c:v>495.30200000000002</c:v>
                </c:pt>
                <c:pt idx="46">
                  <c:v>538.06100000000004</c:v>
                </c:pt>
                <c:pt idx="47">
                  <c:v>602.75099999999998</c:v>
                </c:pt>
                <c:pt idx="48">
                  <c:v>580.12800000000004</c:v>
                </c:pt>
                <c:pt idx="49">
                  <c:v>513.09299999999996</c:v>
                </c:pt>
                <c:pt idx="50">
                  <c:v>580.58399999999995</c:v>
                </c:pt>
                <c:pt idx="51">
                  <c:v>548.55799999999999</c:v>
                </c:pt>
                <c:pt idx="52">
                  <c:v>534.12</c:v>
                </c:pt>
                <c:pt idx="53">
                  <c:v>596.22500000000002</c:v>
                </c:pt>
                <c:pt idx="54">
                  <c:v>555.53</c:v>
                </c:pt>
                <c:pt idx="55">
                  <c:v>578.45299999999997</c:v>
                </c:pt>
                <c:pt idx="56">
                  <c:v>566.70299999999997</c:v>
                </c:pt>
                <c:pt idx="57">
                  <c:v>580.91700000000003</c:v>
                </c:pt>
                <c:pt idx="58">
                  <c:v>595.70899999999995</c:v>
                </c:pt>
                <c:pt idx="59">
                  <c:v>625.08399999999995</c:v>
                </c:pt>
                <c:pt idx="60">
                  <c:v>625.36400000000003</c:v>
                </c:pt>
                <c:pt idx="61">
                  <c:v>407.82100000000003</c:v>
                </c:pt>
                <c:pt idx="62">
                  <c:v>409.05399999999997</c:v>
                </c:pt>
                <c:pt idx="63">
                  <c:v>546.87</c:v>
                </c:pt>
                <c:pt idx="64">
                  <c:v>618.4</c:v>
                </c:pt>
                <c:pt idx="65">
                  <c:v>559.29300000000001</c:v>
                </c:pt>
                <c:pt idx="66">
                  <c:v>566.61400000000003</c:v>
                </c:pt>
                <c:pt idx="67">
                  <c:v>582.274</c:v>
                </c:pt>
                <c:pt idx="68">
                  <c:v>728.02200000000005</c:v>
                </c:pt>
                <c:pt idx="69">
                  <c:v>618.94000000000005</c:v>
                </c:pt>
                <c:pt idx="70">
                  <c:v>690.96699999999998</c:v>
                </c:pt>
                <c:pt idx="71">
                  <c:v>728.21699999999998</c:v>
                </c:pt>
                <c:pt idx="72">
                  <c:v>629.77700000000004</c:v>
                </c:pt>
                <c:pt idx="73">
                  <c:v>450.43200000000002</c:v>
                </c:pt>
                <c:pt idx="74">
                  <c:v>516.96699999999998</c:v>
                </c:pt>
                <c:pt idx="75">
                  <c:v>681.35799999999995</c:v>
                </c:pt>
                <c:pt idx="76">
                  <c:v>729.55399999999997</c:v>
                </c:pt>
                <c:pt idx="77">
                  <c:v>776.34400000000005</c:v>
                </c:pt>
                <c:pt idx="78">
                  <c:v>918.45799999999997</c:v>
                </c:pt>
                <c:pt idx="79">
                  <c:v>913.34799999999996</c:v>
                </c:pt>
                <c:pt idx="80">
                  <c:v>980.64099999999996</c:v>
                </c:pt>
                <c:pt idx="81">
                  <c:v>589.75699999999995</c:v>
                </c:pt>
                <c:pt idx="82">
                  <c:v>511.25</c:v>
                </c:pt>
                <c:pt idx="83">
                  <c:v>508.541</c:v>
                </c:pt>
                <c:pt idx="84">
                  <c:v>529.505</c:v>
                </c:pt>
                <c:pt idx="85">
                  <c:v>484.80500000000001</c:v>
                </c:pt>
                <c:pt idx="86">
                  <c:v>346.16500000000002</c:v>
                </c:pt>
                <c:pt idx="87">
                  <c:v>490.92899999999997</c:v>
                </c:pt>
                <c:pt idx="88">
                  <c:v>527.43399999999997</c:v>
                </c:pt>
                <c:pt idx="89">
                  <c:v>390.06700000000001</c:v>
                </c:pt>
                <c:pt idx="90">
                  <c:v>301.541</c:v>
                </c:pt>
                <c:pt idx="91">
                  <c:v>410.20600000000002</c:v>
                </c:pt>
                <c:pt idx="92">
                  <c:v>407.38099999999997</c:v>
                </c:pt>
                <c:pt idx="93">
                  <c:v>453.17599999999999</c:v>
                </c:pt>
                <c:pt idx="94">
                  <c:v>502.34800000000001</c:v>
                </c:pt>
                <c:pt idx="95">
                  <c:v>348.23399999999998</c:v>
                </c:pt>
                <c:pt idx="96">
                  <c:v>347.55200000000002</c:v>
                </c:pt>
                <c:pt idx="97">
                  <c:v>305.387</c:v>
                </c:pt>
                <c:pt idx="98">
                  <c:v>532.63099999999997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F-4BF9-9528-DEA27540F7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8588879"/>
        <c:axId val="1"/>
      </c:barChart>
      <c:catAx>
        <c:axId val="156858887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68588879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SPEC!$O$10:$O$109</c:f>
              <c:numCache>
                <c:formatCode>#,##0</c:formatCode>
                <c:ptCount val="100"/>
                <c:pt idx="0">
                  <c:v>-13.673</c:v>
                </c:pt>
                <c:pt idx="1">
                  <c:v>-15.105</c:v>
                </c:pt>
                <c:pt idx="2">
                  <c:v>2.1000000000000001E-2</c:v>
                </c:pt>
                <c:pt idx="3">
                  <c:v>-3.0369999999999999</c:v>
                </c:pt>
                <c:pt idx="4">
                  <c:v>36.280999999999999</c:v>
                </c:pt>
                <c:pt idx="5">
                  <c:v>-67.795000000000002</c:v>
                </c:pt>
                <c:pt idx="6">
                  <c:v>-31.454000000000001</c:v>
                </c:pt>
                <c:pt idx="7">
                  <c:v>-141.92599999999999</c:v>
                </c:pt>
                <c:pt idx="8">
                  <c:v>-581.87400000000002</c:v>
                </c:pt>
                <c:pt idx="9">
                  <c:v>180.452</c:v>
                </c:pt>
                <c:pt idx="10">
                  <c:v>61.750999999999998</c:v>
                </c:pt>
                <c:pt idx="11">
                  <c:v>195.339</c:v>
                </c:pt>
                <c:pt idx="12">
                  <c:v>131.99199999999999</c:v>
                </c:pt>
                <c:pt idx="13">
                  <c:v>325.935</c:v>
                </c:pt>
                <c:pt idx="14">
                  <c:v>-55.436</c:v>
                </c:pt>
                <c:pt idx="15">
                  <c:v>106.78100000000001</c:v>
                </c:pt>
                <c:pt idx="16">
                  <c:v>118.184</c:v>
                </c:pt>
                <c:pt idx="17">
                  <c:v>-38.814999999999998</c:v>
                </c:pt>
                <c:pt idx="18">
                  <c:v>-15.565</c:v>
                </c:pt>
                <c:pt idx="19">
                  <c:v>79.444000000000003</c:v>
                </c:pt>
                <c:pt idx="20">
                  <c:v>46.715000000000003</c:v>
                </c:pt>
                <c:pt idx="21">
                  <c:v>112.705</c:v>
                </c:pt>
                <c:pt idx="22">
                  <c:v>-34.426000000000002</c:v>
                </c:pt>
                <c:pt idx="23">
                  <c:v>-52.637</c:v>
                </c:pt>
                <c:pt idx="24">
                  <c:v>-24.8</c:v>
                </c:pt>
                <c:pt idx="25">
                  <c:v>130.65799999999999</c:v>
                </c:pt>
                <c:pt idx="26">
                  <c:v>0.184</c:v>
                </c:pt>
                <c:pt idx="27">
                  <c:v>-237.553</c:v>
                </c:pt>
                <c:pt idx="28">
                  <c:v>-83.968000000000004</c:v>
                </c:pt>
                <c:pt idx="29">
                  <c:v>208.46199999999999</c:v>
                </c:pt>
                <c:pt idx="30">
                  <c:v>186.96199999999999</c:v>
                </c:pt>
                <c:pt idx="31">
                  <c:v>24.355</c:v>
                </c:pt>
                <c:pt idx="32">
                  <c:v>-41.375999999999998</c:v>
                </c:pt>
                <c:pt idx="33">
                  <c:v>23.228999999999999</c:v>
                </c:pt>
                <c:pt idx="34">
                  <c:v>432.38799999999998</c:v>
                </c:pt>
                <c:pt idx="35">
                  <c:v>-320.38499999999999</c:v>
                </c:pt>
                <c:pt idx="36">
                  <c:v>1.0029999999999999</c:v>
                </c:pt>
                <c:pt idx="37">
                  <c:v>65.471999999999994</c:v>
                </c:pt>
                <c:pt idx="38">
                  <c:v>49.795999999999999</c:v>
                </c:pt>
                <c:pt idx="39">
                  <c:v>126.107</c:v>
                </c:pt>
                <c:pt idx="40">
                  <c:v>-11.016999999999999</c:v>
                </c:pt>
                <c:pt idx="41">
                  <c:v>11.605</c:v>
                </c:pt>
                <c:pt idx="42">
                  <c:v>-150.90600000000001</c:v>
                </c:pt>
                <c:pt idx="43">
                  <c:v>192.637</c:v>
                </c:pt>
                <c:pt idx="44">
                  <c:v>88.301000000000002</c:v>
                </c:pt>
                <c:pt idx="45">
                  <c:v>-65.302999999999997</c:v>
                </c:pt>
                <c:pt idx="46">
                  <c:v>-242.29900000000001</c:v>
                </c:pt>
                <c:pt idx="47">
                  <c:v>-43.186999999999998</c:v>
                </c:pt>
                <c:pt idx="48">
                  <c:v>136.89099999999999</c:v>
                </c:pt>
                <c:pt idx="49">
                  <c:v>36.037999999999997</c:v>
                </c:pt>
                <c:pt idx="50">
                  <c:v>-141.05099999999999</c:v>
                </c:pt>
                <c:pt idx="51">
                  <c:v>110.306</c:v>
                </c:pt>
                <c:pt idx="52">
                  <c:v>-179.35499999999999</c:v>
                </c:pt>
                <c:pt idx="53">
                  <c:v>-283.03300000000002</c:v>
                </c:pt>
                <c:pt idx="54">
                  <c:v>-217.38399999999999</c:v>
                </c:pt>
                <c:pt idx="55">
                  <c:v>202.661</c:v>
                </c:pt>
                <c:pt idx="56">
                  <c:v>-256.952</c:v>
                </c:pt>
                <c:pt idx="57">
                  <c:v>-42.207999999999998</c:v>
                </c:pt>
                <c:pt idx="58">
                  <c:v>-30.893000000000001</c:v>
                </c:pt>
                <c:pt idx="59">
                  <c:v>37.549999999999997</c:v>
                </c:pt>
                <c:pt idx="60">
                  <c:v>-105.916</c:v>
                </c:pt>
                <c:pt idx="61">
                  <c:v>94.742000000000004</c:v>
                </c:pt>
                <c:pt idx="62">
                  <c:v>0.26700000000000002</c:v>
                </c:pt>
                <c:pt idx="63">
                  <c:v>12.235939999999944</c:v>
                </c:pt>
                <c:pt idx="64">
                  <c:v>-110.696</c:v>
                </c:pt>
                <c:pt idx="65">
                  <c:v>9.4109999999999996</c:v>
                </c:pt>
                <c:pt idx="66">
                  <c:v>-10.531000000000001</c:v>
                </c:pt>
                <c:pt idx="67">
                  <c:v>-185.05500000000001</c:v>
                </c:pt>
                <c:pt idx="68">
                  <c:v>48.972000000000001</c:v>
                </c:pt>
                <c:pt idx="69">
                  <c:v>93.606999999999999</c:v>
                </c:pt>
                <c:pt idx="70">
                  <c:v>-99.569000000000003</c:v>
                </c:pt>
                <c:pt idx="71">
                  <c:v>121.148</c:v>
                </c:pt>
                <c:pt idx="72">
                  <c:v>181.96799999999999</c:v>
                </c:pt>
                <c:pt idx="73">
                  <c:v>-44.698</c:v>
                </c:pt>
                <c:pt idx="74">
                  <c:v>9.8209999999999997</c:v>
                </c:pt>
                <c:pt idx="75">
                  <c:v>-59.188000000000002</c:v>
                </c:pt>
                <c:pt idx="76">
                  <c:v>109.52</c:v>
                </c:pt>
                <c:pt idx="77">
                  <c:v>47.61</c:v>
                </c:pt>
                <c:pt idx="78">
                  <c:v>0.03</c:v>
                </c:pt>
                <c:pt idx="79">
                  <c:v>4.0220000000000002</c:v>
                </c:pt>
                <c:pt idx="80">
                  <c:v>78.117999999999995</c:v>
                </c:pt>
                <c:pt idx="81">
                  <c:v>-107.77</c:v>
                </c:pt>
                <c:pt idx="82">
                  <c:v>23.530999999999999</c:v>
                </c:pt>
                <c:pt idx="83">
                  <c:v>12.96</c:v>
                </c:pt>
                <c:pt idx="84">
                  <c:v>127.029</c:v>
                </c:pt>
                <c:pt idx="85">
                  <c:v>4.4770000000000003</c:v>
                </c:pt>
                <c:pt idx="86">
                  <c:v>-20.207999999999998</c:v>
                </c:pt>
                <c:pt idx="87">
                  <c:v>-120.31</c:v>
                </c:pt>
                <c:pt idx="88">
                  <c:v>18.012</c:v>
                </c:pt>
                <c:pt idx="89">
                  <c:v>84.363</c:v>
                </c:pt>
                <c:pt idx="90">
                  <c:v>-11.621</c:v>
                </c:pt>
                <c:pt idx="91">
                  <c:v>-118.863</c:v>
                </c:pt>
                <c:pt idx="92">
                  <c:v>109.48099999999999</c:v>
                </c:pt>
                <c:pt idx="93">
                  <c:v>83.835999999999999</c:v>
                </c:pt>
                <c:pt idx="94">
                  <c:v>63.595999999999997</c:v>
                </c:pt>
                <c:pt idx="95">
                  <c:v>8.2479999999999993</c:v>
                </c:pt>
                <c:pt idx="96">
                  <c:v>9.5440000000000005</c:v>
                </c:pt>
                <c:pt idx="97">
                  <c:v>0</c:v>
                </c:pt>
                <c:pt idx="98">
                  <c:v>0.215</c:v>
                </c:pt>
                <c:pt idx="99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3-428B-8B28-D3A262CCAA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1485135"/>
        <c:axId val="1"/>
      </c:barChart>
      <c:catAx>
        <c:axId val="15714851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7148513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SPEC!$P$10:$P$109</c:f>
              <c:numCache>
                <c:formatCode>#,##0</c:formatCode>
                <c:ptCount val="100"/>
                <c:pt idx="0">
                  <c:v>100</c:v>
                </c:pt>
                <c:pt idx="1">
                  <c:v>260</c:v>
                </c:pt>
                <c:pt idx="2">
                  <c:v>203.50799999999998</c:v>
                </c:pt>
                <c:pt idx="3">
                  <c:v>-37.823999999999998</c:v>
                </c:pt>
                <c:pt idx="4">
                  <c:v>4.4870000000000019</c:v>
                </c:pt>
                <c:pt idx="5">
                  <c:v>-49.635000000000005</c:v>
                </c:pt>
                <c:pt idx="6">
                  <c:v>-65.984000000000009</c:v>
                </c:pt>
                <c:pt idx="7">
                  <c:v>-207.93099999999998</c:v>
                </c:pt>
                <c:pt idx="8">
                  <c:v>-786.76800000000003</c:v>
                </c:pt>
                <c:pt idx="9">
                  <c:v>-642.59699999999998</c:v>
                </c:pt>
                <c:pt idx="10">
                  <c:v>-513.05100000000004</c:v>
                </c:pt>
                <c:pt idx="11">
                  <c:v>-286.25799999999998</c:v>
                </c:pt>
                <c:pt idx="12">
                  <c:v>-12.34000000000006</c:v>
                </c:pt>
                <c:pt idx="13">
                  <c:v>895.46900000000005</c:v>
                </c:pt>
                <c:pt idx="14">
                  <c:v>659.58100000000002</c:v>
                </c:pt>
                <c:pt idx="15">
                  <c:v>704.6110000000001</c:v>
                </c:pt>
                <c:pt idx="16">
                  <c:v>627.45600000000002</c:v>
                </c:pt>
                <c:pt idx="17">
                  <c:v>456.64900000000006</c:v>
                </c:pt>
                <c:pt idx="18">
                  <c:v>115.149</c:v>
                </c:pt>
                <c:pt idx="19">
                  <c:v>250.029</c:v>
                </c:pt>
                <c:pt idx="20">
                  <c:v>189.96299999999999</c:v>
                </c:pt>
                <c:pt idx="21">
                  <c:v>184.48400000000001</c:v>
                </c:pt>
                <c:pt idx="22">
                  <c:v>188.87299999999999</c:v>
                </c:pt>
                <c:pt idx="23">
                  <c:v>151.80099999999999</c:v>
                </c:pt>
                <c:pt idx="24">
                  <c:v>47.557000000000016</c:v>
                </c:pt>
                <c:pt idx="25">
                  <c:v>131.49999999999997</c:v>
                </c:pt>
                <c:pt idx="26">
                  <c:v>18.978999999999989</c:v>
                </c:pt>
                <c:pt idx="27">
                  <c:v>-184.14800000000002</c:v>
                </c:pt>
                <c:pt idx="28">
                  <c:v>-215.47900000000004</c:v>
                </c:pt>
                <c:pt idx="29">
                  <c:v>17.782999999999959</c:v>
                </c:pt>
                <c:pt idx="30">
                  <c:v>74.086999999999989</c:v>
                </c:pt>
                <c:pt idx="31">
                  <c:v>98.257999999999967</c:v>
                </c:pt>
                <c:pt idx="32">
                  <c:v>294.435</c:v>
                </c:pt>
                <c:pt idx="33">
                  <c:v>401.63200000000001</c:v>
                </c:pt>
                <c:pt idx="34">
                  <c:v>625.55799999999999</c:v>
                </c:pt>
                <c:pt idx="35">
                  <c:v>118.21100000000001</c:v>
                </c:pt>
                <c:pt idx="36">
                  <c:v>94.858999999999995</c:v>
                </c:pt>
                <c:pt idx="37">
                  <c:v>201.70699999999994</c:v>
                </c:pt>
                <c:pt idx="38">
                  <c:v>228.27399999999997</c:v>
                </c:pt>
                <c:pt idx="39">
                  <c:v>-78.007000000000033</c:v>
                </c:pt>
                <c:pt idx="40">
                  <c:v>231.36099999999999</c:v>
                </c:pt>
                <c:pt idx="41">
                  <c:v>241.96299999999999</c:v>
                </c:pt>
                <c:pt idx="42">
                  <c:v>25.58499999999998</c:v>
                </c:pt>
                <c:pt idx="43">
                  <c:v>168.42599999999999</c:v>
                </c:pt>
                <c:pt idx="44">
                  <c:v>130.62</c:v>
                </c:pt>
                <c:pt idx="45">
                  <c:v>76.334000000000003</c:v>
                </c:pt>
                <c:pt idx="46">
                  <c:v>-177.57000000000002</c:v>
                </c:pt>
                <c:pt idx="47">
                  <c:v>-69.851000000000013</c:v>
                </c:pt>
                <c:pt idx="48">
                  <c:v>-125.59700000000001</c:v>
                </c:pt>
                <c:pt idx="49">
                  <c:v>-177.86</c:v>
                </c:pt>
                <c:pt idx="50">
                  <c:v>-253.608</c:v>
                </c:pt>
                <c:pt idx="51">
                  <c:v>98.997</c:v>
                </c:pt>
                <c:pt idx="52">
                  <c:v>-37.171000000000021</c:v>
                </c:pt>
                <c:pt idx="53">
                  <c:v>-457.09500000000003</c:v>
                </c:pt>
                <c:pt idx="54">
                  <c:v>-710.51699999999994</c:v>
                </c:pt>
                <c:pt idx="55">
                  <c:v>-366.80500000000001</c:v>
                </c:pt>
                <c:pt idx="56">
                  <c:v>-734.0630000000001</c:v>
                </c:pt>
                <c:pt idx="57">
                  <c:v>-596.91600000000005</c:v>
                </c:pt>
                <c:pt idx="58">
                  <c:v>-344.77599999999995</c:v>
                </c:pt>
                <c:pt idx="59">
                  <c:v>-89.841999999999999</c:v>
                </c:pt>
                <c:pt idx="60">
                  <c:v>-398.41899999999998</c:v>
                </c:pt>
                <c:pt idx="61">
                  <c:v>-46.72499999999998</c:v>
                </c:pt>
                <c:pt idx="62">
                  <c:v>-4.2499999999999956</c:v>
                </c:pt>
                <c:pt idx="63">
                  <c:v>38.87893999999995</c:v>
                </c:pt>
                <c:pt idx="64">
                  <c:v>-109.36706000000005</c:v>
                </c:pt>
                <c:pt idx="65">
                  <c:v>5.9599399999999445</c:v>
                </c:pt>
                <c:pt idx="66">
                  <c:v>-99.313060000000064</c:v>
                </c:pt>
                <c:pt idx="67">
                  <c:v>-284.63506000000007</c:v>
                </c:pt>
                <c:pt idx="68">
                  <c:v>-247.89899999999997</c:v>
                </c:pt>
                <c:pt idx="69">
                  <c:v>-43.596000000000004</c:v>
                </c:pt>
                <c:pt idx="70">
                  <c:v>-152.57600000000002</c:v>
                </c:pt>
                <c:pt idx="71">
                  <c:v>-20.89700000000002</c:v>
                </c:pt>
                <c:pt idx="72">
                  <c:v>346.12599999999998</c:v>
                </c:pt>
                <c:pt idx="73">
                  <c:v>252.45599999999999</c:v>
                </c:pt>
                <c:pt idx="74">
                  <c:v>168.66999999999996</c:v>
                </c:pt>
                <c:pt idx="75">
                  <c:v>209.05100000000004</c:v>
                </c:pt>
                <c:pt idx="76">
                  <c:v>197.42299999999997</c:v>
                </c:pt>
                <c:pt idx="77">
                  <c:v>63.064999999999998</c:v>
                </c:pt>
                <c:pt idx="78">
                  <c:v>107.79299999999999</c:v>
                </c:pt>
                <c:pt idx="79">
                  <c:v>101.994</c:v>
                </c:pt>
                <c:pt idx="80">
                  <c:v>239.29999999999998</c:v>
                </c:pt>
                <c:pt idx="81">
                  <c:v>22.010000000000005</c:v>
                </c:pt>
                <c:pt idx="82">
                  <c:v>-2.0689999999999955</c:v>
                </c:pt>
                <c:pt idx="83">
                  <c:v>10.861000000000004</c:v>
                </c:pt>
                <c:pt idx="84">
                  <c:v>133.86799999999999</c:v>
                </c:pt>
                <c:pt idx="85">
                  <c:v>60.227000000000004</c:v>
                </c:pt>
                <c:pt idx="86">
                  <c:v>147.78899999999999</c:v>
                </c:pt>
                <c:pt idx="87">
                  <c:v>3.9480000000000075</c:v>
                </c:pt>
                <c:pt idx="88">
                  <c:v>9</c:v>
                </c:pt>
                <c:pt idx="89">
                  <c:v>-33.665999999999997</c:v>
                </c:pt>
                <c:pt idx="90">
                  <c:v>-49.764000000000003</c:v>
                </c:pt>
                <c:pt idx="91">
                  <c:v>-148.41900000000001</c:v>
                </c:pt>
                <c:pt idx="92">
                  <c:v>81.372</c:v>
                </c:pt>
                <c:pt idx="93">
                  <c:v>147.196</c:v>
                </c:pt>
                <c:pt idx="94">
                  <c:v>126.42899999999997</c:v>
                </c:pt>
                <c:pt idx="95">
                  <c:v>146.29799999999997</c:v>
                </c:pt>
                <c:pt idx="96">
                  <c:v>274.70499999999998</c:v>
                </c:pt>
                <c:pt idx="97">
                  <c:v>165.22399999999999</c:v>
                </c:pt>
                <c:pt idx="98">
                  <c:v>81.602999999999994</c:v>
                </c:pt>
                <c:pt idx="99">
                  <c:v>18.049000000000003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6-409A-A06F-F794731903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1484175"/>
        <c:axId val="1"/>
      </c:barChart>
      <c:catAx>
        <c:axId val="157148417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7148417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  <c:pt idx="15">
                  <c:v>274.07499999999993</c:v>
                </c:pt>
                <c:pt idx="16">
                  <c:v>274.28999999999991</c:v>
                </c:pt>
                <c:pt idx="17">
                  <c:v>274.33199999999988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9-4B8C-9797-EE3ECC0C34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1489455"/>
        <c:axId val="1"/>
      </c:barChart>
      <c:catAx>
        <c:axId val="157148945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71489455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SPEC!$N$51:$N$109</c:f>
              <c:numCache>
                <c:formatCode>0</c:formatCode>
                <c:ptCount val="59"/>
                <c:pt idx="0">
                  <c:v>37167</c:v>
                </c:pt>
                <c:pt idx="1">
                  <c:v>37168</c:v>
                </c:pt>
                <c:pt idx="2">
                  <c:v>37169</c:v>
                </c:pt>
                <c:pt idx="3">
                  <c:v>37172</c:v>
                </c:pt>
                <c:pt idx="4">
                  <c:v>37173</c:v>
                </c:pt>
                <c:pt idx="5">
                  <c:v>37174</c:v>
                </c:pt>
                <c:pt idx="6">
                  <c:v>37175</c:v>
                </c:pt>
                <c:pt idx="7">
                  <c:v>37176</c:v>
                </c:pt>
                <c:pt idx="8">
                  <c:v>37179</c:v>
                </c:pt>
                <c:pt idx="9">
                  <c:v>37180</c:v>
                </c:pt>
                <c:pt idx="10">
                  <c:v>37181</c:v>
                </c:pt>
                <c:pt idx="11">
                  <c:v>37182</c:v>
                </c:pt>
                <c:pt idx="12">
                  <c:v>37183</c:v>
                </c:pt>
                <c:pt idx="13">
                  <c:v>37186</c:v>
                </c:pt>
                <c:pt idx="14">
                  <c:v>37187</c:v>
                </c:pt>
                <c:pt idx="15">
                  <c:v>37188</c:v>
                </c:pt>
                <c:pt idx="16">
                  <c:v>37189</c:v>
                </c:pt>
                <c:pt idx="17">
                  <c:v>37190</c:v>
                </c:pt>
                <c:pt idx="18">
                  <c:v>37193</c:v>
                </c:pt>
                <c:pt idx="19">
                  <c:v>37194</c:v>
                </c:pt>
                <c:pt idx="20">
                  <c:v>37195</c:v>
                </c:pt>
                <c:pt idx="21">
                  <c:v>37196</c:v>
                </c:pt>
                <c:pt idx="22">
                  <c:v>37197</c:v>
                </c:pt>
                <c:pt idx="23">
                  <c:v>37200</c:v>
                </c:pt>
                <c:pt idx="24">
                  <c:v>37201</c:v>
                </c:pt>
                <c:pt idx="25">
                  <c:v>37202</c:v>
                </c:pt>
                <c:pt idx="26">
                  <c:v>37203</c:v>
                </c:pt>
                <c:pt idx="27">
                  <c:v>37204</c:v>
                </c:pt>
                <c:pt idx="28">
                  <c:v>37207</c:v>
                </c:pt>
                <c:pt idx="29">
                  <c:v>37208</c:v>
                </c:pt>
                <c:pt idx="30">
                  <c:v>37209</c:v>
                </c:pt>
                <c:pt idx="31">
                  <c:v>37210</c:v>
                </c:pt>
                <c:pt idx="32">
                  <c:v>37211</c:v>
                </c:pt>
                <c:pt idx="33">
                  <c:v>37214</c:v>
                </c:pt>
                <c:pt idx="34">
                  <c:v>37215</c:v>
                </c:pt>
                <c:pt idx="35">
                  <c:v>37216</c:v>
                </c:pt>
                <c:pt idx="36">
                  <c:v>37221</c:v>
                </c:pt>
                <c:pt idx="37">
                  <c:v>37222</c:v>
                </c:pt>
                <c:pt idx="38">
                  <c:v>37223</c:v>
                </c:pt>
                <c:pt idx="39">
                  <c:v>37224</c:v>
                </c:pt>
                <c:pt idx="40">
                  <c:v>37225</c:v>
                </c:pt>
                <c:pt idx="41">
                  <c:v>37228</c:v>
                </c:pt>
                <c:pt idx="42">
                  <c:v>37229</c:v>
                </c:pt>
                <c:pt idx="43">
                  <c:v>37230</c:v>
                </c:pt>
                <c:pt idx="44">
                  <c:v>37231</c:v>
                </c:pt>
                <c:pt idx="45">
                  <c:v>37232</c:v>
                </c:pt>
                <c:pt idx="46">
                  <c:v>37235</c:v>
                </c:pt>
                <c:pt idx="47">
                  <c:v>37236</c:v>
                </c:pt>
                <c:pt idx="48">
                  <c:v>37237</c:v>
                </c:pt>
                <c:pt idx="49">
                  <c:v>37238</c:v>
                </c:pt>
                <c:pt idx="50">
                  <c:v>37239</c:v>
                </c:pt>
                <c:pt idx="51">
                  <c:v>37242</c:v>
                </c:pt>
                <c:pt idx="52">
                  <c:v>37243</c:v>
                </c:pt>
                <c:pt idx="53">
                  <c:v>37244</c:v>
                </c:pt>
                <c:pt idx="54">
                  <c:v>37245</c:v>
                </c:pt>
                <c:pt idx="55">
                  <c:v>37246</c:v>
                </c:pt>
                <c:pt idx="56">
                  <c:v>37249</c:v>
                </c:pt>
                <c:pt idx="57">
                  <c:v>37251</c:v>
                </c:pt>
                <c:pt idx="58">
                  <c:v>37252</c:v>
                </c:pt>
              </c:numCache>
            </c:numRef>
          </c:cat>
          <c:val>
            <c:numRef>
              <c:f>SPEC!$R$51:$R$109</c:f>
              <c:numCache>
                <c:formatCode>#,##0</c:formatCode>
                <c:ptCount val="59"/>
                <c:pt idx="0">
                  <c:v>126.69500000000001</c:v>
                </c:pt>
                <c:pt idx="1">
                  <c:v>-24.210999999999999</c:v>
                </c:pt>
                <c:pt idx="2">
                  <c:v>168.42599999999999</c:v>
                </c:pt>
                <c:pt idx="3">
                  <c:v>256.72699999999998</c:v>
                </c:pt>
                <c:pt idx="4">
                  <c:v>191.42399999999998</c:v>
                </c:pt>
                <c:pt idx="5">
                  <c:v>-50.875000000000028</c:v>
                </c:pt>
                <c:pt idx="6">
                  <c:v>-94.062000000000026</c:v>
                </c:pt>
                <c:pt idx="7">
                  <c:v>42.828999999999965</c:v>
                </c:pt>
                <c:pt idx="8">
                  <c:v>78.866999999999962</c:v>
                </c:pt>
                <c:pt idx="9">
                  <c:v>-62.184000000000026</c:v>
                </c:pt>
                <c:pt idx="10">
                  <c:v>48.121999999999971</c:v>
                </c:pt>
                <c:pt idx="11">
                  <c:v>-131.233</c:v>
                </c:pt>
                <c:pt idx="12">
                  <c:v>-414.26600000000002</c:v>
                </c:pt>
                <c:pt idx="13">
                  <c:v>-631.65</c:v>
                </c:pt>
                <c:pt idx="14">
                  <c:v>-428.98899999999998</c:v>
                </c:pt>
                <c:pt idx="15">
                  <c:v>-685.94100000000003</c:v>
                </c:pt>
                <c:pt idx="16">
                  <c:v>-728.149</c:v>
                </c:pt>
                <c:pt idx="17">
                  <c:v>-759.04200000000003</c:v>
                </c:pt>
                <c:pt idx="18">
                  <c:v>-721.49200000000008</c:v>
                </c:pt>
                <c:pt idx="19">
                  <c:v>-827.40800000000013</c:v>
                </c:pt>
                <c:pt idx="20">
                  <c:v>-732.66600000000017</c:v>
                </c:pt>
                <c:pt idx="21">
                  <c:v>-732.39900000000011</c:v>
                </c:pt>
                <c:pt idx="22">
                  <c:v>-720.1630600000002</c:v>
                </c:pt>
                <c:pt idx="23">
                  <c:v>-830.85906000000023</c:v>
                </c:pt>
                <c:pt idx="24">
                  <c:v>-821.44806000000028</c:v>
                </c:pt>
                <c:pt idx="25">
                  <c:v>-831.97906000000023</c:v>
                </c:pt>
                <c:pt idx="26">
                  <c:v>-1017.0340600000002</c:v>
                </c:pt>
                <c:pt idx="27">
                  <c:v>-968.0620600000002</c:v>
                </c:pt>
                <c:pt idx="28">
                  <c:v>-874.45506000000023</c:v>
                </c:pt>
                <c:pt idx="29">
                  <c:v>-974.02406000000019</c:v>
                </c:pt>
                <c:pt idx="30">
                  <c:v>-852.87606000000017</c:v>
                </c:pt>
                <c:pt idx="31">
                  <c:v>-670.90806000000021</c:v>
                </c:pt>
                <c:pt idx="32">
                  <c:v>-715.60606000000018</c:v>
                </c:pt>
                <c:pt idx="33">
                  <c:v>-705.78506000000016</c:v>
                </c:pt>
                <c:pt idx="34">
                  <c:v>-764.97306000000015</c:v>
                </c:pt>
                <c:pt idx="35">
                  <c:v>-655.45306000000016</c:v>
                </c:pt>
                <c:pt idx="36">
                  <c:v>-607.84306000000015</c:v>
                </c:pt>
                <c:pt idx="37">
                  <c:v>-607.81306000000018</c:v>
                </c:pt>
                <c:pt idx="38">
                  <c:v>-603.79106000000013</c:v>
                </c:pt>
                <c:pt idx="39">
                  <c:v>-525.67306000000008</c:v>
                </c:pt>
                <c:pt idx="40">
                  <c:v>-633.44306000000006</c:v>
                </c:pt>
                <c:pt idx="41">
                  <c:v>-609.91206000000011</c:v>
                </c:pt>
                <c:pt idx="42">
                  <c:v>-596.95206000000007</c:v>
                </c:pt>
                <c:pt idx="43">
                  <c:v>-469.92306000000008</c:v>
                </c:pt>
                <c:pt idx="44">
                  <c:v>-465.4460600000001</c:v>
                </c:pt>
                <c:pt idx="45">
                  <c:v>-485.65406000000007</c:v>
                </c:pt>
                <c:pt idx="46">
                  <c:v>-605.96406000000002</c:v>
                </c:pt>
                <c:pt idx="47">
                  <c:v>-587.95206000000007</c:v>
                </c:pt>
                <c:pt idx="48">
                  <c:v>-503.58906000000007</c:v>
                </c:pt>
                <c:pt idx="49">
                  <c:v>-515.21006000000011</c:v>
                </c:pt>
                <c:pt idx="50">
                  <c:v>-634.07306000000017</c:v>
                </c:pt>
                <c:pt idx="51">
                  <c:v>-524.59206000000017</c:v>
                </c:pt>
                <c:pt idx="52">
                  <c:v>-440.75606000000016</c:v>
                </c:pt>
                <c:pt idx="53">
                  <c:v>-377.16006000000016</c:v>
                </c:pt>
                <c:pt idx="54">
                  <c:v>-368.91206000000017</c:v>
                </c:pt>
                <c:pt idx="55">
                  <c:v>-359.36806000000018</c:v>
                </c:pt>
                <c:pt idx="56">
                  <c:v>-359.36806000000018</c:v>
                </c:pt>
                <c:pt idx="57">
                  <c:v>-359.15306000000021</c:v>
                </c:pt>
                <c:pt idx="58">
                  <c:v>-359.11106000000024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4-4F6E-BE32-C91074FA5A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1489935"/>
        <c:axId val="1"/>
      </c:barChart>
      <c:catAx>
        <c:axId val="15714899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7148993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SPEC!$N$10:$N$109</c:f>
              <c:numCache>
                <c:formatCode>0</c:formatCode>
                <c:ptCount val="100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</c:numCache>
            </c:numRef>
          </c:cat>
          <c:val>
            <c:numRef>
              <c:f>SPEC!$S$10:$S$109</c:f>
              <c:numCache>
                <c:formatCode>#,##0</c:formatCode>
                <c:ptCount val="100"/>
                <c:pt idx="0">
                  <c:v>4149.5920000000006</c:v>
                </c:pt>
                <c:pt idx="1">
                  <c:v>4134.487000000001</c:v>
                </c:pt>
                <c:pt idx="2">
                  <c:v>4134.5080000000007</c:v>
                </c:pt>
                <c:pt idx="3">
                  <c:v>4131.4710000000005</c:v>
                </c:pt>
                <c:pt idx="4">
                  <c:v>4167.7520000000004</c:v>
                </c:pt>
                <c:pt idx="5">
                  <c:v>4099.9570000000003</c:v>
                </c:pt>
                <c:pt idx="6">
                  <c:v>4068.5030000000002</c:v>
                </c:pt>
                <c:pt idx="7">
                  <c:v>3926.5770000000002</c:v>
                </c:pt>
                <c:pt idx="8">
                  <c:v>3344.7030000000004</c:v>
                </c:pt>
                <c:pt idx="9">
                  <c:v>3525.1550000000007</c:v>
                </c:pt>
                <c:pt idx="10">
                  <c:v>3586.9060000000009</c:v>
                </c:pt>
                <c:pt idx="11">
                  <c:v>3782.2450000000008</c:v>
                </c:pt>
                <c:pt idx="12">
                  <c:v>3914.237000000001</c:v>
                </c:pt>
                <c:pt idx="13">
                  <c:v>4240.1720000000014</c:v>
                </c:pt>
                <c:pt idx="14">
                  <c:v>4184.7360000000017</c:v>
                </c:pt>
                <c:pt idx="15">
                  <c:v>4291.5170000000016</c:v>
                </c:pt>
                <c:pt idx="16">
                  <c:v>4409.7010000000018</c:v>
                </c:pt>
                <c:pt idx="17">
                  <c:v>4370.8860000000022</c:v>
                </c:pt>
                <c:pt idx="18">
                  <c:v>4355.3210000000026</c:v>
                </c:pt>
                <c:pt idx="19">
                  <c:v>4434.7650000000031</c:v>
                </c:pt>
                <c:pt idx="20">
                  <c:v>4481.4800000000032</c:v>
                </c:pt>
                <c:pt idx="21">
                  <c:v>4594.1850000000031</c:v>
                </c:pt>
                <c:pt idx="22">
                  <c:v>4559.7590000000027</c:v>
                </c:pt>
                <c:pt idx="23">
                  <c:v>4507.122000000003</c:v>
                </c:pt>
                <c:pt idx="24">
                  <c:v>4482.3220000000028</c:v>
                </c:pt>
                <c:pt idx="25">
                  <c:v>4612.9800000000032</c:v>
                </c:pt>
                <c:pt idx="26">
                  <c:v>4613.1640000000034</c:v>
                </c:pt>
                <c:pt idx="27">
                  <c:v>4375.6110000000035</c:v>
                </c:pt>
                <c:pt idx="28">
                  <c:v>4291.6430000000037</c:v>
                </c:pt>
                <c:pt idx="29">
                  <c:v>4500.1050000000032</c:v>
                </c:pt>
                <c:pt idx="30">
                  <c:v>4687.0670000000027</c:v>
                </c:pt>
                <c:pt idx="31">
                  <c:v>4711.4220000000023</c:v>
                </c:pt>
                <c:pt idx="32">
                  <c:v>4670.0460000000021</c:v>
                </c:pt>
                <c:pt idx="33">
                  <c:v>4693.2750000000024</c:v>
                </c:pt>
                <c:pt idx="34">
                  <c:v>5125.6630000000023</c:v>
                </c:pt>
                <c:pt idx="35">
                  <c:v>4805.2780000000021</c:v>
                </c:pt>
                <c:pt idx="36">
                  <c:v>4806.2810000000018</c:v>
                </c:pt>
                <c:pt idx="37">
                  <c:v>4871.7530000000015</c:v>
                </c:pt>
                <c:pt idx="38">
                  <c:v>4921.5490000000018</c:v>
                </c:pt>
                <c:pt idx="39">
                  <c:v>5047.6560000000018</c:v>
                </c:pt>
                <c:pt idx="40">
                  <c:v>5036.6390000000019</c:v>
                </c:pt>
                <c:pt idx="41">
                  <c:v>5048.2440000000015</c:v>
                </c:pt>
                <c:pt idx="42">
                  <c:v>4897.3380000000016</c:v>
                </c:pt>
                <c:pt idx="43">
                  <c:v>5089.9750000000013</c:v>
                </c:pt>
                <c:pt idx="44">
                  <c:v>5178.2760000000017</c:v>
                </c:pt>
                <c:pt idx="45">
                  <c:v>5112.9730000000018</c:v>
                </c:pt>
                <c:pt idx="46">
                  <c:v>4870.6740000000018</c:v>
                </c:pt>
                <c:pt idx="47">
                  <c:v>4827.4870000000019</c:v>
                </c:pt>
                <c:pt idx="48">
                  <c:v>4964.3780000000015</c:v>
                </c:pt>
                <c:pt idx="49">
                  <c:v>5000.4160000000011</c:v>
                </c:pt>
                <c:pt idx="50">
                  <c:v>4859.3650000000007</c:v>
                </c:pt>
                <c:pt idx="51">
                  <c:v>4969.6710000000003</c:v>
                </c:pt>
                <c:pt idx="52">
                  <c:v>4790.3160000000007</c:v>
                </c:pt>
                <c:pt idx="53">
                  <c:v>4507.2830000000004</c:v>
                </c:pt>
                <c:pt idx="54">
                  <c:v>4289.8990000000003</c:v>
                </c:pt>
                <c:pt idx="55">
                  <c:v>4492.5600000000004</c:v>
                </c:pt>
                <c:pt idx="56">
                  <c:v>4235.6080000000002</c:v>
                </c:pt>
                <c:pt idx="57">
                  <c:v>4193.4000000000005</c:v>
                </c:pt>
                <c:pt idx="58">
                  <c:v>4162.5070000000005</c:v>
                </c:pt>
                <c:pt idx="59">
                  <c:v>4200.0570000000007</c:v>
                </c:pt>
                <c:pt idx="60">
                  <c:v>4094.1410000000005</c:v>
                </c:pt>
                <c:pt idx="61">
                  <c:v>4188.8830000000007</c:v>
                </c:pt>
                <c:pt idx="62">
                  <c:v>4189.1500000000005</c:v>
                </c:pt>
                <c:pt idx="63">
                  <c:v>4201.3859400000001</c:v>
                </c:pt>
                <c:pt idx="64">
                  <c:v>4090.6899400000002</c:v>
                </c:pt>
                <c:pt idx="65">
                  <c:v>4100.1009400000003</c:v>
                </c:pt>
                <c:pt idx="66">
                  <c:v>4089.5699400000003</c:v>
                </c:pt>
                <c:pt idx="67">
                  <c:v>3904.5149400000005</c:v>
                </c:pt>
                <c:pt idx="68">
                  <c:v>3953.4869400000007</c:v>
                </c:pt>
                <c:pt idx="69">
                  <c:v>4047.0939400000007</c:v>
                </c:pt>
                <c:pt idx="70">
                  <c:v>3947.5249400000007</c:v>
                </c:pt>
                <c:pt idx="71">
                  <c:v>4068.6729400000008</c:v>
                </c:pt>
                <c:pt idx="72">
                  <c:v>4250.6409400000011</c:v>
                </c:pt>
                <c:pt idx="73">
                  <c:v>4205.9429400000008</c:v>
                </c:pt>
                <c:pt idx="74">
                  <c:v>4215.7639400000007</c:v>
                </c:pt>
                <c:pt idx="75">
                  <c:v>4156.5759400000006</c:v>
                </c:pt>
                <c:pt idx="76">
                  <c:v>4266.0959400000011</c:v>
                </c:pt>
                <c:pt idx="77">
                  <c:v>4313.7059400000007</c:v>
                </c:pt>
                <c:pt idx="78">
                  <c:v>4313.7359400000005</c:v>
                </c:pt>
                <c:pt idx="79">
                  <c:v>4317.7579400000004</c:v>
                </c:pt>
                <c:pt idx="80">
                  <c:v>4395.8759400000008</c:v>
                </c:pt>
                <c:pt idx="81">
                  <c:v>4288.1059400000004</c:v>
                </c:pt>
                <c:pt idx="82">
                  <c:v>4311.6369400000003</c:v>
                </c:pt>
                <c:pt idx="83">
                  <c:v>4324.5969400000004</c:v>
                </c:pt>
                <c:pt idx="84">
                  <c:v>4451.6259399999999</c:v>
                </c:pt>
                <c:pt idx="85">
                  <c:v>4456.1029399999998</c:v>
                </c:pt>
                <c:pt idx="86">
                  <c:v>4435.8949400000001</c:v>
                </c:pt>
                <c:pt idx="87">
                  <c:v>4315.5849399999997</c:v>
                </c:pt>
                <c:pt idx="88">
                  <c:v>4333.5969399999994</c:v>
                </c:pt>
                <c:pt idx="89">
                  <c:v>4417.9599399999997</c:v>
                </c:pt>
                <c:pt idx="90">
                  <c:v>4406.3389399999996</c:v>
                </c:pt>
                <c:pt idx="91">
                  <c:v>4287.4759399999994</c:v>
                </c:pt>
                <c:pt idx="92">
                  <c:v>4396.9569399999991</c:v>
                </c:pt>
                <c:pt idx="93">
                  <c:v>4480.7929399999994</c:v>
                </c:pt>
                <c:pt idx="94">
                  <c:v>4544.3889399999989</c:v>
                </c:pt>
                <c:pt idx="95">
                  <c:v>4552.6369399999985</c:v>
                </c:pt>
                <c:pt idx="96">
                  <c:v>4562.1809399999984</c:v>
                </c:pt>
                <c:pt idx="97">
                  <c:v>4562.1809399999984</c:v>
                </c:pt>
                <c:pt idx="98">
                  <c:v>4562.3959399999985</c:v>
                </c:pt>
                <c:pt idx="99">
                  <c:v>4562.4379399999989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2-47FB-BBDE-7B5C05743D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1486575"/>
        <c:axId val="1"/>
      </c:barChart>
      <c:catAx>
        <c:axId val="157148657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71486575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SPEC!$N$11:$N$109</c:f>
              <c:numCache>
                <c:formatCode>0</c:formatCode>
                <c:ptCount val="99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</c:numCache>
            </c:numRef>
          </c:cat>
          <c:val>
            <c:numRef>
              <c:f>SPEC!$T$11:$T$109</c:f>
              <c:numCache>
                <c:formatCode>#,##0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89.125</c:v>
                </c:pt>
                <c:pt idx="4">
                  <c:v>93.406000000000006</c:v>
                </c:pt>
                <c:pt idx="5">
                  <c:v>91.114000000000004</c:v>
                </c:pt>
                <c:pt idx="6">
                  <c:v>199.85599999999999</c:v>
                </c:pt>
                <c:pt idx="7">
                  <c:v>235.75200000000001</c:v>
                </c:pt>
                <c:pt idx="8">
                  <c:v>230.38</c:v>
                </c:pt>
                <c:pt idx="9">
                  <c:v>227.2</c:v>
                </c:pt>
                <c:pt idx="10">
                  <c:v>218.625</c:v>
                </c:pt>
                <c:pt idx="11">
                  <c:v>217.56200000000001</c:v>
                </c:pt>
                <c:pt idx="12">
                  <c:v>15.436</c:v>
                </c:pt>
                <c:pt idx="13">
                  <c:v>181.11600000000001</c:v>
                </c:pt>
                <c:pt idx="14">
                  <c:v>175.05600000000001</c:v>
                </c:pt>
                <c:pt idx="15">
                  <c:v>18.47</c:v>
                </c:pt>
                <c:pt idx="16">
                  <c:v>0</c:v>
                </c:pt>
                <c:pt idx="17">
                  <c:v>11.500999999999999</c:v>
                </c:pt>
                <c:pt idx="18">
                  <c:v>208.792</c:v>
                </c:pt>
                <c:pt idx="19">
                  <c:v>11.215</c:v>
                </c:pt>
                <c:pt idx="20">
                  <c:v>87.817999999999998</c:v>
                </c:pt>
                <c:pt idx="21">
                  <c:v>175.76599999999999</c:v>
                </c:pt>
                <c:pt idx="22">
                  <c:v>178.33199999999999</c:v>
                </c:pt>
                <c:pt idx="23">
                  <c:v>184.33500000000001</c:v>
                </c:pt>
                <c:pt idx="24">
                  <c:v>178.63499999999999</c:v>
                </c:pt>
                <c:pt idx="25">
                  <c:v>178.63499999999999</c:v>
                </c:pt>
                <c:pt idx="26">
                  <c:v>188.977</c:v>
                </c:pt>
                <c:pt idx="27">
                  <c:v>195.22800000000001</c:v>
                </c:pt>
                <c:pt idx="28">
                  <c:v>162.12299999999999</c:v>
                </c:pt>
                <c:pt idx="29">
                  <c:v>76.34</c:v>
                </c:pt>
                <c:pt idx="30">
                  <c:v>177.12700000000001</c:v>
                </c:pt>
                <c:pt idx="31">
                  <c:v>171.18100000000001</c:v>
                </c:pt>
                <c:pt idx="32">
                  <c:v>171.048</c:v>
                </c:pt>
                <c:pt idx="33">
                  <c:v>292.91699999999997</c:v>
                </c:pt>
                <c:pt idx="34">
                  <c:v>66.536000000000001</c:v>
                </c:pt>
                <c:pt idx="35">
                  <c:v>249.44499999999999</c:v>
                </c:pt>
                <c:pt idx="36">
                  <c:v>256.233</c:v>
                </c:pt>
                <c:pt idx="37">
                  <c:v>256.02800000000002</c:v>
                </c:pt>
                <c:pt idx="38">
                  <c:v>13.047000000000001</c:v>
                </c:pt>
                <c:pt idx="39">
                  <c:v>168.29400000000001</c:v>
                </c:pt>
                <c:pt idx="40">
                  <c:v>200.018</c:v>
                </c:pt>
                <c:pt idx="41">
                  <c:v>207.06399999999999</c:v>
                </c:pt>
                <c:pt idx="42">
                  <c:v>26.643999999999998</c:v>
                </c:pt>
                <c:pt idx="43">
                  <c:v>84.474999999999994</c:v>
                </c:pt>
                <c:pt idx="44">
                  <c:v>66.89</c:v>
                </c:pt>
                <c:pt idx="45">
                  <c:v>206.73599999999999</c:v>
                </c:pt>
                <c:pt idx="46">
                  <c:v>184.786</c:v>
                </c:pt>
                <c:pt idx="47">
                  <c:v>169.21600000000001</c:v>
                </c:pt>
                <c:pt idx="48">
                  <c:v>89.177999999999997</c:v>
                </c:pt>
                <c:pt idx="49">
                  <c:v>118.142</c:v>
                </c:pt>
                <c:pt idx="50">
                  <c:v>116.71899999999999</c:v>
                </c:pt>
                <c:pt idx="51">
                  <c:v>193.70599999999999</c:v>
                </c:pt>
                <c:pt idx="52">
                  <c:v>229.09399999999999</c:v>
                </c:pt>
                <c:pt idx="53">
                  <c:v>250.26599999999999</c:v>
                </c:pt>
                <c:pt idx="54">
                  <c:v>167.13</c:v>
                </c:pt>
                <c:pt idx="55">
                  <c:v>109.855</c:v>
                </c:pt>
                <c:pt idx="56">
                  <c:v>105.129</c:v>
                </c:pt>
                <c:pt idx="57">
                  <c:v>0</c:v>
                </c:pt>
                <c:pt idx="58">
                  <c:v>161.85499999999999</c:v>
                </c:pt>
                <c:pt idx="59">
                  <c:v>160.9</c:v>
                </c:pt>
                <c:pt idx="60">
                  <c:v>21.529</c:v>
                </c:pt>
                <c:pt idx="61">
                  <c:v>105.873</c:v>
                </c:pt>
                <c:pt idx="62">
                  <c:v>49.988999999999997</c:v>
                </c:pt>
                <c:pt idx="63">
                  <c:v>261.30500000000001</c:v>
                </c:pt>
                <c:pt idx="64">
                  <c:v>283.40899999999999</c:v>
                </c:pt>
                <c:pt idx="65">
                  <c:v>241.14099999999999</c:v>
                </c:pt>
                <c:pt idx="66">
                  <c:v>248.95099999999999</c:v>
                </c:pt>
                <c:pt idx="67">
                  <c:v>112.54300000000001</c:v>
                </c:pt>
                <c:pt idx="68">
                  <c:v>238.102</c:v>
                </c:pt>
                <c:pt idx="69">
                  <c:v>242.38300000000001</c:v>
                </c:pt>
                <c:pt idx="70">
                  <c:v>371.495</c:v>
                </c:pt>
                <c:pt idx="71">
                  <c:v>89.16</c:v>
                </c:pt>
                <c:pt idx="72">
                  <c:v>91.760999999999996</c:v>
                </c:pt>
                <c:pt idx="73">
                  <c:v>73.632999999999996</c:v>
                </c:pt>
                <c:pt idx="74">
                  <c:v>207.17400000000001</c:v>
                </c:pt>
                <c:pt idx="75">
                  <c:v>73.108000000000004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115.68</c:v>
                </c:pt>
                <c:pt idx="80">
                  <c:v>133.559</c:v>
                </c:pt>
                <c:pt idx="81">
                  <c:v>40.25</c:v>
                </c:pt>
                <c:pt idx="82">
                  <c:v>102.06</c:v>
                </c:pt>
                <c:pt idx="83">
                  <c:v>138.63800000000001</c:v>
                </c:pt>
                <c:pt idx="84">
                  <c:v>157.87700000000001</c:v>
                </c:pt>
                <c:pt idx="85">
                  <c:v>128.411</c:v>
                </c:pt>
                <c:pt idx="86">
                  <c:v>150.06</c:v>
                </c:pt>
                <c:pt idx="87">
                  <c:v>164.62</c:v>
                </c:pt>
                <c:pt idx="88">
                  <c:v>335.67500000000001</c:v>
                </c:pt>
                <c:pt idx="89">
                  <c:v>277.12299999999999</c:v>
                </c:pt>
                <c:pt idx="90">
                  <c:v>283.69</c:v>
                </c:pt>
                <c:pt idx="91">
                  <c:v>134.45699999999999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E-4081-9951-6525E1000F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1951295"/>
        <c:axId val="1"/>
      </c:barChart>
      <c:catAx>
        <c:axId val="157195129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71951295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34</xdr:row>
          <xdr:rowOff>0</xdr:rowOff>
        </xdr:from>
        <xdr:to>
          <xdr:col>0</xdr:col>
          <xdr:colOff>1190625</xdr:colOff>
          <xdr:row>36</xdr:row>
          <xdr:rowOff>9525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69E532D2-0EE1-57E0-2199-95E3B14A4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A2E737B1-DB42-7AB1-C150-764A76E07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1D4BAD42-DE6E-AEBD-201D-9D1465A6B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A719BD50-7706-E4B6-1DF2-9AD24D1CA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4921D04E-0B9E-1FF1-B5BC-3BFFC8A5D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00874941-FDCF-AD44-4E0A-015FF06E4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233DA31A-153B-F0BD-64C0-8D851950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AE85D380-DE7C-6DE0-1087-6A62026A3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A4DE1962-2026-A62D-0BEA-BF3122080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66EF94AF-CD89-6817-FDCD-98E6CFF38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0.6474879596902523</v>
          </cell>
          <cell r="G59">
            <v>0.31826497249855723</v>
          </cell>
          <cell r="H59">
            <v>7.3579390793265032E-2</v>
          </cell>
          <cell r="I59">
            <v>1.6827850979814651E-2</v>
          </cell>
          <cell r="J59">
            <v>9.3970878868639418E-2</v>
          </cell>
          <cell r="K59">
            <v>0.23030638423293379</v>
          </cell>
          <cell r="L59">
            <v>0.75476256288583154</v>
          </cell>
          <cell r="M59">
            <v>0.90780600139479284</v>
          </cell>
          <cell r="N59">
            <v>0.82768411321297419</v>
          </cell>
          <cell r="O59">
            <v>0.59301666008979359</v>
          </cell>
          <cell r="P59">
            <v>0.42790950362473823</v>
          </cell>
          <cell r="Q59">
            <v>0.46593078190560644</v>
          </cell>
          <cell r="R59">
            <v>0.49498744644316645</v>
          </cell>
          <cell r="S59">
            <v>0.42513112423424421</v>
          </cell>
          <cell r="T59">
            <v>0.32761732682994105</v>
          </cell>
          <cell r="U59">
            <v>0.29362696995981474</v>
          </cell>
          <cell r="V59">
            <v>0.20978984879231333</v>
          </cell>
          <cell r="W59">
            <v>0.26575930384294655</v>
          </cell>
          <cell r="X59">
            <v>0.72970915494687616</v>
          </cell>
          <cell r="Y59">
            <v>0.8282594383358276</v>
          </cell>
          <cell r="Z59">
            <v>0.7383297189178778</v>
          </cell>
          <cell r="AA59">
            <v>0.48572727941021654</v>
          </cell>
          <cell r="AB59">
            <v>0.40042679751660792</v>
          </cell>
          <cell r="AC59">
            <v>0.486511038948446</v>
          </cell>
        </row>
        <row r="60">
          <cell r="F60">
            <v>3.2610911383468277E-4</v>
          </cell>
          <cell r="G60">
            <v>1.7905530803767E-2</v>
          </cell>
          <cell r="H60">
            <v>1.8354666991619033E-3</v>
          </cell>
          <cell r="I60">
            <v>3.8047871647488569E-3</v>
          </cell>
          <cell r="J60">
            <v>2.9826700713379006E-3</v>
          </cell>
          <cell r="K60">
            <v>3.4283966855886305E-2</v>
          </cell>
          <cell r="L60">
            <v>0.38845486778656962</v>
          </cell>
          <cell r="M60">
            <v>0.56540080270126414</v>
          </cell>
          <cell r="N60">
            <v>0.39524762157338056</v>
          </cell>
          <cell r="O60">
            <v>0.22816176519743292</v>
          </cell>
          <cell r="P60">
            <v>0.10806106715904396</v>
          </cell>
          <cell r="Q60">
            <v>0.1189877017107327</v>
          </cell>
          <cell r="R60">
            <v>0.10359918538869817</v>
          </cell>
          <cell r="S60">
            <v>5.7520189030288993E-2</v>
          </cell>
          <cell r="T60">
            <v>0.31595124693921223</v>
          </cell>
          <cell r="U60">
            <v>0.16021374838670241</v>
          </cell>
          <cell r="V60">
            <v>0.15391909072560683</v>
          </cell>
          <cell r="W60">
            <v>8.5789794780693041E-2</v>
          </cell>
          <cell r="X60">
            <v>0.32629522589211746</v>
          </cell>
          <cell r="Y60">
            <v>0.41054990235556965</v>
          </cell>
          <cell r="Z60">
            <v>0.35452077737766274</v>
          </cell>
          <cell r="AA60">
            <v>0.31524111705593472</v>
          </cell>
          <cell r="AB60">
            <v>0.17115375132799227</v>
          </cell>
          <cell r="AC60">
            <v>0.18139039357062095</v>
          </cell>
        </row>
        <row r="62">
          <cell r="F62">
            <v>0.99990209330536606</v>
          </cell>
          <cell r="G62">
            <v>0.78513291113916484</v>
          </cell>
          <cell r="H62">
            <v>0.53218611727510479</v>
          </cell>
          <cell r="I62">
            <v>0.42409063255850282</v>
          </cell>
          <cell r="J62">
            <v>0.39403312070672486</v>
          </cell>
          <cell r="K62">
            <v>0.44057575360660434</v>
          </cell>
          <cell r="L62">
            <v>0.89803880827889759</v>
          </cell>
          <cell r="M62">
            <v>0.97082709101298303</v>
          </cell>
          <cell r="N62">
            <v>0.92621671211363565</v>
          </cell>
          <cell r="O62">
            <v>0.76132730355841882</v>
          </cell>
          <cell r="P62">
            <v>0.75131968140037331</v>
          </cell>
          <cell r="Q62">
            <v>0.79476390074852998</v>
          </cell>
          <cell r="R62">
            <v>0.8090251552304154</v>
          </cell>
          <cell r="S62">
            <v>0.746498139493599</v>
          </cell>
          <cell r="T62">
            <v>0.63227122788282397</v>
          </cell>
          <cell r="U62">
            <v>0.49211954979199124</v>
          </cell>
          <cell r="V62">
            <v>0.37325241937571663</v>
          </cell>
          <cell r="W62">
            <v>0.44528045550024886</v>
          </cell>
          <cell r="X62">
            <v>0.85382497230518906</v>
          </cell>
          <cell r="Y62">
            <v>0.92815458967204223</v>
          </cell>
          <cell r="Z62">
            <v>0.8766410232965024</v>
          </cell>
          <cell r="AA62">
            <v>0.65502412663732879</v>
          </cell>
          <cell r="AB62">
            <v>0.67188660531519651</v>
          </cell>
          <cell r="AC62">
            <v>0.75219600749741711</v>
          </cell>
        </row>
        <row r="63">
          <cell r="F63">
            <v>0.53407491497801496</v>
          </cell>
          <cell r="G63">
            <v>0.25662252598896373</v>
          </cell>
          <cell r="H63">
            <v>0.15157829605689643</v>
          </cell>
          <cell r="I63">
            <v>8.948388608151249E-2</v>
          </cell>
          <cell r="J63">
            <v>5.7682315358458698E-2</v>
          </cell>
          <cell r="K63">
            <v>9.1169125763946757E-2</v>
          </cell>
          <cell r="L63">
            <v>0.6412922524691741</v>
          </cell>
          <cell r="M63">
            <v>0.80079302703700106</v>
          </cell>
          <cell r="N63">
            <v>0.61781223873057756</v>
          </cell>
          <cell r="O63">
            <v>0.45858549879493676</v>
          </cell>
          <cell r="P63">
            <v>0.41263719317279512</v>
          </cell>
          <cell r="Q63">
            <v>0.43091204903543368</v>
          </cell>
          <cell r="R63">
            <v>0.39070330438945378</v>
          </cell>
          <cell r="S63">
            <v>0.27022036279276329</v>
          </cell>
          <cell r="T63">
            <v>0.47669446984555541</v>
          </cell>
          <cell r="U63">
            <v>0.29507177716005706</v>
          </cell>
          <cell r="V63">
            <v>0.27408208737967965</v>
          </cell>
          <cell r="W63">
            <v>0.17143580734212649</v>
          </cell>
          <cell r="X63">
            <v>0.60522773976728661</v>
          </cell>
          <cell r="Y63">
            <v>0.71847447434572231</v>
          </cell>
          <cell r="Z63">
            <v>0.63426839060484863</v>
          </cell>
          <cell r="AA63">
            <v>0.45954154713424783</v>
          </cell>
          <cell r="AB63">
            <v>0.41364723522253827</v>
          </cell>
          <cell r="AC63">
            <v>0.46407846342708708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>
      <selection activeCell="D35" sqref="D35"/>
    </sheetView>
  </sheetViews>
  <sheetFormatPr defaultRowHeight="10.5" x14ac:dyDescent="0.15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75" x14ac:dyDescent="0.2">
      <c r="A1" s="74" t="s">
        <v>10</v>
      </c>
    </row>
    <row r="2" spans="1:5" ht="12.75" x14ac:dyDescent="0.2">
      <c r="A2" s="74" t="s">
        <v>52</v>
      </c>
    </row>
    <row r="3" spans="1:5" ht="12.75" x14ac:dyDescent="0.2">
      <c r="A3" s="74" t="s">
        <v>153</v>
      </c>
    </row>
    <row r="4" spans="1:5" ht="12.75" x14ac:dyDescent="0.2">
      <c r="A4" s="74" t="s">
        <v>12</v>
      </c>
    </row>
    <row r="7" spans="1:5" x14ac:dyDescent="0.15">
      <c r="A7" s="77" t="s">
        <v>127</v>
      </c>
      <c r="C7" s="86" t="s">
        <v>41</v>
      </c>
      <c r="D7" s="50"/>
      <c r="E7" s="50"/>
    </row>
    <row r="8" spans="1:5" x14ac:dyDescent="0.15">
      <c r="A8" s="75" t="s">
        <v>40</v>
      </c>
      <c r="C8" s="93">
        <v>532631</v>
      </c>
      <c r="D8" s="81"/>
      <c r="E8" s="81"/>
    </row>
    <row r="9" spans="1:5" x14ac:dyDescent="0.15">
      <c r="A9" s="75" t="s">
        <v>15</v>
      </c>
      <c r="C9" s="76">
        <f>C16+C26</f>
        <v>206417</v>
      </c>
      <c r="D9" s="80"/>
      <c r="E9" s="80"/>
    </row>
    <row r="10" spans="1:5" x14ac:dyDescent="0.15">
      <c r="A10" s="75" t="s">
        <v>17</v>
      </c>
      <c r="C10" s="76">
        <f>C17+C27</f>
        <v>-645866</v>
      </c>
      <c r="D10" s="80"/>
      <c r="E10" s="80"/>
    </row>
    <row r="14" spans="1:5" x14ac:dyDescent="0.15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15">
      <c r="A15" s="75" t="s">
        <v>40</v>
      </c>
      <c r="B15" s="80"/>
      <c r="C15" s="92">
        <v>532631</v>
      </c>
      <c r="D15" s="87">
        <v>2500000</v>
      </c>
      <c r="E15" s="88">
        <f>IF(ABS(C15)&gt;D15,ABS(C15)-D15,0)</f>
        <v>0</v>
      </c>
    </row>
    <row r="16" spans="1:5" x14ac:dyDescent="0.15">
      <c r="A16" s="75" t="s">
        <v>77</v>
      </c>
      <c r="C16" s="76">
        <f>'PLR SUM'!AA30+'PLR SUM'!AA45</f>
        <v>206375</v>
      </c>
      <c r="D16" s="76">
        <v>-2500000</v>
      </c>
      <c r="E16" s="89">
        <f>IF(C16&lt;D16,ABS(C16)-D16,0)</f>
        <v>0</v>
      </c>
    </row>
    <row r="17" spans="1:5" x14ac:dyDescent="0.15">
      <c r="A17" s="75" t="s">
        <v>78</v>
      </c>
      <c r="C17" s="76">
        <f>'5-DAY'!C1</f>
        <v>-663915</v>
      </c>
      <c r="D17" s="76">
        <v>-5625000</v>
      </c>
      <c r="E17" s="89">
        <f>IF(C17&lt;D17,C17-D17,0)</f>
        <v>0</v>
      </c>
    </row>
    <row r="18" spans="1:5" x14ac:dyDescent="0.15">
      <c r="A18" s="75" t="s">
        <v>46</v>
      </c>
      <c r="C18" s="78">
        <f>'Gap Risk'!B17</f>
        <v>-5902351.142500001</v>
      </c>
      <c r="D18" s="91">
        <v>17000000</v>
      </c>
      <c r="E18" s="90">
        <f>IF(ABS(C18)&gt;D18,ABS(C18)-D18,0)</f>
        <v>0</v>
      </c>
    </row>
    <row r="19" spans="1:5" x14ac:dyDescent="0.15">
      <c r="A19" s="75" t="s">
        <v>102</v>
      </c>
      <c r="C19" s="78">
        <f>'Gap Risk'!B20</f>
        <v>-6484605.0681000007</v>
      </c>
      <c r="D19" s="91">
        <v>17000000</v>
      </c>
      <c r="E19" s="90">
        <f>IF(ABS(C19)&gt;D19,ABS(C19)-D19,0)</f>
        <v>0</v>
      </c>
    </row>
    <row r="22" spans="1:5" x14ac:dyDescent="0.15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15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15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15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15">
      <c r="A26" s="75" t="s">
        <v>77</v>
      </c>
      <c r="C26" s="76">
        <f>'SPEC REPORT'!I9</f>
        <v>42</v>
      </c>
      <c r="D26" s="76">
        <v>-1000000</v>
      </c>
      <c r="E26" s="89">
        <f>IF(C26&lt;D26,ABS(C26)-D26,0)</f>
        <v>0</v>
      </c>
    </row>
    <row r="27" spans="1:5" x14ac:dyDescent="0.15">
      <c r="A27" s="75" t="s">
        <v>78</v>
      </c>
      <c r="C27" s="76">
        <f>'SPEC REPORT'!I10</f>
        <v>18049</v>
      </c>
      <c r="D27" s="76">
        <v>-2250000</v>
      </c>
      <c r="E27" s="89">
        <f>IF(C27&lt;D27,C27-D27,0)</f>
        <v>0</v>
      </c>
    </row>
    <row r="28" spans="1:5" x14ac:dyDescent="0.15">
      <c r="A28" s="75" t="s">
        <v>75</v>
      </c>
      <c r="C28" s="106">
        <f>'5-DAY'!F2</f>
        <v>274332</v>
      </c>
    </row>
    <row r="29" spans="1:5" x14ac:dyDescent="0.15">
      <c r="A29" s="75" t="s">
        <v>76</v>
      </c>
      <c r="C29" s="106">
        <f>SUM('5-DAY'!C80:C142)</f>
        <v>-359111.06000000006</v>
      </c>
    </row>
    <row r="30" spans="1:5" x14ac:dyDescent="0.15">
      <c r="A30" s="75" t="s">
        <v>18</v>
      </c>
      <c r="C30" s="76">
        <f>'SPEC REPORT'!D12</f>
        <v>4562913.5432664901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123825</xdr:colOff>
                    <xdr:row>34</xdr:row>
                    <xdr:rowOff>0</xdr:rowOff>
                  </from>
                  <to>
                    <xdr:col>0</xdr:col>
                    <xdr:colOff>1190625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5" x14ac:dyDescent="0.15">
      <c r="A1" s="94" t="s">
        <v>85</v>
      </c>
      <c r="C1" s="96"/>
    </row>
    <row r="2" spans="1:19" ht="10.5" x14ac:dyDescent="0.15">
      <c r="A2" s="94" t="str">
        <f>'GAS SUM'!A3</f>
        <v>As of December 27, 2001</v>
      </c>
      <c r="C2" s="96"/>
    </row>
    <row r="4" spans="1:19" x14ac:dyDescent="0.15">
      <c r="N4" s="100"/>
      <c r="O4" s="95"/>
    </row>
    <row r="5" spans="1:19" x14ac:dyDescent="0.15">
      <c r="N5" s="100"/>
      <c r="O5" s="95"/>
    </row>
    <row r="6" spans="1:19" x14ac:dyDescent="0.15">
      <c r="N6" s="97" t="s">
        <v>118</v>
      </c>
      <c r="O6" s="95"/>
    </row>
    <row r="7" spans="1:19" x14ac:dyDescent="0.15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15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15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15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15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15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15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15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15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15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15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15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15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15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15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15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15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15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15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15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15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15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15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15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15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15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15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15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15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15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15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15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15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15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15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15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15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15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15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15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15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15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15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15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15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15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15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15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15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15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15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15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15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15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15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15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15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15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15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15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15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15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15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15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15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15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15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15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15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15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15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15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15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15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15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15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15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15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15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15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15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15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15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15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15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15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15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15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15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15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15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15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15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15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15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15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15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15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15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15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15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347.55200000000002</v>
      </c>
    </row>
    <row r="108" spans="14:17" x14ac:dyDescent="0.15">
      <c r="N108" s="117">
        <f>'5-DAY'!A139</f>
        <v>37251</v>
      </c>
      <c r="O108" s="119">
        <f>'5-DAY'!B139/1000</f>
        <v>-59.488</v>
      </c>
      <c r="P108" s="119">
        <f t="shared" si="10"/>
        <v>-302.96999999999991</v>
      </c>
      <c r="Q108" s="119">
        <f>VAR!B103/1000</f>
        <v>305.387</v>
      </c>
    </row>
    <row r="109" spans="14:17" x14ac:dyDescent="0.15">
      <c r="N109" s="117">
        <f>'5-DAY'!A140</f>
        <v>37252</v>
      </c>
      <c r="O109" s="119">
        <f>'5-DAY'!B140/1000</f>
        <v>206.375</v>
      </c>
      <c r="P109" s="119">
        <f t="shared" si="10"/>
        <v>-663.91499999999996</v>
      </c>
      <c r="Q109" s="119">
        <f>VAR!B104/1000</f>
        <v>532.63099999999997</v>
      </c>
    </row>
    <row r="110" spans="14:17" x14ac:dyDescent="0.15">
      <c r="N110" s="117">
        <f>'5-DAY'!A141</f>
        <v>37253</v>
      </c>
      <c r="O110" s="119">
        <f>'5-DAY'!B141/1000</f>
        <v>0</v>
      </c>
      <c r="P110" s="119">
        <f t="shared" si="10"/>
        <v>-271.95999999999998</v>
      </c>
      <c r="Q110" s="119">
        <f>VAR!B105/1000</f>
        <v>0</v>
      </c>
    </row>
    <row r="111" spans="14:17" x14ac:dyDescent="0.15">
      <c r="N111" s="104">
        <f>'5-DAY'!A142</f>
        <v>37256</v>
      </c>
      <c r="O111" s="105">
        <f>'5-DAY'!B142/1000</f>
        <v>0</v>
      </c>
      <c r="P111" s="105">
        <f t="shared" si="10"/>
        <v>146.887</v>
      </c>
      <c r="Q111" s="105">
        <f>VAR!B106/1000</f>
        <v>0</v>
      </c>
    </row>
    <row r="112" spans="14:17" x14ac:dyDescent="0.15">
      <c r="N112" s="117"/>
      <c r="O112" s="119"/>
      <c r="P112" s="119"/>
      <c r="Q112" s="119"/>
    </row>
    <row r="113" spans="14:17" x14ac:dyDescent="0.15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5" x14ac:dyDescent="0.15">
      <c r="A1" s="94" t="s">
        <v>87</v>
      </c>
      <c r="C1" s="96"/>
    </row>
    <row r="2" spans="1:20" ht="10.5" x14ac:dyDescent="0.15">
      <c r="A2" s="94" t="str">
        <f>'GAS SUM'!A3</f>
        <v>As of December 27, 2001</v>
      </c>
      <c r="C2" s="96"/>
    </row>
    <row r="4" spans="1:20" x14ac:dyDescent="0.15">
      <c r="N4" s="100"/>
      <c r="O4" s="95"/>
    </row>
    <row r="5" spans="1:20" x14ac:dyDescent="0.15">
      <c r="N5" s="100"/>
      <c r="O5" s="95"/>
    </row>
    <row r="6" spans="1:20" x14ac:dyDescent="0.15">
      <c r="N6" s="100" t="s">
        <v>119</v>
      </c>
      <c r="O6" s="95"/>
    </row>
    <row r="7" spans="1:20" x14ac:dyDescent="0.15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15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15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15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15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15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15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15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15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15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15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15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15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15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15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15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15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15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15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15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15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15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15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15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15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15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15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15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15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15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15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15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15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15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15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15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15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15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15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15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15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15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15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15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15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15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15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15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15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15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15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15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15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15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15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15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15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15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15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15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15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15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15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15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15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15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15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15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15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15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15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15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15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15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15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15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15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15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15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15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15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15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15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15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15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15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15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15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15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15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15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15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15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15">
      <c r="N100" s="118">
        <f>'5-DAY'!A131</f>
        <v>37238</v>
      </c>
      <c r="O100" s="119">
        <f>'5-DAY'!C131/1000</f>
        <v>-11.621</v>
      </c>
      <c r="P100" s="119">
        <f t="shared" ref="P100:P105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15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15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15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15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 t="shared" ref="R104:R109" si="56"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15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>Q104+O105</f>
        <v>264.53099999999995</v>
      </c>
      <c r="R105" s="119">
        <f t="shared" si="56"/>
        <v>-368.91206000000017</v>
      </c>
      <c r="S105" s="119">
        <f>S104+O105</f>
        <v>4552.6369399999985</v>
      </c>
      <c r="T105" s="119">
        <f>VAR!C100/1000</f>
        <v>0</v>
      </c>
    </row>
    <row r="106" spans="14:20" x14ac:dyDescent="0.15">
      <c r="N106" s="118">
        <f>'5-DAY'!A137</f>
        <v>37246</v>
      </c>
      <c r="O106" s="119">
        <f>'5-DAY'!C137/1000</f>
        <v>9.5440000000000005</v>
      </c>
      <c r="P106" s="119">
        <f>SUM(O102:O106)</f>
        <v>274.70499999999998</v>
      </c>
      <c r="Q106" s="107">
        <f>Q105+O106</f>
        <v>274.07499999999993</v>
      </c>
      <c r="R106" s="119">
        <f t="shared" si="56"/>
        <v>-359.36806000000018</v>
      </c>
      <c r="S106" s="119">
        <f>S105+O106</f>
        <v>4562.1809399999984</v>
      </c>
      <c r="T106" s="119">
        <f>VAR!C101/1000</f>
        <v>0</v>
      </c>
    </row>
    <row r="107" spans="14:20" x14ac:dyDescent="0.15">
      <c r="N107" s="118">
        <f>'5-DAY'!A138</f>
        <v>37249</v>
      </c>
      <c r="O107" s="119">
        <f>'5-DAY'!C138/1000</f>
        <v>0</v>
      </c>
      <c r="P107" s="119">
        <f>SUM(O103:O107)</f>
        <v>165.22399999999999</v>
      </c>
      <c r="Q107" s="107">
        <f>Q106+O107</f>
        <v>274.07499999999993</v>
      </c>
      <c r="R107" s="119">
        <f t="shared" si="56"/>
        <v>-359.36806000000018</v>
      </c>
      <c r="S107" s="119">
        <f>S106+O107</f>
        <v>4562.1809399999984</v>
      </c>
      <c r="T107" s="119">
        <f>VAR!C102/1000</f>
        <v>0</v>
      </c>
    </row>
    <row r="108" spans="14:20" x14ac:dyDescent="0.15">
      <c r="N108" s="118">
        <f>'5-DAY'!A139</f>
        <v>37251</v>
      </c>
      <c r="O108" s="119">
        <f>'5-DAY'!C139/1000</f>
        <v>0.215</v>
      </c>
      <c r="P108" s="119">
        <f>SUM(O104:O108)</f>
        <v>81.602999999999994</v>
      </c>
      <c r="Q108" s="107">
        <f>Q107+O108</f>
        <v>274.28999999999991</v>
      </c>
      <c r="R108" s="119">
        <f t="shared" si="56"/>
        <v>-359.15306000000021</v>
      </c>
      <c r="S108" s="119">
        <f>S107+O108</f>
        <v>4562.3959399999985</v>
      </c>
      <c r="T108" s="119">
        <f>VAR!C103/1000</f>
        <v>0</v>
      </c>
    </row>
    <row r="109" spans="14:20" x14ac:dyDescent="0.15">
      <c r="N109" s="118">
        <f>'5-DAY'!A140</f>
        <v>37252</v>
      </c>
      <c r="O109" s="119">
        <f>'5-DAY'!C140/1000</f>
        <v>4.2000000000000003E-2</v>
      </c>
      <c r="P109" s="119">
        <f>SUM(O105:O109)</f>
        <v>18.049000000000003</v>
      </c>
      <c r="Q109" s="107">
        <f>Q108+O109</f>
        <v>274.33199999999988</v>
      </c>
      <c r="R109" s="119">
        <f t="shared" si="56"/>
        <v>-359.11106000000024</v>
      </c>
      <c r="S109" s="119">
        <f>S108+O109</f>
        <v>4562.4379399999989</v>
      </c>
      <c r="T109" s="119">
        <f>VAR!C104/1000</f>
        <v>0</v>
      </c>
    </row>
    <row r="110" spans="14:20" x14ac:dyDescent="0.15">
      <c r="N110" s="118">
        <f>'5-DAY'!A141</f>
        <v>37253</v>
      </c>
    </row>
    <row r="111" spans="14:20" x14ac:dyDescent="0.15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15">
      <c r="N112" s="118"/>
    </row>
    <row r="113" spans="14:14" x14ac:dyDescent="0.15">
      <c r="N113" s="118"/>
    </row>
    <row r="114" spans="14:14" x14ac:dyDescent="0.15">
      <c r="N114" s="118"/>
    </row>
    <row r="115" spans="14:14" x14ac:dyDescent="0.15">
      <c r="N115" s="118"/>
    </row>
    <row r="116" spans="14:14" x14ac:dyDescent="0.15">
      <c r="N116" s="118"/>
    </row>
    <row r="117" spans="14:14" x14ac:dyDescent="0.15">
      <c r="N117" s="118"/>
    </row>
    <row r="118" spans="14:14" x14ac:dyDescent="0.15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Fixed INPUT PG'!A1</f>
        <v>FIXED TERM - Fuel Position Summary - Dth/Day</v>
      </c>
    </row>
    <row r="2" spans="1:27" s="121" customFormat="1" ht="12" customHeight="1" x14ac:dyDescent="0.15">
      <c r="A2" s="120" t="str">
        <f>'Dth Fixed INPUT PG'!A2</f>
        <v>Valuation Date:  12/27/2001</v>
      </c>
    </row>
    <row r="3" spans="1:27" s="121" customFormat="1" ht="12" customHeight="1" x14ac:dyDescent="0.15">
      <c r="A3" s="120" t="str">
        <f>'Dth Fixed INPUT PG'!A3</f>
        <v>As of:                12/27/2001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15">
      <c r="A6" s="124" t="s">
        <v>97</v>
      </c>
      <c r="C6" s="125">
        <f>C15+C27</f>
        <v>-4500.9741999999997</v>
      </c>
      <c r="D6" s="125">
        <f t="shared" ref="D6:Z6" si="0">D15+D27</f>
        <v>2909.7460999999998</v>
      </c>
      <c r="E6" s="125">
        <f t="shared" si="0"/>
        <v>14921.2634</v>
      </c>
      <c r="F6" s="125">
        <f t="shared" si="0"/>
        <v>911.50319999999999</v>
      </c>
      <c r="G6" s="125">
        <f t="shared" si="0"/>
        <v>2703.9762999999998</v>
      </c>
      <c r="H6" s="125">
        <f t="shared" si="0"/>
        <v>6617.2547999999997</v>
      </c>
      <c r="I6" s="125">
        <f t="shared" si="0"/>
        <v>-12202.067800000001</v>
      </c>
      <c r="J6" s="125">
        <f t="shared" si="0"/>
        <v>-16847.2291</v>
      </c>
      <c r="K6" s="125">
        <f t="shared" si="0"/>
        <v>-11782.745199999999</v>
      </c>
      <c r="L6" s="125">
        <f t="shared" si="0"/>
        <v>-6169.8419999999996</v>
      </c>
      <c r="M6" s="125">
        <f t="shared" si="0"/>
        <v>-643.62689999999998</v>
      </c>
      <c r="N6" s="125">
        <f t="shared" si="0"/>
        <v>-2366.2408999999998</v>
      </c>
      <c r="O6" s="125">
        <f t="shared" si="0"/>
        <v>-2721.1118999999999</v>
      </c>
      <c r="P6" s="125">
        <f t="shared" si="0"/>
        <v>1170.6255000000001</v>
      </c>
      <c r="Q6" s="125">
        <f t="shared" si="0"/>
        <v>4472.4687999999996</v>
      </c>
      <c r="R6" s="125">
        <f t="shared" si="0"/>
        <v>-88.496799999999993</v>
      </c>
      <c r="S6" s="125">
        <f t="shared" si="0"/>
        <v>8865.2667000000001</v>
      </c>
      <c r="T6" s="125">
        <f t="shared" si="0"/>
        <v>2644.8699000000001</v>
      </c>
      <c r="U6" s="125">
        <f t="shared" si="0"/>
        <v>-12618.668799999999</v>
      </c>
      <c r="V6" s="125">
        <f t="shared" si="0"/>
        <v>-17360.572100000001</v>
      </c>
      <c r="W6" s="125">
        <f t="shared" si="0"/>
        <v>-14821.830099999999</v>
      </c>
      <c r="X6" s="125">
        <f t="shared" si="0"/>
        <v>-5005.7332999999999</v>
      </c>
      <c r="Y6" s="125">
        <f t="shared" si="0"/>
        <v>-15600</v>
      </c>
      <c r="Z6" s="125">
        <f t="shared" si="0"/>
        <v>-19387.096799999999</v>
      </c>
      <c r="AA6" s="125">
        <f>AA15+AA27</f>
        <v>-4086.7878999999998</v>
      </c>
    </row>
    <row r="7" spans="1:27" s="121" customFormat="1" ht="11.25" customHeight="1" x14ac:dyDescent="0.15">
      <c r="A7" s="124" t="s">
        <v>98</v>
      </c>
      <c r="C7" s="125">
        <f>C16+C28</f>
        <v>-15580.6129</v>
      </c>
      <c r="D7" s="125">
        <f t="shared" ref="D7:Z7" si="1">D16+D28</f>
        <v>4321.4286000000002</v>
      </c>
      <c r="E7" s="125">
        <f t="shared" si="1"/>
        <v>-17064.516100000001</v>
      </c>
      <c r="F7" s="125">
        <f t="shared" si="1"/>
        <v>-5500</v>
      </c>
      <c r="G7" s="125">
        <f t="shared" si="1"/>
        <v>-7645.1612999999998</v>
      </c>
      <c r="H7" s="125">
        <f t="shared" si="1"/>
        <v>6366.7</v>
      </c>
      <c r="I7" s="125">
        <f t="shared" si="1"/>
        <v>-28806.4516</v>
      </c>
      <c r="J7" s="125">
        <f t="shared" si="1"/>
        <v>-41193.5484</v>
      </c>
      <c r="K7" s="125">
        <f t="shared" si="1"/>
        <v>-23333.333299999998</v>
      </c>
      <c r="L7" s="125">
        <f t="shared" si="1"/>
        <v>-7709.6773999999996</v>
      </c>
      <c r="M7" s="125">
        <f t="shared" si="1"/>
        <v>-13899.966700000001</v>
      </c>
      <c r="N7" s="125">
        <f t="shared" si="1"/>
        <v>-17612.870999999999</v>
      </c>
      <c r="O7" s="125">
        <f t="shared" si="1"/>
        <v>-18935.483899999999</v>
      </c>
      <c r="P7" s="125">
        <f t="shared" si="1"/>
        <v>-18642.821400000001</v>
      </c>
      <c r="Q7" s="125">
        <f t="shared" si="1"/>
        <v>-11451.645200000001</v>
      </c>
      <c r="R7" s="125">
        <f t="shared" si="1"/>
        <v>-6233.3333000000002</v>
      </c>
      <c r="S7" s="125">
        <f t="shared" si="1"/>
        <v>-1258.0323000000001</v>
      </c>
      <c r="T7" s="125">
        <f t="shared" si="1"/>
        <v>-3566.6667000000002</v>
      </c>
      <c r="U7" s="125">
        <f t="shared" si="1"/>
        <v>-37064.5484</v>
      </c>
      <c r="V7" s="125">
        <f t="shared" si="1"/>
        <v>-47096.7742</v>
      </c>
      <c r="W7" s="125">
        <f t="shared" si="1"/>
        <v>-36700</v>
      </c>
      <c r="X7" s="125">
        <f t="shared" si="1"/>
        <v>-16419.354800000001</v>
      </c>
      <c r="Y7" s="125">
        <f t="shared" si="1"/>
        <v>-15700</v>
      </c>
      <c r="Z7" s="125">
        <f t="shared" si="1"/>
        <v>-22838.709699999999</v>
      </c>
      <c r="AA7" s="125">
        <f>AA16+AA28</f>
        <v>-16943.830099999999</v>
      </c>
    </row>
    <row r="8" spans="1:27" s="121" customFormat="1" ht="11.25" customHeight="1" x14ac:dyDescent="0.15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-81.587100000000646</v>
      </c>
      <c r="D10" s="36">
        <f>SUM($D$6:$D$9)</f>
        <v>17231.1747</v>
      </c>
      <c r="E10" s="36">
        <f>SUM($E$6:$E$9)</f>
        <v>7856.7472999999991</v>
      </c>
      <c r="F10" s="36">
        <f>SUM($F$6:$F$9)</f>
        <v>-9588.4968000000008</v>
      </c>
      <c r="G10" s="36">
        <f>SUM($G$6:$G$9)</f>
        <v>5058.8150000000005</v>
      </c>
      <c r="H10" s="36">
        <f>SUM($H$6:$H$9)</f>
        <v>22983.9548</v>
      </c>
      <c r="I10" s="36">
        <f>SUM($I$6:$I$9)</f>
        <v>-11008.519400000005</v>
      </c>
      <c r="J10" s="36">
        <f>SUM($J$6:$J$9)</f>
        <v>-28040.777499999997</v>
      </c>
      <c r="K10" s="36">
        <f>SUM($K$6:$K$9)</f>
        <v>-5116.078499999996</v>
      </c>
      <c r="L10" s="36">
        <f>SUM($L$6:$L$9)</f>
        <v>16120.480600000001</v>
      </c>
      <c r="M10" s="36">
        <f>SUM($M$6:$M$9)</f>
        <v>5456.4063999999998</v>
      </c>
      <c r="N10" s="36">
        <f>SUM($N$6:$N$9)</f>
        <v>20.888100000000122</v>
      </c>
      <c r="O10" s="36">
        <f>SUM($O$6:$O$9)</f>
        <v>-1656.5957999999991</v>
      </c>
      <c r="P10" s="36">
        <f>SUM($P$6:$P$9)</f>
        <v>2527.8041000000012</v>
      </c>
      <c r="Q10" s="36">
        <f>SUM($Q$6:$Q$9)</f>
        <v>13020.8236</v>
      </c>
      <c r="R10" s="36">
        <f>SUM($R$6:$R$9)</f>
        <v>-1321.8301000000001</v>
      </c>
      <c r="S10" s="36">
        <f>SUM($S$6:$S$9)</f>
        <v>12607.234400000001</v>
      </c>
      <c r="T10" s="36">
        <f>SUM($T$6:$T$9)</f>
        <v>4078.2031999999999</v>
      </c>
      <c r="U10" s="36">
        <f>SUM($U$6:$U$9)</f>
        <v>-44683.217199999999</v>
      </c>
      <c r="V10" s="36">
        <f>SUM($V$6:$V$9)</f>
        <v>-59457.346300000005</v>
      </c>
      <c r="W10" s="36">
        <f>SUM($W$6:$W$9)</f>
        <v>-46521.830099999999</v>
      </c>
      <c r="X10" s="36">
        <f>SUM($X$6:$X$9)</f>
        <v>-16425.088100000001</v>
      </c>
      <c r="Y10" s="36">
        <f>SUM($Y$6:$Y$9)</f>
        <v>-31300</v>
      </c>
      <c r="Z10" s="36">
        <f>SUM($Z$6:$Z$9)</f>
        <v>-42225.806499999999</v>
      </c>
      <c r="AA10" s="37">
        <f>SUM(AA6:AA9)</f>
        <v>-8085.4124999999985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Fixed INPUT PG'!C15</f>
        <v>-4500.9741999999997</v>
      </c>
      <c r="D15" s="125">
        <f>'Dth Fixed INPUT PG'!D15</f>
        <v>2909.7460999999998</v>
      </c>
      <c r="E15" s="125">
        <f>'Dth Fixed INPUT PG'!E15</f>
        <v>14921.2634</v>
      </c>
      <c r="F15" s="125">
        <f>'Dth Fixed INPUT PG'!F15</f>
        <v>911.50319999999999</v>
      </c>
      <c r="G15" s="125">
        <f>'Dth Fixed INPUT PG'!G15</f>
        <v>2703.9762999999998</v>
      </c>
      <c r="H15" s="125">
        <f>'Dth Fixed INPUT PG'!H15</f>
        <v>6617.2547999999997</v>
      </c>
      <c r="I15" s="125">
        <f>'Dth Fixed INPUT PG'!I15</f>
        <v>-12202.067800000001</v>
      </c>
      <c r="J15" s="125">
        <f>'Dth Fixed INPUT PG'!J15</f>
        <v>-16847.2291</v>
      </c>
      <c r="K15" s="125">
        <f>'Dth Fixed INPUT PG'!K15</f>
        <v>-11782.745199999999</v>
      </c>
      <c r="L15" s="125">
        <f>'Dth Fixed INPUT PG'!L15</f>
        <v>-6169.8419999999996</v>
      </c>
      <c r="M15" s="125">
        <f>'Dth Fixed INPUT PG'!M15</f>
        <v>-643.62689999999998</v>
      </c>
      <c r="N15" s="125">
        <f>'Dth Fixed INPUT PG'!N15</f>
        <v>-2366.2408999999998</v>
      </c>
      <c r="O15" s="125">
        <f>'Dth Fixed INPUT PG'!O15</f>
        <v>-2721.1118999999999</v>
      </c>
      <c r="P15" s="125">
        <f>'Dth Fixed INPUT PG'!P15</f>
        <v>1170.6255000000001</v>
      </c>
      <c r="Q15" s="125">
        <f>'Dth Fixed INPUT PG'!Q15</f>
        <v>4472.4687999999996</v>
      </c>
      <c r="R15" s="125">
        <f>'Dth Fixed INPUT PG'!R15</f>
        <v>-88.496799999999993</v>
      </c>
      <c r="S15" s="125">
        <f>'Dth Fixed INPUT PG'!S15</f>
        <v>8865.2667000000001</v>
      </c>
      <c r="T15" s="125">
        <f>'Dth Fixed INPUT PG'!T15</f>
        <v>2644.8699000000001</v>
      </c>
      <c r="U15" s="125">
        <f>'Dth Fixed INPUT PG'!U15</f>
        <v>-12618.668799999999</v>
      </c>
      <c r="V15" s="125">
        <f>'Dth Fixed INPUT PG'!V15</f>
        <v>-17360.572100000001</v>
      </c>
      <c r="W15" s="125">
        <f>'Dth Fixed INPUT PG'!W15</f>
        <v>-14821.830099999999</v>
      </c>
      <c r="X15" s="125">
        <f>'Dth Fixed INPUT PG'!X15</f>
        <v>-5005.7332999999999</v>
      </c>
      <c r="Y15" s="125">
        <f>'Dth Fixed INPUT PG'!Y15</f>
        <v>-15600</v>
      </c>
      <c r="Z15" s="125">
        <f>'Dth Fixed INPUT PG'!Z15</f>
        <v>-19387.096799999999</v>
      </c>
      <c r="AA15" s="125">
        <f>'Dth Fixed INPUT PG'!AA15</f>
        <v>-4086.7878999999998</v>
      </c>
    </row>
    <row r="16" spans="1:27" s="121" customFormat="1" ht="11.25" customHeight="1" x14ac:dyDescent="0.15">
      <c r="A16" s="124" t="s">
        <v>98</v>
      </c>
      <c r="C16" s="125">
        <f>'Dth Fixed INPUT PG'!C16</f>
        <v>-15580.6129</v>
      </c>
      <c r="D16" s="125">
        <f>'Dth Fixed INPUT PG'!D16</f>
        <v>4321.4286000000002</v>
      </c>
      <c r="E16" s="125">
        <f>'Dth Fixed INPUT PG'!E16</f>
        <v>-17064.516100000001</v>
      </c>
      <c r="F16" s="125">
        <f>'Dth Fixed INPUT PG'!F16</f>
        <v>-5500</v>
      </c>
      <c r="G16" s="125">
        <f>'Dth Fixed INPUT PG'!G16</f>
        <v>-7645.1612999999998</v>
      </c>
      <c r="H16" s="125">
        <f>'Dth Fixed INPUT PG'!H16</f>
        <v>6366.7</v>
      </c>
      <c r="I16" s="125">
        <f>'Dth Fixed INPUT PG'!I16</f>
        <v>-28806.4516</v>
      </c>
      <c r="J16" s="125">
        <f>'Dth Fixed INPUT PG'!J16</f>
        <v>-41193.5484</v>
      </c>
      <c r="K16" s="125">
        <f>'Dth Fixed INPUT PG'!K16</f>
        <v>-23333.333299999998</v>
      </c>
      <c r="L16" s="125">
        <f>'Dth Fixed INPUT PG'!L16</f>
        <v>-7709.6773999999996</v>
      </c>
      <c r="M16" s="125">
        <f>'Dth Fixed INPUT PG'!M16</f>
        <v>-13899.966700000001</v>
      </c>
      <c r="N16" s="125">
        <f>'Dth Fixed INPUT PG'!N16</f>
        <v>-17612.870999999999</v>
      </c>
      <c r="O16" s="125">
        <f>'Dth Fixed INPUT PG'!O16</f>
        <v>-18935.483899999999</v>
      </c>
      <c r="P16" s="125">
        <f>'Dth Fixed INPUT PG'!P16</f>
        <v>-18642.821400000001</v>
      </c>
      <c r="Q16" s="125">
        <f>'Dth Fixed INPUT PG'!Q16</f>
        <v>-11451.645200000001</v>
      </c>
      <c r="R16" s="125">
        <f>'Dth Fixed INPUT PG'!R16</f>
        <v>-6233.3333000000002</v>
      </c>
      <c r="S16" s="125">
        <f>'Dth Fixed INPUT PG'!S16</f>
        <v>-1258.0323000000001</v>
      </c>
      <c r="T16" s="125">
        <f>'Dth Fixed INPUT PG'!T16</f>
        <v>-3566.6667000000002</v>
      </c>
      <c r="U16" s="125">
        <f>'Dth Fixed INPUT PG'!U16</f>
        <v>-37064.5484</v>
      </c>
      <c r="V16" s="125">
        <f>'Dth Fixed INPUT PG'!V16</f>
        <v>-47096.7742</v>
      </c>
      <c r="W16" s="125">
        <f>'Dth Fixed INPUT PG'!W16</f>
        <v>-36700</v>
      </c>
      <c r="X16" s="125">
        <f>'Dth Fixed INPUT PG'!X16</f>
        <v>-16419.354800000001</v>
      </c>
      <c r="Y16" s="125">
        <f>'Dth Fixed INPUT PG'!Y16</f>
        <v>-15700</v>
      </c>
      <c r="Z16" s="125">
        <f>'Dth Fixed INPUT PG'!Z16</f>
        <v>-22838.709699999999</v>
      </c>
      <c r="AA16" s="125">
        <f>'Dth Fixed INPUT PG'!AA16</f>
        <v>-16943.830099999999</v>
      </c>
    </row>
    <row r="17" spans="1:27" s="121" customFormat="1" ht="11.25" customHeight="1" x14ac:dyDescent="0.15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>SUM(C15:C18)</f>
        <v>-81.587100000000646</v>
      </c>
      <c r="D19" s="36">
        <f t="shared" ref="D19:AA19" si="4">SUM(D15:D18)</f>
        <v>17231.1747</v>
      </c>
      <c r="E19" s="36">
        <f t="shared" si="4"/>
        <v>7856.7472999999991</v>
      </c>
      <c r="F19" s="36">
        <f t="shared" si="4"/>
        <v>-9588.4968000000008</v>
      </c>
      <c r="G19" s="36">
        <f t="shared" si="4"/>
        <v>5058.8150000000005</v>
      </c>
      <c r="H19" s="36">
        <f t="shared" si="4"/>
        <v>22983.9548</v>
      </c>
      <c r="I19" s="36">
        <f t="shared" si="4"/>
        <v>-11008.519400000005</v>
      </c>
      <c r="J19" s="36">
        <f t="shared" si="4"/>
        <v>-28040.777499999997</v>
      </c>
      <c r="K19" s="36">
        <f t="shared" si="4"/>
        <v>-5116.078499999996</v>
      </c>
      <c r="L19" s="36">
        <f t="shared" si="4"/>
        <v>16120.480600000001</v>
      </c>
      <c r="M19" s="36">
        <f t="shared" si="4"/>
        <v>5456.4063999999998</v>
      </c>
      <c r="N19" s="36">
        <f t="shared" si="4"/>
        <v>20.888100000000122</v>
      </c>
      <c r="O19" s="36">
        <f t="shared" si="4"/>
        <v>-1656.5957999999991</v>
      </c>
      <c r="P19" s="36">
        <f t="shared" si="4"/>
        <v>2527.8041000000012</v>
      </c>
      <c r="Q19" s="36">
        <f t="shared" si="4"/>
        <v>13020.8236</v>
      </c>
      <c r="R19" s="36">
        <f t="shared" si="4"/>
        <v>-1321.8301000000001</v>
      </c>
      <c r="S19" s="36">
        <f t="shared" si="4"/>
        <v>12607.234400000001</v>
      </c>
      <c r="T19" s="36">
        <f t="shared" si="4"/>
        <v>4078.2031999999999</v>
      </c>
      <c r="U19" s="36">
        <f t="shared" si="4"/>
        <v>-44683.217199999999</v>
      </c>
      <c r="V19" s="36">
        <f t="shared" si="4"/>
        <v>-59457.346300000005</v>
      </c>
      <c r="W19" s="36">
        <f t="shared" si="4"/>
        <v>-46521.830099999999</v>
      </c>
      <c r="X19" s="36">
        <f t="shared" si="4"/>
        <v>-16425.088100000001</v>
      </c>
      <c r="Y19" s="36">
        <f t="shared" si="4"/>
        <v>-31300</v>
      </c>
      <c r="Z19" s="36">
        <f t="shared" si="4"/>
        <v>-42225.806499999999</v>
      </c>
      <c r="AA19" s="36">
        <f t="shared" si="4"/>
        <v>-8085.4124999999985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0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2983.9547999999995</v>
      </c>
      <c r="I22" s="36">
        <f>IF((ABS($I$19)&gt;$I$21),((ABS($I$19)-$I$21)*(ABS($I$19)/$I$19)),0)</f>
        <v>0</v>
      </c>
      <c r="J22" s="36">
        <f>IF((ABS($J$19)&gt;$J$21),((ABS($J$19)-$J$21)*(ABS($J$19)/$J$19)),0)</f>
        <v>-8040.7774999999965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-4683.2171999999991</v>
      </c>
      <c r="V22" s="36">
        <f>IF((ABS($V$19)&gt;$V$21),((ABS($V$19)-$V$21)*(ABS($V$19)/$V$19)),0)</f>
        <v>-19457.346300000005</v>
      </c>
      <c r="W22" s="36">
        <f>IF((ABS($W$19)&gt;$W$21),((ABS($W$19)-$W$21)*(ABS($W$19)/$W$19)),0)</f>
        <v>-6521.8300999999992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-2225.8064999999988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15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15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0.6474879596902523</v>
      </c>
      <c r="D40" s="23">
        <f>[1]Summary!G59</f>
        <v>0.31826497249855723</v>
      </c>
      <c r="E40" s="23">
        <f>[1]Summary!H59</f>
        <v>7.3579390793265032E-2</v>
      </c>
      <c r="F40" s="23">
        <f>[1]Summary!I59</f>
        <v>1.6827850979814651E-2</v>
      </c>
      <c r="G40" s="23">
        <f>[1]Summary!J59</f>
        <v>9.3970878868639418E-2</v>
      </c>
      <c r="H40" s="23">
        <f>[1]Summary!K59</f>
        <v>0.23030638423293379</v>
      </c>
      <c r="I40" s="23">
        <f>[1]Summary!L59</f>
        <v>0.75476256288583154</v>
      </c>
      <c r="J40" s="23">
        <f>[1]Summary!M59</f>
        <v>0.90780600139479284</v>
      </c>
      <c r="K40" s="23">
        <f>[1]Summary!N59</f>
        <v>0.82768411321297419</v>
      </c>
      <c r="L40" s="23">
        <f>[1]Summary!O59</f>
        <v>0.59301666008979359</v>
      </c>
      <c r="M40" s="23">
        <f>[1]Summary!P59</f>
        <v>0.42790950362473823</v>
      </c>
      <c r="N40" s="23">
        <f>[1]Summary!Q59</f>
        <v>0.46593078190560644</v>
      </c>
      <c r="O40" s="23">
        <f>[1]Summary!R59</f>
        <v>0.49498744644316645</v>
      </c>
      <c r="P40" s="23">
        <f>[1]Summary!S59</f>
        <v>0.42513112423424421</v>
      </c>
      <c r="Q40" s="23">
        <f>[1]Summary!T59</f>
        <v>0.32761732682994105</v>
      </c>
      <c r="R40" s="23">
        <f>[1]Summary!U59</f>
        <v>0.29362696995981474</v>
      </c>
      <c r="S40" s="23">
        <f>[1]Summary!V59</f>
        <v>0.20978984879231333</v>
      </c>
      <c r="T40" s="23">
        <f>[1]Summary!W59</f>
        <v>0.26575930384294655</v>
      </c>
      <c r="U40" s="23">
        <f>[1]Summary!X59</f>
        <v>0.72970915494687616</v>
      </c>
      <c r="V40" s="23">
        <f>[1]Summary!Y59</f>
        <v>0.8282594383358276</v>
      </c>
      <c r="W40" s="23">
        <f>[1]Summary!Z59</f>
        <v>0.7383297189178778</v>
      </c>
      <c r="X40" s="23">
        <f>[1]Summary!AA59</f>
        <v>0.48572727941021654</v>
      </c>
      <c r="Y40" s="23">
        <f>[1]Summary!AB59</f>
        <v>0.40042679751660792</v>
      </c>
      <c r="Z40" s="23">
        <f>[1]Summary!AC59</f>
        <v>0.486511038948446</v>
      </c>
    </row>
    <row r="41" spans="1:27" s="23" customFormat="1" ht="13.5" customHeight="1" x14ac:dyDescent="0.15">
      <c r="A41" s="21" t="s">
        <v>93</v>
      </c>
      <c r="C41" s="23">
        <f>[1]Summary!F60</f>
        <v>3.2610911383468277E-4</v>
      </c>
      <c r="D41" s="23">
        <f>[1]Summary!G60</f>
        <v>1.7905530803767E-2</v>
      </c>
      <c r="E41" s="23">
        <f>[1]Summary!H60</f>
        <v>1.8354666991619033E-3</v>
      </c>
      <c r="F41" s="23">
        <f>[1]Summary!I60</f>
        <v>3.8047871647488569E-3</v>
      </c>
      <c r="G41" s="23">
        <f>[1]Summary!J60</f>
        <v>2.9826700713379006E-3</v>
      </c>
      <c r="H41" s="23">
        <f>[1]Summary!K60</f>
        <v>3.4283966855886305E-2</v>
      </c>
      <c r="I41" s="23">
        <f>[1]Summary!L60</f>
        <v>0.38845486778656962</v>
      </c>
      <c r="J41" s="23">
        <f>[1]Summary!M60</f>
        <v>0.56540080270126414</v>
      </c>
      <c r="K41" s="23">
        <f>[1]Summary!N60</f>
        <v>0.39524762157338056</v>
      </c>
      <c r="L41" s="23">
        <f>[1]Summary!O60</f>
        <v>0.22816176519743292</v>
      </c>
      <c r="M41" s="23">
        <f>[1]Summary!P60</f>
        <v>0.10806106715904396</v>
      </c>
      <c r="N41" s="23">
        <f>[1]Summary!Q60</f>
        <v>0.1189877017107327</v>
      </c>
      <c r="O41" s="23">
        <f>[1]Summary!R60</f>
        <v>0.10359918538869817</v>
      </c>
      <c r="P41" s="23">
        <f>[1]Summary!S60</f>
        <v>5.7520189030288993E-2</v>
      </c>
      <c r="Q41" s="23">
        <f>[1]Summary!T60</f>
        <v>0.31595124693921223</v>
      </c>
      <c r="R41" s="23">
        <f>[1]Summary!U60</f>
        <v>0.16021374838670241</v>
      </c>
      <c r="S41" s="23">
        <f>[1]Summary!V60</f>
        <v>0.15391909072560683</v>
      </c>
      <c r="T41" s="23">
        <f>[1]Summary!W60</f>
        <v>8.5789794780693041E-2</v>
      </c>
      <c r="U41" s="23">
        <f>[1]Summary!X60</f>
        <v>0.32629522589211746</v>
      </c>
      <c r="V41" s="23">
        <f>[1]Summary!Y60</f>
        <v>0.41054990235556965</v>
      </c>
      <c r="W41" s="23">
        <f>[1]Summary!Z60</f>
        <v>0.35452077737766274</v>
      </c>
      <c r="X41" s="23">
        <f>[1]Summary!AA60</f>
        <v>0.31524111705593472</v>
      </c>
      <c r="Y41" s="23">
        <f>[1]Summary!AB60</f>
        <v>0.17115375132799227</v>
      </c>
      <c r="Z41" s="23">
        <f>[1]Summary!AC60</f>
        <v>0.18139039357062095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0.99990209330536606</v>
      </c>
      <c r="D43" s="23">
        <f>[1]Summary!G62</f>
        <v>0.78513291113916484</v>
      </c>
      <c r="E43" s="23">
        <f>[1]Summary!H62</f>
        <v>0.53218611727510479</v>
      </c>
      <c r="F43" s="23">
        <f>[1]Summary!I62</f>
        <v>0.42409063255850282</v>
      </c>
      <c r="G43" s="23">
        <f>[1]Summary!J62</f>
        <v>0.39403312070672486</v>
      </c>
      <c r="H43" s="23">
        <f>[1]Summary!K62</f>
        <v>0.44057575360660434</v>
      </c>
      <c r="I43" s="23">
        <f>[1]Summary!L62</f>
        <v>0.89803880827889759</v>
      </c>
      <c r="J43" s="23">
        <f>[1]Summary!M62</f>
        <v>0.97082709101298303</v>
      </c>
      <c r="K43" s="23">
        <f>[1]Summary!N62</f>
        <v>0.92621671211363565</v>
      </c>
      <c r="L43" s="23">
        <f>[1]Summary!O62</f>
        <v>0.76132730355841882</v>
      </c>
      <c r="M43" s="23">
        <f>[1]Summary!P62</f>
        <v>0.75131968140037331</v>
      </c>
      <c r="N43" s="23">
        <f>[1]Summary!Q62</f>
        <v>0.79476390074852998</v>
      </c>
      <c r="O43" s="23">
        <f>[1]Summary!R62</f>
        <v>0.8090251552304154</v>
      </c>
      <c r="P43" s="23">
        <f>[1]Summary!S62</f>
        <v>0.746498139493599</v>
      </c>
      <c r="Q43" s="23">
        <f>[1]Summary!T62</f>
        <v>0.63227122788282397</v>
      </c>
      <c r="R43" s="23">
        <f>[1]Summary!U62</f>
        <v>0.49211954979199124</v>
      </c>
      <c r="S43" s="23">
        <f>[1]Summary!V62</f>
        <v>0.37325241937571663</v>
      </c>
      <c r="T43" s="23">
        <f>[1]Summary!W62</f>
        <v>0.44528045550024886</v>
      </c>
      <c r="U43" s="23">
        <f>[1]Summary!X62</f>
        <v>0.85382497230518906</v>
      </c>
      <c r="V43" s="23">
        <f>[1]Summary!Y62</f>
        <v>0.92815458967204223</v>
      </c>
      <c r="W43" s="23">
        <f>[1]Summary!Z62</f>
        <v>0.8766410232965024</v>
      </c>
      <c r="X43" s="23">
        <f>[1]Summary!AA62</f>
        <v>0.65502412663732879</v>
      </c>
      <c r="Y43" s="23">
        <f>[1]Summary!AB62</f>
        <v>0.67188660531519651</v>
      </c>
      <c r="Z43" s="23">
        <f>[1]Summary!AC62</f>
        <v>0.75219600749741711</v>
      </c>
    </row>
    <row r="44" spans="1:27" s="23" customFormat="1" ht="13.5" customHeight="1" x14ac:dyDescent="0.15">
      <c r="A44" s="21" t="s">
        <v>93</v>
      </c>
      <c r="C44" s="23">
        <f>[1]Summary!F63</f>
        <v>0.53407491497801496</v>
      </c>
      <c r="D44" s="23">
        <f>[1]Summary!G63</f>
        <v>0.25662252598896373</v>
      </c>
      <c r="E44" s="23">
        <f>[1]Summary!H63</f>
        <v>0.15157829605689643</v>
      </c>
      <c r="F44" s="23">
        <f>[1]Summary!I63</f>
        <v>8.948388608151249E-2</v>
      </c>
      <c r="G44" s="23">
        <f>[1]Summary!J63</f>
        <v>5.7682315358458698E-2</v>
      </c>
      <c r="H44" s="23">
        <f>[1]Summary!K63</f>
        <v>9.1169125763946757E-2</v>
      </c>
      <c r="I44" s="23">
        <f>[1]Summary!L63</f>
        <v>0.6412922524691741</v>
      </c>
      <c r="J44" s="23">
        <f>[1]Summary!M63</f>
        <v>0.80079302703700106</v>
      </c>
      <c r="K44" s="23">
        <f>[1]Summary!N63</f>
        <v>0.61781223873057756</v>
      </c>
      <c r="L44" s="23">
        <f>[1]Summary!O63</f>
        <v>0.45858549879493676</v>
      </c>
      <c r="M44" s="23">
        <f>[1]Summary!P63</f>
        <v>0.41263719317279512</v>
      </c>
      <c r="N44" s="23">
        <f>[1]Summary!Q63</f>
        <v>0.43091204903543368</v>
      </c>
      <c r="O44" s="23">
        <f>[1]Summary!R63</f>
        <v>0.39070330438945378</v>
      </c>
      <c r="P44" s="23">
        <f>[1]Summary!S63</f>
        <v>0.27022036279276329</v>
      </c>
      <c r="Q44" s="23">
        <f>[1]Summary!T63</f>
        <v>0.47669446984555541</v>
      </c>
      <c r="R44" s="23">
        <f>[1]Summary!U63</f>
        <v>0.29507177716005706</v>
      </c>
      <c r="S44" s="23">
        <f>[1]Summary!V63</f>
        <v>0.27408208737967965</v>
      </c>
      <c r="T44" s="23">
        <f>[1]Summary!W63</f>
        <v>0.17143580734212649</v>
      </c>
      <c r="U44" s="23">
        <f>[1]Summary!X63</f>
        <v>0.60522773976728661</v>
      </c>
      <c r="V44" s="23">
        <f>[1]Summary!Y63</f>
        <v>0.71847447434572231</v>
      </c>
      <c r="W44" s="23">
        <f>[1]Summary!Z63</f>
        <v>0.63426839060484863</v>
      </c>
      <c r="X44" s="23">
        <f>[1]Summary!AA63</f>
        <v>0.45954154713424783</v>
      </c>
      <c r="Y44" s="23">
        <f>[1]Summary!AB63</f>
        <v>0.41364723522253827</v>
      </c>
      <c r="Z44" s="23">
        <f>[1]Summary!AC63</f>
        <v>0.46407846342708708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Index INPUT PG'!A1</f>
        <v>INDEX TERM - Fuel Position Summary - Dth/Day</v>
      </c>
    </row>
    <row r="2" spans="1:27" s="121" customFormat="1" ht="12" customHeight="1" x14ac:dyDescent="0.15">
      <c r="A2" s="120" t="str">
        <f>'Dth Index INPUT PG'!A2</f>
        <v>Valuation Date:  12/27/2001</v>
      </c>
    </row>
    <row r="3" spans="1:27" s="121" customFormat="1" ht="12" customHeight="1" x14ac:dyDescent="0.15">
      <c r="A3" s="120" t="str">
        <f>'Dth Index INPUT PG'!A3</f>
        <v>As of:                12/27/2001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15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15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15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15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15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15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15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0.6474879596902523</v>
      </c>
      <c r="D40" s="23">
        <f>[1]Summary!G59</f>
        <v>0.31826497249855723</v>
      </c>
      <c r="E40" s="23">
        <f>[1]Summary!H59</f>
        <v>7.3579390793265032E-2</v>
      </c>
      <c r="F40" s="23">
        <f>[1]Summary!I59</f>
        <v>1.6827850979814651E-2</v>
      </c>
      <c r="G40" s="23">
        <f>[1]Summary!J59</f>
        <v>9.3970878868639418E-2</v>
      </c>
      <c r="H40" s="23">
        <f>[1]Summary!K59</f>
        <v>0.23030638423293379</v>
      </c>
      <c r="I40" s="23">
        <f>[1]Summary!L59</f>
        <v>0.75476256288583154</v>
      </c>
      <c r="J40" s="23">
        <f>[1]Summary!M59</f>
        <v>0.90780600139479284</v>
      </c>
      <c r="K40" s="23">
        <f>[1]Summary!N59</f>
        <v>0.82768411321297419</v>
      </c>
      <c r="L40" s="23">
        <f>[1]Summary!O59</f>
        <v>0.59301666008979359</v>
      </c>
      <c r="M40" s="23">
        <f>[1]Summary!P59</f>
        <v>0.42790950362473823</v>
      </c>
      <c r="N40" s="23">
        <f>[1]Summary!Q59</f>
        <v>0.46593078190560644</v>
      </c>
      <c r="O40" s="23">
        <f>[1]Summary!R59</f>
        <v>0.49498744644316645</v>
      </c>
      <c r="P40" s="23">
        <f>[1]Summary!S59</f>
        <v>0.42513112423424421</v>
      </c>
      <c r="Q40" s="23">
        <f>[1]Summary!T59</f>
        <v>0.32761732682994105</v>
      </c>
      <c r="R40" s="23">
        <f>[1]Summary!U59</f>
        <v>0.29362696995981474</v>
      </c>
      <c r="S40" s="23">
        <f>[1]Summary!V59</f>
        <v>0.20978984879231333</v>
      </c>
      <c r="T40" s="23">
        <f>[1]Summary!W59</f>
        <v>0.26575930384294655</v>
      </c>
      <c r="U40" s="23">
        <f>[1]Summary!X59</f>
        <v>0.72970915494687616</v>
      </c>
      <c r="V40" s="23">
        <f>[1]Summary!Y59</f>
        <v>0.8282594383358276</v>
      </c>
      <c r="W40" s="23">
        <f>[1]Summary!Z59</f>
        <v>0.7383297189178778</v>
      </c>
      <c r="X40" s="23">
        <f>[1]Summary!AA59</f>
        <v>0.48572727941021654</v>
      </c>
      <c r="Y40" s="23">
        <f>[1]Summary!AB59</f>
        <v>0.40042679751660792</v>
      </c>
      <c r="Z40" s="23">
        <f>[1]Summary!AC59</f>
        <v>0.486511038948446</v>
      </c>
    </row>
    <row r="41" spans="1:27" s="23" customFormat="1" ht="13.5" customHeight="1" x14ac:dyDescent="0.15">
      <c r="A41" s="21" t="s">
        <v>93</v>
      </c>
      <c r="C41" s="23">
        <f>[1]Summary!F60</f>
        <v>3.2610911383468277E-4</v>
      </c>
      <c r="D41" s="23">
        <f>[1]Summary!G60</f>
        <v>1.7905530803767E-2</v>
      </c>
      <c r="E41" s="23">
        <f>[1]Summary!H60</f>
        <v>1.8354666991619033E-3</v>
      </c>
      <c r="F41" s="23">
        <f>[1]Summary!I60</f>
        <v>3.8047871647488569E-3</v>
      </c>
      <c r="G41" s="23">
        <f>[1]Summary!J60</f>
        <v>2.9826700713379006E-3</v>
      </c>
      <c r="H41" s="23">
        <f>[1]Summary!K60</f>
        <v>3.4283966855886305E-2</v>
      </c>
      <c r="I41" s="23">
        <f>[1]Summary!L60</f>
        <v>0.38845486778656962</v>
      </c>
      <c r="J41" s="23">
        <f>[1]Summary!M60</f>
        <v>0.56540080270126414</v>
      </c>
      <c r="K41" s="23">
        <f>[1]Summary!N60</f>
        <v>0.39524762157338056</v>
      </c>
      <c r="L41" s="23">
        <f>[1]Summary!O60</f>
        <v>0.22816176519743292</v>
      </c>
      <c r="M41" s="23">
        <f>[1]Summary!P60</f>
        <v>0.10806106715904396</v>
      </c>
      <c r="N41" s="23">
        <f>[1]Summary!Q60</f>
        <v>0.1189877017107327</v>
      </c>
      <c r="O41" s="23">
        <f>[1]Summary!R60</f>
        <v>0.10359918538869817</v>
      </c>
      <c r="P41" s="23">
        <f>[1]Summary!S60</f>
        <v>5.7520189030288993E-2</v>
      </c>
      <c r="Q41" s="23">
        <f>[1]Summary!T60</f>
        <v>0.31595124693921223</v>
      </c>
      <c r="R41" s="23">
        <f>[1]Summary!U60</f>
        <v>0.16021374838670241</v>
      </c>
      <c r="S41" s="23">
        <f>[1]Summary!V60</f>
        <v>0.15391909072560683</v>
      </c>
      <c r="T41" s="23">
        <f>[1]Summary!W60</f>
        <v>8.5789794780693041E-2</v>
      </c>
      <c r="U41" s="23">
        <f>[1]Summary!X60</f>
        <v>0.32629522589211746</v>
      </c>
      <c r="V41" s="23">
        <f>[1]Summary!Y60</f>
        <v>0.41054990235556965</v>
      </c>
      <c r="W41" s="23">
        <f>[1]Summary!Z60</f>
        <v>0.35452077737766274</v>
      </c>
      <c r="X41" s="23">
        <f>[1]Summary!AA60</f>
        <v>0.31524111705593472</v>
      </c>
      <c r="Y41" s="23">
        <f>[1]Summary!AB60</f>
        <v>0.17115375132799227</v>
      </c>
      <c r="Z41" s="23">
        <f>[1]Summary!AC60</f>
        <v>0.18139039357062095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0.99990209330536606</v>
      </c>
      <c r="D43" s="23">
        <f>[1]Summary!G62</f>
        <v>0.78513291113916484</v>
      </c>
      <c r="E43" s="23">
        <f>[1]Summary!H62</f>
        <v>0.53218611727510479</v>
      </c>
      <c r="F43" s="23">
        <f>[1]Summary!I62</f>
        <v>0.42409063255850282</v>
      </c>
      <c r="G43" s="23">
        <f>[1]Summary!J62</f>
        <v>0.39403312070672486</v>
      </c>
      <c r="H43" s="23">
        <f>[1]Summary!K62</f>
        <v>0.44057575360660434</v>
      </c>
      <c r="I43" s="23">
        <f>[1]Summary!L62</f>
        <v>0.89803880827889759</v>
      </c>
      <c r="J43" s="23">
        <f>[1]Summary!M62</f>
        <v>0.97082709101298303</v>
      </c>
      <c r="K43" s="23">
        <f>[1]Summary!N62</f>
        <v>0.92621671211363565</v>
      </c>
      <c r="L43" s="23">
        <f>[1]Summary!O62</f>
        <v>0.76132730355841882</v>
      </c>
      <c r="M43" s="23">
        <f>[1]Summary!P62</f>
        <v>0.75131968140037331</v>
      </c>
      <c r="N43" s="23">
        <f>[1]Summary!Q62</f>
        <v>0.79476390074852998</v>
      </c>
      <c r="O43" s="23">
        <f>[1]Summary!R62</f>
        <v>0.8090251552304154</v>
      </c>
      <c r="P43" s="23">
        <f>[1]Summary!S62</f>
        <v>0.746498139493599</v>
      </c>
      <c r="Q43" s="23">
        <f>[1]Summary!T62</f>
        <v>0.63227122788282397</v>
      </c>
      <c r="R43" s="23">
        <f>[1]Summary!U62</f>
        <v>0.49211954979199124</v>
      </c>
      <c r="S43" s="23">
        <f>[1]Summary!V62</f>
        <v>0.37325241937571663</v>
      </c>
      <c r="T43" s="23">
        <f>[1]Summary!W62</f>
        <v>0.44528045550024886</v>
      </c>
      <c r="U43" s="23">
        <f>[1]Summary!X62</f>
        <v>0.85382497230518906</v>
      </c>
      <c r="V43" s="23">
        <f>[1]Summary!Y62</f>
        <v>0.92815458967204223</v>
      </c>
      <c r="W43" s="23">
        <f>[1]Summary!Z62</f>
        <v>0.8766410232965024</v>
      </c>
      <c r="X43" s="23">
        <f>[1]Summary!AA62</f>
        <v>0.65502412663732879</v>
      </c>
      <c r="Y43" s="23">
        <f>[1]Summary!AB62</f>
        <v>0.67188660531519651</v>
      </c>
      <c r="Z43" s="23">
        <f>[1]Summary!AC62</f>
        <v>0.75219600749741711</v>
      </c>
    </row>
    <row r="44" spans="1:27" s="23" customFormat="1" ht="13.5" customHeight="1" x14ac:dyDescent="0.15">
      <c r="A44" s="21" t="s">
        <v>93</v>
      </c>
      <c r="C44" s="23">
        <f>[1]Summary!F63</f>
        <v>0.53407491497801496</v>
      </c>
      <c r="D44" s="23">
        <f>[1]Summary!G63</f>
        <v>0.25662252598896373</v>
      </c>
      <c r="E44" s="23">
        <f>[1]Summary!H63</f>
        <v>0.15157829605689643</v>
      </c>
      <c r="F44" s="23">
        <f>[1]Summary!I63</f>
        <v>8.948388608151249E-2</v>
      </c>
      <c r="G44" s="23">
        <f>[1]Summary!J63</f>
        <v>5.7682315358458698E-2</v>
      </c>
      <c r="H44" s="23">
        <f>[1]Summary!K63</f>
        <v>9.1169125763946757E-2</v>
      </c>
      <c r="I44" s="23">
        <f>[1]Summary!L63</f>
        <v>0.6412922524691741</v>
      </c>
      <c r="J44" s="23">
        <f>[1]Summary!M63</f>
        <v>0.80079302703700106</v>
      </c>
      <c r="K44" s="23">
        <f>[1]Summary!N63</f>
        <v>0.61781223873057756</v>
      </c>
      <c r="L44" s="23">
        <f>[1]Summary!O63</f>
        <v>0.45858549879493676</v>
      </c>
      <c r="M44" s="23">
        <f>[1]Summary!P63</f>
        <v>0.41263719317279512</v>
      </c>
      <c r="N44" s="23">
        <f>[1]Summary!Q63</f>
        <v>0.43091204903543368</v>
      </c>
      <c r="O44" s="23">
        <f>[1]Summary!R63</f>
        <v>0.39070330438945378</v>
      </c>
      <c r="P44" s="23">
        <f>[1]Summary!S63</f>
        <v>0.27022036279276329</v>
      </c>
      <c r="Q44" s="23">
        <f>[1]Summary!T63</f>
        <v>0.47669446984555541</v>
      </c>
      <c r="R44" s="23">
        <f>[1]Summary!U63</f>
        <v>0.29507177716005706</v>
      </c>
      <c r="S44" s="23">
        <f>[1]Summary!V63</f>
        <v>0.27408208737967965</v>
      </c>
      <c r="T44" s="23">
        <f>[1]Summary!W63</f>
        <v>0.17143580734212649</v>
      </c>
      <c r="U44" s="23">
        <f>[1]Summary!X63</f>
        <v>0.60522773976728661</v>
      </c>
      <c r="V44" s="23">
        <f>[1]Summary!Y63</f>
        <v>0.71847447434572231</v>
      </c>
      <c r="W44" s="23">
        <f>[1]Summary!Z63</f>
        <v>0.63426839060484863</v>
      </c>
      <c r="X44" s="23">
        <f>[1]Summary!AA63</f>
        <v>0.45954154713424783</v>
      </c>
      <c r="Y44" s="23">
        <f>[1]Summary!AB63</f>
        <v>0.41364723522253827</v>
      </c>
      <c r="Z44" s="23">
        <f>[1]Summary!AC63</f>
        <v>0.46407846342708708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15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15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15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15">
      <c r="A3" s="43" t="str">
        <f>Dth_Day!A2</f>
        <v>Valuation Date:  12/27/2001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15">
      <c r="A4" s="43" t="str">
        <f>Dth_Day!A3</f>
        <v>As of:                12/27/2001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15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15">
      <c r="A8" s="52" t="s">
        <v>97</v>
      </c>
      <c r="C8" s="44">
        <f>Dth_Day!C15</f>
        <v>-4500.9741999999997</v>
      </c>
      <c r="D8" s="44">
        <f>Dth_Day!D15</f>
        <v>2909.7460999999998</v>
      </c>
      <c r="E8" s="44">
        <f>Dth_Day!E15</f>
        <v>14921.2634</v>
      </c>
    </row>
    <row r="9" spans="1:27" ht="13.5" customHeight="1" x14ac:dyDescent="0.15">
      <c r="A9" s="52" t="s">
        <v>98</v>
      </c>
      <c r="C9" s="44">
        <f>Dth_Day!C16</f>
        <v>-15580.6129</v>
      </c>
      <c r="D9" s="44">
        <f>Dth_Day!D16</f>
        <v>4321.4286000000002</v>
      </c>
      <c r="E9" s="44">
        <f>Dth_Day!E16</f>
        <v>-17064.516100000001</v>
      </c>
    </row>
    <row r="10" spans="1:27" ht="13.5" customHeight="1" x14ac:dyDescent="0.15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">
      <c r="A12" s="45" t="s">
        <v>101</v>
      </c>
      <c r="B12" s="46"/>
      <c r="C12" s="46">
        <f>SUM(C8:C11)</f>
        <v>-81.587100000000646</v>
      </c>
      <c r="D12" s="46">
        <f>SUM(D8:D11)</f>
        <v>17231.1747</v>
      </c>
      <c r="E12" s="46">
        <f>SUM(E8:E11)</f>
        <v>7856.7472999999991</v>
      </c>
    </row>
    <row r="14" spans="1:27" ht="13.5" customHeight="1" x14ac:dyDescent="0.15">
      <c r="A14" s="49" t="s">
        <v>91</v>
      </c>
    </row>
    <row r="15" spans="1:27" ht="13.5" customHeight="1" x14ac:dyDescent="0.15">
      <c r="A15" s="49" t="s">
        <v>92</v>
      </c>
      <c r="C15" s="109">
        <f>Dth_Day!C40</f>
        <v>0.6474879596902523</v>
      </c>
      <c r="D15" s="109">
        <f>Dth_Day!D40</f>
        <v>0.31826497249855723</v>
      </c>
      <c r="E15" s="109">
        <f>Dth_Day!E40</f>
        <v>7.3579390793265032E-2</v>
      </c>
    </row>
    <row r="16" spans="1:27" ht="13.5" customHeight="1" x14ac:dyDescent="0.15">
      <c r="A16" s="49" t="s">
        <v>93</v>
      </c>
      <c r="C16" s="109">
        <f>Dth_Day!C41</f>
        <v>3.2610911383468277E-4</v>
      </c>
      <c r="D16" s="109">
        <f>Dth_Day!D41</f>
        <v>1.7905530803767E-2</v>
      </c>
      <c r="E16" s="109">
        <f>Dth_Day!E41</f>
        <v>1.8354666991619033E-3</v>
      </c>
    </row>
    <row r="17" spans="1:18" ht="13.5" customHeight="1" x14ac:dyDescent="0.15">
      <c r="A17" s="49" t="s">
        <v>94</v>
      </c>
      <c r="C17" s="109"/>
      <c r="D17" s="109"/>
      <c r="E17" s="109"/>
    </row>
    <row r="18" spans="1:18" ht="13.5" customHeight="1" x14ac:dyDescent="0.15">
      <c r="A18" s="49" t="s">
        <v>92</v>
      </c>
      <c r="C18" s="109">
        <f>Dth_Day!C43</f>
        <v>0.99990209330536606</v>
      </c>
      <c r="D18" s="109">
        <f>Dth_Day!D43</f>
        <v>0.78513291113916484</v>
      </c>
      <c r="E18" s="109">
        <f>Dth_Day!E43</f>
        <v>0.53218611727510479</v>
      </c>
    </row>
    <row r="19" spans="1:18" ht="13.5" customHeight="1" x14ac:dyDescent="0.15">
      <c r="A19" s="49" t="s">
        <v>93</v>
      </c>
      <c r="C19" s="109">
        <f>Dth_Day!C44</f>
        <v>0.53407491497801496</v>
      </c>
      <c r="D19" s="109">
        <f>Dth_Day!D44</f>
        <v>0.25662252598896373</v>
      </c>
      <c r="E19" s="109">
        <f>Dth_Day!E44</f>
        <v>0.15157829605689643</v>
      </c>
    </row>
    <row r="21" spans="1:18" ht="13.5" customHeight="1" thickBot="1" x14ac:dyDescent="0.2">
      <c r="G21" s="116"/>
    </row>
    <row r="22" spans="1:18" ht="13.5" customHeight="1" thickBot="1" x14ac:dyDescent="0.2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15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15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15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15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15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15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15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15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15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15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15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15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15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15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15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15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15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15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15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15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15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15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12/27/2001</v>
      </c>
    </row>
    <row r="3" spans="1:27" ht="12" customHeight="1" x14ac:dyDescent="0.15">
      <c r="A3" s="156" t="str">
        <f>'PLR SUM FIXED INPUT PG'!A3</f>
        <v>Prior Date:          12/26/2001</v>
      </c>
    </row>
    <row r="4" spans="1:27" ht="12" customHeight="1" x14ac:dyDescent="0.15">
      <c r="A4" s="156" t="str">
        <f>'PLR SUM FIXED INPUT PG'!A4</f>
        <v>As of:                  12/27/2001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-32935.483899999999</v>
      </c>
      <c r="D9" s="160">
        <f>'PLR SUM FIXED INPUT PG'!D8</f>
        <v>-20785.678599999999</v>
      </c>
      <c r="E9" s="160">
        <f>'PLR SUM FIXED INPUT PG'!E8</f>
        <v>-8774.1612999999998</v>
      </c>
      <c r="F9" s="160">
        <f>'PLR SUM FIXED INPUT PG'!F8</f>
        <v>-8566.6666999999998</v>
      </c>
      <c r="G9" s="160">
        <f>'PLR SUM FIXED INPUT PG'!G8</f>
        <v>-6774.1935000000003</v>
      </c>
      <c r="H9" s="160">
        <f>'PLR SUM FIXED INPUT PG'!H8</f>
        <v>-7600</v>
      </c>
      <c r="I9" s="160">
        <f>'PLR SUM FIXED INPUT PG'!I8</f>
        <v>-26419.3226</v>
      </c>
      <c r="J9" s="160">
        <f>'PLR SUM FIXED INPUT PG'!J8</f>
        <v>-31064.483899999999</v>
      </c>
      <c r="K9" s="160">
        <f>'PLR SUM FIXED INPUT PG'!K8</f>
        <v>-26000</v>
      </c>
      <c r="L9" s="160">
        <f>'PLR SUM FIXED INPUT PG'!L8</f>
        <v>-20387.096799999999</v>
      </c>
      <c r="M9" s="160">
        <f>'PLR SUM FIXED INPUT PG'!M8</f>
        <v>-19599.966700000001</v>
      </c>
      <c r="N9" s="160">
        <f>'PLR SUM FIXED INPUT PG'!N8</f>
        <v>-21322.580600000001</v>
      </c>
      <c r="O9" s="160">
        <f>'PLR SUM FIXED INPUT PG'!O8</f>
        <v>-21677.4516</v>
      </c>
      <c r="P9" s="160">
        <f>'PLR SUM FIXED INPUT PG'!P8</f>
        <v>-17785.7143</v>
      </c>
      <c r="Q9" s="160">
        <f>'PLR SUM FIXED INPUT PG'!Q8</f>
        <v>-14483.870999999999</v>
      </c>
      <c r="R9" s="160">
        <f>'PLR SUM FIXED INPUT PG'!R8</f>
        <v>-9566.6666999999998</v>
      </c>
      <c r="S9" s="160">
        <f>'PLR SUM FIXED INPUT PG'!S8</f>
        <v>-612.90319999999997</v>
      </c>
      <c r="T9" s="160">
        <f>'PLR SUM FIXED INPUT PG'!T8</f>
        <v>-6833.3</v>
      </c>
      <c r="U9" s="160">
        <f>'PLR SUM FIXED INPUT PG'!U8</f>
        <v>-22096.8387</v>
      </c>
      <c r="V9" s="160">
        <f>'PLR SUM FIXED INPUT PG'!V8</f>
        <v>-26838.741900000001</v>
      </c>
      <c r="W9" s="160">
        <f>'PLR SUM FIXED INPUT PG'!W8</f>
        <v>-24300</v>
      </c>
      <c r="X9" s="160">
        <f>'PLR SUM FIXED INPUT PG'!X8</f>
        <v>-14483.903200000001</v>
      </c>
      <c r="Y9" s="160">
        <f>'PLR SUM FIXED INPUT PG'!Y8</f>
        <v>-15600</v>
      </c>
      <c r="Z9" s="160">
        <f>'PLR SUM FIXED INPUT PG'!Z8</f>
        <v>-19387.096799999999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-4500.974299999998</v>
      </c>
      <c r="D10" s="161">
        <f t="shared" ref="D10:Z10" si="0">SUM(D8:D9)</f>
        <v>2909.7461000000003</v>
      </c>
      <c r="E10" s="161">
        <f t="shared" si="0"/>
        <v>14921.2634</v>
      </c>
      <c r="F10" s="161">
        <f t="shared" si="0"/>
        <v>911.50320000000102</v>
      </c>
      <c r="G10" s="161">
        <f t="shared" si="0"/>
        <v>2703.9764000000005</v>
      </c>
      <c r="H10" s="161">
        <f t="shared" si="0"/>
        <v>6617.2548000000006</v>
      </c>
      <c r="I10" s="161">
        <f t="shared" si="0"/>
        <v>-12202.067799999999</v>
      </c>
      <c r="J10" s="161">
        <f t="shared" si="0"/>
        <v>-16847.229099999997</v>
      </c>
      <c r="K10" s="161">
        <f t="shared" si="0"/>
        <v>-11782.745199999999</v>
      </c>
      <c r="L10" s="161">
        <f t="shared" si="0"/>
        <v>-6169.8419999999987</v>
      </c>
      <c r="M10" s="161">
        <f t="shared" si="0"/>
        <v>-643.6268999999993</v>
      </c>
      <c r="N10" s="161">
        <f t="shared" si="0"/>
        <v>-2366.2407999999996</v>
      </c>
      <c r="O10" s="161">
        <f t="shared" si="0"/>
        <v>-2721.1117999999988</v>
      </c>
      <c r="P10" s="161">
        <f t="shared" si="0"/>
        <v>1170.6255000000019</v>
      </c>
      <c r="Q10" s="161">
        <f t="shared" si="0"/>
        <v>4472.4688000000024</v>
      </c>
      <c r="R10" s="161">
        <f t="shared" si="0"/>
        <v>-88.496799999998984</v>
      </c>
      <c r="S10" s="161">
        <f t="shared" si="0"/>
        <v>8865.2667000000001</v>
      </c>
      <c r="T10" s="161">
        <f t="shared" si="0"/>
        <v>2644.8699000000006</v>
      </c>
      <c r="U10" s="161">
        <f t="shared" si="0"/>
        <v>-12618.668799999999</v>
      </c>
      <c r="V10" s="161">
        <f t="shared" si="0"/>
        <v>-17360.572</v>
      </c>
      <c r="W10" s="161">
        <f t="shared" si="0"/>
        <v>-14821.830099999999</v>
      </c>
      <c r="X10" s="161">
        <f t="shared" si="0"/>
        <v>-5005.7332999999999</v>
      </c>
      <c r="Y10" s="161">
        <f t="shared" si="0"/>
        <v>-15600</v>
      </c>
      <c r="Z10" s="161">
        <f t="shared" si="0"/>
        <v>-19387.096799999999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-35580.6129</v>
      </c>
      <c r="D14" s="160">
        <f>'PLR SUM FIXED INPUT PG'!D13</f>
        <v>-15678.571400000001</v>
      </c>
      <c r="E14" s="160">
        <f>'PLR SUM FIXED INPUT PG'!E13</f>
        <v>-2064.5160999999998</v>
      </c>
      <c r="F14" s="160">
        <f>'PLR SUM FIXED INPUT PG'!F13</f>
        <v>-500</v>
      </c>
      <c r="G14" s="160">
        <f>'PLR SUM FIXED INPUT PG'!G13</f>
        <v>-2645.1613000000002</v>
      </c>
      <c r="H14" s="160">
        <f>'PLR SUM FIXED INPUT PG'!H13</f>
        <v>-8633.2999999999993</v>
      </c>
      <c r="I14" s="160">
        <f>'PLR SUM FIXED INPUT PG'!I13</f>
        <v>-48806.4516</v>
      </c>
      <c r="J14" s="160">
        <f>'PLR SUM FIXED INPUT PG'!J13</f>
        <v>-66193.5484</v>
      </c>
      <c r="K14" s="160">
        <f>'PLR SUM FIXED INPUT PG'!K13</f>
        <v>-48333.333299999998</v>
      </c>
      <c r="L14" s="160">
        <f>'PLR SUM FIXED INPUT PG'!L13</f>
        <v>-32709.6774</v>
      </c>
      <c r="M14" s="160">
        <f>'PLR SUM FIXED INPUT PG'!M13</f>
        <v>-18899.966700000001</v>
      </c>
      <c r="N14" s="160">
        <f>'PLR SUM FIXED INPUT PG'!N13</f>
        <v>-22612.870999999999</v>
      </c>
      <c r="O14" s="160">
        <f>'PLR SUM FIXED INPUT PG'!O13</f>
        <v>-23935.483899999999</v>
      </c>
      <c r="P14" s="160">
        <f>'PLR SUM FIXED INPUT PG'!P13</f>
        <v>-18642.821400000001</v>
      </c>
      <c r="Q14" s="160">
        <f>'PLR SUM FIXED INPUT PG'!Q13</f>
        <v>-11451.645200000001</v>
      </c>
      <c r="R14" s="160">
        <f>'PLR SUM FIXED INPUT PG'!R13</f>
        <v>-11233.3333</v>
      </c>
      <c r="S14" s="160">
        <f>'PLR SUM FIXED INPUT PG'!S13</f>
        <v>-6258.0322999999999</v>
      </c>
      <c r="T14" s="160">
        <f>'PLR SUM FIXED INPUT PG'!T13</f>
        <v>-8566.6666999999998</v>
      </c>
      <c r="U14" s="160">
        <f>'PLR SUM FIXED INPUT PG'!U13</f>
        <v>-42064.5484</v>
      </c>
      <c r="V14" s="160">
        <f>'PLR SUM FIXED INPUT PG'!V13</f>
        <v>-52096.7742</v>
      </c>
      <c r="W14" s="160">
        <f>'PLR SUM FIXED INPUT PG'!W13</f>
        <v>-41700</v>
      </c>
      <c r="X14" s="160">
        <f>'PLR SUM FIXED INPUT PG'!X13</f>
        <v>-21419.354800000001</v>
      </c>
      <c r="Y14" s="160">
        <f>'PLR SUM FIXED INPUT PG'!Y13</f>
        <v>-15700</v>
      </c>
      <c r="Z14" s="160">
        <f>'PLR SUM FIXED INPUT PG'!Z13</f>
        <v>-22838.709699999999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4419.3870999999999</v>
      </c>
      <c r="D16" s="161">
        <f t="shared" ref="D16:Z16" si="1">SUM(D12:D15)</f>
        <v>14321.428599999999</v>
      </c>
      <c r="E16" s="161">
        <f t="shared" si="1"/>
        <v>-7064.5160999999998</v>
      </c>
      <c r="F16" s="161">
        <f t="shared" si="1"/>
        <v>-10500</v>
      </c>
      <c r="G16" s="161">
        <f t="shared" si="1"/>
        <v>2354.8386999999998</v>
      </c>
      <c r="H16" s="161">
        <f t="shared" si="1"/>
        <v>16366.7</v>
      </c>
      <c r="I16" s="161">
        <f t="shared" si="1"/>
        <v>1193.5483999999997</v>
      </c>
      <c r="J16" s="161">
        <f t="shared" si="1"/>
        <v>-11193.5484</v>
      </c>
      <c r="K16" s="161">
        <f t="shared" si="1"/>
        <v>6666.6667000000016</v>
      </c>
      <c r="L16" s="161">
        <f t="shared" si="1"/>
        <v>22290.3226</v>
      </c>
      <c r="M16" s="161">
        <f t="shared" si="1"/>
        <v>6100.0332999999991</v>
      </c>
      <c r="N16" s="161">
        <f t="shared" si="1"/>
        <v>2387.1290000000008</v>
      </c>
      <c r="O16" s="161">
        <f t="shared" si="1"/>
        <v>1064.5161000000007</v>
      </c>
      <c r="P16" s="161">
        <f t="shared" si="1"/>
        <v>1357.1785999999993</v>
      </c>
      <c r="Q16" s="161">
        <f t="shared" si="1"/>
        <v>8548.3547999999992</v>
      </c>
      <c r="R16" s="161">
        <f t="shared" si="1"/>
        <v>-1233.3333000000002</v>
      </c>
      <c r="S16" s="161">
        <f t="shared" si="1"/>
        <v>3741.9677000000001</v>
      </c>
      <c r="T16" s="161">
        <f t="shared" si="1"/>
        <v>1433.3333000000002</v>
      </c>
      <c r="U16" s="161">
        <f t="shared" si="1"/>
        <v>-32064.5484</v>
      </c>
      <c r="V16" s="161">
        <f t="shared" si="1"/>
        <v>-42096.7742</v>
      </c>
      <c r="W16" s="161">
        <f t="shared" si="1"/>
        <v>-31700</v>
      </c>
      <c r="X16" s="161">
        <f t="shared" si="1"/>
        <v>-11419.354800000001</v>
      </c>
      <c r="Y16" s="161">
        <f t="shared" si="1"/>
        <v>-15700</v>
      </c>
      <c r="Z16" s="161">
        <f t="shared" si="1"/>
        <v>-22838.709699999999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-81.58719999999812</v>
      </c>
      <c r="D20" s="164">
        <f>'PLR SUM FIXED INPUT PG'!D19</f>
        <v>17231.1747</v>
      </c>
      <c r="E20" s="164">
        <f>'PLR SUM FIXED INPUT PG'!E19</f>
        <v>7856.7473</v>
      </c>
      <c r="F20" s="164">
        <f>'PLR SUM FIXED INPUT PG'!F19</f>
        <v>-9588.496799999999</v>
      </c>
      <c r="G20" s="164">
        <f>'PLR SUM FIXED INPUT PG'!G19</f>
        <v>5058.8150999999998</v>
      </c>
      <c r="H20" s="164">
        <f>'PLR SUM FIXED INPUT PG'!H19</f>
        <v>22983.9548</v>
      </c>
      <c r="I20" s="164">
        <f>'PLR SUM FIXED INPUT PG'!I19</f>
        <v>-11008.519399999999</v>
      </c>
      <c r="J20" s="164">
        <f>'PLR SUM FIXED INPUT PG'!J19</f>
        <v>-28040.777499999997</v>
      </c>
      <c r="K20" s="164">
        <f>'PLR SUM FIXED INPUT PG'!K19</f>
        <v>-5116.0784999999978</v>
      </c>
      <c r="L20" s="164">
        <f>'PLR SUM FIXED INPUT PG'!L19</f>
        <v>16120.480600000001</v>
      </c>
      <c r="M20" s="164">
        <f>'PLR SUM FIXED INPUT PG'!M19</f>
        <v>5456.4063999999998</v>
      </c>
      <c r="N20" s="164">
        <f>'PLR SUM FIXED INPUT PG'!N19</f>
        <v>20.888200000001234</v>
      </c>
      <c r="O20" s="164">
        <f>'PLR SUM FIXED INPUT PG'!O19</f>
        <v>-1656.595699999998</v>
      </c>
      <c r="P20" s="164">
        <f>'PLR SUM FIXED INPUT PG'!P19</f>
        <v>2527.8041000000012</v>
      </c>
      <c r="Q20" s="164">
        <f>'PLR SUM FIXED INPUT PG'!Q19</f>
        <v>13020.823600000002</v>
      </c>
      <c r="R20" s="164">
        <f>'PLR SUM FIXED INPUT PG'!R19</f>
        <v>-1321.8300999999992</v>
      </c>
      <c r="S20" s="164">
        <f>'PLR SUM FIXED INPUT PG'!S19</f>
        <v>12607.234400000001</v>
      </c>
      <c r="T20" s="164">
        <f>'PLR SUM FIXED INPUT PG'!T19</f>
        <v>4078.2032000000008</v>
      </c>
      <c r="U20" s="164">
        <f>'PLR SUM FIXED INPUT PG'!U19</f>
        <v>-44683.217199999999</v>
      </c>
      <c r="V20" s="164">
        <f>'PLR SUM FIXED INPUT PG'!V19</f>
        <v>-59457.3462</v>
      </c>
      <c r="W20" s="164">
        <f>'PLR SUM FIXED INPUT PG'!W19</f>
        <v>-46521.830099999999</v>
      </c>
      <c r="X20" s="164">
        <f>'PLR SUM FIXED INPUT PG'!X19</f>
        <v>-16425.088100000001</v>
      </c>
      <c r="Y20" s="164">
        <f>'PLR SUM FIXED INPUT PG'!Y19</f>
        <v>-31300</v>
      </c>
      <c r="Z20" s="165">
        <f>'PLR SUM FIXED INPUT PG'!Z19</f>
        <v>-42225.806499999999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17531.3161</v>
      </c>
      <c r="D22" s="160">
        <f>'PLR SUM FIXED INPUT PG'!D21</f>
        <v>23731.1747</v>
      </c>
      <c r="E22" s="160">
        <f>'PLR SUM FIXED INPUT PG'!E21</f>
        <v>8211.5859999999993</v>
      </c>
      <c r="F22" s="160">
        <f>'PLR SUM FIXED INPUT PG'!F21</f>
        <v>-7088.4967999999999</v>
      </c>
      <c r="G22" s="160">
        <f>'PLR SUM FIXED INPUT PG'!G21</f>
        <v>7058.8149999999996</v>
      </c>
      <c r="H22" s="160">
        <f>'PLR SUM FIXED INPUT PG'!H21</f>
        <v>25117.288199999999</v>
      </c>
      <c r="I22" s="160">
        <f>'PLR SUM FIXED INPUT PG'!I21</f>
        <v>-2234.3258000000001</v>
      </c>
      <c r="J22" s="160">
        <f>'PLR SUM FIXED INPUT PG'!J21</f>
        <v>-23008.519400000001</v>
      </c>
      <c r="K22" s="160">
        <f>'PLR SUM FIXED INPUT PG'!K21</f>
        <v>-782.74519999999995</v>
      </c>
      <c r="L22" s="160">
        <f>'PLR SUM FIXED INPUT PG'!L21</f>
        <v>23217.254799999999</v>
      </c>
      <c r="M22" s="160">
        <f>'PLR SUM FIXED INPUT PG'!M21</f>
        <v>10856.4064</v>
      </c>
      <c r="N22" s="160">
        <f>'PLR SUM FIXED INPUT PG'!N21</f>
        <v>5214.4364999999998</v>
      </c>
      <c r="O22" s="160">
        <f>'PLR SUM FIXED INPUT PG'!O21</f>
        <v>1859.5333000000001</v>
      </c>
      <c r="P22" s="160">
        <f>'PLR SUM FIXED INPUT PG'!P21</f>
        <v>5242.0897999999997</v>
      </c>
      <c r="Q22" s="160">
        <f>'PLR SUM FIXED INPUT PG'!Q21</f>
        <v>14375.6623</v>
      </c>
      <c r="R22" s="160">
        <f>'PLR SUM FIXED INPUT PG'!R21</f>
        <v>578.16989999999998</v>
      </c>
      <c r="S22" s="160">
        <f>'PLR SUM FIXED INPUT PG'!S21</f>
        <v>13284.6538</v>
      </c>
      <c r="T22" s="160">
        <f>'PLR SUM FIXED INPUT PG'!T21</f>
        <v>5311.5365000000002</v>
      </c>
      <c r="U22" s="160">
        <f>'PLR SUM FIXED INPUT PG'!U21</f>
        <v>-41005.797899999998</v>
      </c>
      <c r="V22" s="160">
        <f>'PLR SUM FIXED INPUT PG'!V21</f>
        <v>-55908.959199999998</v>
      </c>
      <c r="W22" s="160">
        <f>'PLR SUM FIXED INPUT PG'!W21</f>
        <v>-42888.496800000001</v>
      </c>
      <c r="X22" s="160">
        <f>'PLR SUM FIXED INPUT PG'!X21</f>
        <v>-14296.055899999999</v>
      </c>
      <c r="Y22" s="160">
        <f>'PLR SUM FIXED INPUT PG'!Y21</f>
        <v>-31000</v>
      </c>
      <c r="Z22" s="160">
        <f>'PLR SUM FIXED INPUT PG'!Z21</f>
        <v>-40193.5484</v>
      </c>
    </row>
    <row r="23" spans="1:27" ht="11.25" customHeight="1" x14ac:dyDescent="0.15">
      <c r="A23" s="160" t="str">
        <f>'PLR SUM FIXED INPUT PG'!A22</f>
        <v>Delta</v>
      </c>
      <c r="C23" s="166">
        <f>C20-C22</f>
        <v>-17612.903299999998</v>
      </c>
      <c r="D23" s="166">
        <f t="shared" ref="D23:Z23" si="2">D20-D22</f>
        <v>-6500</v>
      </c>
      <c r="E23" s="166">
        <f t="shared" si="2"/>
        <v>-354.83869999999933</v>
      </c>
      <c r="F23" s="166">
        <f t="shared" si="2"/>
        <v>-2499.9999999999991</v>
      </c>
      <c r="G23" s="166">
        <f t="shared" si="2"/>
        <v>-1999.9998999999998</v>
      </c>
      <c r="H23" s="166">
        <f t="shared" si="2"/>
        <v>-2133.3333999999995</v>
      </c>
      <c r="I23" s="166">
        <f t="shared" si="2"/>
        <v>-8774.1935999999987</v>
      </c>
      <c r="J23" s="166">
        <f t="shared" si="2"/>
        <v>-5032.2580999999955</v>
      </c>
      <c r="K23" s="166">
        <f t="shared" si="2"/>
        <v>-4333.3332999999975</v>
      </c>
      <c r="L23" s="166">
        <f t="shared" si="2"/>
        <v>-7096.774199999998</v>
      </c>
      <c r="M23" s="166">
        <f t="shared" si="2"/>
        <v>-5400</v>
      </c>
      <c r="N23" s="166">
        <f t="shared" si="2"/>
        <v>-5193.5482999999986</v>
      </c>
      <c r="O23" s="166">
        <f t="shared" si="2"/>
        <v>-3516.1289999999981</v>
      </c>
      <c r="P23" s="166">
        <f t="shared" si="2"/>
        <v>-2714.2856999999985</v>
      </c>
      <c r="Q23" s="166">
        <f t="shared" si="2"/>
        <v>-1354.8386999999984</v>
      </c>
      <c r="R23" s="166">
        <f t="shared" si="2"/>
        <v>-1899.9999999999991</v>
      </c>
      <c r="S23" s="166">
        <f t="shared" si="2"/>
        <v>-677.41939999999886</v>
      </c>
      <c r="T23" s="166">
        <f t="shared" si="2"/>
        <v>-1233.3332999999993</v>
      </c>
      <c r="U23" s="166">
        <f t="shared" si="2"/>
        <v>-3677.4193000000014</v>
      </c>
      <c r="V23" s="166">
        <f t="shared" si="2"/>
        <v>-3548.3870000000024</v>
      </c>
      <c r="W23" s="166">
        <f t="shared" si="2"/>
        <v>-3633.3332999999984</v>
      </c>
      <c r="X23" s="166">
        <f t="shared" si="2"/>
        <v>-2129.0322000000015</v>
      </c>
      <c r="Y23" s="166">
        <f t="shared" si="2"/>
        <v>-300</v>
      </c>
      <c r="Z23" s="166">
        <f t="shared" si="2"/>
        <v>-2032.2580999999991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-5690487</v>
      </c>
      <c r="D26" s="160">
        <f>'PLR SUM FIXED INPUT PG'!D25</f>
        <v>-4781141</v>
      </c>
      <c r="E26" s="160">
        <f>'PLR SUM FIXED INPUT PG'!E25</f>
        <v>-3902993</v>
      </c>
      <c r="F26" s="160">
        <f>'PLR SUM FIXED INPUT PG'!F25</f>
        <v>-2391135</v>
      </c>
      <c r="G26" s="160">
        <f>'PLR SUM FIXED INPUT PG'!G25</f>
        <v>-2892181</v>
      </c>
      <c r="H26" s="160">
        <f>'PLR SUM FIXED INPUT PG'!H25</f>
        <v>-3424495</v>
      </c>
      <c r="I26" s="160">
        <f>'PLR SUM FIXED INPUT PG'!I25</f>
        <v>-4239015</v>
      </c>
      <c r="J26" s="160">
        <f>'PLR SUM FIXED INPUT PG'!J25</f>
        <v>-4539618</v>
      </c>
      <c r="K26" s="160">
        <f>'PLR SUM FIXED INPUT PG'!K25</f>
        <v>-4361118</v>
      </c>
      <c r="L26" s="160">
        <f>'PLR SUM FIXED INPUT PG'!L25</f>
        <v>-4427527</v>
      </c>
      <c r="M26" s="160">
        <f>'PLR SUM FIXED INPUT PG'!M25</f>
        <v>-5503119</v>
      </c>
      <c r="N26" s="160">
        <f>'PLR SUM FIXED INPUT PG'!N25</f>
        <v>-5358759</v>
      </c>
      <c r="O26" s="160">
        <f>'PLR SUM FIXED INPUT PG'!O25</f>
        <v>-5219189</v>
      </c>
      <c r="P26" s="160">
        <f>'PLR SUM FIXED INPUT PG'!P25</f>
        <v>-4579952</v>
      </c>
      <c r="Q26" s="160">
        <f>'PLR SUM FIXED INPUT PG'!Q25</f>
        <v>-5126847</v>
      </c>
      <c r="R26" s="160">
        <f>'PLR SUM FIXED INPUT PG'!R25</f>
        <v>4680</v>
      </c>
      <c r="S26" s="160">
        <f>'PLR SUM FIXED INPUT PG'!S25</f>
        <v>4812</v>
      </c>
      <c r="T26" s="160">
        <f>'PLR SUM FIXED INPUT PG'!T25</f>
        <v>22665</v>
      </c>
      <c r="U26" s="160">
        <f>'PLR SUM FIXED INPUT PG'!U25</f>
        <v>45105</v>
      </c>
      <c r="V26" s="160">
        <f>'PLR SUM FIXED INPUT PG'!V25</f>
        <v>67543</v>
      </c>
      <c r="W26" s="160">
        <f>'PLR SUM FIXED INPUT PG'!W25</f>
        <v>62544</v>
      </c>
      <c r="X26" s="160">
        <f>'PLR SUM FIXED INPUT PG'!X25</f>
        <v>82471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-66147756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15446468</v>
      </c>
      <c r="D27" s="160">
        <f>'PLR SUM FIXED INPUT PG'!D26</f>
        <v>11493093</v>
      </c>
      <c r="E27" s="160">
        <f>'PLR SUM FIXED INPUT PG'!E26</f>
        <v>4294449</v>
      </c>
      <c r="F27" s="160">
        <f>'PLR SUM FIXED INPUT PG'!F26</f>
        <v>1837099</v>
      </c>
      <c r="G27" s="160">
        <f>'PLR SUM FIXED INPUT PG'!G26</f>
        <v>2394777</v>
      </c>
      <c r="H27" s="160">
        <f>'PLR SUM FIXED INPUT PG'!H26</f>
        <v>4340242</v>
      </c>
      <c r="I27" s="160">
        <f>'PLR SUM FIXED INPUT PG'!I26</f>
        <v>6338468</v>
      </c>
      <c r="J27" s="160">
        <f>'PLR SUM FIXED INPUT PG'!J26</f>
        <v>6049146</v>
      </c>
      <c r="K27" s="160">
        <f>'PLR SUM FIXED INPUT PG'!K26</f>
        <v>6448014</v>
      </c>
      <c r="L27" s="160">
        <f>'PLR SUM FIXED INPUT PG'!L26</f>
        <v>6670151</v>
      </c>
      <c r="M27" s="160">
        <f>'PLR SUM FIXED INPUT PG'!M26</f>
        <v>6373128</v>
      </c>
      <c r="N27" s="160">
        <f>'PLR SUM FIXED INPUT PG'!N26</f>
        <v>6380848</v>
      </c>
      <c r="O27" s="160">
        <f>'PLR SUM FIXED INPUT PG'!O26</f>
        <v>2481811</v>
      </c>
      <c r="P27" s="160">
        <f>'PLR SUM FIXED INPUT PG'!P26</f>
        <v>1714485</v>
      </c>
      <c r="Q27" s="160">
        <f>'PLR SUM FIXED INPUT PG'!Q26</f>
        <v>1916856</v>
      </c>
      <c r="R27" s="160">
        <f>'PLR SUM FIXED INPUT PG'!R26</f>
        <v>256300</v>
      </c>
      <c r="S27" s="160">
        <f>'PLR SUM FIXED INPUT PG'!S26</f>
        <v>119844</v>
      </c>
      <c r="T27" s="160">
        <f>'PLR SUM FIXED INPUT PG'!T26</f>
        <v>277209</v>
      </c>
      <c r="U27" s="160">
        <f>'PLR SUM FIXED INPUT PG'!U26</f>
        <v>506613</v>
      </c>
      <c r="V27" s="160">
        <f>'PLR SUM FIXED INPUT PG'!V26</f>
        <v>543911</v>
      </c>
      <c r="W27" s="160">
        <f>'PLR SUM FIXED INPUT PG'!W26</f>
        <v>549897</v>
      </c>
      <c r="X27" s="160">
        <f>'PLR SUM FIXED INPUT PG'!X26</f>
        <v>478683</v>
      </c>
      <c r="Y27" s="160">
        <f>'PLR SUM FIXED INPUT PG'!Y26</f>
        <v>2251972</v>
      </c>
      <c r="Z27" s="160">
        <f>'PLR SUM FIXED INPUT PG'!Z26</f>
        <v>2564692</v>
      </c>
      <c r="AA27" s="160">
        <f>SUM(C27:Z27)</f>
        <v>91728156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9755981</v>
      </c>
      <c r="D28" s="164">
        <f t="shared" ref="D28:AA28" si="3">SUM(D26:D27)</f>
        <v>6711952</v>
      </c>
      <c r="E28" s="164">
        <f t="shared" si="3"/>
        <v>391456</v>
      </c>
      <c r="F28" s="164">
        <f t="shared" si="3"/>
        <v>-554036</v>
      </c>
      <c r="G28" s="164">
        <f t="shared" si="3"/>
        <v>-497404</v>
      </c>
      <c r="H28" s="164">
        <f t="shared" si="3"/>
        <v>915747</v>
      </c>
      <c r="I28" s="164">
        <f t="shared" si="3"/>
        <v>2099453</v>
      </c>
      <c r="J28" s="164">
        <f t="shared" si="3"/>
        <v>1509528</v>
      </c>
      <c r="K28" s="164">
        <f t="shared" si="3"/>
        <v>2086896</v>
      </c>
      <c r="L28" s="164">
        <f t="shared" si="3"/>
        <v>2242624</v>
      </c>
      <c r="M28" s="164">
        <f t="shared" si="3"/>
        <v>870009</v>
      </c>
      <c r="N28" s="164">
        <f t="shared" si="3"/>
        <v>1022089</v>
      </c>
      <c r="O28" s="164">
        <f t="shared" si="3"/>
        <v>-2737378</v>
      </c>
      <c r="P28" s="164">
        <f t="shared" si="3"/>
        <v>-2865467</v>
      </c>
      <c r="Q28" s="164">
        <f t="shared" si="3"/>
        <v>-3209991</v>
      </c>
      <c r="R28" s="164">
        <f t="shared" si="3"/>
        <v>260980</v>
      </c>
      <c r="S28" s="164">
        <f t="shared" si="3"/>
        <v>124656</v>
      </c>
      <c r="T28" s="164">
        <f t="shared" si="3"/>
        <v>299874</v>
      </c>
      <c r="U28" s="164">
        <f t="shared" si="3"/>
        <v>551718</v>
      </c>
      <c r="V28" s="164">
        <f t="shared" si="3"/>
        <v>611454</v>
      </c>
      <c r="W28" s="164">
        <f t="shared" si="3"/>
        <v>612441</v>
      </c>
      <c r="X28" s="164">
        <f t="shared" si="3"/>
        <v>561154</v>
      </c>
      <c r="Y28" s="164">
        <f t="shared" si="3"/>
        <v>2251972</v>
      </c>
      <c r="Z28" s="164">
        <f t="shared" si="3"/>
        <v>2564692</v>
      </c>
      <c r="AA28" s="164">
        <f t="shared" si="3"/>
        <v>25580400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9824279</v>
      </c>
      <c r="D29" s="160">
        <f>'PLR SUM FIXED INPUT PG'!D28</f>
        <v>6878334</v>
      </c>
      <c r="E29" s="160">
        <f>'PLR SUM FIXED INPUT PG'!E28</f>
        <v>420483</v>
      </c>
      <c r="F29" s="160">
        <f>'PLR SUM FIXED INPUT PG'!F28</f>
        <v>-601788</v>
      </c>
      <c r="G29" s="160">
        <f>'PLR SUM FIXED INPUT PG'!G28</f>
        <v>-446138</v>
      </c>
      <c r="H29" s="160">
        <f>'PLR SUM FIXED INPUT PG'!H28</f>
        <v>1072046</v>
      </c>
      <c r="I29" s="160">
        <f>'PLR SUM FIXED INPUT PG'!I28</f>
        <v>2098881</v>
      </c>
      <c r="J29" s="160">
        <f>'PLR SUM FIXED INPUT PG'!J28</f>
        <v>1373993</v>
      </c>
      <c r="K29" s="160">
        <f>'PLR SUM FIXED INPUT PG'!K28</f>
        <v>2086184</v>
      </c>
      <c r="L29" s="160">
        <f>'PLR SUM FIXED INPUT PG'!L28</f>
        <v>2370543</v>
      </c>
      <c r="M29" s="160">
        <f>'PLR SUM FIXED INPUT PG'!M28</f>
        <v>942884</v>
      </c>
      <c r="N29" s="160">
        <f>'PLR SUM FIXED INPUT PG'!N28</f>
        <v>1061712</v>
      </c>
      <c r="O29" s="160">
        <f>'PLR SUM FIXED INPUT PG'!O28</f>
        <v>-2710710</v>
      </c>
      <c r="P29" s="160">
        <f>'PLR SUM FIXED INPUT PG'!P28</f>
        <v>-2829620</v>
      </c>
      <c r="Q29" s="160">
        <f>'PLR SUM FIXED INPUT PG'!Q28</f>
        <v>-3135193</v>
      </c>
      <c r="R29" s="160">
        <f>'PLR SUM FIXED INPUT PG'!R28</f>
        <v>260151</v>
      </c>
      <c r="S29" s="160">
        <f>'PLR SUM FIXED INPUT PG'!S28</f>
        <v>176885</v>
      </c>
      <c r="T29" s="160">
        <f>'PLR SUM FIXED INPUT PG'!T28</f>
        <v>318988</v>
      </c>
      <c r="U29" s="160">
        <f>'PLR SUM FIXED INPUT PG'!U28</f>
        <v>365522</v>
      </c>
      <c r="V29" s="160">
        <f>'PLR SUM FIXED INPUT PG'!V28</f>
        <v>360545</v>
      </c>
      <c r="W29" s="160">
        <f>'PLR SUM FIXED INPUT PG'!W28</f>
        <v>427465</v>
      </c>
      <c r="X29" s="160">
        <f>'PLR SUM FIXED INPUT PG'!X28</f>
        <v>497469</v>
      </c>
      <c r="Y29" s="160">
        <f>'PLR SUM FIXED INPUT PG'!Y28</f>
        <v>2140937</v>
      </c>
      <c r="Z29" s="160">
        <f>'PLR SUM FIXED INPUT PG'!Z28</f>
        <v>2420086</v>
      </c>
      <c r="AA29" s="160">
        <f>SUM(C29:Z29)</f>
        <v>25373938</v>
      </c>
    </row>
    <row r="30" spans="1:27" ht="11.25" customHeight="1" x14ac:dyDescent="0.15">
      <c r="A30" s="160" t="str">
        <f>'PLR SUM FIXED INPUT PG'!A29</f>
        <v>Delta</v>
      </c>
      <c r="C30" s="166">
        <f>C28-C29</f>
        <v>-68298</v>
      </c>
      <c r="D30" s="166">
        <f t="shared" ref="D30:AA30" si="4">D28-D29</f>
        <v>-166382</v>
      </c>
      <c r="E30" s="166">
        <f t="shared" si="4"/>
        <v>-29027</v>
      </c>
      <c r="F30" s="166">
        <f t="shared" si="4"/>
        <v>47752</v>
      </c>
      <c r="G30" s="166">
        <f t="shared" si="4"/>
        <v>-51266</v>
      </c>
      <c r="H30" s="166">
        <f t="shared" si="4"/>
        <v>-156299</v>
      </c>
      <c r="I30" s="166">
        <f t="shared" si="4"/>
        <v>572</v>
      </c>
      <c r="J30" s="166">
        <f t="shared" si="4"/>
        <v>135535</v>
      </c>
      <c r="K30" s="166">
        <f t="shared" si="4"/>
        <v>712</v>
      </c>
      <c r="L30" s="166">
        <f t="shared" si="4"/>
        <v>-127919</v>
      </c>
      <c r="M30" s="166">
        <f t="shared" si="4"/>
        <v>-72875</v>
      </c>
      <c r="N30" s="166">
        <f t="shared" si="4"/>
        <v>-39623</v>
      </c>
      <c r="O30" s="166">
        <f t="shared" si="4"/>
        <v>-26668</v>
      </c>
      <c r="P30" s="166">
        <f t="shared" si="4"/>
        <v>-35847</v>
      </c>
      <c r="Q30" s="166">
        <f t="shared" si="4"/>
        <v>-74798</v>
      </c>
      <c r="R30" s="166">
        <f t="shared" si="4"/>
        <v>829</v>
      </c>
      <c r="S30" s="166">
        <f t="shared" si="4"/>
        <v>-52229</v>
      </c>
      <c r="T30" s="166">
        <f t="shared" si="4"/>
        <v>-19114</v>
      </c>
      <c r="U30" s="166">
        <f t="shared" si="4"/>
        <v>186196</v>
      </c>
      <c r="V30" s="166">
        <f t="shared" si="4"/>
        <v>250909</v>
      </c>
      <c r="W30" s="166">
        <f t="shared" si="4"/>
        <v>184976</v>
      </c>
      <c r="X30" s="166">
        <f t="shared" si="4"/>
        <v>63685</v>
      </c>
      <c r="Y30" s="166">
        <f t="shared" si="4"/>
        <v>111035</v>
      </c>
      <c r="Z30" s="166">
        <f t="shared" si="4"/>
        <v>144606</v>
      </c>
      <c r="AA30" s="166">
        <f t="shared" si="4"/>
        <v>206462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-328445</v>
      </c>
      <c r="D42" s="157">
        <f>'PLR SUM INDEX INPUT PG'!D25</f>
        <v>-295806</v>
      </c>
      <c r="E42" s="157">
        <f>'PLR SUM INDEX INPUT PG'!E25</f>
        <v>-326704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-950955</v>
      </c>
    </row>
    <row r="43" spans="1:27" ht="11.25" customHeight="1" thickBot="1" x14ac:dyDescent="0.2">
      <c r="A43" s="163" t="s">
        <v>146</v>
      </c>
      <c r="B43" s="164"/>
      <c r="C43" s="164">
        <f>SUM(C42)</f>
        <v>-328445</v>
      </c>
      <c r="D43" s="164">
        <f t="shared" ref="D43:AA43" si="6">SUM(D42)</f>
        <v>-295806</v>
      </c>
      <c r="E43" s="164">
        <f t="shared" si="6"/>
        <v>-326704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-950955</v>
      </c>
    </row>
    <row r="44" spans="1:27" ht="11.25" customHeight="1" x14ac:dyDescent="0.15">
      <c r="A44" s="160" t="s">
        <v>2</v>
      </c>
      <c r="C44" s="160">
        <f>'PLR SUM INDEX INPUT PG'!C28</f>
        <v>-328414</v>
      </c>
      <c r="D44" s="160">
        <f>'PLR SUM INDEX INPUT PG'!D28</f>
        <v>-295779</v>
      </c>
      <c r="E44" s="160">
        <f>'PLR SUM INDEX INPUT PG'!E28</f>
        <v>-326675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-950868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-27</v>
      </c>
      <c r="E45" s="166">
        <f>'PLR SUM INDEX INPUT PG'!E29</f>
        <v>-29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-87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12/27/2001</v>
      </c>
    </row>
    <row r="3" spans="1:27" ht="12" customHeight="1" x14ac:dyDescent="0.2">
      <c r="A3" s="178" t="str">
        <f>'PLR DET FIXED INPUT PG'!A3</f>
        <v>Prior Date:          12/26/2001</v>
      </c>
    </row>
    <row r="4" spans="1:27" ht="12" customHeight="1" x14ac:dyDescent="0.2">
      <c r="A4" s="178" t="str">
        <f>'PLR DET FIXED INPUT PG'!A4</f>
        <v>As of:                  12/27/2001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2.56</v>
      </c>
      <c r="D15" s="188">
        <f>'PLR DET FIXED INPUT PG'!D15</f>
        <v>2.62</v>
      </c>
      <c r="E15" s="188">
        <f>'PLR DET FIXED INPUT PG'!E15</f>
        <v>2.63</v>
      </c>
      <c r="F15" s="188">
        <f>'PLR DET FIXED INPUT PG'!F15</f>
        <v>2.63</v>
      </c>
      <c r="G15" s="188">
        <f>'PLR DET FIXED INPUT PG'!G15</f>
        <v>2.68</v>
      </c>
      <c r="H15" s="188">
        <f>'PLR DET FIXED INPUT PG'!H15</f>
        <v>2.74</v>
      </c>
      <c r="I15" s="188">
        <f>'PLR DET FIXED INPUT PG'!I15</f>
        <v>2.79</v>
      </c>
      <c r="J15" s="188">
        <f>'PLR DET FIXED INPUT PG'!J15</f>
        <v>2.83</v>
      </c>
      <c r="K15" s="188">
        <f>'PLR DET FIXED INPUT PG'!K15</f>
        <v>2.84</v>
      </c>
      <c r="L15" s="188">
        <f>'PLR DET FIXED INPUT PG'!L15</f>
        <v>2.88</v>
      </c>
      <c r="M15" s="188">
        <f>'PLR DET FIXED INPUT PG'!M15</f>
        <v>3.07</v>
      </c>
      <c r="N15" s="188">
        <f>'PLR DET FIXED INPUT PG'!N15</f>
        <v>3.26</v>
      </c>
      <c r="O15" s="188">
        <f>'PLR DET FIXED INPUT PG'!O15</f>
        <v>3.35</v>
      </c>
      <c r="P15" s="188">
        <f>'PLR DET FIXED INPUT PG'!P15</f>
        <v>3.29</v>
      </c>
      <c r="Q15" s="188">
        <f>'PLR DET FIXED INPUT PG'!Q15</f>
        <v>3.22</v>
      </c>
      <c r="R15" s="188">
        <f>'PLR DET FIXED INPUT PG'!R15</f>
        <v>3.06</v>
      </c>
      <c r="S15" s="188">
        <f>'PLR DET FIXED INPUT PG'!S15</f>
        <v>3.06</v>
      </c>
      <c r="T15" s="188">
        <f>'PLR DET FIXED INPUT PG'!T15</f>
        <v>3.1</v>
      </c>
      <c r="U15" s="188">
        <f>'PLR DET FIXED INPUT PG'!U15</f>
        <v>3.13</v>
      </c>
      <c r="V15" s="188">
        <f>'PLR DET FIXED INPUT PG'!V15</f>
        <v>3.18</v>
      </c>
      <c r="W15" s="188">
        <f>'PLR DET FIXED INPUT PG'!W15</f>
        <v>3.17</v>
      </c>
      <c r="X15" s="188">
        <f>'PLR DET FIXED INPUT PG'!X15</f>
        <v>3.21</v>
      </c>
      <c r="Y15" s="188">
        <f>'PLR DET FIXED INPUT PG'!Y15</f>
        <v>3.35</v>
      </c>
      <c r="Z15" s="188">
        <f>'PLR DET FIXED INPUT PG'!Z15</f>
        <v>3.5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2.91</v>
      </c>
      <c r="D16" s="188">
        <f>'PLR DET FIXED INPUT PG'!D16</f>
        <v>2.94</v>
      </c>
      <c r="E16" s="188">
        <f>'PLR DET FIXED INPUT PG'!E16</f>
        <v>2.92</v>
      </c>
      <c r="F16" s="188">
        <f>'PLR DET FIXED INPUT PG'!F16</f>
        <v>2.87</v>
      </c>
      <c r="G16" s="188">
        <f>'PLR DET FIXED INPUT PG'!G16</f>
        <v>2.91</v>
      </c>
      <c r="H16" s="188">
        <f>'PLR DET FIXED INPUT PG'!H16</f>
        <v>2.96</v>
      </c>
      <c r="I16" s="188">
        <f>'PLR DET FIXED INPUT PG'!I16</f>
        <v>3</v>
      </c>
      <c r="J16" s="188">
        <f>'PLR DET FIXED INPUT PG'!J16</f>
        <v>3.04</v>
      </c>
      <c r="K16" s="188">
        <f>'PLR DET FIXED INPUT PG'!K16</f>
        <v>3.05</v>
      </c>
      <c r="L16" s="188">
        <f>'PLR DET FIXED INPUT PG'!L16</f>
        <v>3.07</v>
      </c>
      <c r="M16" s="188">
        <f>'PLR DET FIXED INPUT PG'!M16</f>
        <v>3.26</v>
      </c>
      <c r="N16" s="188">
        <f>'PLR DET FIXED INPUT PG'!N16</f>
        <v>3.43</v>
      </c>
      <c r="O16" s="188">
        <f>'PLR DET FIXED INPUT PG'!O16</f>
        <v>3.52</v>
      </c>
      <c r="P16" s="188">
        <f>'PLR DET FIXED INPUT PG'!P16</f>
        <v>3.45</v>
      </c>
      <c r="Q16" s="188">
        <f>'PLR DET FIXED INPUT PG'!Q16</f>
        <v>3.37</v>
      </c>
      <c r="R16" s="188">
        <f>'PLR DET FIXED INPUT PG'!R16</f>
        <v>3.22</v>
      </c>
      <c r="S16" s="188">
        <f>'PLR DET FIXED INPUT PG'!S16</f>
        <v>3.21</v>
      </c>
      <c r="T16" s="188">
        <f>'PLR DET FIXED INPUT PG'!T16</f>
        <v>3.24</v>
      </c>
      <c r="U16" s="188">
        <f>'PLR DET FIXED INPUT PG'!U16</f>
        <v>3.28</v>
      </c>
      <c r="V16" s="188">
        <f>'PLR DET FIXED INPUT PG'!V16</f>
        <v>3.32</v>
      </c>
      <c r="W16" s="188">
        <f>'PLR DET FIXED INPUT PG'!W16</f>
        <v>3.31</v>
      </c>
      <c r="X16" s="188">
        <f>'PLR DET FIXED INPUT PG'!X16</f>
        <v>3.34</v>
      </c>
      <c r="Y16" s="188">
        <f>'PLR DET FIXED INPUT PG'!Y16</f>
        <v>3.49</v>
      </c>
      <c r="Z16" s="188">
        <f>'PLR DET FIXED INPUT PG'!Z16</f>
        <v>3.63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-0.35</v>
      </c>
      <c r="D17" s="189">
        <f>'PLR DET FIXED INPUT PG'!D17</f>
        <v>-0.32</v>
      </c>
      <c r="E17" s="189">
        <f>'PLR DET FIXED INPUT PG'!E17</f>
        <v>-0.28999999999999998</v>
      </c>
      <c r="F17" s="189">
        <f>'PLR DET FIXED INPUT PG'!F17</f>
        <v>-0.24</v>
      </c>
      <c r="G17" s="189">
        <f>'PLR DET FIXED INPUT PG'!G17</f>
        <v>-0.23</v>
      </c>
      <c r="H17" s="189">
        <f>'PLR DET FIXED INPUT PG'!H17</f>
        <v>-0.22</v>
      </c>
      <c r="I17" s="189">
        <f>'PLR DET FIXED INPUT PG'!I17</f>
        <v>-0.21</v>
      </c>
      <c r="J17" s="189">
        <f>'PLR DET FIXED INPUT PG'!J17</f>
        <v>-0.21</v>
      </c>
      <c r="K17" s="189">
        <f>'PLR DET FIXED INPUT PG'!K17</f>
        <v>-0.21</v>
      </c>
      <c r="L17" s="189">
        <f>'PLR DET FIXED INPUT PG'!L17</f>
        <v>-0.19</v>
      </c>
      <c r="M17" s="189">
        <f>'PLR DET FIXED INPUT PG'!M17</f>
        <v>-0.19</v>
      </c>
      <c r="N17" s="189">
        <f>'PLR DET FIXED INPUT PG'!N17</f>
        <v>-0.17</v>
      </c>
      <c r="O17" s="189">
        <f>'PLR DET FIXED INPUT PG'!O17</f>
        <v>-0.17</v>
      </c>
      <c r="P17" s="189">
        <f>'PLR DET FIXED INPUT PG'!P17</f>
        <v>-0.16</v>
      </c>
      <c r="Q17" s="189">
        <f>'PLR DET FIXED INPUT PG'!Q17</f>
        <v>-0.15</v>
      </c>
      <c r="R17" s="189">
        <f>'PLR DET FIXED INPUT PG'!R17</f>
        <v>-0.16</v>
      </c>
      <c r="S17" s="189">
        <f>'PLR DET FIXED INPUT PG'!S17</f>
        <v>-0.15</v>
      </c>
      <c r="T17" s="189">
        <f>'PLR DET FIXED INPUT PG'!T17</f>
        <v>-0.14000000000000001</v>
      </c>
      <c r="U17" s="189">
        <f>'PLR DET FIXED INPUT PG'!U17</f>
        <v>-0.15</v>
      </c>
      <c r="V17" s="189">
        <f>'PLR DET FIXED INPUT PG'!V17</f>
        <v>-0.14000000000000001</v>
      </c>
      <c r="W17" s="189">
        <f>'PLR DET FIXED INPUT PG'!W17</f>
        <v>-0.14000000000000001</v>
      </c>
      <c r="X17" s="189">
        <f>'PLR DET FIXED INPUT PG'!X17</f>
        <v>-0.13</v>
      </c>
      <c r="Y17" s="189">
        <f>'PLR DET FIXED INPUT PG'!Y17</f>
        <v>-0.14000000000000001</v>
      </c>
      <c r="Z17" s="189">
        <f>'PLR DET FIXED INPUT PG'!Z17</f>
        <v>-0.13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-32935.483899999999</v>
      </c>
      <c r="D28" s="186">
        <f>'PLR DET FIXED INPUT PG'!D28</f>
        <v>-20785.678599999999</v>
      </c>
      <c r="E28" s="186">
        <f>'PLR DET FIXED INPUT PG'!E28</f>
        <v>-8774.1612999999998</v>
      </c>
      <c r="F28" s="186">
        <f>'PLR DET FIXED INPUT PG'!F28</f>
        <v>-8566.6666999999998</v>
      </c>
      <c r="G28" s="186">
        <f>'PLR DET FIXED INPUT PG'!G28</f>
        <v>-6774.1935000000003</v>
      </c>
      <c r="H28" s="186">
        <f>'PLR DET FIXED INPUT PG'!H28</f>
        <v>-7600</v>
      </c>
      <c r="I28" s="186">
        <f>'PLR DET FIXED INPUT PG'!I28</f>
        <v>-26419.3226</v>
      </c>
      <c r="J28" s="186">
        <f>'PLR DET FIXED INPUT PG'!J28</f>
        <v>-31064.483899999999</v>
      </c>
      <c r="K28" s="186">
        <f>'PLR DET FIXED INPUT PG'!K28</f>
        <v>-26000</v>
      </c>
      <c r="L28" s="186">
        <f>'PLR DET FIXED INPUT PG'!L28</f>
        <v>-20387.096799999999</v>
      </c>
      <c r="M28" s="186">
        <f>'PLR DET FIXED INPUT PG'!M28</f>
        <v>-19599.966700000001</v>
      </c>
      <c r="N28" s="186">
        <f>'PLR DET FIXED INPUT PG'!N28</f>
        <v>-21322.580600000001</v>
      </c>
      <c r="O28" s="186">
        <f>'PLR DET FIXED INPUT PG'!O28</f>
        <v>-21677.4516</v>
      </c>
      <c r="P28" s="186">
        <f>'PLR DET FIXED INPUT PG'!P28</f>
        <v>-17785.7143</v>
      </c>
      <c r="Q28" s="186">
        <f>'PLR DET FIXED INPUT PG'!Q28</f>
        <v>-14483.870999999999</v>
      </c>
      <c r="R28" s="186">
        <f>'PLR DET FIXED INPUT PG'!R28</f>
        <v>-9566.6666999999998</v>
      </c>
      <c r="S28" s="186">
        <f>'PLR DET FIXED INPUT PG'!S28</f>
        <v>-612.90319999999997</v>
      </c>
      <c r="T28" s="186">
        <f>'PLR DET FIXED INPUT PG'!T28</f>
        <v>-6833.3</v>
      </c>
      <c r="U28" s="186">
        <f>'PLR DET FIXED INPUT PG'!U28</f>
        <v>-22096.8387</v>
      </c>
      <c r="V28" s="186">
        <f>'PLR DET FIXED INPUT PG'!V28</f>
        <v>-26838.741900000001</v>
      </c>
      <c r="W28" s="186">
        <f>'PLR DET FIXED INPUT PG'!W28</f>
        <v>-24300</v>
      </c>
      <c r="X28" s="186">
        <f>'PLR DET FIXED INPUT PG'!X28</f>
        <v>-14483.903200000001</v>
      </c>
      <c r="Y28" s="186">
        <f>'PLR DET FIXED INPUT PG'!Y28</f>
        <v>-15600</v>
      </c>
      <c r="Z28" s="186">
        <f>'PLR DET FIXED INPUT PG'!Z28</f>
        <v>-19387.096799999999</v>
      </c>
      <c r="AA28" s="186">
        <f>'PLR DET FIXED INPUT PG'!AA28</f>
        <v>-423896.12200000003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238.11069999999745</v>
      </c>
      <c r="D29" s="187">
        <f t="shared" ref="D29:Z29" si="0">SUM(D27:D28)</f>
        <v>12387.915999999997</v>
      </c>
      <c r="E29" s="187">
        <f t="shared" si="0"/>
        <v>24399.433299999997</v>
      </c>
      <c r="F29" s="187">
        <f t="shared" si="0"/>
        <v>5650.5881000000008</v>
      </c>
      <c r="G29" s="187">
        <f t="shared" si="0"/>
        <v>7443.0613000000003</v>
      </c>
      <c r="H29" s="187">
        <f t="shared" si="0"/>
        <v>6617.2548000000006</v>
      </c>
      <c r="I29" s="187">
        <f t="shared" si="0"/>
        <v>-12202.067799999999</v>
      </c>
      <c r="J29" s="187">
        <f t="shared" si="0"/>
        <v>-16847.229099999997</v>
      </c>
      <c r="K29" s="187">
        <f t="shared" si="0"/>
        <v>-11782.745199999999</v>
      </c>
      <c r="L29" s="187">
        <f t="shared" si="0"/>
        <v>-6169.8419999999987</v>
      </c>
      <c r="M29" s="187">
        <f t="shared" si="0"/>
        <v>-5382.7119000000002</v>
      </c>
      <c r="N29" s="187">
        <f t="shared" si="0"/>
        <v>-7105.3258000000005</v>
      </c>
      <c r="O29" s="187">
        <f t="shared" si="0"/>
        <v>-7460.1967999999997</v>
      </c>
      <c r="P29" s="187">
        <f t="shared" si="0"/>
        <v>-3568.459499999999</v>
      </c>
      <c r="Q29" s="187">
        <f t="shared" si="0"/>
        <v>-266.61619999999857</v>
      </c>
      <c r="R29" s="187">
        <f t="shared" si="0"/>
        <v>-9566.6666999999998</v>
      </c>
      <c r="S29" s="187">
        <f t="shared" si="0"/>
        <v>-612.90319999999997</v>
      </c>
      <c r="T29" s="187">
        <f t="shared" si="0"/>
        <v>-6833.3</v>
      </c>
      <c r="U29" s="187">
        <f t="shared" si="0"/>
        <v>-22096.8387</v>
      </c>
      <c r="V29" s="187">
        <f t="shared" si="0"/>
        <v>-26838.741900000001</v>
      </c>
      <c r="W29" s="187">
        <f t="shared" si="0"/>
        <v>-24300</v>
      </c>
      <c r="X29" s="187">
        <f t="shared" si="0"/>
        <v>-14483.903200000001</v>
      </c>
      <c r="Y29" s="187">
        <f t="shared" si="0"/>
        <v>-15600</v>
      </c>
      <c r="Z29" s="187">
        <f t="shared" si="0"/>
        <v>-19387.096799999999</v>
      </c>
      <c r="AA29" s="187">
        <f>'PLR DET FIXED INPUT PG'!AA29</f>
        <v>-153768.28060000006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-4500.9742000000024</v>
      </c>
      <c r="D34" s="193">
        <f t="shared" ref="D34:Z34" si="1">D29+D32</f>
        <v>2909.7460999999967</v>
      </c>
      <c r="E34" s="193">
        <f t="shared" si="1"/>
        <v>14921.263399999996</v>
      </c>
      <c r="F34" s="193">
        <f t="shared" si="1"/>
        <v>911.50320000000102</v>
      </c>
      <c r="G34" s="193">
        <f t="shared" si="1"/>
        <v>2703.9764000000005</v>
      </c>
      <c r="H34" s="193">
        <f t="shared" si="1"/>
        <v>6617.2548000000006</v>
      </c>
      <c r="I34" s="193">
        <f t="shared" si="1"/>
        <v>-12202.067799999999</v>
      </c>
      <c r="J34" s="193">
        <f t="shared" si="1"/>
        <v>-16847.229099999997</v>
      </c>
      <c r="K34" s="193">
        <f t="shared" si="1"/>
        <v>-11782.745199999999</v>
      </c>
      <c r="L34" s="193">
        <f t="shared" si="1"/>
        <v>-6169.8419999999987</v>
      </c>
      <c r="M34" s="193">
        <f t="shared" si="1"/>
        <v>-643.62700000000041</v>
      </c>
      <c r="N34" s="193">
        <f t="shared" si="1"/>
        <v>-2366.2409000000007</v>
      </c>
      <c r="O34" s="193">
        <f t="shared" si="1"/>
        <v>-2721.1118999999999</v>
      </c>
      <c r="P34" s="193">
        <f t="shared" si="1"/>
        <v>1170.6254000000008</v>
      </c>
      <c r="Q34" s="193">
        <f t="shared" si="1"/>
        <v>4472.4687000000013</v>
      </c>
      <c r="R34" s="193">
        <f t="shared" si="1"/>
        <v>-88.496799999998984</v>
      </c>
      <c r="S34" s="193">
        <f t="shared" si="1"/>
        <v>8865.2667000000001</v>
      </c>
      <c r="T34" s="193">
        <f t="shared" si="1"/>
        <v>2644.8699000000006</v>
      </c>
      <c r="U34" s="193">
        <f t="shared" si="1"/>
        <v>-12618.668799999999</v>
      </c>
      <c r="V34" s="193">
        <f t="shared" si="1"/>
        <v>-17360.572</v>
      </c>
      <c r="W34" s="193">
        <f t="shared" si="1"/>
        <v>-14821.830099999999</v>
      </c>
      <c r="X34" s="193">
        <f t="shared" si="1"/>
        <v>-5005.7332999999999</v>
      </c>
      <c r="Y34" s="193">
        <f t="shared" si="1"/>
        <v>-15600</v>
      </c>
      <c r="Z34" s="193">
        <f t="shared" si="1"/>
        <v>-19387.096799999999</v>
      </c>
      <c r="AA34" s="194">
        <f>'PLR DET FIXED INPUT PG'!AA34</f>
        <v>-96899.261300000057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-28548.3871</v>
      </c>
      <c r="D38" s="186">
        <f>'PLR DET FIXED INPUT PG'!D38</f>
        <v>-15928.5357</v>
      </c>
      <c r="E38" s="186">
        <f>'PLR DET FIXED INPUT PG'!E38</f>
        <v>-5290.2902999999997</v>
      </c>
      <c r="F38" s="186">
        <f>'PLR DET FIXED INPUT PG'!F38</f>
        <v>-6366.6666999999998</v>
      </c>
      <c r="G38" s="186">
        <f>'PLR DET FIXED INPUT PG'!G38</f>
        <v>-5580.6451999999999</v>
      </c>
      <c r="H38" s="186">
        <f>'PLR DET FIXED INPUT PG'!H38</f>
        <v>-6800</v>
      </c>
      <c r="I38" s="186">
        <f>'PLR DET FIXED INPUT PG'!I38</f>
        <v>-24516.096799999999</v>
      </c>
      <c r="J38" s="186">
        <f>'PLR DET FIXED INPUT PG'!J38</f>
        <v>-30064.483899999999</v>
      </c>
      <c r="K38" s="186">
        <f>'PLR DET FIXED INPUT PG'!K38</f>
        <v>-24866.666700000002</v>
      </c>
      <c r="L38" s="186">
        <f>'PLR DET FIXED INPUT PG'!L38</f>
        <v>-18451.6129</v>
      </c>
      <c r="M38" s="186">
        <f>'PLR DET FIXED INPUT PG'!M38</f>
        <v>-17599.966700000001</v>
      </c>
      <c r="N38" s="186">
        <f>'PLR DET FIXED INPUT PG'!N38</f>
        <v>-19580.645199999999</v>
      </c>
      <c r="O38" s="186">
        <f>'PLR DET FIXED INPUT PG'!O38</f>
        <v>-20290.354800000001</v>
      </c>
      <c r="P38" s="186">
        <f>'PLR DET FIXED INPUT PG'!P38</f>
        <v>-16571.428599999999</v>
      </c>
      <c r="Q38" s="186">
        <f>'PLR DET FIXED INPUT PG'!Q38</f>
        <v>-13774.193499999999</v>
      </c>
      <c r="R38" s="186">
        <f>'PLR DET FIXED INPUT PG'!R38</f>
        <v>-9000</v>
      </c>
      <c r="S38" s="186">
        <f>'PLR DET FIXED INPUT PG'!S38</f>
        <v>-580.64520000000005</v>
      </c>
      <c r="T38" s="186">
        <f>'PLR DET FIXED INPUT PG'!T38</f>
        <v>-6466.6333000000004</v>
      </c>
      <c r="U38" s="186">
        <f>'PLR DET FIXED INPUT PG'!U38</f>
        <v>-21387.1613</v>
      </c>
      <c r="V38" s="186">
        <f>'PLR DET FIXED INPUT PG'!V38</f>
        <v>-26161.3226</v>
      </c>
      <c r="W38" s="186">
        <f>'PLR DET FIXED INPUT PG'!W38</f>
        <v>-23533.333299999998</v>
      </c>
      <c r="X38" s="186">
        <f>'PLR DET FIXED INPUT PG'!X38</f>
        <v>-13935.516100000001</v>
      </c>
      <c r="Y38" s="186">
        <f>'PLR DET FIXED INPUT PG'!Y38</f>
        <v>-15300</v>
      </c>
      <c r="Z38" s="186">
        <f>'PLR DET FIXED INPUT PG'!Z38</f>
        <v>-18612.903200000001</v>
      </c>
      <c r="AA38" s="186">
        <f>'PLR DET FIXED INPUT PG'!AA38</f>
        <v>-389207.48910000001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-113.87740000000304</v>
      </c>
      <c r="D40" s="187">
        <f t="shared" ref="D40:Z40" si="2">SUM(D37:D39)</f>
        <v>7766.8889999999956</v>
      </c>
      <c r="E40" s="187">
        <f t="shared" si="2"/>
        <v>18405.134399999995</v>
      </c>
      <c r="F40" s="187">
        <f t="shared" si="2"/>
        <v>3111.503200000001</v>
      </c>
      <c r="G40" s="187">
        <f t="shared" si="2"/>
        <v>3897.5246999999999</v>
      </c>
      <c r="H40" s="187">
        <f t="shared" si="2"/>
        <v>7417.2548000000006</v>
      </c>
      <c r="I40" s="187">
        <f t="shared" si="2"/>
        <v>-10298.841999999999</v>
      </c>
      <c r="J40" s="187">
        <f t="shared" si="2"/>
        <v>-15847.229099999999</v>
      </c>
      <c r="K40" s="187">
        <f t="shared" si="2"/>
        <v>-10649.411900000001</v>
      </c>
      <c r="L40" s="187">
        <f t="shared" si="2"/>
        <v>-4234.3580999999995</v>
      </c>
      <c r="M40" s="187">
        <f t="shared" si="2"/>
        <v>1356.3729999999996</v>
      </c>
      <c r="N40" s="187">
        <f t="shared" si="2"/>
        <v>-624.30549999999857</v>
      </c>
      <c r="O40" s="187">
        <f t="shared" si="2"/>
        <v>-1334.0151000000005</v>
      </c>
      <c r="P40" s="187">
        <f t="shared" si="2"/>
        <v>2384.9111000000012</v>
      </c>
      <c r="Q40" s="187">
        <f t="shared" si="2"/>
        <v>5182.146200000001</v>
      </c>
      <c r="R40" s="187">
        <f t="shared" si="2"/>
        <v>478.16990000000078</v>
      </c>
      <c r="S40" s="187">
        <f t="shared" si="2"/>
        <v>8897.5246999999999</v>
      </c>
      <c r="T40" s="187">
        <f t="shared" si="2"/>
        <v>3011.5366000000004</v>
      </c>
      <c r="U40" s="187">
        <f t="shared" si="2"/>
        <v>-11908.991399999999</v>
      </c>
      <c r="V40" s="187">
        <f t="shared" si="2"/>
        <v>-16683.152699999999</v>
      </c>
      <c r="W40" s="187">
        <f t="shared" si="2"/>
        <v>-14055.163399999998</v>
      </c>
      <c r="X40" s="187">
        <f t="shared" si="2"/>
        <v>-4457.3462</v>
      </c>
      <c r="Y40" s="187">
        <f t="shared" si="2"/>
        <v>-15300</v>
      </c>
      <c r="Z40" s="187">
        <f t="shared" si="2"/>
        <v>-18612.903200000001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-4387.0967999999993</v>
      </c>
      <c r="D44" s="186">
        <f t="shared" ref="D44:Z44" si="4">D28-D38</f>
        <v>-4857.1428999999989</v>
      </c>
      <c r="E44" s="186">
        <f t="shared" si="4"/>
        <v>-3483.8710000000001</v>
      </c>
      <c r="F44" s="186">
        <f t="shared" si="4"/>
        <v>-2200</v>
      </c>
      <c r="G44" s="186">
        <f t="shared" si="4"/>
        <v>-1193.5483000000004</v>
      </c>
      <c r="H44" s="186">
        <f t="shared" si="4"/>
        <v>-800</v>
      </c>
      <c r="I44" s="186">
        <f t="shared" si="4"/>
        <v>-1903.2258000000002</v>
      </c>
      <c r="J44" s="186">
        <f t="shared" si="4"/>
        <v>-1000</v>
      </c>
      <c r="K44" s="186">
        <f t="shared" si="4"/>
        <v>-1133.3332999999984</v>
      </c>
      <c r="L44" s="186">
        <f t="shared" si="4"/>
        <v>-1935.4838999999993</v>
      </c>
      <c r="M44" s="186">
        <f t="shared" si="4"/>
        <v>-2000</v>
      </c>
      <c r="N44" s="186">
        <f t="shared" si="4"/>
        <v>-1741.9354000000021</v>
      </c>
      <c r="O44" s="186">
        <f t="shared" si="4"/>
        <v>-1387.0967999999993</v>
      </c>
      <c r="P44" s="186">
        <f t="shared" si="4"/>
        <v>-1214.2857000000004</v>
      </c>
      <c r="Q44" s="186">
        <f t="shared" si="4"/>
        <v>-709.67749999999978</v>
      </c>
      <c r="R44" s="186">
        <f t="shared" si="4"/>
        <v>-566.66669999999976</v>
      </c>
      <c r="S44" s="186">
        <f t="shared" si="4"/>
        <v>-32.257999999999925</v>
      </c>
      <c r="T44" s="186">
        <f t="shared" si="4"/>
        <v>-366.66669999999976</v>
      </c>
      <c r="U44" s="186">
        <f t="shared" si="4"/>
        <v>-709.67740000000049</v>
      </c>
      <c r="V44" s="186">
        <f t="shared" si="4"/>
        <v>-677.41930000000139</v>
      </c>
      <c r="W44" s="186">
        <f t="shared" si="4"/>
        <v>-766.66670000000158</v>
      </c>
      <c r="X44" s="186">
        <f t="shared" si="4"/>
        <v>-548.38709999999992</v>
      </c>
      <c r="Y44" s="186">
        <f t="shared" si="4"/>
        <v>-300</v>
      </c>
      <c r="Z44" s="186">
        <f t="shared" si="4"/>
        <v>-774.1935999999987</v>
      </c>
      <c r="AA44" s="186">
        <f>'PLR DET FIXED INPUT PG'!AA44</f>
        <v>-34688.632900000026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-4387.0967999999993</v>
      </c>
      <c r="D46" s="187">
        <f t="shared" ref="D46:Z46" si="6">SUM(D43:D45)</f>
        <v>-4857.1428999999989</v>
      </c>
      <c r="E46" s="187">
        <f t="shared" si="6"/>
        <v>-3483.8710000000001</v>
      </c>
      <c r="F46" s="187">
        <f t="shared" si="6"/>
        <v>-2200</v>
      </c>
      <c r="G46" s="187">
        <f t="shared" si="6"/>
        <v>-1193.5483000000004</v>
      </c>
      <c r="H46" s="187">
        <f t="shared" si="6"/>
        <v>-800</v>
      </c>
      <c r="I46" s="187">
        <f t="shared" si="6"/>
        <v>-1903.2258000000002</v>
      </c>
      <c r="J46" s="187">
        <f t="shared" si="6"/>
        <v>-1000</v>
      </c>
      <c r="K46" s="187">
        <f t="shared" si="6"/>
        <v>-1133.3332999999984</v>
      </c>
      <c r="L46" s="187">
        <f t="shared" si="6"/>
        <v>-1935.4838999999993</v>
      </c>
      <c r="M46" s="187">
        <f t="shared" si="6"/>
        <v>-2000</v>
      </c>
      <c r="N46" s="187">
        <f t="shared" si="6"/>
        <v>-1741.9354000000021</v>
      </c>
      <c r="O46" s="187">
        <f t="shared" si="6"/>
        <v>-1387.0967999999993</v>
      </c>
      <c r="P46" s="187">
        <f t="shared" si="6"/>
        <v>-1214.2857000000004</v>
      </c>
      <c r="Q46" s="187">
        <f t="shared" si="6"/>
        <v>-709.67749999999978</v>
      </c>
      <c r="R46" s="187">
        <f t="shared" si="6"/>
        <v>-566.66669999999976</v>
      </c>
      <c r="S46" s="187">
        <f t="shared" si="6"/>
        <v>-32.257999999999925</v>
      </c>
      <c r="T46" s="187">
        <f t="shared" si="6"/>
        <v>-366.66669999999976</v>
      </c>
      <c r="U46" s="187">
        <f t="shared" si="6"/>
        <v>-709.67740000000049</v>
      </c>
      <c r="V46" s="187">
        <f t="shared" si="6"/>
        <v>-677.41930000000139</v>
      </c>
      <c r="W46" s="187">
        <f t="shared" si="6"/>
        <v>-766.66670000000158</v>
      </c>
      <c r="X46" s="187">
        <f t="shared" si="6"/>
        <v>-548.38709999999992</v>
      </c>
      <c r="Y46" s="187">
        <f t="shared" si="6"/>
        <v>-300</v>
      </c>
      <c r="Z46" s="187">
        <f t="shared" si="6"/>
        <v>-774.1935999999987</v>
      </c>
      <c r="AA46" s="187">
        <f>'PLR DET FIXED INPUT PG'!AA46</f>
        <v>-34688.632900000026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3.31</v>
      </c>
      <c r="D49" s="188">
        <f>'PLR DET FIXED INPUT PG'!D49</f>
        <v>3.26</v>
      </c>
      <c r="E49" s="188">
        <f>'PLR DET FIXED INPUT PG'!E49</f>
        <v>3.26</v>
      </c>
      <c r="F49" s="188">
        <f>'PLR DET FIXED INPUT PG'!F49</f>
        <v>3.18</v>
      </c>
      <c r="G49" s="188">
        <f>'PLR DET FIXED INPUT PG'!G49</f>
        <v>3.26</v>
      </c>
      <c r="H49" s="188">
        <f>'PLR DET FIXED INPUT PG'!H49</f>
        <v>3.35</v>
      </c>
      <c r="I49" s="188">
        <f>'PLR DET FIXED INPUT PG'!I49</f>
        <v>3.42</v>
      </c>
      <c r="J49" s="188">
        <f>'PLR DET FIXED INPUT PG'!J49</f>
        <v>3.48</v>
      </c>
      <c r="K49" s="188">
        <f>'PLR DET FIXED INPUT PG'!K49</f>
        <v>3.5</v>
      </c>
      <c r="L49" s="188">
        <f>'PLR DET FIXED INPUT PG'!L49</f>
        <v>3.55</v>
      </c>
      <c r="M49" s="188">
        <f>'PLR DET FIXED INPUT PG'!M49</f>
        <v>3.98</v>
      </c>
      <c r="N49" s="188">
        <f>'PLR DET FIXED INPUT PG'!N49</f>
        <v>4.26</v>
      </c>
      <c r="O49" s="188">
        <f>'PLR DET FIXED INPUT PG'!O49</f>
        <v>4.3899999999999997</v>
      </c>
      <c r="P49" s="188">
        <f>'PLR DET FIXED INPUT PG'!P49</f>
        <v>4.3</v>
      </c>
      <c r="Q49" s="188">
        <f>'PLR DET FIXED INPUT PG'!Q49</f>
        <v>4.2</v>
      </c>
      <c r="R49" s="188">
        <f>'PLR DET FIXED INPUT PG'!R49</f>
        <v>4.01</v>
      </c>
      <c r="S49" s="188">
        <f>'PLR DET FIXED INPUT PG'!S49</f>
        <v>4.01</v>
      </c>
      <c r="T49" s="188">
        <f>'PLR DET FIXED INPUT PG'!T49</f>
        <v>4.0599999999999996</v>
      </c>
      <c r="U49" s="188">
        <f>'PLR DET FIXED INPUT PG'!U49</f>
        <v>4.12</v>
      </c>
      <c r="V49" s="188">
        <f>'PLR DET FIXED INPUT PG'!V49</f>
        <v>4.18</v>
      </c>
      <c r="W49" s="188">
        <f>'PLR DET FIXED INPUT PG'!W49</f>
        <v>4.17</v>
      </c>
      <c r="X49" s="188">
        <f>'PLR DET FIXED INPUT PG'!X49</f>
        <v>4.22</v>
      </c>
      <c r="Y49" s="188">
        <f>'PLR DET FIXED INPUT PG'!Y49</f>
        <v>4.45</v>
      </c>
      <c r="Z49" s="188">
        <f>'PLR DET FIXED INPUT PG'!Z49</f>
        <v>4.67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3.53</v>
      </c>
      <c r="D50" s="188">
        <f>'PLR DET FIXED INPUT PG'!D50</f>
        <v>3.67</v>
      </c>
      <c r="E50" s="188">
        <f>'PLR DET FIXED INPUT PG'!E50</f>
        <v>3.64</v>
      </c>
      <c r="F50" s="188">
        <f>'PLR DET FIXED INPUT PG'!F50</f>
        <v>3.52</v>
      </c>
      <c r="G50" s="188">
        <f>'PLR DET FIXED INPUT PG'!G50</f>
        <v>3.58</v>
      </c>
      <c r="H50" s="188">
        <f>'PLR DET FIXED INPUT PG'!H50</f>
        <v>3.65</v>
      </c>
      <c r="I50" s="188">
        <f>'PLR DET FIXED INPUT PG'!I50</f>
        <v>3.71</v>
      </c>
      <c r="J50" s="188">
        <f>'PLR DET FIXED INPUT PG'!J50</f>
        <v>3.77</v>
      </c>
      <c r="K50" s="188">
        <f>'PLR DET FIXED INPUT PG'!K50</f>
        <v>3.78</v>
      </c>
      <c r="L50" s="188">
        <f>'PLR DET FIXED INPUT PG'!L50</f>
        <v>3.81</v>
      </c>
      <c r="M50" s="188">
        <f>'PLR DET FIXED INPUT PG'!M50</f>
        <v>4.25</v>
      </c>
      <c r="N50" s="188">
        <f>'PLR DET FIXED INPUT PG'!N50</f>
        <v>4.51</v>
      </c>
      <c r="O50" s="188">
        <f>'PLR DET FIXED INPUT PG'!O50</f>
        <v>4.6399999999999997</v>
      </c>
      <c r="P50" s="188">
        <f>'PLR DET FIXED INPUT PG'!P50</f>
        <v>4.54</v>
      </c>
      <c r="Q50" s="188">
        <f>'PLR DET FIXED INPUT PG'!Q50</f>
        <v>4.42</v>
      </c>
      <c r="R50" s="188">
        <f>'PLR DET FIXED INPUT PG'!R50</f>
        <v>4.2300000000000004</v>
      </c>
      <c r="S50" s="188">
        <f>'PLR DET FIXED INPUT PG'!S50</f>
        <v>4.21</v>
      </c>
      <c r="T50" s="188">
        <f>'PLR DET FIXED INPUT PG'!T50</f>
        <v>4.2699999999999996</v>
      </c>
      <c r="U50" s="188">
        <f>'PLR DET FIXED INPUT PG'!U50</f>
        <v>4.32</v>
      </c>
      <c r="V50" s="188">
        <f>'PLR DET FIXED INPUT PG'!V50</f>
        <v>4.38</v>
      </c>
      <c r="W50" s="188">
        <f>'PLR DET FIXED INPUT PG'!W50</f>
        <v>4.37</v>
      </c>
      <c r="X50" s="188">
        <f>'PLR DET FIXED INPUT PG'!X50</f>
        <v>4.42</v>
      </c>
      <c r="Y50" s="188">
        <f>'PLR DET FIXED INPUT PG'!Y50</f>
        <v>4.6500000000000004</v>
      </c>
      <c r="Z50" s="188">
        <f>'PLR DET FIXED INPUT PG'!Z50</f>
        <v>4.87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-0.22</v>
      </c>
      <c r="D51" s="189">
        <f>'PLR DET FIXED INPUT PG'!D51</f>
        <v>-0.41</v>
      </c>
      <c r="E51" s="189">
        <f>'PLR DET FIXED INPUT PG'!E51</f>
        <v>-0.38</v>
      </c>
      <c r="F51" s="189">
        <f>'PLR DET FIXED INPUT PG'!F51</f>
        <v>-0.34</v>
      </c>
      <c r="G51" s="189">
        <f>'PLR DET FIXED INPUT PG'!G51</f>
        <v>-0.32</v>
      </c>
      <c r="H51" s="189">
        <f>'PLR DET FIXED INPUT PG'!H51</f>
        <v>-0.3</v>
      </c>
      <c r="I51" s="189">
        <f>'PLR DET FIXED INPUT PG'!I51</f>
        <v>-0.28999999999999998</v>
      </c>
      <c r="J51" s="189">
        <f>'PLR DET FIXED INPUT PG'!J51</f>
        <v>-0.28999999999999998</v>
      </c>
      <c r="K51" s="189">
        <f>'PLR DET FIXED INPUT PG'!K51</f>
        <v>-0.28000000000000003</v>
      </c>
      <c r="L51" s="189">
        <f>'PLR DET FIXED INPUT PG'!L51</f>
        <v>-0.26</v>
      </c>
      <c r="M51" s="189">
        <f>'PLR DET FIXED INPUT PG'!M51</f>
        <v>-0.27</v>
      </c>
      <c r="N51" s="189">
        <f>'PLR DET FIXED INPUT PG'!N51</f>
        <v>-0.25</v>
      </c>
      <c r="O51" s="189">
        <f>'PLR DET FIXED INPUT PG'!O51</f>
        <v>-0.25</v>
      </c>
      <c r="P51" s="189">
        <f>'PLR DET FIXED INPUT PG'!P51</f>
        <v>-0.24</v>
      </c>
      <c r="Q51" s="189">
        <f>'PLR DET FIXED INPUT PG'!Q51</f>
        <v>-0.22</v>
      </c>
      <c r="R51" s="189">
        <f>'PLR DET FIXED INPUT PG'!R51</f>
        <v>-0.22000000000000064</v>
      </c>
      <c r="S51" s="189">
        <f>'PLR DET FIXED INPUT PG'!S51</f>
        <v>-0.2</v>
      </c>
      <c r="T51" s="189">
        <f>'PLR DET FIXED INPUT PG'!T51</f>
        <v>-0.21</v>
      </c>
      <c r="U51" s="189">
        <f>'PLR DET FIXED INPUT PG'!U51</f>
        <v>-0.2</v>
      </c>
      <c r="V51" s="189">
        <f>'PLR DET FIXED INPUT PG'!V51</f>
        <v>-0.2</v>
      </c>
      <c r="W51" s="189">
        <f>'PLR DET FIXED INPUT PG'!W51</f>
        <v>-0.2</v>
      </c>
      <c r="X51" s="189">
        <f>'PLR DET FIXED INPUT PG'!X51</f>
        <v>-0.2</v>
      </c>
      <c r="Y51" s="189">
        <f>'PLR DET FIXED INPUT PG'!Y51</f>
        <v>-0.2</v>
      </c>
      <c r="Z51" s="189">
        <f>'PLR DET FIXED INPUT PG'!Z51</f>
        <v>-0.2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-1609793</v>
      </c>
      <c r="D58" s="186">
        <f>'PLR DET FIXED INPUT PG'!D58+'PLR DET INDEX INPUT PG'!D58</f>
        <v>-1463994</v>
      </c>
      <c r="E58" s="186">
        <f>'PLR DET FIXED INPUT PG'!E58+'PLR DET INDEX INPUT PG'!E58</f>
        <v>-1616912</v>
      </c>
      <c r="F58" s="186">
        <f>'PLR DET FIXED INPUT PG'!F58+'PLR DET INDEX INPUT PG'!F58</f>
        <v>-960848</v>
      </c>
      <c r="G58" s="186">
        <f>'PLR DET FIXED INPUT PG'!G58+'PLR DET INDEX INPUT PG'!G58</f>
        <v>-976880</v>
      </c>
      <c r="H58" s="186">
        <f>'PLR DET FIXED INPUT PG'!H58+'PLR DET INDEX INPUT PG'!H58</f>
        <v>-1033578</v>
      </c>
      <c r="I58" s="186">
        <f>'PLR DET FIXED INPUT PG'!I58+'PLR DET INDEX INPUT PG'!I58</f>
        <v>-1045271</v>
      </c>
      <c r="J58" s="186">
        <f>'PLR DET FIXED INPUT PG'!J58+'PLR DET INDEX INPUT PG'!J58</f>
        <v>-1025421</v>
      </c>
      <c r="K58" s="186">
        <f>'PLR DET FIXED INPUT PG'!K58+'PLR DET INDEX INPUT PG'!K58</f>
        <v>-984419</v>
      </c>
      <c r="L58" s="186">
        <f>'PLR DET FIXED INPUT PG'!L58+'PLR DET INDEX INPUT PG'!L58</f>
        <v>-1000384</v>
      </c>
      <c r="M58" s="186">
        <f>'PLR DET FIXED INPUT PG'!M58+'PLR DET INDEX INPUT PG'!M58</f>
        <v>-1382309</v>
      </c>
      <c r="N58" s="186">
        <f>'PLR DET FIXED INPUT PG'!N58+'PLR DET INDEX INPUT PG'!N58</f>
        <v>-1302188</v>
      </c>
      <c r="O58" s="186">
        <f>'PLR DET FIXED INPUT PG'!O58+'PLR DET INDEX INPUT PG'!O58</f>
        <v>-1247382</v>
      </c>
      <c r="P58" s="186">
        <f>'PLR DET FIXED INPUT PG'!P58+'PLR DET INDEX INPUT PG'!P58</f>
        <v>-1151432</v>
      </c>
      <c r="Q58" s="186">
        <f>'PLR DET FIXED INPUT PG'!Q58+'PLR DET INDEX INPUT PG'!Q58</f>
        <v>-1306548</v>
      </c>
      <c r="R58" s="186">
        <f>'PLR DET FIXED INPUT PG'!R58+'PLR DET INDEX INPUT PG'!R58</f>
        <v>0</v>
      </c>
      <c r="S58" s="186">
        <f>'PLR DET FIXED INPUT PG'!S58+'PLR DET INDEX INPUT PG'!S58</f>
        <v>0</v>
      </c>
      <c r="T58" s="186">
        <f>'PLR DET FIXED INPUT PG'!T58+'PLR DET INDEX INPUT PG'!T58</f>
        <v>8909</v>
      </c>
      <c r="U58" s="186">
        <f>'PLR DET FIXED INPUT PG'!U58+'PLR DET INDEX INPUT PG'!U58</f>
        <v>20146</v>
      </c>
      <c r="V58" s="186">
        <f>'PLR DET FIXED INPUT PG'!V58+'PLR DET INDEX INPUT PG'!V58</f>
        <v>30959</v>
      </c>
      <c r="W58" s="186">
        <f>'PLR DET FIXED INPUT PG'!W58+'PLR DET INDEX INPUT PG'!W58</f>
        <v>28035</v>
      </c>
      <c r="X58" s="186">
        <f>'PLR DET FIXED INPUT PG'!X58+'PLR DET INDEX INPUT PG'!X58</f>
        <v>37802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-17981508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3471920</v>
      </c>
      <c r="D59" s="186">
        <f>'PLR DET FIXED INPUT PG'!D59+'PLR DET INDEX INPUT PG'!D59</f>
        <v>2668314</v>
      </c>
      <c r="E59" s="186">
        <f>'PLR DET FIXED INPUT PG'!E59+'PLR DET INDEX INPUT PG'!E59</f>
        <v>2527600</v>
      </c>
      <c r="F59" s="186">
        <f>'PLR DET FIXED INPUT PG'!F59+'PLR DET INDEX INPUT PG'!F59</f>
        <v>1626320</v>
      </c>
      <c r="G59" s="186">
        <f>'PLR DET FIXED INPUT PG'!G59+'PLR DET INDEX INPUT PG'!G59</f>
        <v>175950</v>
      </c>
      <c r="H59" s="186">
        <f>'PLR DET FIXED INPUT PG'!H59+'PLR DET INDEX INPUT PG'!H59</f>
        <v>1460666</v>
      </c>
      <c r="I59" s="186">
        <f>'PLR DET FIXED INPUT PG'!I59+'PLR DET INDEX INPUT PG'!I59</f>
        <v>1504203</v>
      </c>
      <c r="J59" s="186">
        <f>'PLR DET FIXED INPUT PG'!J59+'PLR DET INDEX INPUT PG'!J59</f>
        <v>1464740</v>
      </c>
      <c r="K59" s="186">
        <f>'PLR DET FIXED INPUT PG'!K59+'PLR DET INDEX INPUT PG'!K59</f>
        <v>1452329</v>
      </c>
      <c r="L59" s="186">
        <f>'PLR DET FIXED INPUT PG'!L59+'PLR DET INDEX INPUT PG'!L59</f>
        <v>1516537</v>
      </c>
      <c r="M59" s="186">
        <f>'PLR DET FIXED INPUT PG'!M59+'PLR DET INDEX INPUT PG'!M59</f>
        <v>1457119</v>
      </c>
      <c r="N59" s="186">
        <f>'PLR DET FIXED INPUT PG'!N59+'PLR DET INDEX INPUT PG'!N59</f>
        <v>1341824</v>
      </c>
      <c r="O59" s="186">
        <f>'PLR DET FIXED INPUT PG'!O59+'PLR DET INDEX INPUT PG'!O59</f>
        <v>414726</v>
      </c>
      <c r="P59" s="186">
        <f>'PLR DET FIXED INPUT PG'!P59+'PLR DET INDEX INPUT PG'!P59</f>
        <v>312860</v>
      </c>
      <c r="Q59" s="186">
        <f>'PLR DET FIXED INPUT PG'!Q59+'PLR DET INDEX INPUT PG'!Q59</f>
        <v>317048</v>
      </c>
      <c r="R59" s="186">
        <f>'PLR DET FIXED INPUT PG'!R59+'PLR DET INDEX INPUT PG'!R59</f>
        <v>2062</v>
      </c>
      <c r="S59" s="186">
        <f>'PLR DET FIXED INPUT PG'!S59+'PLR DET INDEX INPUT PG'!S59</f>
        <v>10481</v>
      </c>
      <c r="T59" s="186">
        <f>'PLR DET FIXED INPUT PG'!T59+'PLR DET INDEX INPUT PG'!T59</f>
        <v>137338</v>
      </c>
      <c r="U59" s="186">
        <f>'PLR DET FIXED INPUT PG'!U59+'PLR DET INDEX INPUT PG'!U59</f>
        <v>155037</v>
      </c>
      <c r="V59" s="186">
        <f>'PLR DET FIXED INPUT PG'!V59+'PLR DET INDEX INPUT PG'!V59</f>
        <v>171972</v>
      </c>
      <c r="W59" s="186">
        <f>'PLR DET FIXED INPUT PG'!W59+'PLR DET INDEX INPUT PG'!W59</f>
        <v>191247</v>
      </c>
      <c r="X59" s="186">
        <f>'PLR DET FIXED INPUT PG'!X59+'PLR DET INDEX INPUT PG'!X59</f>
        <v>186991</v>
      </c>
      <c r="Y59" s="186">
        <f>'PLR DET FIXED INPUT PG'!Y59+'PLR DET INDEX INPUT PG'!Y59</f>
        <v>271473</v>
      </c>
      <c r="Z59" s="186">
        <f>'PLR DET FIXED INPUT PG'!Z59+'PLR DET INDEX INPUT PG'!Z59</f>
        <v>365951</v>
      </c>
      <c r="AA59" s="186">
        <f>'PLR DET FIXED INPUT PG'!AA59+'PLR DET INDEX INPUT PG'!AA59</f>
        <v>23204708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1862127</v>
      </c>
      <c r="D60" s="193">
        <f t="shared" ref="D60:Z60" si="7">SUM(D58:D59)</f>
        <v>1204320</v>
      </c>
      <c r="E60" s="193">
        <f t="shared" si="7"/>
        <v>910688</v>
      </c>
      <c r="F60" s="193">
        <f t="shared" si="7"/>
        <v>665472</v>
      </c>
      <c r="G60" s="193">
        <f t="shared" si="7"/>
        <v>-800930</v>
      </c>
      <c r="H60" s="193">
        <f t="shared" si="7"/>
        <v>427088</v>
      </c>
      <c r="I60" s="193">
        <f t="shared" si="7"/>
        <v>458932</v>
      </c>
      <c r="J60" s="193">
        <f t="shared" si="7"/>
        <v>439319</v>
      </c>
      <c r="K60" s="193">
        <f t="shared" si="7"/>
        <v>467910</v>
      </c>
      <c r="L60" s="193">
        <f t="shared" si="7"/>
        <v>516153</v>
      </c>
      <c r="M60" s="193">
        <f t="shared" si="7"/>
        <v>74810</v>
      </c>
      <c r="N60" s="193">
        <f t="shared" si="7"/>
        <v>39636</v>
      </c>
      <c r="O60" s="193">
        <f t="shared" si="7"/>
        <v>-832656</v>
      </c>
      <c r="P60" s="193">
        <f t="shared" si="7"/>
        <v>-838572</v>
      </c>
      <c r="Q60" s="193">
        <f t="shared" si="7"/>
        <v>-989500</v>
      </c>
      <c r="R60" s="193">
        <f t="shared" si="7"/>
        <v>2062</v>
      </c>
      <c r="S60" s="193">
        <f t="shared" si="7"/>
        <v>10481</v>
      </c>
      <c r="T60" s="193">
        <f t="shared" si="7"/>
        <v>146247</v>
      </c>
      <c r="U60" s="193">
        <f t="shared" si="7"/>
        <v>175183</v>
      </c>
      <c r="V60" s="193">
        <f t="shared" si="7"/>
        <v>202931</v>
      </c>
      <c r="W60" s="193">
        <f t="shared" si="7"/>
        <v>219282</v>
      </c>
      <c r="X60" s="193">
        <f t="shared" si="7"/>
        <v>224793</v>
      </c>
      <c r="Y60" s="193">
        <f t="shared" si="7"/>
        <v>271473</v>
      </c>
      <c r="Z60" s="193">
        <f t="shared" si="7"/>
        <v>365951</v>
      </c>
      <c r="AA60" s="194">
        <f>'PLR DET FIXED INPUT PG'!AA60</f>
        <v>5223200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1861637</v>
      </c>
      <c r="D61" s="186">
        <f>'PLR DET FIXED INPUT PG'!D61+'PLR DET INDEX INPUT PG'!D61</f>
        <v>1263411</v>
      </c>
      <c r="E61" s="186">
        <f>'PLR DET FIXED INPUT PG'!E61+'PLR DET INDEX INPUT PG'!E61</f>
        <v>1055269</v>
      </c>
      <c r="F61" s="186">
        <f>'PLR DET FIXED INPUT PG'!F61+'PLR DET INDEX INPUT PG'!F61</f>
        <v>686445</v>
      </c>
      <c r="G61" s="186">
        <f>'PLR DET FIXED INPUT PG'!G61+'PLR DET INDEX INPUT PG'!G61</f>
        <v>-775142</v>
      </c>
      <c r="H61" s="186">
        <f>'PLR DET FIXED INPUT PG'!H61+'PLR DET INDEX INPUT PG'!H61</f>
        <v>471331</v>
      </c>
      <c r="I61" s="186">
        <f>'PLR DET FIXED INPUT PG'!I61+'PLR DET INDEX INPUT PG'!I61</f>
        <v>397865</v>
      </c>
      <c r="J61" s="186">
        <f>'PLR DET FIXED INPUT PG'!J61+'PLR DET INDEX INPUT PG'!J61</f>
        <v>345314</v>
      </c>
      <c r="K61" s="186">
        <f>'PLR DET FIXED INPUT PG'!K61+'PLR DET INDEX INPUT PG'!K61</f>
        <v>409083</v>
      </c>
      <c r="L61" s="186">
        <f>'PLR DET FIXED INPUT PG'!L61+'PLR DET INDEX INPUT PG'!L61</f>
        <v>493683</v>
      </c>
      <c r="M61" s="186">
        <f>'PLR DET FIXED INPUT PG'!M61+'PLR DET INDEX INPUT PG'!M61</f>
        <v>82195</v>
      </c>
      <c r="N61" s="186">
        <f>'PLR DET FIXED INPUT PG'!N61+'PLR DET INDEX INPUT PG'!N61</f>
        <v>36560</v>
      </c>
      <c r="O61" s="186">
        <f>'PLR DET FIXED INPUT PG'!O61+'PLR DET INDEX INPUT PG'!O61</f>
        <v>-839286</v>
      </c>
      <c r="P61" s="186">
        <f>'PLR DET FIXED INPUT PG'!P61+'PLR DET INDEX INPUT PG'!P61</f>
        <v>-828307</v>
      </c>
      <c r="Q61" s="186">
        <f>'PLR DET FIXED INPUT PG'!Q61+'PLR DET INDEX INPUT PG'!Q61</f>
        <v>-966881</v>
      </c>
      <c r="R61" s="186">
        <f>'PLR DET FIXED INPUT PG'!R61+'PLR DET INDEX INPUT PG'!R61</f>
        <v>4036</v>
      </c>
      <c r="S61" s="186">
        <f>'PLR DET FIXED INPUT PG'!S61+'PLR DET INDEX INPUT PG'!S61</f>
        <v>45226</v>
      </c>
      <c r="T61" s="186">
        <f>'PLR DET FIXED INPUT PG'!T61+'PLR DET INDEX INPUT PG'!T61</f>
        <v>158086</v>
      </c>
      <c r="U61" s="186">
        <f>'PLR DET FIXED INPUT PG'!U61+'PLR DET INDEX INPUT PG'!U61</f>
        <v>129188</v>
      </c>
      <c r="V61" s="186">
        <f>'PLR DET FIXED INPUT PG'!V61+'PLR DET INDEX INPUT PG'!V61</f>
        <v>138810</v>
      </c>
      <c r="W61" s="186">
        <f>'PLR DET FIXED INPUT PG'!W61+'PLR DET INDEX INPUT PG'!W61</f>
        <v>167264</v>
      </c>
      <c r="X61" s="186">
        <f>'PLR DET FIXED INPUT PG'!X61+'PLR DET INDEX INPUT PG'!X61</f>
        <v>207789</v>
      </c>
      <c r="Y61" s="186">
        <f>'PLR DET FIXED INPUT PG'!Y61+'PLR DET INDEX INPUT PG'!Y61</f>
        <v>215529</v>
      </c>
      <c r="Z61" s="186">
        <f>'PLR DET FIXED INPUT PG'!Z61+'PLR DET INDEX INPUT PG'!Z61</f>
        <v>296013</v>
      </c>
      <c r="AA61" s="186">
        <f>'PLR DET FIXED INPUT PG'!AA61</f>
        <v>5055118</v>
      </c>
    </row>
    <row r="62" spans="1:27" ht="11.25" customHeight="1" x14ac:dyDescent="0.2">
      <c r="A62" s="185" t="str">
        <f>'PLR DET FIXED INPUT PG'!A62</f>
        <v>Delta</v>
      </c>
      <c r="C62" s="187">
        <f>C60-C61</f>
        <v>490</v>
      </c>
      <c r="D62" s="187">
        <f t="shared" ref="D62:AA62" si="8">D60-D61</f>
        <v>-59091</v>
      </c>
      <c r="E62" s="187">
        <f t="shared" si="8"/>
        <v>-144581</v>
      </c>
      <c r="F62" s="187">
        <f t="shared" si="8"/>
        <v>-20973</v>
      </c>
      <c r="G62" s="187">
        <f t="shared" si="8"/>
        <v>-25788</v>
      </c>
      <c r="H62" s="187">
        <f t="shared" si="8"/>
        <v>-44243</v>
      </c>
      <c r="I62" s="187">
        <f t="shared" si="8"/>
        <v>61067</v>
      </c>
      <c r="J62" s="187">
        <f t="shared" si="8"/>
        <v>94005</v>
      </c>
      <c r="K62" s="187">
        <f t="shared" si="8"/>
        <v>58827</v>
      </c>
      <c r="L62" s="187">
        <f t="shared" si="8"/>
        <v>22470</v>
      </c>
      <c r="M62" s="187">
        <f t="shared" si="8"/>
        <v>-7385</v>
      </c>
      <c r="N62" s="187">
        <f t="shared" si="8"/>
        <v>3076</v>
      </c>
      <c r="O62" s="187">
        <f t="shared" si="8"/>
        <v>6630</v>
      </c>
      <c r="P62" s="187">
        <f t="shared" si="8"/>
        <v>-10265</v>
      </c>
      <c r="Q62" s="187">
        <f t="shared" si="8"/>
        <v>-22619</v>
      </c>
      <c r="R62" s="187">
        <f t="shared" si="8"/>
        <v>-1974</v>
      </c>
      <c r="S62" s="187">
        <f t="shared" si="8"/>
        <v>-34745</v>
      </c>
      <c r="T62" s="187">
        <f t="shared" si="8"/>
        <v>-11839</v>
      </c>
      <c r="U62" s="187">
        <f t="shared" si="8"/>
        <v>45995</v>
      </c>
      <c r="V62" s="187">
        <f t="shared" si="8"/>
        <v>64121</v>
      </c>
      <c r="W62" s="187">
        <f t="shared" si="8"/>
        <v>52018</v>
      </c>
      <c r="X62" s="187">
        <f t="shared" si="8"/>
        <v>17004</v>
      </c>
      <c r="Y62" s="187">
        <f t="shared" si="8"/>
        <v>55944</v>
      </c>
      <c r="Z62" s="187">
        <f t="shared" si="8"/>
        <v>69938</v>
      </c>
      <c r="AA62" s="187">
        <f t="shared" si="8"/>
        <v>168082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-15000</v>
      </c>
      <c r="E79" s="186">
        <f>'PLR DET FIXED INPUT PG'!E79+'PLR DET INDEX INPUT PG'!E79-'PLR DET INDEX INPUT PG'!E77</f>
        <v>-15000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65000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5000</v>
      </c>
      <c r="E80" s="187">
        <f>'PLR DET FIXED INPUT PG'!E80</f>
        <v>5000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300000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5000</v>
      </c>
      <c r="E85" s="186">
        <f t="shared" si="13"/>
        <v>5000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10000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5000</v>
      </c>
      <c r="E86" s="187">
        <f t="shared" si="14"/>
        <v>5000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10000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2.31</v>
      </c>
      <c r="D89" s="188">
        <f>'PLR DET FIXED INPUT PG'!D89</f>
        <v>2.29</v>
      </c>
      <c r="E89" s="188">
        <f>'PLR DET FIXED INPUT PG'!E89</f>
        <v>2.19</v>
      </c>
      <c r="F89" s="188">
        <f>'PLR DET FIXED INPUT PG'!F89</f>
        <v>2.04</v>
      </c>
      <c r="G89" s="188">
        <f>'PLR DET FIXED INPUT PG'!G89</f>
        <v>2.09</v>
      </c>
      <c r="H89" s="188">
        <f>'PLR DET FIXED INPUT PG'!H89</f>
        <v>2.15</v>
      </c>
      <c r="I89" s="188">
        <f>'PLR DET FIXED INPUT PG'!I89</f>
        <v>2.2000000000000002</v>
      </c>
      <c r="J89" s="188">
        <f>'PLR DET FIXED INPUT PG'!J89</f>
        <v>2.25</v>
      </c>
      <c r="K89" s="188">
        <f>'PLR DET FIXED INPUT PG'!K89</f>
        <v>2.2599999999999998</v>
      </c>
      <c r="L89" s="188">
        <f>'PLR DET FIXED INPUT PG'!L89</f>
        <v>2.29</v>
      </c>
      <c r="M89" s="188">
        <f>'PLR DET FIXED INPUT PG'!M89</f>
        <v>2.75</v>
      </c>
      <c r="N89" s="188">
        <f>'PLR DET FIXED INPUT PG'!N89</f>
        <v>2.94</v>
      </c>
      <c r="O89" s="188">
        <f>'PLR DET FIXED INPUT PG'!O89</f>
        <v>3.03</v>
      </c>
      <c r="P89" s="188">
        <f>'PLR DET FIXED INPUT PG'!P89</f>
        <v>2.97</v>
      </c>
      <c r="Q89" s="188">
        <f>'PLR DET FIXED INPUT PG'!Q89</f>
        <v>2.9</v>
      </c>
      <c r="R89" s="188">
        <f>'PLR DET FIXED INPUT PG'!R89</f>
        <v>2.69</v>
      </c>
      <c r="S89" s="188">
        <f>'PLR DET FIXED INPUT PG'!S89</f>
        <v>2.69</v>
      </c>
      <c r="T89" s="188">
        <f>'PLR DET FIXED INPUT PG'!T89</f>
        <v>2.72</v>
      </c>
      <c r="U89" s="188">
        <f>'PLR DET FIXED INPUT PG'!U89</f>
        <v>2.76</v>
      </c>
      <c r="V89" s="188">
        <f>'PLR DET FIXED INPUT PG'!V89</f>
        <v>2.8</v>
      </c>
      <c r="W89" s="188">
        <f>'PLR DET FIXED INPUT PG'!W89</f>
        <v>2.8</v>
      </c>
      <c r="X89" s="188">
        <f>'PLR DET FIXED INPUT PG'!X89</f>
        <v>2.83</v>
      </c>
      <c r="Y89" s="188">
        <f>'PLR DET FIXED INPUT PG'!Y89</f>
        <v>3.17</v>
      </c>
      <c r="Z89" s="188">
        <f>'PLR DET FIXED INPUT PG'!Z89</f>
        <v>3.32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2.4500000000000002</v>
      </c>
      <c r="D90" s="188">
        <f>'PLR DET FIXED INPUT PG'!D90</f>
        <v>2.4700000000000002</v>
      </c>
      <c r="E90" s="188">
        <f>'PLR DET FIXED INPUT PG'!E90</f>
        <v>2.4500000000000002</v>
      </c>
      <c r="F90" s="188">
        <f>'PLR DET FIXED INPUT PG'!F90</f>
        <v>2.27</v>
      </c>
      <c r="G90" s="188">
        <f>'PLR DET FIXED INPUT PG'!G90</f>
        <v>2.3199999999999998</v>
      </c>
      <c r="H90" s="188">
        <f>'PLR DET FIXED INPUT PG'!H90</f>
        <v>2.37</v>
      </c>
      <c r="I90" s="188">
        <f>'PLR DET FIXED INPUT PG'!I90</f>
        <v>2.41</v>
      </c>
      <c r="J90" s="188">
        <f>'PLR DET FIXED INPUT PG'!J90</f>
        <v>2.44</v>
      </c>
      <c r="K90" s="188">
        <f>'PLR DET FIXED INPUT PG'!K90</f>
        <v>2.4500000000000002</v>
      </c>
      <c r="L90" s="188">
        <f>'PLR DET FIXED INPUT PG'!L90</f>
        <v>2.4700000000000002</v>
      </c>
      <c r="M90" s="188">
        <f>'PLR DET FIXED INPUT PG'!M90</f>
        <v>2.95</v>
      </c>
      <c r="N90" s="188">
        <f>'PLR DET FIXED INPUT PG'!N90</f>
        <v>3.12</v>
      </c>
      <c r="O90" s="188">
        <f>'PLR DET FIXED INPUT PG'!O90</f>
        <v>3.21</v>
      </c>
      <c r="P90" s="188">
        <f>'PLR DET FIXED INPUT PG'!P90</f>
        <v>3.14</v>
      </c>
      <c r="Q90" s="188">
        <f>'PLR DET FIXED INPUT PG'!Q90</f>
        <v>3.06</v>
      </c>
      <c r="R90" s="188">
        <f>'PLR DET FIXED INPUT PG'!R90</f>
        <v>2.84</v>
      </c>
      <c r="S90" s="188">
        <f>'PLR DET FIXED INPUT PG'!S90</f>
        <v>2.83</v>
      </c>
      <c r="T90" s="188">
        <f>'PLR DET FIXED INPUT PG'!T90</f>
        <v>2.86</v>
      </c>
      <c r="U90" s="188">
        <f>'PLR DET FIXED INPUT PG'!U90</f>
        <v>2.9</v>
      </c>
      <c r="V90" s="188">
        <f>'PLR DET FIXED INPUT PG'!V90</f>
        <v>2.94</v>
      </c>
      <c r="W90" s="188">
        <f>'PLR DET FIXED INPUT PG'!W90</f>
        <v>2.94</v>
      </c>
      <c r="X90" s="188">
        <f>'PLR DET FIXED INPUT PG'!X90</f>
        <v>2.97</v>
      </c>
      <c r="Y90" s="188">
        <f>'PLR DET FIXED INPUT PG'!Y90</f>
        <v>3.31</v>
      </c>
      <c r="Z90" s="188">
        <f>'PLR DET FIXED INPUT PG'!Z90</f>
        <v>3.45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-0.14000000000000001</v>
      </c>
      <c r="D91" s="189">
        <f>'PLR DET FIXED INPUT PG'!D91</f>
        <v>-0.18</v>
      </c>
      <c r="E91" s="189">
        <f>'PLR DET FIXED INPUT PG'!E91</f>
        <v>-0.26</v>
      </c>
      <c r="F91" s="189">
        <f>'PLR DET FIXED INPUT PG'!F91</f>
        <v>-0.23</v>
      </c>
      <c r="G91" s="189">
        <f>'PLR DET FIXED INPUT PG'!G91</f>
        <v>-0.23</v>
      </c>
      <c r="H91" s="189">
        <f>'PLR DET FIXED INPUT PG'!H91</f>
        <v>-0.22</v>
      </c>
      <c r="I91" s="189">
        <f>'PLR DET FIXED INPUT PG'!I91</f>
        <v>-0.21</v>
      </c>
      <c r="J91" s="189">
        <f>'PLR DET FIXED INPUT PG'!J91</f>
        <v>-0.19</v>
      </c>
      <c r="K91" s="189">
        <f>'PLR DET FIXED INPUT PG'!K91</f>
        <v>-0.19</v>
      </c>
      <c r="L91" s="189">
        <f>'PLR DET FIXED INPUT PG'!L91</f>
        <v>-0.18</v>
      </c>
      <c r="M91" s="189">
        <f>'PLR DET FIXED INPUT PG'!M91</f>
        <v>-0.2</v>
      </c>
      <c r="N91" s="189">
        <f>'PLR DET FIXED INPUT PG'!N91</f>
        <v>-0.18</v>
      </c>
      <c r="O91" s="189">
        <f>'PLR DET FIXED INPUT PG'!O91</f>
        <v>-0.18</v>
      </c>
      <c r="P91" s="189">
        <f>'PLR DET FIXED INPUT PG'!P91</f>
        <v>-0.17</v>
      </c>
      <c r="Q91" s="189">
        <f>'PLR DET FIXED INPUT PG'!Q91</f>
        <v>-0.16</v>
      </c>
      <c r="R91" s="189">
        <f>'PLR DET FIXED INPUT PG'!R91</f>
        <v>-0.15</v>
      </c>
      <c r="S91" s="189">
        <f>'PLR DET FIXED INPUT PG'!S91</f>
        <v>-0.14000000000000001</v>
      </c>
      <c r="T91" s="189">
        <f>'PLR DET FIXED INPUT PG'!T91</f>
        <v>-0.14000000000000001</v>
      </c>
      <c r="U91" s="189">
        <f>'PLR DET FIXED INPUT PG'!U91</f>
        <v>-0.14000000000000001</v>
      </c>
      <c r="V91" s="189">
        <f>'PLR DET FIXED INPUT PG'!V91</f>
        <v>-0.14000000000000001</v>
      </c>
      <c r="W91" s="189">
        <f>'PLR DET FIXED INPUT PG'!W91</f>
        <v>-0.14000000000000001</v>
      </c>
      <c r="X91" s="189">
        <f>'PLR DET FIXED INPUT PG'!X91</f>
        <v>-0.14000000000000001</v>
      </c>
      <c r="Y91" s="189">
        <f>'PLR DET FIXED INPUT PG'!Y91</f>
        <v>-0.14000000000000001</v>
      </c>
      <c r="Z91" s="189">
        <f>'PLR DET FIXED INPUT PG'!Z91</f>
        <v>-0.13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-1432220</v>
      </c>
      <c r="D98" s="186">
        <f>'PLR DET FIXED INPUT PG'!D98+'PLR DET INDEX INPUT PG'!D98</f>
        <v>-928511</v>
      </c>
      <c r="E98" s="186">
        <f>'PLR DET FIXED INPUT PG'!E98+'PLR DET INDEX INPUT PG'!E98</f>
        <v>-797420</v>
      </c>
      <c r="F98" s="186">
        <f>'PLR DET FIXED INPUT PG'!F98+'PLR DET INDEX INPUT PG'!F98</f>
        <v>-1019775</v>
      </c>
      <c r="G98" s="186">
        <f>'PLR DET FIXED INPUT PG'!G98+'PLR DET INDEX INPUT PG'!G98</f>
        <v>-1483440</v>
      </c>
      <c r="H98" s="186">
        <f>'PLR DET FIXED INPUT PG'!H98+'PLR DET INDEX INPUT PG'!H98</f>
        <v>-1414513</v>
      </c>
      <c r="I98" s="186">
        <f>'PLR DET FIXED INPUT PG'!I98+'PLR DET INDEX INPUT PG'!I98</f>
        <v>-2103703</v>
      </c>
      <c r="J98" s="186">
        <f>'PLR DET FIXED INPUT PG'!J98+'PLR DET INDEX INPUT PG'!J98</f>
        <v>-2053063</v>
      </c>
      <c r="K98" s="186">
        <f>'PLR DET FIXED INPUT PG'!K98+'PLR DET INDEX INPUT PG'!K98</f>
        <v>-1973362</v>
      </c>
      <c r="L98" s="186">
        <f>'PLR DET FIXED INPUT PG'!L98+'PLR DET INDEX INPUT PG'!L98</f>
        <v>-2007012</v>
      </c>
      <c r="M98" s="186">
        <f>'PLR DET FIXED INPUT PG'!M98+'PLR DET INDEX INPUT PG'!M98</f>
        <v>-1280424</v>
      </c>
      <c r="N98" s="186">
        <f>'PLR DET FIXED INPUT PG'!N98+'PLR DET INDEX INPUT PG'!N98</f>
        <v>-1191045</v>
      </c>
      <c r="O98" s="186">
        <f>'PLR DET FIXED INPUT PG'!O98+'PLR DET INDEX INPUT PG'!O98</f>
        <v>-1132274</v>
      </c>
      <c r="P98" s="186">
        <f>'PLR DET FIXED INPUT PG'!P98+'PLR DET INDEX INPUT PG'!P98</f>
        <v>-1049533</v>
      </c>
      <c r="Q98" s="186">
        <f>'PLR DET FIXED INPUT PG'!Q98+'PLR DET INDEX INPUT PG'!Q98</f>
        <v>-1198077</v>
      </c>
      <c r="R98" s="186">
        <f>'PLR DET FIXED INPUT PG'!R98+'PLR DET INDEX INPUT PG'!R98</f>
        <v>7091</v>
      </c>
      <c r="S98" s="186">
        <f>'PLR DET FIXED INPUT PG'!S98+'PLR DET INDEX INPUT PG'!S98</f>
        <v>7291</v>
      </c>
      <c r="T98" s="186">
        <f>'PLR DET FIXED INPUT PG'!T98+'PLR DET INDEX INPUT PG'!T98</f>
        <v>11229</v>
      </c>
      <c r="U98" s="186">
        <f>'PLR DET FIXED INPUT PG'!U98+'PLR DET INDEX INPUT PG'!U98</f>
        <v>17313</v>
      </c>
      <c r="V98" s="186">
        <f>'PLR DET FIXED INPUT PG'!V98+'PLR DET INDEX INPUT PG'!V98</f>
        <v>22954</v>
      </c>
      <c r="W98" s="186">
        <f>'PLR DET FIXED INPUT PG'!W98+'PLR DET INDEX INPUT PG'!W98</f>
        <v>22085</v>
      </c>
      <c r="X98" s="186">
        <f>'PLR DET FIXED INPUT PG'!X98+'PLR DET INDEX INPUT PG'!X98</f>
        <v>26943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-20949466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-1432220</v>
      </c>
      <c r="D100" s="193">
        <f t="shared" ref="D100:Z100" si="15">SUM(D98:D99)</f>
        <v>-928511</v>
      </c>
      <c r="E100" s="193">
        <f t="shared" si="15"/>
        <v>-797420</v>
      </c>
      <c r="F100" s="193">
        <f t="shared" si="15"/>
        <v>-1019775</v>
      </c>
      <c r="G100" s="193">
        <f t="shared" si="15"/>
        <v>-1483440</v>
      </c>
      <c r="H100" s="193">
        <f t="shared" si="15"/>
        <v>-1414513</v>
      </c>
      <c r="I100" s="193">
        <f t="shared" si="15"/>
        <v>-2103703</v>
      </c>
      <c r="J100" s="193">
        <f t="shared" si="15"/>
        <v>-2053063</v>
      </c>
      <c r="K100" s="193">
        <f t="shared" si="15"/>
        <v>-1973362</v>
      </c>
      <c r="L100" s="193">
        <f t="shared" si="15"/>
        <v>-2007012</v>
      </c>
      <c r="M100" s="193">
        <f t="shared" si="15"/>
        <v>-1280424</v>
      </c>
      <c r="N100" s="193">
        <f t="shared" si="15"/>
        <v>-1191045</v>
      </c>
      <c r="O100" s="193">
        <f t="shared" si="15"/>
        <v>-1132274</v>
      </c>
      <c r="P100" s="193">
        <f t="shared" si="15"/>
        <v>-1049533</v>
      </c>
      <c r="Q100" s="193">
        <f t="shared" si="15"/>
        <v>-1198077</v>
      </c>
      <c r="R100" s="193">
        <f t="shared" si="15"/>
        <v>7091</v>
      </c>
      <c r="S100" s="193">
        <f t="shared" si="15"/>
        <v>7291</v>
      </c>
      <c r="T100" s="193">
        <f t="shared" si="15"/>
        <v>11229</v>
      </c>
      <c r="U100" s="193">
        <f t="shared" si="15"/>
        <v>17313</v>
      </c>
      <c r="V100" s="193">
        <f t="shared" si="15"/>
        <v>22954</v>
      </c>
      <c r="W100" s="193">
        <f t="shared" si="15"/>
        <v>22085</v>
      </c>
      <c r="X100" s="193">
        <f t="shared" si="15"/>
        <v>26943</v>
      </c>
      <c r="Y100" s="193">
        <f t="shared" si="15"/>
        <v>0</v>
      </c>
      <c r="Z100" s="193">
        <f t="shared" si="15"/>
        <v>0</v>
      </c>
      <c r="AA100" s="194">
        <f>'PLR DET FIXED INPUT PG'!AA100</f>
        <v>-20949466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-1345334</v>
      </c>
      <c r="D101" s="186">
        <f>'PLR DET FIXED INPUT PG'!D101+'PLR DET INDEX INPUT PG'!D101</f>
        <v>-902614</v>
      </c>
      <c r="E101" s="186">
        <f>'PLR DET FIXED INPUT PG'!E101+'PLR DET INDEX INPUT PG'!E101</f>
        <v>-741104</v>
      </c>
      <c r="F101" s="186">
        <f>'PLR DET FIXED INPUT PG'!F101+'PLR DET INDEX INPUT PG'!F101</f>
        <v>-1053882</v>
      </c>
      <c r="G101" s="186">
        <f>'PLR DET FIXED INPUT PG'!G101+'PLR DET INDEX INPUT PG'!G101</f>
        <v>-1412679</v>
      </c>
      <c r="H101" s="186">
        <f>'PLR DET FIXED INPUT PG'!H101+'PLR DET INDEX INPUT PG'!H101</f>
        <v>-1349158</v>
      </c>
      <c r="I101" s="186">
        <f>'PLR DET FIXED INPUT PG'!I101+'PLR DET INDEX INPUT PG'!I101</f>
        <v>-1910893</v>
      </c>
      <c r="J101" s="186">
        <f>'PLR DET FIXED INPUT PG'!J101+'PLR DET INDEX INPUT PG'!J101</f>
        <v>-1879008</v>
      </c>
      <c r="K101" s="186">
        <f>'PLR DET FIXED INPUT PG'!K101+'PLR DET INDEX INPUT PG'!K101</f>
        <v>-1805315</v>
      </c>
      <c r="L101" s="186">
        <f>'PLR DET FIXED INPUT PG'!L101+'PLR DET INDEX INPUT PG'!L101</f>
        <v>-1842883</v>
      </c>
      <c r="M101" s="186">
        <f>'PLR DET FIXED INPUT PG'!M101+'PLR DET INDEX INPUT PG'!M101</f>
        <v>-1163069</v>
      </c>
      <c r="N101" s="186">
        <f>'PLR DET FIXED INPUT PG'!N101+'PLR DET INDEX INPUT PG'!N101</f>
        <v>-1083396</v>
      </c>
      <c r="O101" s="186">
        <f>'PLR DET FIXED INPUT PG'!O101+'PLR DET INDEX INPUT PG'!O101</f>
        <v>-1025102</v>
      </c>
      <c r="P101" s="186">
        <f>'PLR DET FIXED INPUT PG'!P101+'PLR DET INDEX INPUT PG'!P101</f>
        <v>-958565</v>
      </c>
      <c r="Q101" s="186">
        <f>'PLR DET FIXED INPUT PG'!Q101+'PLR DET INDEX INPUT PG'!Q101</f>
        <v>-1103690</v>
      </c>
      <c r="R101" s="186">
        <f>'PLR DET FIXED INPUT PG'!R101+'PLR DET INDEX INPUT PG'!R101</f>
        <v>28360</v>
      </c>
      <c r="S101" s="186">
        <f>'PLR DET FIXED INPUT PG'!S101+'PLR DET INDEX INPUT PG'!S101</f>
        <v>27702</v>
      </c>
      <c r="T101" s="186">
        <f>'PLR DET FIXED INPUT PG'!T101+'PLR DET INDEX INPUT PG'!T101</f>
        <v>30877</v>
      </c>
      <c r="U101" s="186">
        <f>'PLR DET FIXED INPUT PG'!U101+'PLR DET INDEX INPUT PG'!U101</f>
        <v>37507</v>
      </c>
      <c r="V101" s="186">
        <f>'PLR DET FIXED INPUT PG'!V101+'PLR DET INDEX INPUT PG'!V101</f>
        <v>43034</v>
      </c>
      <c r="W101" s="186">
        <f>'PLR DET FIXED INPUT PG'!W101+'PLR DET INDEX INPUT PG'!W101</f>
        <v>41405</v>
      </c>
      <c r="X101" s="186">
        <f>'PLR DET FIXED INPUT PG'!X101+'PLR DET INDEX INPUT PG'!X101</f>
        <v>46790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-19321017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-86886</v>
      </c>
      <c r="D102" s="187">
        <f t="shared" ref="D102:AA102" si="16">D100-D101</f>
        <v>-25897</v>
      </c>
      <c r="E102" s="187">
        <f t="shared" si="16"/>
        <v>-56316</v>
      </c>
      <c r="F102" s="187">
        <f t="shared" si="16"/>
        <v>34107</v>
      </c>
      <c r="G102" s="187">
        <f t="shared" si="16"/>
        <v>-70761</v>
      </c>
      <c r="H102" s="187">
        <f t="shared" si="16"/>
        <v>-65355</v>
      </c>
      <c r="I102" s="187">
        <f t="shared" si="16"/>
        <v>-192810</v>
      </c>
      <c r="J102" s="187">
        <f t="shared" si="16"/>
        <v>-174055</v>
      </c>
      <c r="K102" s="187">
        <f t="shared" si="16"/>
        <v>-168047</v>
      </c>
      <c r="L102" s="187">
        <f t="shared" si="16"/>
        <v>-164129</v>
      </c>
      <c r="M102" s="187">
        <f t="shared" si="16"/>
        <v>-117355</v>
      </c>
      <c r="N102" s="187">
        <f t="shared" si="16"/>
        <v>-107649</v>
      </c>
      <c r="O102" s="187">
        <f t="shared" si="16"/>
        <v>-107172</v>
      </c>
      <c r="P102" s="187">
        <f t="shared" si="16"/>
        <v>-90968</v>
      </c>
      <c r="Q102" s="187">
        <f t="shared" si="16"/>
        <v>-94387</v>
      </c>
      <c r="R102" s="187">
        <f t="shared" si="16"/>
        <v>-21269</v>
      </c>
      <c r="S102" s="187">
        <f t="shared" si="16"/>
        <v>-20411</v>
      </c>
      <c r="T102" s="187">
        <f t="shared" si="16"/>
        <v>-19648</v>
      </c>
      <c r="U102" s="187">
        <f t="shared" si="16"/>
        <v>-20194</v>
      </c>
      <c r="V102" s="187">
        <f t="shared" si="16"/>
        <v>-20080</v>
      </c>
      <c r="W102" s="187">
        <f t="shared" si="16"/>
        <v>-19320</v>
      </c>
      <c r="X102" s="187">
        <f t="shared" si="16"/>
        <v>-19847</v>
      </c>
      <c r="Y102" s="187">
        <f t="shared" si="16"/>
        <v>0</v>
      </c>
      <c r="Z102" s="187">
        <f t="shared" si="16"/>
        <v>0</v>
      </c>
      <c r="AA102" s="187">
        <f t="shared" si="16"/>
        <v>-1628449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-35580.6129</v>
      </c>
      <c r="D108" s="186">
        <f>'PLR DET FIXED INPUT PG'!D108+'PLR DET INDEX INPUT PG'!D108</f>
        <v>-15678.571400000001</v>
      </c>
      <c r="E108" s="186">
        <f>'PLR DET FIXED INPUT PG'!E108+'PLR DET INDEX INPUT PG'!E108</f>
        <v>-2064.5160999999998</v>
      </c>
      <c r="F108" s="186">
        <f>'PLR DET FIXED INPUT PG'!F108+'PLR DET INDEX INPUT PG'!F108</f>
        <v>-500</v>
      </c>
      <c r="G108" s="186">
        <f>'PLR DET FIXED INPUT PG'!G108+'PLR DET INDEX INPUT PG'!G108</f>
        <v>-2645.1613000000002</v>
      </c>
      <c r="H108" s="186">
        <f>'PLR DET FIXED INPUT PG'!H108+'PLR DET INDEX INPUT PG'!H108</f>
        <v>-8633.2999999999993</v>
      </c>
      <c r="I108" s="186">
        <f>'PLR DET FIXED INPUT PG'!I108+'PLR DET INDEX INPUT PG'!I108</f>
        <v>-48806.4516</v>
      </c>
      <c r="J108" s="186">
        <f>'PLR DET FIXED INPUT PG'!J108+'PLR DET INDEX INPUT PG'!J108</f>
        <v>-66193.5484</v>
      </c>
      <c r="K108" s="186">
        <f>'PLR DET FIXED INPUT PG'!K108+'PLR DET INDEX INPUT PG'!K108</f>
        <v>-48333.333299999998</v>
      </c>
      <c r="L108" s="186">
        <f>'PLR DET FIXED INPUT PG'!L108+'PLR DET INDEX INPUT PG'!L108</f>
        <v>-32709.6774</v>
      </c>
      <c r="M108" s="186">
        <f>'PLR DET FIXED INPUT PG'!M108+'PLR DET INDEX INPUT PG'!M108</f>
        <v>-18899.966700000001</v>
      </c>
      <c r="N108" s="186">
        <f>'PLR DET FIXED INPUT PG'!N108+'PLR DET INDEX INPUT PG'!N108</f>
        <v>-22612.870999999999</v>
      </c>
      <c r="O108" s="186">
        <f>'PLR DET FIXED INPUT PG'!O108+'PLR DET INDEX INPUT PG'!O108</f>
        <v>-23935.483899999999</v>
      </c>
      <c r="P108" s="186">
        <f>'PLR DET FIXED INPUT PG'!P108+'PLR DET INDEX INPUT PG'!P108</f>
        <v>-18642.821400000001</v>
      </c>
      <c r="Q108" s="186">
        <f>'PLR DET FIXED INPUT PG'!Q108+'PLR DET INDEX INPUT PG'!Q108</f>
        <v>-11451.645200000001</v>
      </c>
      <c r="R108" s="186">
        <f>'PLR DET FIXED INPUT PG'!R108+'PLR DET INDEX INPUT PG'!R108</f>
        <v>-11233.3333</v>
      </c>
      <c r="S108" s="186">
        <f>'PLR DET FIXED INPUT PG'!S108+'PLR DET INDEX INPUT PG'!S108</f>
        <v>-6258.0322999999999</v>
      </c>
      <c r="T108" s="186">
        <f>'PLR DET FIXED INPUT PG'!T108+'PLR DET INDEX INPUT PG'!T108</f>
        <v>-8566.6666999999998</v>
      </c>
      <c r="U108" s="186">
        <f>'PLR DET FIXED INPUT PG'!U108+'PLR DET INDEX INPUT PG'!U108</f>
        <v>-42064.5484</v>
      </c>
      <c r="V108" s="186">
        <f>'PLR DET FIXED INPUT PG'!V108+'PLR DET INDEX INPUT PG'!V108</f>
        <v>-52096.7742</v>
      </c>
      <c r="W108" s="186">
        <f>'PLR DET FIXED INPUT PG'!W108+'PLR DET INDEX INPUT PG'!W108</f>
        <v>-41700</v>
      </c>
      <c r="X108" s="186">
        <f>'PLR DET FIXED INPUT PG'!X108+'PLR DET INDEX INPUT PG'!X108</f>
        <v>-21419.354800000001</v>
      </c>
      <c r="Y108" s="186">
        <f>'PLR DET FIXED INPUT PG'!Y108+'PLR DET INDEX INPUT PG'!Y108</f>
        <v>-15700</v>
      </c>
      <c r="Z108" s="186">
        <f>'PLR DET FIXED INPUT PG'!Z108+'PLR DET INDEX INPUT PG'!Z108</f>
        <v>-22838.709699999999</v>
      </c>
      <c r="AA108" s="186">
        <f>'PLR DET FIXED INPUT PG'!AA108</f>
        <v>-578565.38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9419.3870999999999</v>
      </c>
      <c r="D109" s="187">
        <f t="shared" ref="D109:AA109" si="17">SUM(D107:D108)</f>
        <v>29321.428599999999</v>
      </c>
      <c r="E109" s="187">
        <f t="shared" si="17"/>
        <v>32935.483899999999</v>
      </c>
      <c r="F109" s="187">
        <f t="shared" si="17"/>
        <v>9500</v>
      </c>
      <c r="G109" s="187">
        <f t="shared" si="17"/>
        <v>7354.8387000000002</v>
      </c>
      <c r="H109" s="187">
        <f t="shared" si="17"/>
        <v>6366.7000000000007</v>
      </c>
      <c r="I109" s="187">
        <f t="shared" si="17"/>
        <v>-23806.4516</v>
      </c>
      <c r="J109" s="187">
        <f t="shared" si="17"/>
        <v>-36193.5484</v>
      </c>
      <c r="K109" s="187">
        <f t="shared" si="17"/>
        <v>-18333.333299999998</v>
      </c>
      <c r="L109" s="187">
        <f t="shared" si="17"/>
        <v>-2709.6774000000005</v>
      </c>
      <c r="M109" s="187">
        <f t="shared" si="17"/>
        <v>-3899.9667000000009</v>
      </c>
      <c r="N109" s="187">
        <f t="shared" si="17"/>
        <v>-7612.8709999999992</v>
      </c>
      <c r="O109" s="187">
        <f t="shared" si="17"/>
        <v>-8935.4838999999993</v>
      </c>
      <c r="P109" s="187">
        <f t="shared" si="17"/>
        <v>-3642.8214000000007</v>
      </c>
      <c r="Q109" s="187">
        <f t="shared" si="17"/>
        <v>3548.3547999999992</v>
      </c>
      <c r="R109" s="187">
        <f t="shared" si="17"/>
        <v>-11233.3333</v>
      </c>
      <c r="S109" s="187">
        <f t="shared" si="17"/>
        <v>-6258.0322999999999</v>
      </c>
      <c r="T109" s="187">
        <f t="shared" si="17"/>
        <v>-8566.6666999999998</v>
      </c>
      <c r="U109" s="187">
        <f t="shared" si="17"/>
        <v>-42064.5484</v>
      </c>
      <c r="V109" s="187">
        <f t="shared" si="17"/>
        <v>-52096.7742</v>
      </c>
      <c r="W109" s="187">
        <f t="shared" si="17"/>
        <v>-41700</v>
      </c>
      <c r="X109" s="187">
        <f t="shared" si="17"/>
        <v>-21419.354800000001</v>
      </c>
      <c r="Y109" s="187">
        <f t="shared" si="17"/>
        <v>-15700</v>
      </c>
      <c r="Z109" s="187">
        <f t="shared" si="17"/>
        <v>-22838.709699999999</v>
      </c>
      <c r="AA109" s="187">
        <f t="shared" si="17"/>
        <v>-303565.38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-15580.6129</v>
      </c>
      <c r="D114" s="193">
        <f t="shared" ref="D114:AA114" si="18">D109+D112</f>
        <v>4321.4285999999993</v>
      </c>
      <c r="E114" s="193">
        <f t="shared" si="18"/>
        <v>-17064.516100000001</v>
      </c>
      <c r="F114" s="193">
        <f t="shared" si="18"/>
        <v>-5500</v>
      </c>
      <c r="G114" s="193">
        <f t="shared" si="18"/>
        <v>-7645.1612999999998</v>
      </c>
      <c r="H114" s="193">
        <f t="shared" si="18"/>
        <v>6366.7000000000007</v>
      </c>
      <c r="I114" s="193">
        <f t="shared" si="18"/>
        <v>-28806.4516</v>
      </c>
      <c r="J114" s="193">
        <f t="shared" si="18"/>
        <v>-41193.5484</v>
      </c>
      <c r="K114" s="193">
        <f t="shared" si="18"/>
        <v>-23333.333299999998</v>
      </c>
      <c r="L114" s="193">
        <f t="shared" si="18"/>
        <v>-7709.6774000000005</v>
      </c>
      <c r="M114" s="193">
        <f t="shared" si="18"/>
        <v>-13899.966700000001</v>
      </c>
      <c r="N114" s="193">
        <f t="shared" si="18"/>
        <v>-17612.870999999999</v>
      </c>
      <c r="O114" s="193">
        <f t="shared" si="18"/>
        <v>-18935.483899999999</v>
      </c>
      <c r="P114" s="193">
        <f t="shared" si="18"/>
        <v>-18642.821400000001</v>
      </c>
      <c r="Q114" s="193">
        <f t="shared" si="18"/>
        <v>-11451.645200000001</v>
      </c>
      <c r="R114" s="193">
        <f t="shared" si="18"/>
        <v>-6233.3333000000002</v>
      </c>
      <c r="S114" s="193">
        <f t="shared" si="18"/>
        <v>-1258.0322999999999</v>
      </c>
      <c r="T114" s="193">
        <f t="shared" si="18"/>
        <v>-3566.6666999999998</v>
      </c>
      <c r="U114" s="193">
        <f t="shared" si="18"/>
        <v>-37064.5484</v>
      </c>
      <c r="V114" s="193">
        <f t="shared" si="18"/>
        <v>-47096.7742</v>
      </c>
      <c r="W114" s="193">
        <f t="shared" si="18"/>
        <v>-36700</v>
      </c>
      <c r="X114" s="193">
        <f t="shared" si="18"/>
        <v>-16419.354800000001</v>
      </c>
      <c r="Y114" s="193">
        <f t="shared" si="18"/>
        <v>-15700</v>
      </c>
      <c r="Z114" s="193">
        <f t="shared" si="18"/>
        <v>-22838.709699999999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-22354.806499999999</v>
      </c>
      <c r="D118" s="186">
        <f>'PLR DET FIXED INPUT PG'!D118+'PLR DET INDEX INPUT PG'!D118</f>
        <v>-9035.7142999999996</v>
      </c>
      <c r="E118" s="186">
        <f>'PLR DET FIXED INPUT PG'!E118+'PLR DET INDEX INPUT PG'!E118</f>
        <v>-193.54839999999999</v>
      </c>
      <c r="F118" s="186">
        <f>'PLR DET FIXED INPUT PG'!F118+'PLR DET INDEX INPUT PG'!F118</f>
        <v>-200</v>
      </c>
      <c r="G118" s="186">
        <f>'PLR DET FIXED INPUT PG'!G118+'PLR DET INDEX INPUT PG'!G118</f>
        <v>-1838.7097000000001</v>
      </c>
      <c r="H118" s="186">
        <f>'PLR DET FIXED INPUT PG'!H118+'PLR DET INDEX INPUT PG'!H118</f>
        <v>-7299.9666999999999</v>
      </c>
      <c r="I118" s="186">
        <f>'PLR DET FIXED INPUT PG'!I118+'PLR DET INDEX INPUT PG'!I118</f>
        <v>-41935.483899999999</v>
      </c>
      <c r="J118" s="186">
        <f>'PLR DET FIXED INPUT PG'!J118+'PLR DET INDEX INPUT PG'!J118</f>
        <v>-62161.290300000001</v>
      </c>
      <c r="K118" s="186">
        <f>'PLR DET FIXED INPUT PG'!K118+'PLR DET INDEX INPUT PG'!K118</f>
        <v>-45133.333299999998</v>
      </c>
      <c r="L118" s="186">
        <f>'PLR DET FIXED INPUT PG'!L118+'PLR DET INDEX INPUT PG'!L118</f>
        <v>-27548.3871</v>
      </c>
      <c r="M118" s="186">
        <f>'PLR DET FIXED INPUT PG'!M118+'PLR DET INDEX INPUT PG'!M118</f>
        <v>-15499.966700000001</v>
      </c>
      <c r="N118" s="186">
        <f>'PLR DET FIXED INPUT PG'!N118+'PLR DET INDEX INPUT PG'!N118</f>
        <v>-19161.258099999999</v>
      </c>
      <c r="O118" s="186">
        <f>'PLR DET FIXED INPUT PG'!O118+'PLR DET INDEX INPUT PG'!O118</f>
        <v>-21806.4516</v>
      </c>
      <c r="P118" s="186">
        <f>'PLR DET FIXED INPUT PG'!P118+'PLR DET INDEX INPUT PG'!P118</f>
        <v>-17142.821400000001</v>
      </c>
      <c r="Q118" s="186">
        <f>'PLR DET FIXED INPUT PG'!Q118+'PLR DET INDEX INPUT PG'!Q118</f>
        <v>-10806.483899999999</v>
      </c>
      <c r="R118" s="186">
        <f>'PLR DET FIXED INPUT PG'!R118+'PLR DET INDEX INPUT PG'!R118</f>
        <v>-9900</v>
      </c>
      <c r="S118" s="186">
        <f>'PLR DET FIXED INPUT PG'!S118+'PLR DET INDEX INPUT PG'!S118</f>
        <v>-5612.8710000000001</v>
      </c>
      <c r="T118" s="186">
        <f>'PLR DET FIXED INPUT PG'!T118+'PLR DET INDEX INPUT PG'!T118</f>
        <v>-7700</v>
      </c>
      <c r="U118" s="186">
        <f>'PLR DET FIXED INPUT PG'!U118+'PLR DET INDEX INPUT PG'!U118</f>
        <v>-39096.806499999999</v>
      </c>
      <c r="V118" s="186">
        <f>'PLR DET FIXED INPUT PG'!V118+'PLR DET INDEX INPUT PG'!V118</f>
        <v>-49225.806499999999</v>
      </c>
      <c r="W118" s="186">
        <f>'PLR DET FIXED INPUT PG'!W118+'PLR DET INDEX INPUT PG'!W118</f>
        <v>-38833.333299999998</v>
      </c>
      <c r="X118" s="186">
        <f>'PLR DET FIXED INPUT PG'!X118+'PLR DET INDEX INPUT PG'!X118</f>
        <v>-19838.709699999999</v>
      </c>
      <c r="Y118" s="186">
        <f>'PLR DET FIXED INPUT PG'!Y118+'PLR DET INDEX INPUT PG'!Y118</f>
        <v>-15700</v>
      </c>
      <c r="Z118" s="186">
        <f>'PLR DET FIXED INPUT PG'!Z118+'PLR DET INDEX INPUT PG'!Z118</f>
        <v>-21580.645199999999</v>
      </c>
      <c r="AA118" s="186">
        <f>'PLR DET FIXED INPUT PG'!AA118</f>
        <v>-509606.39410000003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-2354.8064999999988</v>
      </c>
      <c r="D120" s="187">
        <f t="shared" ref="D120:AA120" si="19">SUM(D117:D119)</f>
        <v>10964.2857</v>
      </c>
      <c r="E120" s="187">
        <f t="shared" si="19"/>
        <v>-15193.5484</v>
      </c>
      <c r="F120" s="187">
        <f t="shared" si="19"/>
        <v>-5200</v>
      </c>
      <c r="G120" s="187">
        <f t="shared" si="19"/>
        <v>-6838.7097000000003</v>
      </c>
      <c r="H120" s="187">
        <f t="shared" si="19"/>
        <v>7700.0333000000001</v>
      </c>
      <c r="I120" s="187">
        <f t="shared" si="19"/>
        <v>-21935.483899999999</v>
      </c>
      <c r="J120" s="187">
        <f t="shared" si="19"/>
        <v>-37161.290300000001</v>
      </c>
      <c r="K120" s="187">
        <f t="shared" si="19"/>
        <v>-20133.333299999998</v>
      </c>
      <c r="L120" s="187">
        <f t="shared" si="19"/>
        <v>-2548.3870999999999</v>
      </c>
      <c r="M120" s="187">
        <f t="shared" si="19"/>
        <v>-10499.966700000001</v>
      </c>
      <c r="N120" s="187">
        <f t="shared" si="19"/>
        <v>-14161.258099999999</v>
      </c>
      <c r="O120" s="187">
        <f t="shared" si="19"/>
        <v>-16806.4516</v>
      </c>
      <c r="P120" s="187">
        <f t="shared" si="19"/>
        <v>-17142.821400000001</v>
      </c>
      <c r="Q120" s="187">
        <f t="shared" si="19"/>
        <v>-10806.483899999999</v>
      </c>
      <c r="R120" s="187">
        <f t="shared" si="19"/>
        <v>-4900</v>
      </c>
      <c r="S120" s="187">
        <f t="shared" si="19"/>
        <v>-612.87100000000009</v>
      </c>
      <c r="T120" s="187">
        <f t="shared" si="19"/>
        <v>-2700</v>
      </c>
      <c r="U120" s="187">
        <f t="shared" si="19"/>
        <v>-34096.806499999999</v>
      </c>
      <c r="V120" s="187">
        <f t="shared" si="19"/>
        <v>-44225.806499999999</v>
      </c>
      <c r="W120" s="187">
        <f t="shared" si="19"/>
        <v>-33833.333299999998</v>
      </c>
      <c r="X120" s="187">
        <f t="shared" si="19"/>
        <v>-14838.709699999999</v>
      </c>
      <c r="Y120" s="187">
        <f t="shared" si="19"/>
        <v>-15700</v>
      </c>
      <c r="Z120" s="187">
        <f t="shared" si="19"/>
        <v>-21580.645199999999</v>
      </c>
      <c r="AA120" s="187">
        <f t="shared" si="19"/>
        <v>-409606.39410000003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-13225.806400000001</v>
      </c>
      <c r="D124" s="186">
        <f t="shared" ref="D124:AA124" si="21">D108-D118</f>
        <v>-6642.8571000000011</v>
      </c>
      <c r="E124" s="186">
        <f t="shared" si="21"/>
        <v>-1870.9676999999999</v>
      </c>
      <c r="F124" s="186">
        <f t="shared" si="21"/>
        <v>-300</v>
      </c>
      <c r="G124" s="186">
        <f t="shared" si="21"/>
        <v>-806.4516000000001</v>
      </c>
      <c r="H124" s="186">
        <f t="shared" si="21"/>
        <v>-1333.3332999999993</v>
      </c>
      <c r="I124" s="186">
        <f t="shared" si="21"/>
        <v>-6870.9677000000011</v>
      </c>
      <c r="J124" s="186">
        <f t="shared" si="21"/>
        <v>-4032.2580999999991</v>
      </c>
      <c r="K124" s="186">
        <f t="shared" si="21"/>
        <v>-3200</v>
      </c>
      <c r="L124" s="186">
        <f t="shared" si="21"/>
        <v>-5161.2903000000006</v>
      </c>
      <c r="M124" s="186">
        <f t="shared" si="21"/>
        <v>-3400</v>
      </c>
      <c r="N124" s="186">
        <f t="shared" si="21"/>
        <v>-3451.6129000000001</v>
      </c>
      <c r="O124" s="186">
        <f t="shared" si="21"/>
        <v>-2129.0322999999989</v>
      </c>
      <c r="P124" s="186">
        <f t="shared" si="21"/>
        <v>-1500</v>
      </c>
      <c r="Q124" s="186">
        <f t="shared" si="21"/>
        <v>-645.16130000000157</v>
      </c>
      <c r="R124" s="186">
        <f t="shared" si="21"/>
        <v>-1333.3333000000002</v>
      </c>
      <c r="S124" s="186">
        <f t="shared" si="21"/>
        <v>-645.16129999999976</v>
      </c>
      <c r="T124" s="186">
        <f t="shared" si="21"/>
        <v>-866.66669999999976</v>
      </c>
      <c r="U124" s="186">
        <f t="shared" si="21"/>
        <v>-2967.7419000000009</v>
      </c>
      <c r="V124" s="186">
        <f t="shared" si="21"/>
        <v>-2870.9677000000011</v>
      </c>
      <c r="W124" s="186">
        <f t="shared" si="21"/>
        <v>-2866.6667000000016</v>
      </c>
      <c r="X124" s="186">
        <f t="shared" si="21"/>
        <v>-1580.6451000000015</v>
      </c>
      <c r="Y124" s="186">
        <f t="shared" si="21"/>
        <v>0</v>
      </c>
      <c r="Z124" s="186">
        <f t="shared" si="21"/>
        <v>-1258.0645000000004</v>
      </c>
      <c r="AA124" s="186">
        <f t="shared" si="21"/>
        <v>-68958.985899999971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-13225.806400000001</v>
      </c>
      <c r="D126" s="187">
        <f t="shared" ref="D126:AA126" si="23">SUM(D123:D125)</f>
        <v>-6642.8571000000011</v>
      </c>
      <c r="E126" s="187">
        <f t="shared" si="23"/>
        <v>-1870.9676999999999</v>
      </c>
      <c r="F126" s="187">
        <f t="shared" si="23"/>
        <v>-300</v>
      </c>
      <c r="G126" s="187">
        <f t="shared" si="23"/>
        <v>-806.4516000000001</v>
      </c>
      <c r="H126" s="187">
        <f t="shared" si="23"/>
        <v>-1333.3332999999993</v>
      </c>
      <c r="I126" s="187">
        <f t="shared" si="23"/>
        <v>-6870.9677000000011</v>
      </c>
      <c r="J126" s="187">
        <f t="shared" si="23"/>
        <v>-4032.2580999999991</v>
      </c>
      <c r="K126" s="187">
        <f t="shared" si="23"/>
        <v>-3200</v>
      </c>
      <c r="L126" s="187">
        <f t="shared" si="23"/>
        <v>-5161.2903000000006</v>
      </c>
      <c r="M126" s="187">
        <f t="shared" si="23"/>
        <v>-3400</v>
      </c>
      <c r="N126" s="187">
        <f t="shared" si="23"/>
        <v>-3451.6129000000001</v>
      </c>
      <c r="O126" s="187">
        <f t="shared" si="23"/>
        <v>-2129.0322999999989</v>
      </c>
      <c r="P126" s="187">
        <f t="shared" si="23"/>
        <v>-1500</v>
      </c>
      <c r="Q126" s="187">
        <f t="shared" si="23"/>
        <v>-645.16130000000157</v>
      </c>
      <c r="R126" s="187">
        <f t="shared" si="23"/>
        <v>-1333.3333000000002</v>
      </c>
      <c r="S126" s="187">
        <f t="shared" si="23"/>
        <v>-645.16129999999976</v>
      </c>
      <c r="T126" s="187">
        <f t="shared" si="23"/>
        <v>-866.66669999999976</v>
      </c>
      <c r="U126" s="187">
        <f t="shared" si="23"/>
        <v>-2967.7419000000009</v>
      </c>
      <c r="V126" s="187">
        <f t="shared" si="23"/>
        <v>-2870.9677000000011</v>
      </c>
      <c r="W126" s="187">
        <f t="shared" si="23"/>
        <v>-2866.6667000000016</v>
      </c>
      <c r="X126" s="187">
        <f t="shared" si="23"/>
        <v>-1580.6451000000015</v>
      </c>
      <c r="Y126" s="187">
        <f t="shared" si="23"/>
        <v>0</v>
      </c>
      <c r="Z126" s="187">
        <f t="shared" si="23"/>
        <v>-1258.0645000000004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2.395</v>
      </c>
      <c r="D129" s="188">
        <f>'PLR DET FIXED INPUT PG'!D129</f>
        <v>2.3889999999999998</v>
      </c>
      <c r="E129" s="188">
        <f>'PLR DET FIXED INPUT PG'!E129</f>
        <v>2.27</v>
      </c>
      <c r="F129" s="188">
        <f>'PLR DET FIXED INPUT PG'!F129</f>
        <v>2.198</v>
      </c>
      <c r="G129" s="188">
        <f>'PLR DET FIXED INPUT PG'!G129</f>
        <v>2.2490000000000001</v>
      </c>
      <c r="H129" s="188">
        <f>'PLR DET FIXED INPUT PG'!H129</f>
        <v>2.3079999999999998</v>
      </c>
      <c r="I129" s="188">
        <f>'PLR DET FIXED INPUT PG'!I129</f>
        <v>2.3559999999999999</v>
      </c>
      <c r="J129" s="188">
        <f>'PLR DET FIXED INPUT PG'!J129</f>
        <v>2.4009999999999998</v>
      </c>
      <c r="K129" s="188">
        <f>'PLR DET FIXED INPUT PG'!K129</f>
        <v>2.411</v>
      </c>
      <c r="L129" s="188">
        <f>'PLR DET FIXED INPUT PG'!L129</f>
        <v>2.4460000000000002</v>
      </c>
      <c r="M129" s="188">
        <f>'PLR DET FIXED INPUT PG'!M129</f>
        <v>3.1280000000000001</v>
      </c>
      <c r="N129" s="188">
        <f>'PLR DET FIXED INPUT PG'!N129</f>
        <v>3.3180000000000001</v>
      </c>
      <c r="O129" s="188">
        <f>'PLR DET FIXED INPUT PG'!O129</f>
        <v>3.4079999999999999</v>
      </c>
      <c r="P129" s="188">
        <f>'PLR DET FIXED INPUT PG'!P129</f>
        <v>3.3479999999999999</v>
      </c>
      <c r="Q129" s="188">
        <f>'PLR DET FIXED INPUT PG'!Q129</f>
        <v>3.278</v>
      </c>
      <c r="R129" s="188">
        <f>'PLR DET FIXED INPUT PG'!R129</f>
        <v>2.863</v>
      </c>
      <c r="S129" s="188">
        <f>'PLR DET FIXED INPUT PG'!S129</f>
        <v>2.863</v>
      </c>
      <c r="T129" s="188">
        <f>'PLR DET FIXED INPUT PG'!T129</f>
        <v>2.8980000000000001</v>
      </c>
      <c r="U129" s="188">
        <f>'PLR DET FIXED INPUT PG'!U129</f>
        <v>2.9329999999999998</v>
      </c>
      <c r="V129" s="188">
        <f>'PLR DET FIXED INPUT PG'!V129</f>
        <v>2.9750000000000001</v>
      </c>
      <c r="W129" s="188">
        <f>'PLR DET FIXED INPUT PG'!W129</f>
        <v>2.97</v>
      </c>
      <c r="X129" s="188">
        <f>'PLR DET FIXED INPUT PG'!X129</f>
        <v>3.0049999999999999</v>
      </c>
      <c r="Y129" s="188">
        <f>'PLR DET FIXED INPUT PG'!Y129</f>
        <v>3.5419999999999998</v>
      </c>
      <c r="Z129" s="188">
        <f>'PLR DET FIXED INPUT PG'!Z129</f>
        <v>3.69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2.6309999999999998</v>
      </c>
      <c r="D130" s="188">
        <f>'PLR DET FIXED INPUT PG'!D130</f>
        <v>2.657</v>
      </c>
      <c r="E130" s="188">
        <f>'PLR DET FIXED INPUT PG'!E130</f>
        <v>2.637</v>
      </c>
      <c r="F130" s="188">
        <f>'PLR DET FIXED INPUT PG'!F130</f>
        <v>2.4220000000000002</v>
      </c>
      <c r="G130" s="188">
        <f>'PLR DET FIXED INPUT PG'!G130</f>
        <v>2.464</v>
      </c>
      <c r="H130" s="188">
        <f>'PLR DET FIXED INPUT PG'!H130</f>
        <v>2.5129999999999999</v>
      </c>
      <c r="I130" s="188">
        <f>'PLR DET FIXED INPUT PG'!I130</f>
        <v>2.5529999999999999</v>
      </c>
      <c r="J130" s="188">
        <f>'PLR DET FIXED INPUT PG'!J130</f>
        <v>2.5910000000000002</v>
      </c>
      <c r="K130" s="188">
        <f>'PLR DET FIXED INPUT PG'!K130</f>
        <v>2.5960000000000001</v>
      </c>
      <c r="L130" s="188">
        <f>'PLR DET FIXED INPUT PG'!L130</f>
        <v>2.621</v>
      </c>
      <c r="M130" s="188">
        <f>'PLR DET FIXED INPUT PG'!M130</f>
        <v>3.2959999999999998</v>
      </c>
      <c r="N130" s="188">
        <f>'PLR DET FIXED INPUT PG'!N130</f>
        <v>3.4710000000000001</v>
      </c>
      <c r="O130" s="188">
        <f>'PLR DET FIXED INPUT PG'!O130</f>
        <v>3.556</v>
      </c>
      <c r="P130" s="188">
        <f>'PLR DET FIXED INPUT PG'!P130</f>
        <v>3.4910000000000001</v>
      </c>
      <c r="Q130" s="188">
        <f>'PLR DET FIXED INPUT PG'!Q130</f>
        <v>3.411</v>
      </c>
      <c r="R130" s="188">
        <f>'PLR DET FIXED INPUT PG'!R130</f>
        <v>3.036</v>
      </c>
      <c r="S130" s="188">
        <f>'PLR DET FIXED INPUT PG'!S130</f>
        <v>3.0259999999999998</v>
      </c>
      <c r="T130" s="188">
        <f>'PLR DET FIXED INPUT PG'!T130</f>
        <v>3.0609999999999999</v>
      </c>
      <c r="U130" s="188">
        <f>'PLR DET FIXED INPUT PG'!U130</f>
        <v>3.0960000000000001</v>
      </c>
      <c r="V130" s="188">
        <f>'PLR DET FIXED INPUT PG'!V130</f>
        <v>3.1379999999999999</v>
      </c>
      <c r="W130" s="188">
        <f>'PLR DET FIXED INPUT PG'!W130</f>
        <v>3.133</v>
      </c>
      <c r="X130" s="188">
        <f>'PLR DET FIXED INPUT PG'!X130</f>
        <v>3.1629999999999998</v>
      </c>
      <c r="Y130" s="188">
        <f>'PLR DET FIXED INPUT PG'!Y130</f>
        <v>3.67</v>
      </c>
      <c r="Z130" s="188">
        <f>'PLR DET FIXED INPUT PG'!Z130</f>
        <v>3.8130000000000002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-0.23599999999999977</v>
      </c>
      <c r="D131" s="189">
        <f>'PLR DET FIXED INPUT PG'!D131</f>
        <v>-0.26800000000000024</v>
      </c>
      <c r="E131" s="189">
        <f>'PLR DET FIXED INPUT PG'!E131</f>
        <v>-0.36699999999999999</v>
      </c>
      <c r="F131" s="189">
        <f>'PLR DET FIXED INPUT PG'!F131</f>
        <v>-0.2240000000000002</v>
      </c>
      <c r="G131" s="189">
        <f>'PLR DET FIXED INPUT PG'!G131</f>
        <v>-0.215</v>
      </c>
      <c r="H131" s="189">
        <f>'PLR DET FIXED INPUT PG'!H131</f>
        <v>-0.20499999999999999</v>
      </c>
      <c r="I131" s="189">
        <f>'PLR DET FIXED INPUT PG'!I131</f>
        <v>-0.19700000000000006</v>
      </c>
      <c r="J131" s="189">
        <f>'PLR DET FIXED INPUT PG'!J131</f>
        <v>-0.19</v>
      </c>
      <c r="K131" s="189">
        <f>'PLR DET FIXED INPUT PG'!K131</f>
        <v>-0.185</v>
      </c>
      <c r="L131" s="189">
        <f>'PLR DET FIXED INPUT PG'!L131</f>
        <v>-0.17499999999999999</v>
      </c>
      <c r="M131" s="189">
        <f>'PLR DET FIXED INPUT PG'!M131</f>
        <v>-0.16799999999999971</v>
      </c>
      <c r="N131" s="189">
        <f>'PLR DET FIXED INPUT PG'!N131</f>
        <v>-0.15300000000000002</v>
      </c>
      <c r="O131" s="189">
        <f>'PLR DET FIXED INPUT PG'!O131</f>
        <v>-0.14800000000000013</v>
      </c>
      <c r="P131" s="189">
        <f>'PLR DET FIXED INPUT PG'!P131</f>
        <v>-0.14300000000000024</v>
      </c>
      <c r="Q131" s="189">
        <f>'PLR DET FIXED INPUT PG'!Q131</f>
        <v>-0.13300000000000001</v>
      </c>
      <c r="R131" s="189">
        <f>'PLR DET FIXED INPUT PG'!R131</f>
        <v>-0.17300000000000004</v>
      </c>
      <c r="S131" s="189">
        <f>'PLR DET FIXED INPUT PG'!S131</f>
        <v>-0.16299999999999981</v>
      </c>
      <c r="T131" s="189">
        <f>'PLR DET FIXED INPUT PG'!T131</f>
        <v>-0.16299999999999981</v>
      </c>
      <c r="U131" s="189">
        <f>'PLR DET FIXED INPUT PG'!U131</f>
        <v>-0.16300000000000026</v>
      </c>
      <c r="V131" s="189">
        <f>'PLR DET FIXED INPUT PG'!V131</f>
        <v>-0.16299999999999981</v>
      </c>
      <c r="W131" s="189">
        <f>'PLR DET FIXED INPUT PG'!W131</f>
        <v>-0.16299999999999981</v>
      </c>
      <c r="X131" s="189">
        <f>'PLR DET FIXED INPUT PG'!X131</f>
        <v>-0.15799999999999992</v>
      </c>
      <c r="Y131" s="189">
        <f>'PLR DET FIXED INPUT PG'!Y131</f>
        <v>-0.12800000000000011</v>
      </c>
      <c r="Z131" s="189">
        <f>'PLR DET FIXED INPUT PG'!Z131</f>
        <v>-0.12300000000000022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-2976918</v>
      </c>
      <c r="D138" s="186">
        <f>'PLR DET FIXED INPUT PG'!D138+'PLR DET INDEX INPUT PG'!D138</f>
        <v>-2684442</v>
      </c>
      <c r="E138" s="186">
        <f>'PLR DET FIXED INPUT PG'!E138+'PLR DET INDEX INPUT PG'!E138</f>
        <v>-1815365</v>
      </c>
      <c r="F138" s="186">
        <f>'PLR DET FIXED INPUT PG'!F138+'PLR DET INDEX INPUT PG'!F138</f>
        <v>-410512</v>
      </c>
      <c r="G138" s="186">
        <f>'PLR DET FIXED INPUT PG'!G138+'PLR DET INDEX INPUT PG'!G138</f>
        <v>-431860</v>
      </c>
      <c r="H138" s="186">
        <f>'PLR DET FIXED INPUT PG'!H138+'PLR DET INDEX INPUT PG'!H138</f>
        <v>-976403</v>
      </c>
      <c r="I138" s="186">
        <f>'PLR DET FIXED INPUT PG'!I138+'PLR DET INDEX INPUT PG'!I138</f>
        <v>-1090041</v>
      </c>
      <c r="J138" s="186">
        <f>'PLR DET FIXED INPUT PG'!J138+'PLR DET INDEX INPUT PG'!J138</f>
        <v>-1461134</v>
      </c>
      <c r="K138" s="186">
        <f>'PLR DET FIXED INPUT PG'!K138+'PLR DET INDEX INPUT PG'!K138</f>
        <v>-1403337</v>
      </c>
      <c r="L138" s="186">
        <f>'PLR DET FIXED INPUT PG'!L138+'PLR DET INDEX INPUT PG'!L138</f>
        <v>-1420131</v>
      </c>
      <c r="M138" s="186">
        <f>'PLR DET FIXED INPUT PG'!M138+'PLR DET INDEX INPUT PG'!M138</f>
        <v>-2840386</v>
      </c>
      <c r="N138" s="186">
        <f>'PLR DET FIXED INPUT PG'!N138+'PLR DET INDEX INPUT PG'!N138</f>
        <v>-2865527</v>
      </c>
      <c r="O138" s="186">
        <f>'PLR DET FIXED INPUT PG'!O138+'PLR DET INDEX INPUT PG'!O138</f>
        <v>-2839533</v>
      </c>
      <c r="P138" s="186">
        <f>'PLR DET FIXED INPUT PG'!P138+'PLR DET INDEX INPUT PG'!P138</f>
        <v>-2378987</v>
      </c>
      <c r="Q138" s="186">
        <f>'PLR DET FIXED INPUT PG'!Q138+'PLR DET INDEX INPUT PG'!Q138</f>
        <v>-2622221</v>
      </c>
      <c r="R138" s="186">
        <f>'PLR DET FIXED INPUT PG'!R138+'PLR DET INDEX INPUT PG'!R138</f>
        <v>-2411</v>
      </c>
      <c r="S138" s="186">
        <f>'PLR DET FIXED INPUT PG'!S138+'PLR DET INDEX INPUT PG'!S138</f>
        <v>-2479</v>
      </c>
      <c r="T138" s="186">
        <f>'PLR DET FIXED INPUT PG'!T138+'PLR DET INDEX INPUT PG'!T138</f>
        <v>2527</v>
      </c>
      <c r="U138" s="186">
        <f>'PLR DET FIXED INPUT PG'!U138+'PLR DET INDEX INPUT PG'!U138</f>
        <v>7647</v>
      </c>
      <c r="V138" s="186">
        <f>'PLR DET FIXED INPUT PG'!V138+'PLR DET INDEX INPUT PG'!V138</f>
        <v>13629</v>
      </c>
      <c r="W138" s="186">
        <f>'PLR DET FIXED INPUT PG'!W138+'PLR DET INDEX INPUT PG'!W138</f>
        <v>12423</v>
      </c>
      <c r="X138" s="186">
        <f>'PLR DET FIXED INPUT PG'!X138+'PLR DET INDEX INPUT PG'!X138</f>
        <v>17726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-27216780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11974548</v>
      </c>
      <c r="D139" s="186">
        <f>'PLR DET FIXED INPUT PG'!D139+'PLR DET INDEX INPUT PG'!D139</f>
        <v>8824779</v>
      </c>
      <c r="E139" s="186">
        <f>'PLR DET FIXED INPUT PG'!E139+'PLR DET INDEX INPUT PG'!E139</f>
        <v>1766849</v>
      </c>
      <c r="F139" s="186">
        <f>'PLR DET FIXED INPUT PG'!F139+'PLR DET INDEX INPUT PG'!F139</f>
        <v>210779</v>
      </c>
      <c r="G139" s="186">
        <f>'PLR DET FIXED INPUT PG'!G139+'PLR DET INDEX INPUT PG'!G139</f>
        <v>2218827</v>
      </c>
      <c r="H139" s="186">
        <f>'PLR DET FIXED INPUT PG'!H139+'PLR DET INDEX INPUT PG'!H139</f>
        <v>2879577</v>
      </c>
      <c r="I139" s="186">
        <f>'PLR DET FIXED INPUT PG'!I139+'PLR DET INDEX INPUT PG'!I139</f>
        <v>4834264</v>
      </c>
      <c r="J139" s="186">
        <f>'PLR DET FIXED INPUT PG'!J139+'PLR DET INDEX INPUT PG'!J139</f>
        <v>4584406</v>
      </c>
      <c r="K139" s="186">
        <f>'PLR DET FIXED INPUT PG'!K139+'PLR DET INDEX INPUT PG'!K139</f>
        <v>4995685</v>
      </c>
      <c r="L139" s="186">
        <f>'PLR DET FIXED INPUT PG'!L139+'PLR DET INDEX INPUT PG'!L139</f>
        <v>5153614</v>
      </c>
      <c r="M139" s="186">
        <f>'PLR DET FIXED INPUT PG'!M139+'PLR DET INDEX INPUT PG'!M139</f>
        <v>4916010</v>
      </c>
      <c r="N139" s="186">
        <f>'PLR DET FIXED INPUT PG'!N139+'PLR DET INDEX INPUT PG'!N139</f>
        <v>5039023</v>
      </c>
      <c r="O139" s="186">
        <f>'PLR DET FIXED INPUT PG'!O139+'PLR DET INDEX INPUT PG'!O139</f>
        <v>2067085</v>
      </c>
      <c r="P139" s="186">
        <f>'PLR DET FIXED INPUT PG'!P139+'PLR DET INDEX INPUT PG'!P139</f>
        <v>1401625</v>
      </c>
      <c r="Q139" s="186">
        <f>'PLR DET FIXED INPUT PG'!Q139+'PLR DET INDEX INPUT PG'!Q139</f>
        <v>1599807</v>
      </c>
      <c r="R139" s="186">
        <f>'PLR DET FIXED INPUT PG'!R139+'PLR DET INDEX INPUT PG'!R139</f>
        <v>254238</v>
      </c>
      <c r="S139" s="186">
        <f>'PLR DET FIXED INPUT PG'!S139+'PLR DET INDEX INPUT PG'!S139</f>
        <v>109363</v>
      </c>
      <c r="T139" s="186">
        <f>'PLR DET FIXED INPUT PG'!T139+'PLR DET INDEX INPUT PG'!T139</f>
        <v>139870</v>
      </c>
      <c r="U139" s="186">
        <f>'PLR DET FIXED INPUT PG'!U139+'PLR DET INDEX INPUT PG'!U139</f>
        <v>351576</v>
      </c>
      <c r="V139" s="186">
        <f>'PLR DET FIXED INPUT PG'!V139+'PLR DET INDEX INPUT PG'!V139</f>
        <v>371938</v>
      </c>
      <c r="W139" s="186">
        <f>'PLR DET FIXED INPUT PG'!W139+'PLR DET INDEX INPUT PG'!W139</f>
        <v>358650</v>
      </c>
      <c r="X139" s="186">
        <f>'PLR DET FIXED INPUT PG'!X139+'PLR DET INDEX INPUT PG'!X139</f>
        <v>291691</v>
      </c>
      <c r="Y139" s="186">
        <f>'PLR DET FIXED INPUT PG'!Y139+'PLR DET INDEX INPUT PG'!Y139</f>
        <v>1980499</v>
      </c>
      <c r="Z139" s="186">
        <f>'PLR DET FIXED INPUT PG'!Z139+'PLR DET INDEX INPUT PG'!Z139</f>
        <v>2198741</v>
      </c>
      <c r="AA139" s="186">
        <f>'PLR DET FIXED INPUT PG'!AA139</f>
        <v>68523444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8997630</v>
      </c>
      <c r="D140" s="193">
        <f t="shared" ref="D140:Z140" si="24">SUM(D138:D139)</f>
        <v>6140337</v>
      </c>
      <c r="E140" s="193">
        <f t="shared" si="24"/>
        <v>-48516</v>
      </c>
      <c r="F140" s="193">
        <f t="shared" si="24"/>
        <v>-199733</v>
      </c>
      <c r="G140" s="193">
        <f t="shared" si="24"/>
        <v>1786967</v>
      </c>
      <c r="H140" s="193">
        <f t="shared" si="24"/>
        <v>1903174</v>
      </c>
      <c r="I140" s="193">
        <f t="shared" si="24"/>
        <v>3744223</v>
      </c>
      <c r="J140" s="193">
        <f t="shared" si="24"/>
        <v>3123272</v>
      </c>
      <c r="K140" s="193">
        <f t="shared" si="24"/>
        <v>3592348</v>
      </c>
      <c r="L140" s="193">
        <f t="shared" si="24"/>
        <v>3733483</v>
      </c>
      <c r="M140" s="193">
        <f t="shared" si="24"/>
        <v>2075624</v>
      </c>
      <c r="N140" s="193">
        <f t="shared" si="24"/>
        <v>2173496</v>
      </c>
      <c r="O140" s="193">
        <f t="shared" si="24"/>
        <v>-772448</v>
      </c>
      <c r="P140" s="193">
        <f t="shared" si="24"/>
        <v>-977362</v>
      </c>
      <c r="Q140" s="193">
        <f t="shared" si="24"/>
        <v>-1022414</v>
      </c>
      <c r="R140" s="193">
        <f t="shared" si="24"/>
        <v>251827</v>
      </c>
      <c r="S140" s="193">
        <f t="shared" si="24"/>
        <v>106884</v>
      </c>
      <c r="T140" s="193">
        <f t="shared" si="24"/>
        <v>142397</v>
      </c>
      <c r="U140" s="193">
        <f t="shared" si="24"/>
        <v>359223</v>
      </c>
      <c r="V140" s="193">
        <f t="shared" si="24"/>
        <v>385567</v>
      </c>
      <c r="W140" s="193">
        <f t="shared" si="24"/>
        <v>371073</v>
      </c>
      <c r="X140" s="193">
        <f t="shared" si="24"/>
        <v>309417</v>
      </c>
      <c r="Y140" s="193">
        <f t="shared" si="24"/>
        <v>1980499</v>
      </c>
      <c r="Z140" s="193">
        <f t="shared" si="24"/>
        <v>2198741</v>
      </c>
      <c r="AA140" s="194">
        <f>'PLR DET FIXED INPUT PG'!AA140</f>
        <v>41306664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8979562</v>
      </c>
      <c r="D141" s="186">
        <f>'PLR DET FIXED INPUT PG'!D141+'PLR DET INDEX INPUT PG'!D141</f>
        <v>6221757</v>
      </c>
      <c r="E141" s="186">
        <f>'PLR DET FIXED INPUT PG'!E141+'PLR DET INDEX INPUT PG'!E141</f>
        <v>-220356</v>
      </c>
      <c r="F141" s="186">
        <f>'PLR DET FIXED INPUT PG'!F141+'PLR DET INDEX INPUT PG'!F141</f>
        <v>-234351</v>
      </c>
      <c r="G141" s="186">
        <f>'PLR DET FIXED INPUT PG'!G141+'PLR DET INDEX INPUT PG'!G141</f>
        <v>1741684</v>
      </c>
      <c r="H141" s="186">
        <f>'PLR DET FIXED INPUT PG'!H141+'PLR DET INDEX INPUT PG'!H141</f>
        <v>1949873</v>
      </c>
      <c r="I141" s="186">
        <f>'PLR DET FIXED INPUT PG'!I141+'PLR DET INDEX INPUT PG'!I141</f>
        <v>3611908</v>
      </c>
      <c r="J141" s="186">
        <f>'PLR DET FIXED INPUT PG'!J141+'PLR DET INDEX INPUT PG'!J141</f>
        <v>2907688</v>
      </c>
      <c r="K141" s="186">
        <f>'PLR DET FIXED INPUT PG'!K141+'PLR DET INDEX INPUT PG'!K141</f>
        <v>3482416</v>
      </c>
      <c r="L141" s="186">
        <f>'PLR DET FIXED INPUT PG'!L141+'PLR DET INDEX INPUT PG'!L141</f>
        <v>3719743</v>
      </c>
      <c r="M141" s="186">
        <f>'PLR DET FIXED INPUT PG'!M141+'PLR DET INDEX INPUT PG'!M141</f>
        <v>2023758</v>
      </c>
      <c r="N141" s="186">
        <f>'PLR DET FIXED INPUT PG'!N141+'PLR DET INDEX INPUT PG'!N141</f>
        <v>2108548</v>
      </c>
      <c r="O141" s="186">
        <f>'PLR DET FIXED INPUT PG'!O141+'PLR DET INDEX INPUT PG'!O141</f>
        <v>-846322</v>
      </c>
      <c r="P141" s="186">
        <f>'PLR DET FIXED INPUT PG'!P141+'PLR DET INDEX INPUT PG'!P141</f>
        <v>-1042749</v>
      </c>
      <c r="Q141" s="186">
        <f>'PLR DET FIXED INPUT PG'!Q141+'PLR DET INDEX INPUT PG'!Q141</f>
        <v>-1064621</v>
      </c>
      <c r="R141" s="186">
        <f>'PLR DET FIXED INPUT PG'!R141+'PLR DET INDEX INPUT PG'!R141</f>
        <v>227755</v>
      </c>
      <c r="S141" s="186">
        <f>'PLR DET FIXED INPUT PG'!S141+'PLR DET INDEX INPUT PG'!S141</f>
        <v>103957</v>
      </c>
      <c r="T141" s="186">
        <f>'PLR DET FIXED INPUT PG'!T141+'PLR DET INDEX INPUT PG'!T141</f>
        <v>130025</v>
      </c>
      <c r="U141" s="186">
        <f>'PLR DET FIXED INPUT PG'!U141+'PLR DET INDEX INPUT PG'!U141</f>
        <v>198827</v>
      </c>
      <c r="V141" s="186">
        <f>'PLR DET FIXED INPUT PG'!V141+'PLR DET INDEX INPUT PG'!V141</f>
        <v>178701</v>
      </c>
      <c r="W141" s="186">
        <f>'PLR DET FIXED INPUT PG'!W141+'PLR DET INDEX INPUT PG'!W141</f>
        <v>218796</v>
      </c>
      <c r="X141" s="186">
        <f>'PLR DET FIXED INPUT PG'!X141+'PLR DET INDEX INPUT PG'!X141</f>
        <v>242890</v>
      </c>
      <c r="Y141" s="186">
        <f>'PLR DET FIXED INPUT PG'!Y141+'PLR DET INDEX INPUT PG'!Y141</f>
        <v>1925409</v>
      </c>
      <c r="Z141" s="186">
        <f>'PLR DET FIXED INPUT PG'!Z141+'PLR DET INDEX INPUT PG'!Z141</f>
        <v>2124073</v>
      </c>
      <c r="AA141" s="186">
        <f>'PLR DET FIXED INPUT PG'!AA141</f>
        <v>39639839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18068</v>
      </c>
      <c r="D142" s="187">
        <f t="shared" ref="D142:Z142" si="25">D140-D141</f>
        <v>-81420</v>
      </c>
      <c r="E142" s="187">
        <f t="shared" si="25"/>
        <v>171840</v>
      </c>
      <c r="F142" s="187">
        <f t="shared" si="25"/>
        <v>34618</v>
      </c>
      <c r="G142" s="187">
        <f t="shared" si="25"/>
        <v>45283</v>
      </c>
      <c r="H142" s="187">
        <f t="shared" si="25"/>
        <v>-46699</v>
      </c>
      <c r="I142" s="187">
        <f t="shared" si="25"/>
        <v>132315</v>
      </c>
      <c r="J142" s="187">
        <f t="shared" si="25"/>
        <v>215584</v>
      </c>
      <c r="K142" s="187">
        <f t="shared" si="25"/>
        <v>109932</v>
      </c>
      <c r="L142" s="187">
        <f t="shared" si="25"/>
        <v>13740</v>
      </c>
      <c r="M142" s="187">
        <f t="shared" si="25"/>
        <v>51866</v>
      </c>
      <c r="N142" s="187">
        <f t="shared" si="25"/>
        <v>64948</v>
      </c>
      <c r="O142" s="187">
        <f t="shared" si="25"/>
        <v>73874</v>
      </c>
      <c r="P142" s="187">
        <f t="shared" si="25"/>
        <v>65387</v>
      </c>
      <c r="Q142" s="187">
        <f t="shared" si="25"/>
        <v>42207</v>
      </c>
      <c r="R142" s="187">
        <f t="shared" si="25"/>
        <v>24072</v>
      </c>
      <c r="S142" s="187">
        <f t="shared" si="25"/>
        <v>2927</v>
      </c>
      <c r="T142" s="187">
        <f t="shared" si="25"/>
        <v>12372</v>
      </c>
      <c r="U142" s="187">
        <f t="shared" si="25"/>
        <v>160396</v>
      </c>
      <c r="V142" s="187">
        <f t="shared" si="25"/>
        <v>206866</v>
      </c>
      <c r="W142" s="187">
        <f t="shared" si="25"/>
        <v>152277</v>
      </c>
      <c r="X142" s="187">
        <f t="shared" si="25"/>
        <v>66527</v>
      </c>
      <c r="Y142" s="187">
        <f t="shared" si="25"/>
        <v>55090</v>
      </c>
      <c r="Z142" s="187">
        <f t="shared" si="25"/>
        <v>74668</v>
      </c>
      <c r="AA142" s="187">
        <f>'PLR DET FIXED INPUT PG'!AA142</f>
        <v>1666825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I9" sqref="I9"/>
    </sheetView>
  </sheetViews>
  <sheetFormatPr defaultRowHeight="9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5" x14ac:dyDescent="0.15">
      <c r="A1" s="219" t="s">
        <v>10</v>
      </c>
    </row>
    <row r="2" spans="1:37" ht="10.5" x14ac:dyDescent="0.15">
      <c r="A2" s="219" t="s">
        <v>11</v>
      </c>
    </row>
    <row r="3" spans="1:37" ht="10.5" x14ac:dyDescent="0.15">
      <c r="A3" s="219" t="str">
        <f>'GAS SUM'!A3</f>
        <v>As of December 27, 2001</v>
      </c>
    </row>
    <row r="4" spans="1:37" ht="10.5" x14ac:dyDescent="0.15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467476</v>
      </c>
      <c r="F9" s="68" t="s">
        <v>15</v>
      </c>
      <c r="I9" s="53">
        <f>O52</f>
        <v>42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18049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3008831.6032664902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4562913.5432664901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132261+13600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428811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38665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467476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161683</v>
      </c>
      <c r="D33" s="64">
        <f>'SPEC REPORT DETAILS'!K10+'SPEC REPORT DETAILS'!K22+'SPEC REPORT DETAILS'!K34+'SPEC REPORT DETAILS'!K47</f>
        <v>145616</v>
      </c>
      <c r="E33" s="64">
        <f>'SPEC REPORT DETAILS'!L10+'SPEC REPORT DETAILS'!L22+'SPEC REPORT DETAILS'!L34+'SPEC REPORT DETAILS'!L47</f>
        <v>160827</v>
      </c>
      <c r="F33" s="64">
        <f>'SPEC REPORT DETAILS'!M10+'SPEC REPORT DETAILS'!M22+'SPEC REPORT DETAILS'!M34+'SPEC REPORT DETAILS'!M47</f>
        <v>-5540</v>
      </c>
      <c r="G33" s="64">
        <f>'SPEC REPORT DETAILS'!N10+'SPEC REPORT DETAILS'!N22+'SPEC REPORT DETAILS'!N34+'SPEC REPORT DETAILS'!N47</f>
        <v>-5723</v>
      </c>
      <c r="H33" s="64">
        <f>'SPEC REPORT DETAILS'!O10+'SPEC REPORT DETAILS'!O22+'SPEC REPORT DETAILS'!O34+'SPEC REPORT DETAILS'!O47</f>
        <v>-5526</v>
      </c>
      <c r="I33" s="64">
        <f>'SPEC REPORT DETAILS'!P10+'SPEC REPORT DETAILS'!P22+'SPEC REPORT DETAILS'!P34+'SPEC REPORT DETAILS'!P47</f>
        <v>-5698</v>
      </c>
      <c r="J33" s="64">
        <f>'SPEC REPORT DETAILS'!Q10+'SPEC REPORT DETAILS'!Q22+'SPEC REPORT DETAILS'!Q34+'SPEC REPORT DETAILS'!Q47</f>
        <v>-5684</v>
      </c>
      <c r="K33" s="64">
        <f>'SPEC REPORT DETAILS'!R10+'SPEC REPORT DETAILS'!R22+'SPEC REPORT DETAILS'!R34+'SPEC REPORT DETAILS'!R47</f>
        <v>-5487</v>
      </c>
      <c r="L33" s="64">
        <f>'SPEC REPORT DETAILS'!S10+'SPEC REPORT DETAILS'!S22+'SPEC REPORT DETAILS'!S34+'SPEC REPORT DETAILS'!S47</f>
        <v>-5657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-15803</v>
      </c>
      <c r="D35" s="64">
        <f>'SPEC BASIS'!D17</f>
        <v>-14232</v>
      </c>
      <c r="E35" s="64">
        <f>'SPEC BASIS'!E17</f>
        <v>-15719</v>
      </c>
      <c r="F35" s="64">
        <f>'SPEC BASIS'!F17</f>
        <v>11897</v>
      </c>
      <c r="G35" s="64">
        <f>'SPEC BASIS'!G17</f>
        <v>12288</v>
      </c>
      <c r="H35" s="64">
        <f>'SPEC BASIS'!H17</f>
        <v>11865</v>
      </c>
      <c r="I35" s="64">
        <f>'SPEC BASIS'!I17</f>
        <v>12233</v>
      </c>
      <c r="J35" s="64">
        <f>'SPEC BASIS'!J17</f>
        <v>12205</v>
      </c>
      <c r="K35" s="64">
        <f>'SPEC BASIS'!K17</f>
        <v>11783</v>
      </c>
      <c r="L35" s="64">
        <f>'SPEC BASIS'!L17</f>
        <v>12148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145880</v>
      </c>
      <c r="D36" s="55">
        <f t="shared" ref="D36:N36" si="1">SUM(D33:D35)</f>
        <v>131384</v>
      </c>
      <c r="E36" s="55">
        <f t="shared" si="1"/>
        <v>145108</v>
      </c>
      <c r="F36" s="55">
        <f t="shared" si="1"/>
        <v>6357</v>
      </c>
      <c r="G36" s="55">
        <f t="shared" si="1"/>
        <v>6565</v>
      </c>
      <c r="H36" s="55">
        <f t="shared" si="1"/>
        <v>6339</v>
      </c>
      <c r="I36" s="55">
        <f t="shared" si="1"/>
        <v>6535</v>
      </c>
      <c r="J36" s="55">
        <f t="shared" si="1"/>
        <v>6521</v>
      </c>
      <c r="K36" s="55">
        <f t="shared" si="1"/>
        <v>6296</v>
      </c>
      <c r="L36" s="55">
        <f t="shared" si="1"/>
        <v>6491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145867</v>
      </c>
      <c r="D37" s="215">
        <f>'SPEC BASIS'!D18+'SPEC SUM FIXED INPUT PG'!D28</f>
        <v>131372</v>
      </c>
      <c r="E37" s="215">
        <f>'SPEC BASIS'!E18+'SPEC SUM FIXED INPUT PG'!E28</f>
        <v>145095</v>
      </c>
      <c r="F37" s="215">
        <f>'SPEC BASIS'!F18+'SPEC SUM FIXED INPUT PG'!F28</f>
        <v>6356</v>
      </c>
      <c r="G37" s="215">
        <f>'SPEC BASIS'!G18+'SPEC SUM FIXED INPUT PG'!G28</f>
        <v>6565</v>
      </c>
      <c r="H37" s="215">
        <f>'SPEC BASIS'!H18+'SPEC SUM FIXED INPUT PG'!H28</f>
        <v>6339</v>
      </c>
      <c r="I37" s="215">
        <f>'SPEC BASIS'!I18+'SPEC SUM FIXED INPUT PG'!I28</f>
        <v>6535</v>
      </c>
      <c r="J37" s="215">
        <f>'SPEC BASIS'!J18+'SPEC SUM FIXED INPUT PG'!J28</f>
        <v>6520</v>
      </c>
      <c r="K37" s="215">
        <f>'SPEC BASIS'!K18+'SPEC SUM FIXED INPUT PG'!K28</f>
        <v>6295</v>
      </c>
      <c r="L37" s="215">
        <f>'SPEC BASIS'!L18+'SPEC SUM FIXED INPUT PG'!L28</f>
        <v>6490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13</v>
      </c>
      <c r="D38" s="64">
        <f t="shared" ref="D38:N38" si="2">D36-D37</f>
        <v>12</v>
      </c>
      <c r="E38" s="64">
        <f t="shared" si="2"/>
        <v>13</v>
      </c>
      <c r="F38" s="64">
        <f t="shared" si="2"/>
        <v>1</v>
      </c>
      <c r="G38" s="64">
        <f t="shared" si="2"/>
        <v>0</v>
      </c>
      <c r="H38" s="64">
        <f t="shared" si="2"/>
        <v>0</v>
      </c>
      <c r="I38" s="64">
        <f t="shared" si="2"/>
        <v>0</v>
      </c>
      <c r="J38" s="64">
        <f t="shared" si="2"/>
        <v>1</v>
      </c>
      <c r="K38" s="64">
        <f t="shared" si="2"/>
        <v>1</v>
      </c>
      <c r="L38" s="64">
        <f t="shared" si="2"/>
        <v>1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428811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38665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467476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467434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42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9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5" x14ac:dyDescent="0.15">
      <c r="A1" s="79" t="s">
        <v>10</v>
      </c>
      <c r="B1" s="67"/>
    </row>
    <row r="2" spans="1:39" ht="10.5" x14ac:dyDescent="0.15">
      <c r="A2" s="79" t="s">
        <v>28</v>
      </c>
      <c r="B2" s="67"/>
    </row>
    <row r="3" spans="1:39" ht="10.5" x14ac:dyDescent="0.15">
      <c r="A3" s="79" t="str">
        <f>'SPEC REPORT'!A3</f>
        <v>As of December 27, 2001</v>
      </c>
      <c r="B3" s="67"/>
    </row>
    <row r="4" spans="1:39" ht="10.5" x14ac:dyDescent="0.15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-5483</v>
      </c>
      <c r="K10" s="64">
        <f t="shared" si="0"/>
        <v>-4938</v>
      </c>
      <c r="L10" s="64">
        <f t="shared" si="0"/>
        <v>-5453</v>
      </c>
      <c r="M10" s="64">
        <f t="shared" si="0"/>
        <v>-52384</v>
      </c>
      <c r="N10" s="64">
        <f t="shared" si="0"/>
        <v>-54109</v>
      </c>
      <c r="O10" s="64">
        <f t="shared" si="0"/>
        <v>-52244</v>
      </c>
      <c r="P10" s="64">
        <f t="shared" si="0"/>
        <v>-53865</v>
      </c>
      <c r="Q10" s="64">
        <f t="shared" si="0"/>
        <v>-53740</v>
      </c>
      <c r="R10" s="64">
        <f t="shared" si="0"/>
        <v>-51885</v>
      </c>
      <c r="S10" s="64">
        <f t="shared" si="0"/>
        <v>-53489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-387590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-5483</v>
      </c>
      <c r="K12" s="55">
        <f>'SPEC DET FIXED INPUT PG'!D60</f>
        <v>-4938</v>
      </c>
      <c r="L12" s="55">
        <f>'SPEC DET FIXED INPUT PG'!E60</f>
        <v>-5453</v>
      </c>
      <c r="M12" s="55">
        <f>'SPEC DET FIXED INPUT PG'!F60</f>
        <v>-52384</v>
      </c>
      <c r="N12" s="55">
        <f>'SPEC DET FIXED INPUT PG'!G60</f>
        <v>-54109</v>
      </c>
      <c r="O12" s="55">
        <f>'SPEC DET FIXED INPUT PG'!H60</f>
        <v>-52244</v>
      </c>
      <c r="P12" s="55">
        <f>'SPEC DET FIXED INPUT PG'!I60</f>
        <v>-53865</v>
      </c>
      <c r="Q12" s="55">
        <f>'SPEC DET FIXED INPUT PG'!J60</f>
        <v>-53740</v>
      </c>
      <c r="R12" s="55">
        <f>'SPEC DET FIXED INPUT PG'!K60</f>
        <v>-51885</v>
      </c>
      <c r="S12" s="55">
        <f>'SPEC DET FIXED INPUT PG'!L60</f>
        <v>-53489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-387590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21563</v>
      </c>
      <c r="N22" s="64">
        <f t="shared" si="2"/>
        <v>22273</v>
      </c>
      <c r="O22" s="64">
        <f t="shared" si="2"/>
        <v>21505</v>
      </c>
      <c r="P22" s="64">
        <f t="shared" si="2"/>
        <v>22172</v>
      </c>
      <c r="Q22" s="64">
        <f t="shared" si="2"/>
        <v>22121</v>
      </c>
      <c r="R22" s="64">
        <f t="shared" si="2"/>
        <v>21358</v>
      </c>
      <c r="S22" s="64">
        <f t="shared" si="2"/>
        <v>22018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153010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21563</v>
      </c>
      <c r="N24" s="55">
        <f>'SPEC DET FIXED INPUT PG'!G100</f>
        <v>22273</v>
      </c>
      <c r="O24" s="55">
        <f>'SPEC DET FIXED INPUT PG'!H100</f>
        <v>21505</v>
      </c>
      <c r="P24" s="55">
        <f>'SPEC DET FIXED INPUT PG'!I100</f>
        <v>22172</v>
      </c>
      <c r="Q24" s="55">
        <f>'SPEC DET FIXED INPUT PG'!J100</f>
        <v>22121</v>
      </c>
      <c r="R24" s="55">
        <f>'SPEC DET FIXED INPUT PG'!K100</f>
        <v>21358</v>
      </c>
      <c r="S24" s="55">
        <f>'SPEC DET FIXED INPUT PG'!L100</f>
        <v>22018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153010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167166</v>
      </c>
      <c r="K34" s="64">
        <f t="shared" si="4"/>
        <v>150554</v>
      </c>
      <c r="L34" s="64">
        <f t="shared" si="4"/>
        <v>166280</v>
      </c>
      <c r="M34" s="64">
        <f t="shared" si="4"/>
        <v>25281</v>
      </c>
      <c r="N34" s="64">
        <f t="shared" si="4"/>
        <v>26113</v>
      </c>
      <c r="O34" s="64">
        <f t="shared" si="4"/>
        <v>25213</v>
      </c>
      <c r="P34" s="64">
        <f t="shared" si="4"/>
        <v>25995</v>
      </c>
      <c r="Q34" s="64">
        <f t="shared" si="4"/>
        <v>25935</v>
      </c>
      <c r="R34" s="53">
        <f t="shared" si="4"/>
        <v>25040</v>
      </c>
      <c r="S34" s="53">
        <f t="shared" si="4"/>
        <v>25814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663391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167166</v>
      </c>
      <c r="K36" s="55">
        <f>'SPEC DET FIXED INPUT PG'!D140</f>
        <v>150554</v>
      </c>
      <c r="L36" s="55">
        <f>'SPEC DET FIXED INPUT PG'!E140</f>
        <v>166280</v>
      </c>
      <c r="M36" s="55">
        <f>'SPEC DET FIXED INPUT PG'!F140</f>
        <v>25281</v>
      </c>
      <c r="N36" s="55">
        <f>'SPEC DET FIXED INPUT PG'!G140</f>
        <v>26113</v>
      </c>
      <c r="O36" s="55">
        <f>'SPEC DET FIXED INPUT PG'!H140</f>
        <v>25213</v>
      </c>
      <c r="P36" s="55">
        <f>'SPEC DET FIXED INPUT PG'!I140</f>
        <v>25995</v>
      </c>
      <c r="Q36" s="55">
        <f>'SPEC DET FIXED INPUT PG'!J140</f>
        <v>25935</v>
      </c>
      <c r="R36" s="55">
        <f>'SPEC DET FIXED INPUT PG'!K140</f>
        <v>25040</v>
      </c>
      <c r="S36" s="55">
        <f>'SPEC DET FIXED INPUT PG'!L140</f>
        <v>25814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663391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51076</v>
      </c>
      <c r="K46" s="64">
        <f t="shared" si="6"/>
        <v>32640</v>
      </c>
      <c r="L46" s="64">
        <f t="shared" si="6"/>
        <v>10439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94155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51076</v>
      </c>
      <c r="K48" s="55">
        <f>'SPEC DET FIXED INPUT PG'!D20</f>
        <v>32640</v>
      </c>
      <c r="L48" s="55">
        <f>'SPEC DET FIXED INPUT PG'!E20</f>
        <v>10439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94155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A19" sqref="A19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210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191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-15803</v>
      </c>
      <c r="D17" s="164">
        <v>-14232</v>
      </c>
      <c r="E17" s="164">
        <v>-15719</v>
      </c>
      <c r="F17" s="164">
        <v>11897</v>
      </c>
      <c r="G17" s="164">
        <v>12288</v>
      </c>
      <c r="H17" s="164">
        <v>11865</v>
      </c>
      <c r="I17" s="164">
        <v>12233</v>
      </c>
      <c r="J17" s="164">
        <v>12205</v>
      </c>
      <c r="K17" s="164">
        <v>11783</v>
      </c>
      <c r="L17" s="164">
        <v>12148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38665</v>
      </c>
    </row>
    <row r="18" spans="1:27" ht="11.25" customHeight="1" x14ac:dyDescent="0.2">
      <c r="A18" s="160" t="s">
        <v>2</v>
      </c>
      <c r="B18" s="157"/>
      <c r="C18" s="160">
        <v>-15801</v>
      </c>
      <c r="D18" s="160">
        <v>-14231</v>
      </c>
      <c r="E18" s="160">
        <v>-15717</v>
      </c>
      <c r="F18" s="160">
        <v>11896</v>
      </c>
      <c r="G18" s="160">
        <v>12288</v>
      </c>
      <c r="H18" s="160">
        <v>11864</v>
      </c>
      <c r="I18" s="160">
        <v>12232</v>
      </c>
      <c r="J18" s="160">
        <v>12204</v>
      </c>
      <c r="K18" s="160">
        <v>11783</v>
      </c>
      <c r="L18" s="160">
        <v>12147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38665</v>
      </c>
    </row>
    <row r="19" spans="1:27" ht="11.25" customHeight="1" x14ac:dyDescent="0.2">
      <c r="A19" s="160" t="s">
        <v>0</v>
      </c>
      <c r="B19" s="157"/>
      <c r="C19" s="166">
        <v>-2</v>
      </c>
      <c r="D19" s="166">
        <v>-1</v>
      </c>
      <c r="E19" s="166">
        <v>-2</v>
      </c>
      <c r="F19" s="166">
        <v>1</v>
      </c>
      <c r="G19" s="166">
        <v>0</v>
      </c>
      <c r="H19" s="166">
        <v>1</v>
      </c>
      <c r="I19" s="166">
        <v>1</v>
      </c>
      <c r="J19" s="166">
        <v>1</v>
      </c>
      <c r="K19" s="166">
        <v>0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0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activeCell="A2" sqref="A2"/>
      <selection pane="bottomLeft" activeCell="A2" sqref="A2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154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-4500.9741999999997</v>
      </c>
      <c r="D6" s="125">
        <v>2909.7460999999998</v>
      </c>
      <c r="E6" s="125">
        <v>14921.2634</v>
      </c>
      <c r="F6" s="125">
        <v>911.50319999999999</v>
      </c>
      <c r="G6" s="125">
        <v>2703.9762999999998</v>
      </c>
      <c r="H6" s="125">
        <v>6617.2547999999997</v>
      </c>
      <c r="I6" s="125">
        <v>-12202.067800000001</v>
      </c>
      <c r="J6" s="125">
        <v>-16847.2291</v>
      </c>
      <c r="K6" s="125">
        <v>-11782.745199999999</v>
      </c>
      <c r="L6" s="125">
        <v>-6169.8419999999996</v>
      </c>
      <c r="M6" s="125">
        <v>-643.62689999999998</v>
      </c>
      <c r="N6" s="125">
        <v>-2366.2408999999998</v>
      </c>
      <c r="O6" s="125">
        <v>-2721.1118999999999</v>
      </c>
      <c r="P6" s="125">
        <v>1170.6255000000001</v>
      </c>
      <c r="Q6" s="125">
        <v>4472.4687999999996</v>
      </c>
      <c r="R6" s="125">
        <v>-88.496799999999993</v>
      </c>
      <c r="S6" s="125">
        <v>8865.2667000000001</v>
      </c>
      <c r="T6" s="125">
        <v>2644.8699000000001</v>
      </c>
      <c r="U6" s="125">
        <v>-12618.668799999999</v>
      </c>
      <c r="V6" s="125">
        <v>-17360.572100000001</v>
      </c>
      <c r="W6" s="125">
        <v>-14821.830099999999</v>
      </c>
      <c r="X6" s="125">
        <v>-5005.7332999999999</v>
      </c>
      <c r="Y6" s="125">
        <v>-15600</v>
      </c>
      <c r="Z6" s="125">
        <v>-19387.096799999999</v>
      </c>
      <c r="AA6" s="121">
        <v>-4086.7878999999998</v>
      </c>
    </row>
    <row r="7" spans="1:27" s="121" customFormat="1" ht="11.25" customHeight="1" x14ac:dyDescent="0.15">
      <c r="A7" s="124" t="s">
        <v>98</v>
      </c>
      <c r="C7" s="125">
        <v>-15580.6129</v>
      </c>
      <c r="D7" s="125">
        <v>4321.4286000000002</v>
      </c>
      <c r="E7" s="125">
        <v>-17064.516100000001</v>
      </c>
      <c r="F7" s="125">
        <v>-5500</v>
      </c>
      <c r="G7" s="125">
        <v>-7645.1612999999998</v>
      </c>
      <c r="H7" s="125">
        <v>6366.7</v>
      </c>
      <c r="I7" s="125">
        <v>-32060.4516</v>
      </c>
      <c r="J7" s="125">
        <v>-44572.516100000001</v>
      </c>
      <c r="K7" s="125">
        <v>-26498.133299999998</v>
      </c>
      <c r="L7" s="125">
        <v>-7709.6773999999996</v>
      </c>
      <c r="M7" s="125">
        <v>-13899.966700000001</v>
      </c>
      <c r="N7" s="125">
        <v>-17612.870999999999</v>
      </c>
      <c r="O7" s="125">
        <v>-18935.483899999999</v>
      </c>
      <c r="P7" s="125">
        <v>-18642.821400000001</v>
      </c>
      <c r="Q7" s="125">
        <v>-11451.645200000001</v>
      </c>
      <c r="R7" s="125">
        <v>-6233.3333000000002</v>
      </c>
      <c r="S7" s="125">
        <v>-1258.0323000000001</v>
      </c>
      <c r="T7" s="125">
        <v>-3566.6667000000002</v>
      </c>
      <c r="U7" s="125">
        <v>-40352.193599999999</v>
      </c>
      <c r="V7" s="125">
        <v>-50384.419399999999</v>
      </c>
      <c r="W7" s="125">
        <v>-39996.433299999997</v>
      </c>
      <c r="X7" s="125">
        <v>-16419.354800000001</v>
      </c>
      <c r="Y7" s="125">
        <v>-15700</v>
      </c>
      <c r="Z7" s="125">
        <v>-22838.709699999999</v>
      </c>
      <c r="AA7" s="121">
        <v>-17770.258900000001</v>
      </c>
    </row>
    <row r="8" spans="1:27" s="121" customFormat="1" ht="11.25" customHeight="1" x14ac:dyDescent="0.15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-81.587100000000646</v>
      </c>
      <c r="D10" s="36">
        <v>17231.1747</v>
      </c>
      <c r="E10" s="36">
        <v>7856.7472999999991</v>
      </c>
      <c r="F10" s="36">
        <v>-9588.4968000000008</v>
      </c>
      <c r="G10" s="36">
        <v>5058.8150000000005</v>
      </c>
      <c r="H10" s="36">
        <v>22983.9548</v>
      </c>
      <c r="I10" s="36">
        <v>-14262.519400000005</v>
      </c>
      <c r="J10" s="36">
        <v>-31419.745200000005</v>
      </c>
      <c r="K10" s="36">
        <v>-8280.8784999999989</v>
      </c>
      <c r="L10" s="36">
        <v>16120.480600000001</v>
      </c>
      <c r="M10" s="36">
        <v>5456.4063999999998</v>
      </c>
      <c r="N10" s="36">
        <v>20.888100000000122</v>
      </c>
      <c r="O10" s="36">
        <v>-1656.5957999999991</v>
      </c>
      <c r="P10" s="36">
        <v>2527.8041000000012</v>
      </c>
      <c r="Q10" s="36">
        <v>13020.8236</v>
      </c>
      <c r="R10" s="36">
        <v>-1321.8301000000001</v>
      </c>
      <c r="S10" s="36">
        <v>12607.234400000001</v>
      </c>
      <c r="T10" s="36">
        <v>4078.2031999999999</v>
      </c>
      <c r="U10" s="36">
        <v>-47970.862399999998</v>
      </c>
      <c r="V10" s="36">
        <v>-62744.991500000004</v>
      </c>
      <c r="W10" s="36">
        <v>-49818.263399999996</v>
      </c>
      <c r="X10" s="36">
        <v>-16425.088100000001</v>
      </c>
      <c r="Y10" s="36">
        <v>-31300</v>
      </c>
      <c r="Z10" s="37">
        <v>-42225.806499999999</v>
      </c>
      <c r="AA10" s="121">
        <v>-8911.8413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-4500.9741999999997</v>
      </c>
      <c r="D15" s="125">
        <v>2909.7460999999998</v>
      </c>
      <c r="E15" s="125">
        <v>14921.2634</v>
      </c>
      <c r="F15" s="125">
        <v>911.50319999999999</v>
      </c>
      <c r="G15" s="125">
        <v>2703.9762999999998</v>
      </c>
      <c r="H15" s="125">
        <v>6617.2547999999997</v>
      </c>
      <c r="I15" s="125">
        <v>-12202.067800000001</v>
      </c>
      <c r="J15" s="125">
        <v>-16847.2291</v>
      </c>
      <c r="K15" s="125">
        <v>-11782.745199999999</v>
      </c>
      <c r="L15" s="125">
        <v>-6169.8419999999996</v>
      </c>
      <c r="M15" s="125">
        <v>-643.62689999999998</v>
      </c>
      <c r="N15" s="125">
        <v>-2366.2408999999998</v>
      </c>
      <c r="O15" s="125">
        <v>-2721.1118999999999</v>
      </c>
      <c r="P15" s="125">
        <v>1170.6255000000001</v>
      </c>
      <c r="Q15" s="125">
        <v>4472.4687999999996</v>
      </c>
      <c r="R15" s="125">
        <v>-88.496799999999993</v>
      </c>
      <c r="S15" s="125">
        <v>8865.2667000000001</v>
      </c>
      <c r="T15" s="125">
        <v>2644.8699000000001</v>
      </c>
      <c r="U15" s="125">
        <v>-12618.668799999999</v>
      </c>
      <c r="V15" s="125">
        <v>-17360.572100000001</v>
      </c>
      <c r="W15" s="125">
        <v>-14821.830099999999</v>
      </c>
      <c r="X15" s="125">
        <v>-5005.7332999999999</v>
      </c>
      <c r="Y15" s="125">
        <v>-15600</v>
      </c>
      <c r="Z15" s="125">
        <v>-19387.096799999999</v>
      </c>
      <c r="AA15" s="121">
        <v>-4086.7878999999998</v>
      </c>
    </row>
    <row r="16" spans="1:27" s="121" customFormat="1" ht="11.25" customHeight="1" x14ac:dyDescent="0.15">
      <c r="A16" s="124" t="s">
        <v>98</v>
      </c>
      <c r="C16" s="125">
        <v>-15580.6129</v>
      </c>
      <c r="D16" s="125">
        <v>4321.4286000000002</v>
      </c>
      <c r="E16" s="125">
        <v>-17064.516100000001</v>
      </c>
      <c r="F16" s="125">
        <v>-5500</v>
      </c>
      <c r="G16" s="125">
        <v>-7645.1612999999998</v>
      </c>
      <c r="H16" s="125">
        <v>6366.7</v>
      </c>
      <c r="I16" s="125">
        <v>-28806.4516</v>
      </c>
      <c r="J16" s="125">
        <v>-41193.5484</v>
      </c>
      <c r="K16" s="125">
        <v>-23333.333299999998</v>
      </c>
      <c r="L16" s="125">
        <v>-7709.6773999999996</v>
      </c>
      <c r="M16" s="125">
        <v>-13899.966700000001</v>
      </c>
      <c r="N16" s="125">
        <v>-17612.870999999999</v>
      </c>
      <c r="O16" s="125">
        <v>-18935.483899999999</v>
      </c>
      <c r="P16" s="125">
        <v>-18642.821400000001</v>
      </c>
      <c r="Q16" s="125">
        <v>-11451.645200000001</v>
      </c>
      <c r="R16" s="125">
        <v>-6233.3333000000002</v>
      </c>
      <c r="S16" s="125">
        <v>-1258.0323000000001</v>
      </c>
      <c r="T16" s="125">
        <v>-3566.6667000000002</v>
      </c>
      <c r="U16" s="125">
        <v>-37064.5484</v>
      </c>
      <c r="V16" s="125">
        <v>-47096.7742</v>
      </c>
      <c r="W16" s="125">
        <v>-36700</v>
      </c>
      <c r="X16" s="125">
        <v>-16419.354800000001</v>
      </c>
      <c r="Y16" s="125">
        <v>-15700</v>
      </c>
      <c r="Z16" s="125">
        <v>-22838.709699999999</v>
      </c>
      <c r="AA16" s="121">
        <v>-16943.830099999999</v>
      </c>
    </row>
    <row r="17" spans="1:27" s="121" customFormat="1" ht="11.25" customHeight="1" x14ac:dyDescent="0.15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-81.587100000000646</v>
      </c>
      <c r="D19" s="36">
        <v>17231.1747</v>
      </c>
      <c r="E19" s="36">
        <v>7856.7472999999991</v>
      </c>
      <c r="F19" s="36">
        <v>-9588.4968000000008</v>
      </c>
      <c r="G19" s="36">
        <v>5058.8150000000005</v>
      </c>
      <c r="H19" s="36">
        <v>22983.9548</v>
      </c>
      <c r="I19" s="36">
        <v>-11008.519400000005</v>
      </c>
      <c r="J19" s="36">
        <v>-28040.777499999997</v>
      </c>
      <c r="K19" s="36">
        <v>-5116.078499999996</v>
      </c>
      <c r="L19" s="36">
        <v>16120.480600000001</v>
      </c>
      <c r="M19" s="36">
        <v>5456.4063999999998</v>
      </c>
      <c r="N19" s="36">
        <v>20.888100000000122</v>
      </c>
      <c r="O19" s="36">
        <v>-1656.5957999999991</v>
      </c>
      <c r="P19" s="36">
        <v>2527.8041000000012</v>
      </c>
      <c r="Q19" s="36">
        <v>13020.8236</v>
      </c>
      <c r="R19" s="36">
        <v>-1321.8301000000001</v>
      </c>
      <c r="S19" s="36">
        <v>12607.234400000001</v>
      </c>
      <c r="T19" s="36">
        <v>4078.2031999999999</v>
      </c>
      <c r="U19" s="36">
        <v>-44683.217199999999</v>
      </c>
      <c r="V19" s="36">
        <v>-59457.346300000005</v>
      </c>
      <c r="W19" s="36">
        <v>-46521.830099999999</v>
      </c>
      <c r="X19" s="36">
        <v>-16425.088100000001</v>
      </c>
      <c r="Y19" s="36">
        <v>-31300</v>
      </c>
      <c r="Z19" s="37">
        <v>-42225.806499999999</v>
      </c>
      <c r="AA19" s="121">
        <v>-8085.4124999999985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2983.9547999999995</v>
      </c>
      <c r="I22" s="36">
        <v>0</v>
      </c>
      <c r="J22" s="36">
        <v>-8040.7774999999965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-4683.2171999999991</v>
      </c>
      <c r="V22" s="36">
        <v>-19457.346300000005</v>
      </c>
      <c r="W22" s="36">
        <v>-6521.8300999999992</v>
      </c>
      <c r="X22" s="36">
        <v>0</v>
      </c>
      <c r="Y22" s="36">
        <v>0</v>
      </c>
      <c r="Z22" s="36">
        <v>-2225.8064999999988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2" sqref="A2"/>
      <selection pane="bottomLeft" activeCell="A2" sqref="A2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182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15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15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15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15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183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">
      <c r="A8" s="25" t="s">
        <v>186</v>
      </c>
      <c r="C8" s="25">
        <v>-32935.483899999999</v>
      </c>
      <c r="D8" s="25">
        <v>-20785.678599999999</v>
      </c>
      <c r="E8" s="25">
        <v>-8774.1612999999998</v>
      </c>
      <c r="F8" s="25">
        <v>-8566.6666999999998</v>
      </c>
      <c r="G8" s="25">
        <v>-6774.1935000000003</v>
      </c>
      <c r="H8" s="25">
        <v>-7600</v>
      </c>
      <c r="I8" s="25">
        <v>-26419.3226</v>
      </c>
      <c r="J8" s="25">
        <v>-31064.483899999999</v>
      </c>
      <c r="K8" s="25">
        <v>-26000</v>
      </c>
      <c r="L8" s="25">
        <v>-20387.096799999999</v>
      </c>
      <c r="M8" s="25">
        <v>-19599.966700000001</v>
      </c>
      <c r="N8" s="25">
        <v>-21322.580600000001</v>
      </c>
      <c r="O8" s="25">
        <v>-21677.4516</v>
      </c>
      <c r="P8" s="25">
        <v>-17785.7143</v>
      </c>
      <c r="Q8" s="25">
        <v>-14483.870999999999</v>
      </c>
      <c r="R8" s="25">
        <v>-9566.6666999999998</v>
      </c>
      <c r="S8" s="25">
        <v>-612.90319999999997</v>
      </c>
      <c r="T8" s="25">
        <v>-6833.3</v>
      </c>
      <c r="U8" s="25">
        <v>-22096.8387</v>
      </c>
      <c r="V8" s="25">
        <v>-26838.741900000001</v>
      </c>
      <c r="W8" s="25">
        <v>-24300</v>
      </c>
      <c r="X8" s="25">
        <v>-14483.903200000001</v>
      </c>
      <c r="Y8" s="25">
        <v>-15600</v>
      </c>
      <c r="Z8" s="25">
        <v>-19387.096799999999</v>
      </c>
    </row>
    <row r="9" spans="1:27" ht="11.25" customHeight="1" x14ac:dyDescent="0.15">
      <c r="A9" s="221" t="s">
        <v>187</v>
      </c>
      <c r="C9" s="26">
        <v>-4500.974299999998</v>
      </c>
      <c r="D9" s="26">
        <v>2909.7461000000003</v>
      </c>
      <c r="E9" s="26">
        <v>14921.2634</v>
      </c>
      <c r="F9" s="26">
        <v>911.50320000000102</v>
      </c>
      <c r="G9" s="26">
        <v>2703.9764000000005</v>
      </c>
      <c r="H9" s="26">
        <v>6617.2548000000006</v>
      </c>
      <c r="I9" s="26">
        <v>-12202.067799999999</v>
      </c>
      <c r="J9" s="26">
        <v>-16847.229099999997</v>
      </c>
      <c r="K9" s="26">
        <v>-11782.745199999999</v>
      </c>
      <c r="L9" s="26">
        <v>-6169.8419999999987</v>
      </c>
      <c r="M9" s="26">
        <v>-643.6268999999993</v>
      </c>
      <c r="N9" s="26">
        <v>-2366.2407999999996</v>
      </c>
      <c r="O9" s="26">
        <v>-2721.1117999999988</v>
      </c>
      <c r="P9" s="26">
        <v>1170.6255000000019</v>
      </c>
      <c r="Q9" s="26">
        <v>4472.4688000000024</v>
      </c>
      <c r="R9" s="26">
        <v>-88.496799999998984</v>
      </c>
      <c r="S9" s="26">
        <v>8865.2667000000001</v>
      </c>
      <c r="T9" s="26">
        <v>2644.8699000000006</v>
      </c>
      <c r="U9" s="26">
        <v>-12618.668799999999</v>
      </c>
      <c r="V9" s="26">
        <v>-17360.572</v>
      </c>
      <c r="W9" s="26">
        <v>-14821.830099999999</v>
      </c>
      <c r="X9" s="26">
        <v>-5005.7332999999999</v>
      </c>
      <c r="Y9" s="26">
        <v>-15600</v>
      </c>
      <c r="Z9" s="26">
        <v>-19387.096799999999</v>
      </c>
    </row>
    <row r="11" spans="1:27" ht="11.25" customHeight="1" x14ac:dyDescent="0.15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-35580.6129</v>
      </c>
      <c r="D13" s="25">
        <v>-15678.571400000001</v>
      </c>
      <c r="E13" s="25">
        <v>-2064.5160999999998</v>
      </c>
      <c r="F13" s="25">
        <v>-500</v>
      </c>
      <c r="G13" s="25">
        <v>-2645.1613000000002</v>
      </c>
      <c r="H13" s="25">
        <v>-8633.2999999999993</v>
      </c>
      <c r="I13" s="25">
        <v>-48806.4516</v>
      </c>
      <c r="J13" s="25">
        <v>-66193.5484</v>
      </c>
      <c r="K13" s="25">
        <v>-48333.333299999998</v>
      </c>
      <c r="L13" s="25">
        <v>-32709.6774</v>
      </c>
      <c r="M13" s="25">
        <v>-18899.966700000001</v>
      </c>
      <c r="N13" s="25">
        <v>-22612.870999999999</v>
      </c>
      <c r="O13" s="25">
        <v>-23935.483899999999</v>
      </c>
      <c r="P13" s="25">
        <v>-18642.821400000001</v>
      </c>
      <c r="Q13" s="25">
        <v>-11451.645200000001</v>
      </c>
      <c r="R13" s="25">
        <v>-11233.3333</v>
      </c>
      <c r="S13" s="25">
        <v>-6258.0322999999999</v>
      </c>
      <c r="T13" s="25">
        <v>-8566.6666999999998</v>
      </c>
      <c r="U13" s="25">
        <v>-42064.5484</v>
      </c>
      <c r="V13" s="25">
        <v>-52096.7742</v>
      </c>
      <c r="W13" s="25">
        <v>-41700</v>
      </c>
      <c r="X13" s="25">
        <v>-21419.354800000001</v>
      </c>
      <c r="Y13" s="25">
        <v>-15700</v>
      </c>
      <c r="Z13" s="25">
        <v>-22838.709699999999</v>
      </c>
    </row>
    <row r="14" spans="1:27" ht="11.25" customHeight="1" thickBo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4419.3870999999999</v>
      </c>
      <c r="D15" s="26">
        <v>14321.428599999999</v>
      </c>
      <c r="E15" s="26">
        <v>-7064.5160999999998</v>
      </c>
      <c r="F15" s="26">
        <v>-10500</v>
      </c>
      <c r="G15" s="26">
        <v>2354.8386999999998</v>
      </c>
      <c r="H15" s="26">
        <v>16366.7</v>
      </c>
      <c r="I15" s="26">
        <v>1193.5483999999997</v>
      </c>
      <c r="J15" s="26">
        <v>-11193.5484</v>
      </c>
      <c r="K15" s="26">
        <v>6666.6667000000016</v>
      </c>
      <c r="L15" s="26">
        <v>22290.3226</v>
      </c>
      <c r="M15" s="26">
        <v>6100.0332999999991</v>
      </c>
      <c r="N15" s="26">
        <v>2387.1290000000008</v>
      </c>
      <c r="O15" s="26">
        <v>1064.5161000000007</v>
      </c>
      <c r="P15" s="26">
        <v>1357.1785999999993</v>
      </c>
      <c r="Q15" s="26">
        <v>8548.3547999999992</v>
      </c>
      <c r="R15" s="26">
        <v>-1233.3333000000002</v>
      </c>
      <c r="S15" s="26">
        <v>3741.9677000000001</v>
      </c>
      <c r="T15" s="26">
        <v>1433.3333000000002</v>
      </c>
      <c r="U15" s="26">
        <v>-32064.5484</v>
      </c>
      <c r="V15" s="26">
        <v>-42096.7742</v>
      </c>
      <c r="W15" s="26">
        <v>-31700</v>
      </c>
      <c r="X15" s="26">
        <v>-11419.354800000001</v>
      </c>
      <c r="Y15" s="26">
        <v>-15700</v>
      </c>
      <c r="Z15" s="26">
        <v>-22838.709699999999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-81.58719999999812</v>
      </c>
      <c r="D19" s="29">
        <v>17231.1747</v>
      </c>
      <c r="E19" s="29">
        <v>7856.7473</v>
      </c>
      <c r="F19" s="29">
        <v>-9588.496799999999</v>
      </c>
      <c r="G19" s="29">
        <v>5058.8150999999998</v>
      </c>
      <c r="H19" s="29">
        <v>22983.9548</v>
      </c>
      <c r="I19" s="29">
        <v>-11008.519399999999</v>
      </c>
      <c r="J19" s="29">
        <v>-28040.777499999997</v>
      </c>
      <c r="K19" s="29">
        <v>-5116.0784999999978</v>
      </c>
      <c r="L19" s="29">
        <v>16120.480600000001</v>
      </c>
      <c r="M19" s="29">
        <v>5456.4063999999998</v>
      </c>
      <c r="N19" s="29">
        <v>20.888200000001234</v>
      </c>
      <c r="O19" s="29">
        <v>-1656.595699999998</v>
      </c>
      <c r="P19" s="29">
        <v>2527.8041000000012</v>
      </c>
      <c r="Q19" s="29">
        <v>13020.823600000002</v>
      </c>
      <c r="R19" s="29">
        <v>-1321.8300999999992</v>
      </c>
      <c r="S19" s="29">
        <v>12607.234400000001</v>
      </c>
      <c r="T19" s="29">
        <v>4078.2032000000008</v>
      </c>
      <c r="U19" s="29">
        <v>-44683.217199999999</v>
      </c>
      <c r="V19" s="29">
        <v>-59457.3462</v>
      </c>
      <c r="W19" s="29">
        <v>-46521.830099999999</v>
      </c>
      <c r="X19" s="29">
        <v>-16425.088100000001</v>
      </c>
      <c r="Y19" s="29">
        <v>-31300</v>
      </c>
      <c r="Z19" s="1">
        <v>-42225.806499999999</v>
      </c>
    </row>
    <row r="21" spans="1:27" ht="11.25" customHeight="1" x14ac:dyDescent="0.15">
      <c r="A21" s="25" t="s">
        <v>191</v>
      </c>
      <c r="C21" s="25">
        <v>17531.3161</v>
      </c>
      <c r="D21" s="25">
        <v>23731.1747</v>
      </c>
      <c r="E21" s="25">
        <v>8211.5859999999993</v>
      </c>
      <c r="F21" s="25">
        <v>-7088.4967999999999</v>
      </c>
      <c r="G21" s="25">
        <v>7058.8149999999996</v>
      </c>
      <c r="H21" s="25">
        <v>25117.288199999999</v>
      </c>
      <c r="I21" s="25">
        <v>-2234.3258000000001</v>
      </c>
      <c r="J21" s="25">
        <v>-23008.519400000001</v>
      </c>
      <c r="K21" s="25">
        <v>-782.74519999999995</v>
      </c>
      <c r="L21" s="25">
        <v>23217.254799999999</v>
      </c>
      <c r="M21" s="25">
        <v>10856.4064</v>
      </c>
      <c r="N21" s="25">
        <v>5214.4364999999998</v>
      </c>
      <c r="O21" s="25">
        <v>1859.5333000000001</v>
      </c>
      <c r="P21" s="25">
        <v>5242.0897999999997</v>
      </c>
      <c r="Q21" s="25">
        <v>14375.6623</v>
      </c>
      <c r="R21" s="25">
        <v>578.16989999999998</v>
      </c>
      <c r="S21" s="25">
        <v>13284.6538</v>
      </c>
      <c r="T21" s="25">
        <v>5311.5365000000002</v>
      </c>
      <c r="U21" s="25">
        <v>-41005.797899999998</v>
      </c>
      <c r="V21" s="25">
        <v>-55908.959199999998</v>
      </c>
      <c r="W21" s="25">
        <v>-42888.496800000001</v>
      </c>
      <c r="X21" s="25">
        <v>-14296.055899999999</v>
      </c>
      <c r="Y21" s="25">
        <v>-31000</v>
      </c>
      <c r="Z21" s="25">
        <v>-40193.5484</v>
      </c>
    </row>
    <row r="22" spans="1:27" ht="11.25" customHeight="1" x14ac:dyDescent="0.15">
      <c r="A22" s="25" t="s">
        <v>0</v>
      </c>
      <c r="C22" s="2">
        <v>-17612.903299999998</v>
      </c>
      <c r="D22" s="2">
        <v>-6500</v>
      </c>
      <c r="E22" s="2">
        <v>-354.83869999999933</v>
      </c>
      <c r="F22" s="2">
        <v>-2500</v>
      </c>
      <c r="G22" s="2">
        <v>-1999.9998999999998</v>
      </c>
      <c r="H22" s="2">
        <v>-2133.3333999999995</v>
      </c>
      <c r="I22" s="2">
        <v>-8774.1935999999987</v>
      </c>
      <c r="J22" s="2">
        <v>-5032.2580999999955</v>
      </c>
      <c r="K22" s="2">
        <v>-4333.3332999999975</v>
      </c>
      <c r="L22" s="2">
        <v>-7096.774199999998</v>
      </c>
      <c r="M22" s="2">
        <v>-5400</v>
      </c>
      <c r="N22" s="2">
        <v>-5193.5482999999986</v>
      </c>
      <c r="O22" s="2">
        <v>-3516.1289999999981</v>
      </c>
      <c r="P22" s="2">
        <v>-2714.2856999999985</v>
      </c>
      <c r="Q22" s="2">
        <v>-1354.8386999999984</v>
      </c>
      <c r="R22" s="2">
        <v>-1900</v>
      </c>
      <c r="S22" s="2">
        <v>-677.41939999999886</v>
      </c>
      <c r="T22" s="2">
        <v>-1233.3332999999993</v>
      </c>
      <c r="U22" s="2">
        <v>-3677.4193000000014</v>
      </c>
      <c r="V22" s="2">
        <v>-3548.3870000000024</v>
      </c>
      <c r="W22" s="2">
        <v>-3633.3332999999984</v>
      </c>
      <c r="X22" s="2">
        <v>-2129.0322000000015</v>
      </c>
      <c r="Y22" s="2">
        <v>-300</v>
      </c>
      <c r="Z22" s="2">
        <v>-2032.2580999999991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-5690487</v>
      </c>
      <c r="D25" s="25">
        <v>-4781141</v>
      </c>
      <c r="E25" s="25">
        <v>-3902993</v>
      </c>
      <c r="F25" s="25">
        <v>-2391135</v>
      </c>
      <c r="G25" s="25">
        <v>-2892181</v>
      </c>
      <c r="H25" s="25">
        <v>-3424495</v>
      </c>
      <c r="I25" s="25">
        <v>-4239015</v>
      </c>
      <c r="J25" s="25">
        <v>-4539618</v>
      </c>
      <c r="K25" s="25">
        <v>-4361118</v>
      </c>
      <c r="L25" s="25">
        <v>-4427527</v>
      </c>
      <c r="M25" s="25">
        <v>-5503119</v>
      </c>
      <c r="N25" s="25">
        <v>-5358759</v>
      </c>
      <c r="O25" s="25">
        <v>-5219189</v>
      </c>
      <c r="P25" s="25">
        <v>-4579952</v>
      </c>
      <c r="Q25" s="25">
        <v>-5126847</v>
      </c>
      <c r="R25" s="25">
        <v>4680</v>
      </c>
      <c r="S25" s="25">
        <v>4812</v>
      </c>
      <c r="T25" s="25">
        <v>22665</v>
      </c>
      <c r="U25" s="25">
        <v>45105</v>
      </c>
      <c r="V25" s="25">
        <v>67543</v>
      </c>
      <c r="W25" s="25">
        <v>62544</v>
      </c>
      <c r="X25" s="25">
        <v>82471</v>
      </c>
      <c r="Y25" s="25">
        <v>0</v>
      </c>
      <c r="Z25" s="25">
        <v>0</v>
      </c>
      <c r="AA25" s="25">
        <v>-66147756</v>
      </c>
    </row>
    <row r="26" spans="1:27" ht="11.25" customHeight="1" thickBot="1" x14ac:dyDescent="0.2">
      <c r="A26" s="25" t="s">
        <v>192</v>
      </c>
      <c r="C26" s="25">
        <v>15446468</v>
      </c>
      <c r="D26" s="25">
        <v>11493093</v>
      </c>
      <c r="E26" s="25">
        <v>4294449</v>
      </c>
      <c r="F26" s="25">
        <v>1837099</v>
      </c>
      <c r="G26" s="25">
        <v>2394777</v>
      </c>
      <c r="H26" s="25">
        <v>4340242</v>
      </c>
      <c r="I26" s="25">
        <v>6338468</v>
      </c>
      <c r="J26" s="25">
        <v>6049146</v>
      </c>
      <c r="K26" s="25">
        <v>6448014</v>
      </c>
      <c r="L26" s="25">
        <v>6670151</v>
      </c>
      <c r="M26" s="25">
        <v>6373128</v>
      </c>
      <c r="N26" s="25">
        <v>6380848</v>
      </c>
      <c r="O26" s="25">
        <v>2481811</v>
      </c>
      <c r="P26" s="25">
        <v>1714485</v>
      </c>
      <c r="Q26" s="25">
        <v>1916856</v>
      </c>
      <c r="R26" s="25">
        <v>256300</v>
      </c>
      <c r="S26" s="25">
        <v>119844</v>
      </c>
      <c r="T26" s="25">
        <v>277209</v>
      </c>
      <c r="U26" s="25">
        <v>506613</v>
      </c>
      <c r="V26" s="25">
        <v>543911</v>
      </c>
      <c r="W26" s="25">
        <v>549897</v>
      </c>
      <c r="X26" s="25">
        <v>478683</v>
      </c>
      <c r="Y26" s="25">
        <v>2251972</v>
      </c>
      <c r="Z26" s="25">
        <v>2564692</v>
      </c>
      <c r="AA26" s="25">
        <v>91728156</v>
      </c>
    </row>
    <row r="27" spans="1:27" ht="11.25" customHeight="1" thickBot="1" x14ac:dyDescent="0.2">
      <c r="A27" s="28" t="s">
        <v>146</v>
      </c>
      <c r="B27" s="29"/>
      <c r="C27" s="29">
        <v>9755981</v>
      </c>
      <c r="D27" s="29">
        <v>6711952</v>
      </c>
      <c r="E27" s="29">
        <v>391456</v>
      </c>
      <c r="F27" s="29">
        <v>-554036</v>
      </c>
      <c r="G27" s="29">
        <v>-497404</v>
      </c>
      <c r="H27" s="29">
        <v>915747</v>
      </c>
      <c r="I27" s="29">
        <v>2099453</v>
      </c>
      <c r="J27" s="29">
        <v>1509528</v>
      </c>
      <c r="K27" s="29">
        <v>2086896</v>
      </c>
      <c r="L27" s="29">
        <v>2242624</v>
      </c>
      <c r="M27" s="29">
        <v>870009</v>
      </c>
      <c r="N27" s="29">
        <v>1022089</v>
      </c>
      <c r="O27" s="29">
        <v>-2737378</v>
      </c>
      <c r="P27" s="29">
        <v>-2865467</v>
      </c>
      <c r="Q27" s="29">
        <v>-3209991</v>
      </c>
      <c r="R27" s="29">
        <v>260980</v>
      </c>
      <c r="S27" s="29">
        <v>124656</v>
      </c>
      <c r="T27" s="29">
        <v>299874</v>
      </c>
      <c r="U27" s="29">
        <v>551718</v>
      </c>
      <c r="V27" s="29">
        <v>611454</v>
      </c>
      <c r="W27" s="29">
        <v>612441</v>
      </c>
      <c r="X27" s="29">
        <v>561154</v>
      </c>
      <c r="Y27" s="29">
        <v>2251972</v>
      </c>
      <c r="Z27" s="29">
        <v>2564692</v>
      </c>
      <c r="AA27" s="1">
        <v>25580400</v>
      </c>
    </row>
    <row r="28" spans="1:27" ht="11.25" customHeight="1" x14ac:dyDescent="0.15">
      <c r="A28" s="25" t="s">
        <v>2</v>
      </c>
      <c r="C28" s="25">
        <v>9824279</v>
      </c>
      <c r="D28" s="25">
        <v>6878334</v>
      </c>
      <c r="E28" s="25">
        <v>420483</v>
      </c>
      <c r="F28" s="25">
        <v>-601788</v>
      </c>
      <c r="G28" s="25">
        <v>-446138</v>
      </c>
      <c r="H28" s="25">
        <v>1072046</v>
      </c>
      <c r="I28" s="25">
        <v>2098881</v>
      </c>
      <c r="J28" s="25">
        <v>1373993</v>
      </c>
      <c r="K28" s="25">
        <v>2086184</v>
      </c>
      <c r="L28" s="25">
        <v>2370543</v>
      </c>
      <c r="M28" s="25">
        <v>942884</v>
      </c>
      <c r="N28" s="25">
        <v>1061712</v>
      </c>
      <c r="O28" s="25">
        <v>-2710710</v>
      </c>
      <c r="P28" s="25">
        <v>-2829620</v>
      </c>
      <c r="Q28" s="25">
        <v>-3135193</v>
      </c>
      <c r="R28" s="25">
        <v>260151</v>
      </c>
      <c r="S28" s="25">
        <v>176885</v>
      </c>
      <c r="T28" s="25">
        <v>318988</v>
      </c>
      <c r="U28" s="25">
        <v>365522</v>
      </c>
      <c r="V28" s="25">
        <v>360545</v>
      </c>
      <c r="W28" s="25">
        <v>427465</v>
      </c>
      <c r="X28" s="25">
        <v>497469</v>
      </c>
      <c r="Y28" s="25">
        <v>2140937</v>
      </c>
      <c r="Z28" s="25">
        <v>2420086</v>
      </c>
      <c r="AA28" s="25">
        <v>25373938</v>
      </c>
    </row>
    <row r="29" spans="1:27" ht="11.25" customHeight="1" x14ac:dyDescent="0.15">
      <c r="A29" s="25" t="s">
        <v>0</v>
      </c>
      <c r="C29" s="2">
        <v>-68298</v>
      </c>
      <c r="D29" s="2">
        <v>-166382</v>
      </c>
      <c r="E29" s="2">
        <v>-29027</v>
      </c>
      <c r="F29" s="2">
        <v>47752</v>
      </c>
      <c r="G29" s="2">
        <v>-51266</v>
      </c>
      <c r="H29" s="2">
        <v>-156299</v>
      </c>
      <c r="I29" s="2">
        <v>572</v>
      </c>
      <c r="J29" s="2">
        <v>135535</v>
      </c>
      <c r="K29" s="2">
        <v>712</v>
      </c>
      <c r="L29" s="2">
        <v>-127919</v>
      </c>
      <c r="M29" s="2">
        <v>-72875</v>
      </c>
      <c r="N29" s="2">
        <v>-39623</v>
      </c>
      <c r="O29" s="2">
        <v>-26668</v>
      </c>
      <c r="P29" s="2">
        <v>-35847</v>
      </c>
      <c r="Q29" s="2">
        <v>-74798</v>
      </c>
      <c r="R29" s="2">
        <v>829</v>
      </c>
      <c r="S29" s="2">
        <v>-52229</v>
      </c>
      <c r="T29" s="2">
        <v>-19114</v>
      </c>
      <c r="U29" s="2">
        <v>186196</v>
      </c>
      <c r="V29" s="2">
        <v>250909</v>
      </c>
      <c r="W29" s="2">
        <v>184976</v>
      </c>
      <c r="X29" s="2">
        <v>63685</v>
      </c>
      <c r="Y29" s="2">
        <v>111035</v>
      </c>
      <c r="Z29" s="2">
        <v>144606</v>
      </c>
      <c r="AA29" s="2">
        <v>206462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193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-328445</v>
      </c>
      <c r="D25" s="25">
        <v>-295806</v>
      </c>
      <c r="E25" s="25">
        <v>-326704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-950955</v>
      </c>
    </row>
    <row r="26" spans="1:27" ht="11.25" customHeight="1" thickBo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">
      <c r="A27" s="28" t="s">
        <v>146</v>
      </c>
      <c r="B27" s="29"/>
      <c r="C27" s="29">
        <v>-328445</v>
      </c>
      <c r="D27" s="29">
        <v>-295806</v>
      </c>
      <c r="E27" s="29">
        <v>-326704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-950955</v>
      </c>
    </row>
    <row r="28" spans="1:27" ht="11.25" customHeight="1" x14ac:dyDescent="0.15">
      <c r="A28" s="25" t="s">
        <v>2</v>
      </c>
      <c r="C28" s="25">
        <v>-328414</v>
      </c>
      <c r="D28" s="25">
        <v>-295779</v>
      </c>
      <c r="E28" s="25">
        <v>-326675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-950868</v>
      </c>
    </row>
    <row r="29" spans="1:27" ht="11.25" customHeight="1" x14ac:dyDescent="0.15">
      <c r="A29" s="25" t="s">
        <v>0</v>
      </c>
      <c r="C29" s="2">
        <v>-31</v>
      </c>
      <c r="D29" s="2">
        <v>-27</v>
      </c>
      <c r="E29" s="2">
        <v>-29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-87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194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161683</v>
      </c>
      <c r="D25" s="25">
        <v>145617</v>
      </c>
      <c r="E25" s="25">
        <v>160827</v>
      </c>
      <c r="F25" s="25">
        <v>-5541</v>
      </c>
      <c r="G25" s="25">
        <v>-5723</v>
      </c>
      <c r="H25" s="25">
        <v>-5526</v>
      </c>
      <c r="I25" s="25">
        <v>-5697</v>
      </c>
      <c r="J25" s="25">
        <v>-5684</v>
      </c>
      <c r="K25" s="25">
        <v>-5488</v>
      </c>
      <c r="L25" s="25">
        <v>-5658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428810</v>
      </c>
    </row>
    <row r="26" spans="1:27" ht="11.25" customHeight="1" x14ac:dyDescent="0.1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161683</v>
      </c>
      <c r="D27" s="29">
        <v>145617</v>
      </c>
      <c r="E27" s="29">
        <v>160827</v>
      </c>
      <c r="F27" s="29">
        <v>-5541</v>
      </c>
      <c r="G27" s="29">
        <v>-5723</v>
      </c>
      <c r="H27" s="29">
        <v>-5526</v>
      </c>
      <c r="I27" s="29">
        <v>-5697</v>
      </c>
      <c r="J27" s="29">
        <v>-5684</v>
      </c>
      <c r="K27" s="29">
        <v>-5488</v>
      </c>
      <c r="L27" s="29">
        <v>-5658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428810</v>
      </c>
    </row>
    <row r="28" spans="1:27" ht="11.25" customHeight="1" x14ac:dyDescent="0.15">
      <c r="A28" s="25" t="s">
        <v>2</v>
      </c>
      <c r="C28" s="25">
        <v>161668</v>
      </c>
      <c r="D28" s="25">
        <v>145603</v>
      </c>
      <c r="E28" s="25">
        <v>160812</v>
      </c>
      <c r="F28" s="25">
        <v>-5540</v>
      </c>
      <c r="G28" s="25">
        <v>-5723</v>
      </c>
      <c r="H28" s="25">
        <v>-5525</v>
      </c>
      <c r="I28" s="25">
        <v>-5697</v>
      </c>
      <c r="J28" s="25">
        <v>-5684</v>
      </c>
      <c r="K28" s="25">
        <v>-5488</v>
      </c>
      <c r="L28" s="25">
        <v>-5657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428769</v>
      </c>
    </row>
    <row r="29" spans="1:27" ht="11.25" customHeight="1" x14ac:dyDescent="0.15">
      <c r="A29" s="25" t="s">
        <v>0</v>
      </c>
      <c r="C29" s="2">
        <v>15</v>
      </c>
      <c r="D29" s="2">
        <v>14</v>
      </c>
      <c r="E29" s="2">
        <v>15</v>
      </c>
      <c r="F29" s="2">
        <v>-1</v>
      </c>
      <c r="G29" s="2">
        <v>0</v>
      </c>
      <c r="H29" s="2">
        <v>-1</v>
      </c>
      <c r="I29" s="2">
        <v>0</v>
      </c>
      <c r="J29" s="2">
        <v>0</v>
      </c>
      <c r="K29" s="2">
        <v>0</v>
      </c>
      <c r="L29" s="2">
        <v>-1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195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1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15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15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203</v>
      </c>
      <c r="C28" s="186">
        <v>-32935.483899999999</v>
      </c>
      <c r="D28" s="186">
        <v>-20785.678599999999</v>
      </c>
      <c r="E28" s="186">
        <v>-8774.1612999999998</v>
      </c>
      <c r="F28" s="186">
        <v>-8566.6666999999998</v>
      </c>
      <c r="G28" s="186">
        <v>-6774.1935000000003</v>
      </c>
      <c r="H28" s="186">
        <v>-7600</v>
      </c>
      <c r="I28" s="186">
        <v>-26419.3226</v>
      </c>
      <c r="J28" s="186">
        <v>-31064.483899999999</v>
      </c>
      <c r="K28" s="186">
        <v>-26000</v>
      </c>
      <c r="L28" s="186">
        <v>-20387.096799999999</v>
      </c>
      <c r="M28" s="186">
        <v>-19599.966700000001</v>
      </c>
      <c r="N28" s="186">
        <v>-21322.580600000001</v>
      </c>
      <c r="O28" s="186">
        <v>-21677.4516</v>
      </c>
      <c r="P28" s="186">
        <v>-17785.7143</v>
      </c>
      <c r="Q28" s="186">
        <v>-14483.870999999999</v>
      </c>
      <c r="R28" s="186">
        <v>-9566.6666999999998</v>
      </c>
      <c r="S28" s="186">
        <v>-612.90319999999997</v>
      </c>
      <c r="T28" s="186">
        <v>-6833.3</v>
      </c>
      <c r="U28" s="186">
        <v>-22096.8387</v>
      </c>
      <c r="V28" s="186">
        <v>-26838.741900000001</v>
      </c>
      <c r="W28" s="186">
        <v>-24300</v>
      </c>
      <c r="X28" s="186">
        <v>-14483.903200000001</v>
      </c>
      <c r="Y28" s="186">
        <v>-15600</v>
      </c>
      <c r="Z28" s="186">
        <v>-19387.096799999999</v>
      </c>
      <c r="AA28" s="186">
        <v>-423896.12200000003</v>
      </c>
    </row>
    <row r="29" spans="1:27" ht="11.25" customHeight="1" x14ac:dyDescent="0.2">
      <c r="A29" s="185" t="s">
        <v>204</v>
      </c>
      <c r="C29" s="187">
        <v>238.11069999999745</v>
      </c>
      <c r="D29" s="187">
        <v>12387.915999999997</v>
      </c>
      <c r="E29" s="187">
        <v>24399.433299999997</v>
      </c>
      <c r="F29" s="187">
        <v>5650.5881000000008</v>
      </c>
      <c r="G29" s="187">
        <v>7443.0613000000003</v>
      </c>
      <c r="H29" s="187">
        <v>6617.2548000000006</v>
      </c>
      <c r="I29" s="187">
        <v>-12202.067799999999</v>
      </c>
      <c r="J29" s="187">
        <v>-16847.229099999997</v>
      </c>
      <c r="K29" s="187">
        <v>-11782.745199999999</v>
      </c>
      <c r="L29" s="187">
        <v>-6169.8419999999987</v>
      </c>
      <c r="M29" s="187">
        <v>-5382.7119000000002</v>
      </c>
      <c r="N29" s="187">
        <v>-7105.3258000000005</v>
      </c>
      <c r="O29" s="187">
        <v>-7460.1967999999997</v>
      </c>
      <c r="P29" s="187">
        <v>-3568.459499999999</v>
      </c>
      <c r="Q29" s="187">
        <v>-266.61619999999857</v>
      </c>
      <c r="R29" s="187">
        <v>-9566.6666999999998</v>
      </c>
      <c r="S29" s="187">
        <v>-612.90319999999997</v>
      </c>
      <c r="T29" s="187">
        <v>-6833.3</v>
      </c>
      <c r="U29" s="187">
        <v>-22096.8387</v>
      </c>
      <c r="V29" s="187">
        <v>-26838.741900000001</v>
      </c>
      <c r="W29" s="187">
        <v>-24300</v>
      </c>
      <c r="X29" s="187">
        <v>-14483.903200000001</v>
      </c>
      <c r="Y29" s="187">
        <v>-15600</v>
      </c>
      <c r="Z29" s="187">
        <v>-19387.096799999999</v>
      </c>
      <c r="AA29" s="187">
        <v>-153768.28060000006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-4500.9742000000024</v>
      </c>
      <c r="D34" s="193">
        <v>2909.7460999999967</v>
      </c>
      <c r="E34" s="193">
        <v>14921.263399999996</v>
      </c>
      <c r="F34" s="193">
        <v>911.50320000000102</v>
      </c>
      <c r="G34" s="193">
        <v>2703.9764000000005</v>
      </c>
      <c r="H34" s="193">
        <v>6617.2548000000006</v>
      </c>
      <c r="I34" s="193">
        <v>-12202.067799999999</v>
      </c>
      <c r="J34" s="193">
        <v>-16847.229099999997</v>
      </c>
      <c r="K34" s="193">
        <v>-11782.745199999999</v>
      </c>
      <c r="L34" s="193">
        <v>-6169.8419999999987</v>
      </c>
      <c r="M34" s="193">
        <v>-643.62700000000041</v>
      </c>
      <c r="N34" s="193">
        <v>-2366.2409000000007</v>
      </c>
      <c r="O34" s="193">
        <v>-2721.1118999999999</v>
      </c>
      <c r="P34" s="193">
        <v>1170.6254000000008</v>
      </c>
      <c r="Q34" s="193">
        <v>4472.4687000000013</v>
      </c>
      <c r="R34" s="193">
        <v>-88.496799999998984</v>
      </c>
      <c r="S34" s="193">
        <v>8865.2667000000001</v>
      </c>
      <c r="T34" s="193">
        <v>2644.8699000000006</v>
      </c>
      <c r="U34" s="193">
        <v>-12618.668799999999</v>
      </c>
      <c r="V34" s="193">
        <v>-17360.572</v>
      </c>
      <c r="W34" s="193">
        <v>-14821.830099999999</v>
      </c>
      <c r="X34" s="193">
        <v>-5005.7332999999999</v>
      </c>
      <c r="Y34" s="193">
        <v>-15600</v>
      </c>
      <c r="Z34" s="193">
        <v>-19387.096799999999</v>
      </c>
      <c r="AA34" s="194">
        <v>-96899.261300000057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203</v>
      </c>
      <c r="C38" s="186">
        <v>-28548.3871</v>
      </c>
      <c r="D38" s="186">
        <v>-15928.5357</v>
      </c>
      <c r="E38" s="186">
        <v>-5290.2902999999997</v>
      </c>
      <c r="F38" s="186">
        <v>-6366.6666999999998</v>
      </c>
      <c r="G38" s="186">
        <v>-5580.6451999999999</v>
      </c>
      <c r="H38" s="186">
        <v>-6800</v>
      </c>
      <c r="I38" s="186">
        <v>-24516.096799999999</v>
      </c>
      <c r="J38" s="186">
        <v>-30064.483899999999</v>
      </c>
      <c r="K38" s="186">
        <v>-24866.666700000002</v>
      </c>
      <c r="L38" s="186">
        <v>-18451.6129</v>
      </c>
      <c r="M38" s="186">
        <v>-17599.966700000001</v>
      </c>
      <c r="N38" s="186">
        <v>-19580.645199999999</v>
      </c>
      <c r="O38" s="186">
        <v>-20290.354800000001</v>
      </c>
      <c r="P38" s="186">
        <v>-16571.428599999999</v>
      </c>
      <c r="Q38" s="186">
        <v>-13774.193499999999</v>
      </c>
      <c r="R38" s="186">
        <v>-9000</v>
      </c>
      <c r="S38" s="186">
        <v>-580.64520000000005</v>
      </c>
      <c r="T38" s="186">
        <v>-6466.6333000000004</v>
      </c>
      <c r="U38" s="186">
        <v>-21387.1613</v>
      </c>
      <c r="V38" s="186">
        <v>-26161.3226</v>
      </c>
      <c r="W38" s="186">
        <v>-23533.333299999998</v>
      </c>
      <c r="X38" s="186">
        <v>-13935.516100000001</v>
      </c>
      <c r="Y38" s="186">
        <v>-15300</v>
      </c>
      <c r="Z38" s="186">
        <v>-18612.903200000001</v>
      </c>
      <c r="AA38" s="186">
        <v>-389207.48910000001</v>
      </c>
    </row>
    <row r="39" spans="1:27" ht="11.25" customHeight="1" x14ac:dyDescent="0.2">
      <c r="A39" s="185" t="s">
        <v>205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204</v>
      </c>
      <c r="C40" s="187">
        <v>-113.87740000000304</v>
      </c>
      <c r="D40" s="187">
        <v>7766.8889999999956</v>
      </c>
      <c r="E40" s="187">
        <v>18405.134399999995</v>
      </c>
      <c r="F40" s="187">
        <v>3111.503200000001</v>
      </c>
      <c r="G40" s="187">
        <v>3897.5246999999999</v>
      </c>
      <c r="H40" s="187">
        <v>7417.2548000000006</v>
      </c>
      <c r="I40" s="187">
        <v>-10298.841999999999</v>
      </c>
      <c r="J40" s="187">
        <v>-15847.229099999999</v>
      </c>
      <c r="K40" s="187">
        <v>-10649.411900000001</v>
      </c>
      <c r="L40" s="187">
        <v>-4234.3580999999995</v>
      </c>
      <c r="M40" s="187">
        <v>1356.3729999999996</v>
      </c>
      <c r="N40" s="187">
        <v>-624.30549999999857</v>
      </c>
      <c r="O40" s="187">
        <v>-1334.0151000000005</v>
      </c>
      <c r="P40" s="187">
        <v>2384.9111000000012</v>
      </c>
      <c r="Q40" s="187">
        <v>5182.146200000001</v>
      </c>
      <c r="R40" s="187">
        <v>478.16990000000078</v>
      </c>
      <c r="S40" s="187">
        <v>8897.5246999999999</v>
      </c>
      <c r="T40" s="187">
        <v>3011.5366000000004</v>
      </c>
      <c r="U40" s="187">
        <v>-11908.991399999999</v>
      </c>
      <c r="V40" s="187">
        <v>-16683.152699999999</v>
      </c>
      <c r="W40" s="187">
        <v>-14055.163399999998</v>
      </c>
      <c r="X40" s="187">
        <v>-4457.3462</v>
      </c>
      <c r="Y40" s="187">
        <v>-15300</v>
      </c>
      <c r="Z40" s="187">
        <v>-18612.903200000001</v>
      </c>
      <c r="AA40" s="187">
        <v>-62210.628400000031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-4387.0967999999993</v>
      </c>
      <c r="D44" s="186">
        <v>-4857.1428999999989</v>
      </c>
      <c r="E44" s="186">
        <v>-3483.8710000000001</v>
      </c>
      <c r="F44" s="186">
        <v>-2200</v>
      </c>
      <c r="G44" s="186">
        <v>-1193.5483000000004</v>
      </c>
      <c r="H44" s="186">
        <v>-800</v>
      </c>
      <c r="I44" s="186">
        <v>-1903.2258000000002</v>
      </c>
      <c r="J44" s="186">
        <v>-1000</v>
      </c>
      <c r="K44" s="186">
        <v>-1133.3332999999984</v>
      </c>
      <c r="L44" s="186">
        <v>-1935.4838999999993</v>
      </c>
      <c r="M44" s="186">
        <v>-2000</v>
      </c>
      <c r="N44" s="186">
        <v>-1741.9354000000021</v>
      </c>
      <c r="O44" s="186">
        <v>-1387.0967999999993</v>
      </c>
      <c r="P44" s="186">
        <v>-1214.2857000000004</v>
      </c>
      <c r="Q44" s="186">
        <v>-709.67750000000001</v>
      </c>
      <c r="R44" s="186">
        <v>-566.66669999999976</v>
      </c>
      <c r="S44" s="186">
        <v>-32.257999999999925</v>
      </c>
      <c r="T44" s="186">
        <v>-366.66669999999976</v>
      </c>
      <c r="U44" s="186">
        <v>-709.67740000000049</v>
      </c>
      <c r="V44" s="186">
        <v>-677.41930000000139</v>
      </c>
      <c r="W44" s="186">
        <v>-766.66670000000158</v>
      </c>
      <c r="X44" s="186">
        <v>-548.38709999999992</v>
      </c>
      <c r="Y44" s="186">
        <v>-300</v>
      </c>
      <c r="Z44" s="186">
        <v>-774.1935999999987</v>
      </c>
      <c r="AA44" s="186">
        <v>-34688.632900000026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-4387.0967999999993</v>
      </c>
      <c r="D46" s="187">
        <v>-4857.1428999999989</v>
      </c>
      <c r="E46" s="187">
        <v>-3483.8710000000001</v>
      </c>
      <c r="F46" s="187">
        <v>-2200</v>
      </c>
      <c r="G46" s="187">
        <v>-1193.5483000000004</v>
      </c>
      <c r="H46" s="187">
        <v>-800</v>
      </c>
      <c r="I46" s="187">
        <v>-1903.2258000000002</v>
      </c>
      <c r="J46" s="187">
        <v>-1000</v>
      </c>
      <c r="K46" s="187">
        <v>-1133.3332999999984</v>
      </c>
      <c r="L46" s="187">
        <v>-1935.4838999999993</v>
      </c>
      <c r="M46" s="187">
        <v>-2000</v>
      </c>
      <c r="N46" s="187">
        <v>-1741.9354000000021</v>
      </c>
      <c r="O46" s="187">
        <v>-1387.0967999999993</v>
      </c>
      <c r="P46" s="187">
        <v>-1214.2857000000004</v>
      </c>
      <c r="Q46" s="187">
        <v>-709.67750000000001</v>
      </c>
      <c r="R46" s="187">
        <v>-566.66669999999976</v>
      </c>
      <c r="S46" s="187">
        <v>-32.257999999999925</v>
      </c>
      <c r="T46" s="187">
        <v>-366.66669999999976</v>
      </c>
      <c r="U46" s="187">
        <v>-709.67740000000049</v>
      </c>
      <c r="V46" s="187">
        <v>-677.41930000000139</v>
      </c>
      <c r="W46" s="187">
        <v>-766.66670000000158</v>
      </c>
      <c r="X46" s="187">
        <v>-548.38709999999992</v>
      </c>
      <c r="Y46" s="187">
        <v>-300</v>
      </c>
      <c r="Z46" s="187">
        <v>-774.1935999999987</v>
      </c>
      <c r="AA46" s="187">
        <v>-34688.632900000026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-1609793</v>
      </c>
      <c r="D58" s="186">
        <v>-1463994</v>
      </c>
      <c r="E58" s="186">
        <v>-1616912</v>
      </c>
      <c r="F58" s="186">
        <v>-960848</v>
      </c>
      <c r="G58" s="186">
        <v>-976880</v>
      </c>
      <c r="H58" s="186">
        <v>-1033578</v>
      </c>
      <c r="I58" s="186">
        <v>-1045271</v>
      </c>
      <c r="J58" s="186">
        <v>-1025421</v>
      </c>
      <c r="K58" s="186">
        <v>-984419</v>
      </c>
      <c r="L58" s="186">
        <v>-1000384</v>
      </c>
      <c r="M58" s="186">
        <v>-1382309</v>
      </c>
      <c r="N58" s="186">
        <v>-1302188</v>
      </c>
      <c r="O58" s="186">
        <v>-1247382</v>
      </c>
      <c r="P58" s="186">
        <v>-1151432</v>
      </c>
      <c r="Q58" s="186">
        <v>-1306548</v>
      </c>
      <c r="R58" s="186">
        <v>0</v>
      </c>
      <c r="S58" s="186">
        <v>0</v>
      </c>
      <c r="T58" s="186">
        <v>8909</v>
      </c>
      <c r="U58" s="186">
        <v>20146</v>
      </c>
      <c r="V58" s="186">
        <v>30959</v>
      </c>
      <c r="W58" s="186">
        <v>28035</v>
      </c>
      <c r="X58" s="186">
        <v>37802</v>
      </c>
      <c r="Y58" s="186">
        <v>0</v>
      </c>
      <c r="Z58" s="186">
        <v>0</v>
      </c>
      <c r="AA58" s="186">
        <v>-17981508</v>
      </c>
    </row>
    <row r="59" spans="1:27" ht="11.25" customHeight="1" thickBot="1" x14ac:dyDescent="0.25">
      <c r="A59" s="185" t="s">
        <v>206</v>
      </c>
      <c r="C59" s="186">
        <v>3471920</v>
      </c>
      <c r="D59" s="186">
        <v>2668314</v>
      </c>
      <c r="E59" s="186">
        <v>2527600</v>
      </c>
      <c r="F59" s="186">
        <v>1626320</v>
      </c>
      <c r="G59" s="186">
        <v>175950</v>
      </c>
      <c r="H59" s="186">
        <v>1460666</v>
      </c>
      <c r="I59" s="186">
        <v>1504203</v>
      </c>
      <c r="J59" s="186">
        <v>1464740</v>
      </c>
      <c r="K59" s="186">
        <v>1452329</v>
      </c>
      <c r="L59" s="186">
        <v>1516537</v>
      </c>
      <c r="M59" s="186">
        <v>1457119</v>
      </c>
      <c r="N59" s="186">
        <v>1341824</v>
      </c>
      <c r="O59" s="186">
        <v>414726</v>
      </c>
      <c r="P59" s="186">
        <v>312860</v>
      </c>
      <c r="Q59" s="186">
        <v>317048</v>
      </c>
      <c r="R59" s="186">
        <v>2062</v>
      </c>
      <c r="S59" s="186">
        <v>10481</v>
      </c>
      <c r="T59" s="186">
        <v>137338</v>
      </c>
      <c r="U59" s="186">
        <v>155037</v>
      </c>
      <c r="V59" s="186">
        <v>171972</v>
      </c>
      <c r="W59" s="186">
        <v>191247</v>
      </c>
      <c r="X59" s="186">
        <v>186991</v>
      </c>
      <c r="Y59" s="186">
        <v>271473</v>
      </c>
      <c r="Z59" s="186">
        <v>365951</v>
      </c>
      <c r="AA59" s="186">
        <v>23204708</v>
      </c>
    </row>
    <row r="60" spans="1:27" ht="11.25" customHeight="1" thickBot="1" x14ac:dyDescent="0.25">
      <c r="A60" s="191" t="s">
        <v>146</v>
      </c>
      <c r="B60" s="192"/>
      <c r="C60" s="193">
        <v>1862127</v>
      </c>
      <c r="D60" s="193">
        <v>1204320</v>
      </c>
      <c r="E60" s="193">
        <v>910688</v>
      </c>
      <c r="F60" s="193">
        <v>665472</v>
      </c>
      <c r="G60" s="193">
        <v>-800930</v>
      </c>
      <c r="H60" s="193">
        <v>427088</v>
      </c>
      <c r="I60" s="193">
        <v>458932</v>
      </c>
      <c r="J60" s="193">
        <v>439319</v>
      </c>
      <c r="K60" s="193">
        <v>467910</v>
      </c>
      <c r="L60" s="193">
        <v>516153</v>
      </c>
      <c r="M60" s="193">
        <v>74810</v>
      </c>
      <c r="N60" s="193">
        <v>39636</v>
      </c>
      <c r="O60" s="193">
        <v>-832656</v>
      </c>
      <c r="P60" s="193">
        <v>-838572</v>
      </c>
      <c r="Q60" s="193">
        <v>-989500</v>
      </c>
      <c r="R60" s="193">
        <v>2062</v>
      </c>
      <c r="S60" s="193">
        <v>10481</v>
      </c>
      <c r="T60" s="193">
        <v>146247</v>
      </c>
      <c r="U60" s="193">
        <v>175183</v>
      </c>
      <c r="V60" s="193">
        <v>202931</v>
      </c>
      <c r="W60" s="193">
        <v>219282</v>
      </c>
      <c r="X60" s="193">
        <v>224793</v>
      </c>
      <c r="Y60" s="193">
        <v>271473</v>
      </c>
      <c r="Z60" s="193">
        <v>365951</v>
      </c>
      <c r="AA60" s="194">
        <v>5223200</v>
      </c>
    </row>
    <row r="61" spans="1:27" ht="11.25" customHeight="1" x14ac:dyDescent="0.2">
      <c r="A61" s="185" t="s">
        <v>2</v>
      </c>
      <c r="C61" s="186">
        <v>1861637</v>
      </c>
      <c r="D61" s="186">
        <v>1263411</v>
      </c>
      <c r="E61" s="186">
        <v>1055269</v>
      </c>
      <c r="F61" s="186">
        <v>686445</v>
      </c>
      <c r="G61" s="186">
        <v>-775142</v>
      </c>
      <c r="H61" s="186">
        <v>471331</v>
      </c>
      <c r="I61" s="186">
        <v>397865</v>
      </c>
      <c r="J61" s="186">
        <v>345314</v>
      </c>
      <c r="K61" s="186">
        <v>409083</v>
      </c>
      <c r="L61" s="186">
        <v>493683</v>
      </c>
      <c r="M61" s="186">
        <v>82195</v>
      </c>
      <c r="N61" s="186">
        <v>36560</v>
      </c>
      <c r="O61" s="186">
        <v>-839286</v>
      </c>
      <c r="P61" s="186">
        <v>-828307</v>
      </c>
      <c r="Q61" s="186">
        <v>-966881</v>
      </c>
      <c r="R61" s="186">
        <v>4036</v>
      </c>
      <c r="S61" s="186">
        <v>45226</v>
      </c>
      <c r="T61" s="186">
        <v>158086</v>
      </c>
      <c r="U61" s="186">
        <v>129188</v>
      </c>
      <c r="V61" s="186">
        <v>138810</v>
      </c>
      <c r="W61" s="186">
        <v>167264</v>
      </c>
      <c r="X61" s="186">
        <v>207789</v>
      </c>
      <c r="Y61" s="186">
        <v>215529</v>
      </c>
      <c r="Z61" s="186">
        <v>296013</v>
      </c>
      <c r="AA61" s="186">
        <v>5055118</v>
      </c>
    </row>
    <row r="62" spans="1:27" ht="11.25" customHeight="1" x14ac:dyDescent="0.2">
      <c r="A62" s="185" t="s">
        <v>0</v>
      </c>
      <c r="C62" s="187">
        <v>490</v>
      </c>
      <c r="D62" s="187">
        <v>-59091</v>
      </c>
      <c r="E62" s="187">
        <v>-144581</v>
      </c>
      <c r="F62" s="187">
        <v>-20973</v>
      </c>
      <c r="G62" s="187">
        <v>-25788</v>
      </c>
      <c r="H62" s="187">
        <v>-44243</v>
      </c>
      <c r="I62" s="187">
        <v>61067</v>
      </c>
      <c r="J62" s="187">
        <v>94005</v>
      </c>
      <c r="K62" s="187">
        <v>58827</v>
      </c>
      <c r="L62" s="187">
        <v>22470</v>
      </c>
      <c r="M62" s="187">
        <v>-7385</v>
      </c>
      <c r="N62" s="187">
        <v>3076</v>
      </c>
      <c r="O62" s="187">
        <v>6630</v>
      </c>
      <c r="P62" s="187">
        <v>-10265</v>
      </c>
      <c r="Q62" s="187">
        <v>-22619</v>
      </c>
      <c r="R62" s="187">
        <v>-1974</v>
      </c>
      <c r="S62" s="187">
        <v>-34745</v>
      </c>
      <c r="T62" s="187">
        <v>-11839</v>
      </c>
      <c r="U62" s="187">
        <v>45995</v>
      </c>
      <c r="V62" s="187">
        <v>64121</v>
      </c>
      <c r="W62" s="187">
        <v>52018</v>
      </c>
      <c r="X62" s="187">
        <v>17004</v>
      </c>
      <c r="Y62" s="187">
        <v>55944</v>
      </c>
      <c r="Z62" s="187">
        <v>69938</v>
      </c>
      <c r="AA62" s="187">
        <v>168082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-10000</v>
      </c>
      <c r="D79" s="186">
        <v>-15000</v>
      </c>
      <c r="E79" s="186">
        <v>-15000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65000</v>
      </c>
    </row>
    <row r="80" spans="1:27" ht="11.25" customHeight="1" x14ac:dyDescent="0.2">
      <c r="A80" s="185" t="s">
        <v>204</v>
      </c>
      <c r="C80" s="187">
        <v>20000</v>
      </c>
      <c r="D80" s="187">
        <v>5000</v>
      </c>
      <c r="E80" s="187">
        <v>5000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300000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5000</v>
      </c>
      <c r="E85" s="186">
        <v>5000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10000</v>
      </c>
    </row>
    <row r="86" spans="1:27" ht="11.25" customHeight="1" x14ac:dyDescent="0.2">
      <c r="A86" s="185" t="s">
        <v>204</v>
      </c>
      <c r="C86" s="187">
        <v>0</v>
      </c>
      <c r="D86" s="187">
        <v>5000</v>
      </c>
      <c r="E86" s="187">
        <v>5000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10000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-1432220</v>
      </c>
      <c r="D98" s="186">
        <v>-928511</v>
      </c>
      <c r="E98" s="186">
        <v>-797420</v>
      </c>
      <c r="F98" s="186">
        <v>-1019775</v>
      </c>
      <c r="G98" s="186">
        <v>-1483440</v>
      </c>
      <c r="H98" s="186">
        <v>-1414513</v>
      </c>
      <c r="I98" s="186">
        <v>-2103703</v>
      </c>
      <c r="J98" s="186">
        <v>-2053063</v>
      </c>
      <c r="K98" s="186">
        <v>-1973362</v>
      </c>
      <c r="L98" s="186">
        <v>-2007012</v>
      </c>
      <c r="M98" s="186">
        <v>-1280424</v>
      </c>
      <c r="N98" s="186">
        <v>-1191045</v>
      </c>
      <c r="O98" s="186">
        <v>-1132274</v>
      </c>
      <c r="P98" s="186">
        <v>-1049533</v>
      </c>
      <c r="Q98" s="186">
        <v>-1198077</v>
      </c>
      <c r="R98" s="186">
        <v>7091</v>
      </c>
      <c r="S98" s="186">
        <v>7291</v>
      </c>
      <c r="T98" s="186">
        <v>11229</v>
      </c>
      <c r="U98" s="186">
        <v>17313</v>
      </c>
      <c r="V98" s="186">
        <v>22954</v>
      </c>
      <c r="W98" s="186">
        <v>22085</v>
      </c>
      <c r="X98" s="186">
        <v>26943</v>
      </c>
      <c r="Y98" s="186">
        <v>0</v>
      </c>
      <c r="Z98" s="186">
        <v>0</v>
      </c>
      <c r="AA98" s="186">
        <v>-20949466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-1432220</v>
      </c>
      <c r="D100" s="193">
        <v>-928511</v>
      </c>
      <c r="E100" s="193">
        <v>-797420</v>
      </c>
      <c r="F100" s="193">
        <v>-1019775</v>
      </c>
      <c r="G100" s="193">
        <v>-1483440</v>
      </c>
      <c r="H100" s="193">
        <v>-1414513</v>
      </c>
      <c r="I100" s="193">
        <v>-2103703</v>
      </c>
      <c r="J100" s="193">
        <v>-2053063</v>
      </c>
      <c r="K100" s="193">
        <v>-1973362</v>
      </c>
      <c r="L100" s="193">
        <v>-2007012</v>
      </c>
      <c r="M100" s="193">
        <v>-1280424</v>
      </c>
      <c r="N100" s="193">
        <v>-1191045</v>
      </c>
      <c r="O100" s="193">
        <v>-1132274</v>
      </c>
      <c r="P100" s="193">
        <v>-1049533</v>
      </c>
      <c r="Q100" s="193">
        <v>-1198077</v>
      </c>
      <c r="R100" s="193">
        <v>7091</v>
      </c>
      <c r="S100" s="193">
        <v>7291</v>
      </c>
      <c r="T100" s="193">
        <v>11229</v>
      </c>
      <c r="U100" s="193">
        <v>17313</v>
      </c>
      <c r="V100" s="193">
        <v>22954</v>
      </c>
      <c r="W100" s="193">
        <v>22085</v>
      </c>
      <c r="X100" s="193">
        <v>26943</v>
      </c>
      <c r="Y100" s="193">
        <v>0</v>
      </c>
      <c r="Z100" s="193">
        <v>0</v>
      </c>
      <c r="AA100" s="194">
        <v>-20949466</v>
      </c>
    </row>
    <row r="101" spans="1:27" ht="11.25" customHeight="1" x14ac:dyDescent="0.2">
      <c r="A101" s="185" t="s">
        <v>2</v>
      </c>
      <c r="C101" s="186">
        <v>-1345334</v>
      </c>
      <c r="D101" s="186">
        <v>-902614</v>
      </c>
      <c r="E101" s="186">
        <v>-741104</v>
      </c>
      <c r="F101" s="186">
        <v>-1053882</v>
      </c>
      <c r="G101" s="186">
        <v>-1412679</v>
      </c>
      <c r="H101" s="186">
        <v>-1349158</v>
      </c>
      <c r="I101" s="186">
        <v>-1910893</v>
      </c>
      <c r="J101" s="186">
        <v>-1879008</v>
      </c>
      <c r="K101" s="186">
        <v>-1805315</v>
      </c>
      <c r="L101" s="186">
        <v>-1842883</v>
      </c>
      <c r="M101" s="186">
        <v>-1163069</v>
      </c>
      <c r="N101" s="186">
        <v>-1083396</v>
      </c>
      <c r="O101" s="186">
        <v>-1025102</v>
      </c>
      <c r="P101" s="186">
        <v>-958565</v>
      </c>
      <c r="Q101" s="186">
        <v>-1103690</v>
      </c>
      <c r="R101" s="186">
        <v>28360</v>
      </c>
      <c r="S101" s="186">
        <v>27702</v>
      </c>
      <c r="T101" s="186">
        <v>30877</v>
      </c>
      <c r="U101" s="186">
        <v>37507</v>
      </c>
      <c r="V101" s="186">
        <v>43034</v>
      </c>
      <c r="W101" s="186">
        <v>41405</v>
      </c>
      <c r="X101" s="186">
        <v>46790</v>
      </c>
      <c r="Y101" s="186">
        <v>0</v>
      </c>
      <c r="Z101" s="186">
        <v>0</v>
      </c>
      <c r="AA101" s="186">
        <v>-19321017</v>
      </c>
    </row>
    <row r="102" spans="1:27" ht="11.25" customHeight="1" x14ac:dyDescent="0.2">
      <c r="A102" s="185" t="s">
        <v>0</v>
      </c>
      <c r="C102" s="187">
        <v>-86886</v>
      </c>
      <c r="D102" s="187">
        <v>-25897</v>
      </c>
      <c r="E102" s="187">
        <v>-56316</v>
      </c>
      <c r="F102" s="187">
        <v>34107</v>
      </c>
      <c r="G102" s="187">
        <v>-70761</v>
      </c>
      <c r="H102" s="187">
        <v>-65355</v>
      </c>
      <c r="I102" s="187">
        <v>-192810</v>
      </c>
      <c r="J102" s="187">
        <v>-174055</v>
      </c>
      <c r="K102" s="187">
        <v>-168047</v>
      </c>
      <c r="L102" s="187">
        <v>-164129</v>
      </c>
      <c r="M102" s="187">
        <v>-117355</v>
      </c>
      <c r="N102" s="187">
        <v>-107649</v>
      </c>
      <c r="O102" s="187">
        <v>-107172</v>
      </c>
      <c r="P102" s="187">
        <v>-90968</v>
      </c>
      <c r="Q102" s="187">
        <v>-94387</v>
      </c>
      <c r="R102" s="187">
        <v>-21269</v>
      </c>
      <c r="S102" s="187">
        <v>-20411</v>
      </c>
      <c r="T102" s="187">
        <v>-19648</v>
      </c>
      <c r="U102" s="187">
        <v>-20194</v>
      </c>
      <c r="V102" s="187">
        <v>-20080</v>
      </c>
      <c r="W102" s="187">
        <v>-19320</v>
      </c>
      <c r="X102" s="187">
        <v>-19847</v>
      </c>
      <c r="Y102" s="187">
        <v>0</v>
      </c>
      <c r="Z102" s="187">
        <v>0</v>
      </c>
      <c r="AA102" s="187">
        <v>-1628449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203</v>
      </c>
      <c r="C108" s="186">
        <v>-35580.6129</v>
      </c>
      <c r="D108" s="186">
        <v>-15678.571400000001</v>
      </c>
      <c r="E108" s="186">
        <v>-2064.5160999999998</v>
      </c>
      <c r="F108" s="186">
        <v>-500</v>
      </c>
      <c r="G108" s="186">
        <v>-2645.1613000000002</v>
      </c>
      <c r="H108" s="186">
        <v>-8633.2999999999993</v>
      </c>
      <c r="I108" s="186">
        <v>-48806.4516</v>
      </c>
      <c r="J108" s="186">
        <v>-66193.5484</v>
      </c>
      <c r="K108" s="186">
        <v>-48333.333299999998</v>
      </c>
      <c r="L108" s="186">
        <v>-32709.6774</v>
      </c>
      <c r="M108" s="186">
        <v>-18899.966700000001</v>
      </c>
      <c r="N108" s="186">
        <v>-22612.870999999999</v>
      </c>
      <c r="O108" s="186">
        <v>-23935.483899999999</v>
      </c>
      <c r="P108" s="186">
        <v>-18642.821400000001</v>
      </c>
      <c r="Q108" s="186">
        <v>-11451.645200000001</v>
      </c>
      <c r="R108" s="186">
        <v>-11233.3333</v>
      </c>
      <c r="S108" s="186">
        <v>-6258.0322999999999</v>
      </c>
      <c r="T108" s="186">
        <v>-8566.6666999999998</v>
      </c>
      <c r="U108" s="186">
        <v>-42064.5484</v>
      </c>
      <c r="V108" s="186">
        <v>-52096.7742</v>
      </c>
      <c r="W108" s="186">
        <v>-41700</v>
      </c>
      <c r="X108" s="186">
        <v>-21419.354800000001</v>
      </c>
      <c r="Y108" s="186">
        <v>-15700</v>
      </c>
      <c r="Z108" s="186">
        <v>-22838.709699999999</v>
      </c>
      <c r="AA108" s="186">
        <v>-578565.38</v>
      </c>
    </row>
    <row r="109" spans="1:27" ht="11.25" customHeight="1" x14ac:dyDescent="0.2">
      <c r="A109" s="185" t="s">
        <v>204</v>
      </c>
      <c r="C109" s="187">
        <v>-15580.6129</v>
      </c>
      <c r="D109" s="187">
        <v>4321.4285999999993</v>
      </c>
      <c r="E109" s="187">
        <v>7935.4839000000002</v>
      </c>
      <c r="F109" s="187">
        <v>9500</v>
      </c>
      <c r="G109" s="187">
        <v>7354.8387000000002</v>
      </c>
      <c r="H109" s="187">
        <v>6366.7</v>
      </c>
      <c r="I109" s="187">
        <v>-23806.4516</v>
      </c>
      <c r="J109" s="187">
        <v>-36193.5484</v>
      </c>
      <c r="K109" s="187">
        <v>-18333.333299999998</v>
      </c>
      <c r="L109" s="187">
        <v>-2709.6774000000005</v>
      </c>
      <c r="M109" s="187">
        <v>-3899.9667000000009</v>
      </c>
      <c r="N109" s="187">
        <v>-7612.8709999999992</v>
      </c>
      <c r="O109" s="187">
        <v>-8935.4838999999993</v>
      </c>
      <c r="P109" s="187">
        <v>-3642.8214000000007</v>
      </c>
      <c r="Q109" s="187">
        <v>3548.3547999999992</v>
      </c>
      <c r="R109" s="187">
        <v>-11233.3333</v>
      </c>
      <c r="S109" s="187">
        <v>-6258.0322999999999</v>
      </c>
      <c r="T109" s="187">
        <v>-8566.6666999999998</v>
      </c>
      <c r="U109" s="187">
        <v>-42064.5484</v>
      </c>
      <c r="V109" s="187">
        <v>-52096.7742</v>
      </c>
      <c r="W109" s="187">
        <v>-41700</v>
      </c>
      <c r="X109" s="187">
        <v>-21419.354800000001</v>
      </c>
      <c r="Y109" s="187">
        <v>-15700</v>
      </c>
      <c r="Z109" s="187">
        <v>-22838.709699999999</v>
      </c>
      <c r="AA109" s="187">
        <v>-303565.38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-15580.6129</v>
      </c>
      <c r="D114" s="193">
        <v>4321.4285999999993</v>
      </c>
      <c r="E114" s="193">
        <v>-17064.516100000001</v>
      </c>
      <c r="F114" s="193">
        <v>-5500</v>
      </c>
      <c r="G114" s="193">
        <v>-7645.1612999999998</v>
      </c>
      <c r="H114" s="193">
        <v>6366.7</v>
      </c>
      <c r="I114" s="193">
        <v>-28806.4516</v>
      </c>
      <c r="J114" s="193">
        <v>-41193.5484</v>
      </c>
      <c r="K114" s="193">
        <v>-23333.333299999998</v>
      </c>
      <c r="L114" s="193">
        <v>-7709.6774000000005</v>
      </c>
      <c r="M114" s="193">
        <v>-13899.966700000001</v>
      </c>
      <c r="N114" s="193">
        <v>-17612.870999999999</v>
      </c>
      <c r="O114" s="193">
        <v>-18935.483899999999</v>
      </c>
      <c r="P114" s="193">
        <v>-18642.821400000001</v>
      </c>
      <c r="Q114" s="193">
        <v>-11451.645200000001</v>
      </c>
      <c r="R114" s="193">
        <v>-6233.3333000000002</v>
      </c>
      <c r="S114" s="193">
        <v>-1258.0322999999999</v>
      </c>
      <c r="T114" s="193">
        <v>-3566.6666999999998</v>
      </c>
      <c r="U114" s="193">
        <v>-37064.5484</v>
      </c>
      <c r="V114" s="193">
        <v>-47096.7742</v>
      </c>
      <c r="W114" s="193">
        <v>-36700</v>
      </c>
      <c r="X114" s="193">
        <v>-16419.354800000001</v>
      </c>
      <c r="Y114" s="193">
        <v>-15700</v>
      </c>
      <c r="Z114" s="193">
        <v>-22838.709699999999</v>
      </c>
      <c r="AA114" s="194">
        <v>-403565.38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203</v>
      </c>
      <c r="C118" s="186">
        <v>-22354.806499999999</v>
      </c>
      <c r="D118" s="186">
        <v>-9035.7142999999996</v>
      </c>
      <c r="E118" s="186">
        <v>-193.54839999999999</v>
      </c>
      <c r="F118" s="186">
        <v>-200</v>
      </c>
      <c r="G118" s="186">
        <v>-1838.7097000000001</v>
      </c>
      <c r="H118" s="186">
        <v>-7299.9666999999999</v>
      </c>
      <c r="I118" s="186">
        <v>-41935.483899999999</v>
      </c>
      <c r="J118" s="186">
        <v>-62161.290300000001</v>
      </c>
      <c r="K118" s="186">
        <v>-45133.333299999998</v>
      </c>
      <c r="L118" s="186">
        <v>-27548.3871</v>
      </c>
      <c r="M118" s="186">
        <v>-15499.966700000001</v>
      </c>
      <c r="N118" s="186">
        <v>-19161.258099999999</v>
      </c>
      <c r="O118" s="186">
        <v>-21806.4516</v>
      </c>
      <c r="P118" s="186">
        <v>-17142.821400000001</v>
      </c>
      <c r="Q118" s="186">
        <v>-10806.483899999999</v>
      </c>
      <c r="R118" s="186">
        <v>-9900</v>
      </c>
      <c r="S118" s="186">
        <v>-5612.8710000000001</v>
      </c>
      <c r="T118" s="186">
        <v>-7700</v>
      </c>
      <c r="U118" s="186">
        <v>-39096.806499999999</v>
      </c>
      <c r="V118" s="186">
        <v>-49225.806499999999</v>
      </c>
      <c r="W118" s="186">
        <v>-38833.333299999998</v>
      </c>
      <c r="X118" s="186">
        <v>-19838.709699999999</v>
      </c>
      <c r="Y118" s="186">
        <v>-15700</v>
      </c>
      <c r="Z118" s="186">
        <v>-21580.645199999999</v>
      </c>
      <c r="AA118" s="186">
        <v>-509606.39410000003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204</v>
      </c>
      <c r="C120" s="187">
        <v>-2354.8064999999988</v>
      </c>
      <c r="D120" s="187">
        <v>10964.2857</v>
      </c>
      <c r="E120" s="187">
        <v>-15193.5484</v>
      </c>
      <c r="F120" s="187">
        <v>-5200</v>
      </c>
      <c r="G120" s="187">
        <v>-6838.7097000000003</v>
      </c>
      <c r="H120" s="187">
        <v>7700.0333000000001</v>
      </c>
      <c r="I120" s="187">
        <v>-21935.483899999999</v>
      </c>
      <c r="J120" s="187">
        <v>-37161.290300000001</v>
      </c>
      <c r="K120" s="187">
        <v>-20133.333299999998</v>
      </c>
      <c r="L120" s="187">
        <v>-2548.3870999999999</v>
      </c>
      <c r="M120" s="187">
        <v>-10499.966700000001</v>
      </c>
      <c r="N120" s="187">
        <v>-14161.258099999999</v>
      </c>
      <c r="O120" s="187">
        <v>-16806.4516</v>
      </c>
      <c r="P120" s="187">
        <v>-17142.821400000001</v>
      </c>
      <c r="Q120" s="187">
        <v>-10806.483899999999</v>
      </c>
      <c r="R120" s="187">
        <v>-4900</v>
      </c>
      <c r="S120" s="187">
        <v>-612.87100000000009</v>
      </c>
      <c r="T120" s="187">
        <v>-2700</v>
      </c>
      <c r="U120" s="187">
        <v>-34096.806499999999</v>
      </c>
      <c r="V120" s="187">
        <v>-44225.806499999999</v>
      </c>
      <c r="W120" s="187">
        <v>-33833.333299999998</v>
      </c>
      <c r="X120" s="187">
        <v>-14838.709699999999</v>
      </c>
      <c r="Y120" s="187">
        <v>-15700</v>
      </c>
      <c r="Z120" s="187">
        <v>-21580.645199999999</v>
      </c>
      <c r="AA120" s="187">
        <v>-334606.39410000003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-13225.806400000001</v>
      </c>
      <c r="D124" s="186">
        <v>-6642.8571000000011</v>
      </c>
      <c r="E124" s="186">
        <v>-1870.9676999999999</v>
      </c>
      <c r="F124" s="186">
        <v>-300</v>
      </c>
      <c r="G124" s="186">
        <v>-806.4516000000001</v>
      </c>
      <c r="H124" s="186">
        <v>-1333.3332999999993</v>
      </c>
      <c r="I124" s="186">
        <v>-6870.9677000000011</v>
      </c>
      <c r="J124" s="186">
        <v>-4032.2580999999991</v>
      </c>
      <c r="K124" s="186">
        <v>-3200</v>
      </c>
      <c r="L124" s="186">
        <v>-5161.2903000000006</v>
      </c>
      <c r="M124" s="186">
        <v>-3400</v>
      </c>
      <c r="N124" s="186">
        <v>-3451.6129000000001</v>
      </c>
      <c r="O124" s="186">
        <v>-2129.0322999999989</v>
      </c>
      <c r="P124" s="186">
        <v>-1500</v>
      </c>
      <c r="Q124" s="186">
        <v>-645.16130000000157</v>
      </c>
      <c r="R124" s="186">
        <v>-1333.3333000000002</v>
      </c>
      <c r="S124" s="186">
        <v>-645.16129999999976</v>
      </c>
      <c r="T124" s="186">
        <v>-866.66669999999976</v>
      </c>
      <c r="U124" s="186">
        <v>-2967.7419000000009</v>
      </c>
      <c r="V124" s="186">
        <v>-2870.9677000000011</v>
      </c>
      <c r="W124" s="186">
        <v>-2866.6667000000016</v>
      </c>
      <c r="X124" s="186">
        <v>-1580.6451000000015</v>
      </c>
      <c r="Y124" s="186">
        <v>0</v>
      </c>
      <c r="Z124" s="186">
        <v>-1258.0645000000004</v>
      </c>
      <c r="AA124" s="186">
        <v>-68958.985899999971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-13225.806400000001</v>
      </c>
      <c r="D126" s="187">
        <v>-6642.8571000000011</v>
      </c>
      <c r="E126" s="187">
        <v>-1870.9676999999999</v>
      </c>
      <c r="F126" s="187">
        <v>-300</v>
      </c>
      <c r="G126" s="187">
        <v>-806.4516000000001</v>
      </c>
      <c r="H126" s="187">
        <v>-1333.3332999999993</v>
      </c>
      <c r="I126" s="187">
        <v>-6870.9677000000011</v>
      </c>
      <c r="J126" s="187">
        <v>-4032.2580999999991</v>
      </c>
      <c r="K126" s="187">
        <v>-3200</v>
      </c>
      <c r="L126" s="187">
        <v>-5161.2903000000006</v>
      </c>
      <c r="M126" s="187">
        <v>-3400</v>
      </c>
      <c r="N126" s="187">
        <v>-3451.6129000000001</v>
      </c>
      <c r="O126" s="187">
        <v>-2129.0322999999989</v>
      </c>
      <c r="P126" s="187">
        <v>-1500</v>
      </c>
      <c r="Q126" s="187">
        <v>-645.16130000000157</v>
      </c>
      <c r="R126" s="187">
        <v>-1333.3333000000002</v>
      </c>
      <c r="S126" s="187">
        <v>-645.16129999999976</v>
      </c>
      <c r="T126" s="187">
        <v>-866.66669999999976</v>
      </c>
      <c r="U126" s="187">
        <v>-2967.7419000000009</v>
      </c>
      <c r="V126" s="187">
        <v>-2870.9677000000011</v>
      </c>
      <c r="W126" s="187">
        <v>-2866.6667000000016</v>
      </c>
      <c r="X126" s="187">
        <v>-1580.6451000000015</v>
      </c>
      <c r="Y126" s="187">
        <v>0</v>
      </c>
      <c r="Z126" s="187">
        <v>-1258.0645000000004</v>
      </c>
      <c r="AA126" s="187">
        <v>-68958.985899999971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-2648473</v>
      </c>
      <c r="D138" s="186">
        <v>-2388636</v>
      </c>
      <c r="E138" s="190">
        <v>-1488661</v>
      </c>
      <c r="F138" s="190">
        <v>-410512</v>
      </c>
      <c r="G138" s="190">
        <v>-431860</v>
      </c>
      <c r="H138" s="190">
        <v>-976403</v>
      </c>
      <c r="I138" s="190">
        <v>-1090041</v>
      </c>
      <c r="J138" s="186">
        <v>-1461134</v>
      </c>
      <c r="K138" s="186">
        <v>-1403337</v>
      </c>
      <c r="L138" s="186">
        <v>-1420131</v>
      </c>
      <c r="M138" s="186">
        <v>-2840386</v>
      </c>
      <c r="N138" s="186">
        <v>-2865527</v>
      </c>
      <c r="O138" s="186">
        <v>-2839533</v>
      </c>
      <c r="P138" s="186">
        <v>-2378987</v>
      </c>
      <c r="Q138" s="186">
        <v>-2622221</v>
      </c>
      <c r="R138" s="186">
        <v>-2411</v>
      </c>
      <c r="S138" s="186">
        <v>-2479</v>
      </c>
      <c r="T138" s="186">
        <v>2527</v>
      </c>
      <c r="U138" s="186">
        <v>7647</v>
      </c>
      <c r="V138" s="186">
        <v>13629</v>
      </c>
      <c r="W138" s="186">
        <v>12423</v>
      </c>
      <c r="X138" s="186">
        <v>17726</v>
      </c>
      <c r="Y138" s="186">
        <v>0</v>
      </c>
      <c r="Z138" s="186">
        <v>0</v>
      </c>
      <c r="AA138" s="186">
        <v>-27216780</v>
      </c>
    </row>
    <row r="139" spans="1:27" ht="11.25" customHeight="1" thickBot="1" x14ac:dyDescent="0.25">
      <c r="A139" s="185" t="s">
        <v>206</v>
      </c>
      <c r="C139" s="186">
        <v>11974548</v>
      </c>
      <c r="D139" s="186">
        <v>8824779</v>
      </c>
      <c r="E139" s="186">
        <v>1766849</v>
      </c>
      <c r="F139" s="186">
        <v>210779</v>
      </c>
      <c r="G139" s="186">
        <v>2218827</v>
      </c>
      <c r="H139" s="186">
        <v>2879577</v>
      </c>
      <c r="I139" s="186">
        <v>4834264</v>
      </c>
      <c r="J139" s="186">
        <v>4584406</v>
      </c>
      <c r="K139" s="186">
        <v>4995685</v>
      </c>
      <c r="L139" s="186">
        <v>5153614</v>
      </c>
      <c r="M139" s="186">
        <v>4916010</v>
      </c>
      <c r="N139" s="186">
        <v>5039023</v>
      </c>
      <c r="O139" s="186">
        <v>2067085</v>
      </c>
      <c r="P139" s="186">
        <v>1401625</v>
      </c>
      <c r="Q139" s="186">
        <v>1599807</v>
      </c>
      <c r="R139" s="186">
        <v>254238</v>
      </c>
      <c r="S139" s="186">
        <v>109363</v>
      </c>
      <c r="T139" s="186">
        <v>139870</v>
      </c>
      <c r="U139" s="186">
        <v>351576</v>
      </c>
      <c r="V139" s="186">
        <v>371938</v>
      </c>
      <c r="W139" s="186">
        <v>358650</v>
      </c>
      <c r="X139" s="186">
        <v>291691</v>
      </c>
      <c r="Y139" s="186">
        <v>1980499</v>
      </c>
      <c r="Z139" s="186">
        <v>2198741</v>
      </c>
      <c r="AA139" s="186">
        <v>68523444</v>
      </c>
    </row>
    <row r="140" spans="1:27" ht="11.25" customHeight="1" thickBot="1" x14ac:dyDescent="0.25">
      <c r="A140" s="191" t="s">
        <v>146</v>
      </c>
      <c r="B140" s="192"/>
      <c r="C140" s="193">
        <v>9326075</v>
      </c>
      <c r="D140" s="193">
        <v>6436143</v>
      </c>
      <c r="E140" s="193">
        <v>278188</v>
      </c>
      <c r="F140" s="193">
        <v>-199733</v>
      </c>
      <c r="G140" s="193">
        <v>1786967</v>
      </c>
      <c r="H140" s="193">
        <v>1903174</v>
      </c>
      <c r="I140" s="193">
        <v>3744223</v>
      </c>
      <c r="J140" s="193">
        <v>3123272</v>
      </c>
      <c r="K140" s="193">
        <v>3592348</v>
      </c>
      <c r="L140" s="193">
        <v>3733483</v>
      </c>
      <c r="M140" s="193">
        <v>2075624</v>
      </c>
      <c r="N140" s="193">
        <v>2173496</v>
      </c>
      <c r="O140" s="193">
        <v>-772448</v>
      </c>
      <c r="P140" s="193">
        <v>-977362</v>
      </c>
      <c r="Q140" s="193">
        <v>-1022414</v>
      </c>
      <c r="R140" s="193">
        <v>251827</v>
      </c>
      <c r="S140" s="193">
        <v>106884</v>
      </c>
      <c r="T140" s="193">
        <v>142397</v>
      </c>
      <c r="U140" s="193">
        <v>359223</v>
      </c>
      <c r="V140" s="193">
        <v>385567</v>
      </c>
      <c r="W140" s="193">
        <v>371073</v>
      </c>
      <c r="X140" s="193">
        <v>309417</v>
      </c>
      <c r="Y140" s="193">
        <v>1980499</v>
      </c>
      <c r="Z140" s="193">
        <v>2198741</v>
      </c>
      <c r="AA140" s="194">
        <v>41306664</v>
      </c>
    </row>
    <row r="141" spans="1:27" ht="11.25" customHeight="1" x14ac:dyDescent="0.2">
      <c r="A141" s="185" t="s">
        <v>2</v>
      </c>
      <c r="C141" s="186">
        <v>9307976</v>
      </c>
      <c r="D141" s="186">
        <v>6517536</v>
      </c>
      <c r="E141" s="186">
        <v>106319</v>
      </c>
      <c r="F141" s="186">
        <v>-234351</v>
      </c>
      <c r="G141" s="186">
        <v>1741684</v>
      </c>
      <c r="H141" s="186">
        <v>1949873</v>
      </c>
      <c r="I141" s="186">
        <v>3611908</v>
      </c>
      <c r="J141" s="186">
        <v>2907688</v>
      </c>
      <c r="K141" s="186">
        <v>3482416</v>
      </c>
      <c r="L141" s="186">
        <v>3719743</v>
      </c>
      <c r="M141" s="186">
        <v>2023758</v>
      </c>
      <c r="N141" s="186">
        <v>2108548</v>
      </c>
      <c r="O141" s="186">
        <v>-846322</v>
      </c>
      <c r="P141" s="186">
        <v>-1042749</v>
      </c>
      <c r="Q141" s="186">
        <v>-1064621</v>
      </c>
      <c r="R141" s="186">
        <v>227755</v>
      </c>
      <c r="S141" s="186">
        <v>103957</v>
      </c>
      <c r="T141" s="186">
        <v>130025</v>
      </c>
      <c r="U141" s="186">
        <v>198827</v>
      </c>
      <c r="V141" s="186">
        <v>178701</v>
      </c>
      <c r="W141" s="186">
        <v>218796</v>
      </c>
      <c r="X141" s="186">
        <v>242890</v>
      </c>
      <c r="Y141" s="186">
        <v>1925409</v>
      </c>
      <c r="Z141" s="186">
        <v>2124073</v>
      </c>
      <c r="AA141" s="186">
        <v>39639839</v>
      </c>
    </row>
    <row r="142" spans="1:27" ht="11.25" customHeight="1" x14ac:dyDescent="0.2">
      <c r="A142" s="185" t="s">
        <v>0</v>
      </c>
      <c r="C142" s="187">
        <v>18099</v>
      </c>
      <c r="D142" s="187">
        <v>-81393</v>
      </c>
      <c r="E142" s="187">
        <v>171869</v>
      </c>
      <c r="F142" s="187">
        <v>34618</v>
      </c>
      <c r="G142" s="187">
        <v>45283</v>
      </c>
      <c r="H142" s="187">
        <v>-46699</v>
      </c>
      <c r="I142" s="187">
        <v>132315</v>
      </c>
      <c r="J142" s="187">
        <v>215584</v>
      </c>
      <c r="K142" s="187">
        <v>109932</v>
      </c>
      <c r="L142" s="187">
        <v>13740</v>
      </c>
      <c r="M142" s="187">
        <v>51866</v>
      </c>
      <c r="N142" s="187">
        <v>64948</v>
      </c>
      <c r="O142" s="187">
        <v>73874</v>
      </c>
      <c r="P142" s="187">
        <v>65387</v>
      </c>
      <c r="Q142" s="187">
        <v>42207</v>
      </c>
      <c r="R142" s="187">
        <v>24072</v>
      </c>
      <c r="S142" s="187">
        <v>2927</v>
      </c>
      <c r="T142" s="187">
        <v>12372</v>
      </c>
      <c r="U142" s="187">
        <v>160396</v>
      </c>
      <c r="V142" s="187">
        <v>206866</v>
      </c>
      <c r="W142" s="187">
        <v>152277</v>
      </c>
      <c r="X142" s="187">
        <v>66527</v>
      </c>
      <c r="Y142" s="187">
        <v>55090</v>
      </c>
      <c r="Z142" s="187">
        <v>74668</v>
      </c>
      <c r="AA142" s="187">
        <v>1666825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-328445</v>
      </c>
      <c r="D138" s="186">
        <v>-295806</v>
      </c>
      <c r="E138" s="190">
        <v>-326704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-950955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-328445</v>
      </c>
      <c r="D140" s="193">
        <v>-295806</v>
      </c>
      <c r="E140" s="193">
        <v>-326704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-950955</v>
      </c>
    </row>
    <row r="141" spans="1:27" ht="11.25" customHeight="1" x14ac:dyDescent="0.2">
      <c r="A141" s="185" t="s">
        <v>2</v>
      </c>
      <c r="C141" s="186">
        <v>-328414</v>
      </c>
      <c r="D141" s="186">
        <v>-295779</v>
      </c>
      <c r="E141" s="186">
        <v>-326675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-950868</v>
      </c>
    </row>
    <row r="142" spans="1:27" ht="11.25" customHeight="1" x14ac:dyDescent="0.2">
      <c r="A142" s="185" t="s">
        <v>0</v>
      </c>
      <c r="C142" s="187">
        <v>-31</v>
      </c>
      <c r="D142" s="187">
        <v>-27</v>
      </c>
      <c r="E142" s="187">
        <v>-29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-87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51076</v>
      </c>
      <c r="D20" s="186">
        <v>32640</v>
      </c>
      <c r="E20" s="190">
        <v>10439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94155</v>
      </c>
    </row>
    <row r="21" spans="1:27" ht="11.25" customHeight="1" x14ac:dyDescent="0.2">
      <c r="A21" s="185" t="s">
        <v>2</v>
      </c>
      <c r="C21" s="186">
        <v>51071</v>
      </c>
      <c r="D21" s="186">
        <v>32637</v>
      </c>
      <c r="E21" s="186">
        <v>10438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94146</v>
      </c>
    </row>
    <row r="22" spans="1:27" ht="11.25" customHeight="1" x14ac:dyDescent="0.2">
      <c r="A22" s="185" t="s">
        <v>0</v>
      </c>
      <c r="C22" s="187">
        <v>5</v>
      </c>
      <c r="D22" s="187">
        <v>3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9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-5483</v>
      </c>
      <c r="D58" s="186">
        <v>-4938</v>
      </c>
      <c r="E58" s="186">
        <v>-5453</v>
      </c>
      <c r="F58" s="186">
        <v>-52384</v>
      </c>
      <c r="G58" s="186">
        <v>-54109</v>
      </c>
      <c r="H58" s="186">
        <v>-52244</v>
      </c>
      <c r="I58" s="186">
        <v>-53865</v>
      </c>
      <c r="J58" s="186">
        <v>-53740</v>
      </c>
      <c r="K58" s="186">
        <v>-51885</v>
      </c>
      <c r="L58" s="186">
        <v>-53489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-387590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-5483</v>
      </c>
      <c r="D60" s="193">
        <v>-4938</v>
      </c>
      <c r="E60" s="193">
        <v>-5453</v>
      </c>
      <c r="F60" s="193">
        <v>-52384</v>
      </c>
      <c r="G60" s="193">
        <v>-54109</v>
      </c>
      <c r="H60" s="193">
        <v>-52244</v>
      </c>
      <c r="I60" s="193">
        <v>-53865</v>
      </c>
      <c r="J60" s="193">
        <v>-53740</v>
      </c>
      <c r="K60" s="193">
        <v>-51885</v>
      </c>
      <c r="L60" s="193">
        <v>-53489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-387590</v>
      </c>
    </row>
    <row r="61" spans="1:27" ht="11.25" customHeight="1" x14ac:dyDescent="0.2">
      <c r="A61" s="185" t="s">
        <v>2</v>
      </c>
      <c r="C61" s="186">
        <v>-5482</v>
      </c>
      <c r="D61" s="186">
        <v>-4937</v>
      </c>
      <c r="E61" s="186">
        <v>-5453</v>
      </c>
      <c r="F61" s="186">
        <v>-52379</v>
      </c>
      <c r="G61" s="186">
        <v>-54105</v>
      </c>
      <c r="H61" s="186">
        <v>-52240</v>
      </c>
      <c r="I61" s="186">
        <v>-53861</v>
      </c>
      <c r="J61" s="186">
        <v>-53736</v>
      </c>
      <c r="K61" s="186">
        <v>-51882</v>
      </c>
      <c r="L61" s="186">
        <v>-53485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-387560</v>
      </c>
    </row>
    <row r="62" spans="1:27" ht="11.25" customHeight="1" x14ac:dyDescent="0.2">
      <c r="A62" s="185" t="s">
        <v>0</v>
      </c>
      <c r="C62" s="187">
        <v>-1</v>
      </c>
      <c r="D62" s="187">
        <v>-1</v>
      </c>
      <c r="E62" s="187">
        <v>0</v>
      </c>
      <c r="F62" s="187">
        <v>-5</v>
      </c>
      <c r="G62" s="187">
        <v>-4</v>
      </c>
      <c r="H62" s="187">
        <v>-4</v>
      </c>
      <c r="I62" s="187">
        <v>-4</v>
      </c>
      <c r="J62" s="187">
        <v>-4</v>
      </c>
      <c r="K62" s="187">
        <v>-3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-30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21563</v>
      </c>
      <c r="G98" s="186">
        <v>22273</v>
      </c>
      <c r="H98" s="186">
        <v>21505</v>
      </c>
      <c r="I98" s="186">
        <v>22172</v>
      </c>
      <c r="J98" s="186">
        <v>22121</v>
      </c>
      <c r="K98" s="186">
        <v>21358</v>
      </c>
      <c r="L98" s="186">
        <v>22018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153010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21563</v>
      </c>
      <c r="G100" s="193">
        <v>22273</v>
      </c>
      <c r="H100" s="193">
        <v>21505</v>
      </c>
      <c r="I100" s="193">
        <v>22172</v>
      </c>
      <c r="J100" s="193">
        <v>22121</v>
      </c>
      <c r="K100" s="193">
        <v>21358</v>
      </c>
      <c r="L100" s="193">
        <v>22018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153010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21561</v>
      </c>
      <c r="G101" s="186">
        <v>22271</v>
      </c>
      <c r="H101" s="186">
        <v>21503</v>
      </c>
      <c r="I101" s="186">
        <v>22171</v>
      </c>
      <c r="J101" s="186">
        <v>22119</v>
      </c>
      <c r="K101" s="186">
        <v>21356</v>
      </c>
      <c r="L101" s="186">
        <v>22016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152997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2</v>
      </c>
      <c r="H102" s="187">
        <v>2</v>
      </c>
      <c r="I102" s="187">
        <v>1</v>
      </c>
      <c r="J102" s="187">
        <v>2</v>
      </c>
      <c r="K102" s="187">
        <v>2</v>
      </c>
      <c r="L102" s="187">
        <v>2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13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167166</v>
      </c>
      <c r="D138" s="186">
        <v>150554</v>
      </c>
      <c r="E138" s="190">
        <v>166280</v>
      </c>
      <c r="F138" s="190">
        <v>25281</v>
      </c>
      <c r="G138" s="190">
        <v>26113</v>
      </c>
      <c r="H138" s="190">
        <v>25213</v>
      </c>
      <c r="I138" s="190">
        <v>25995</v>
      </c>
      <c r="J138" s="186">
        <v>25935</v>
      </c>
      <c r="K138" s="186">
        <v>25040</v>
      </c>
      <c r="L138" s="186">
        <v>25814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663391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167166</v>
      </c>
      <c r="D140" s="193">
        <v>150554</v>
      </c>
      <c r="E140" s="193">
        <v>166280</v>
      </c>
      <c r="F140" s="193">
        <v>25281</v>
      </c>
      <c r="G140" s="193">
        <v>26113</v>
      </c>
      <c r="H140" s="193">
        <v>25213</v>
      </c>
      <c r="I140" s="193">
        <v>25995</v>
      </c>
      <c r="J140" s="193">
        <v>25935</v>
      </c>
      <c r="K140" s="193">
        <v>25040</v>
      </c>
      <c r="L140" s="193">
        <v>25814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663391</v>
      </c>
    </row>
    <row r="141" spans="1:27" ht="11.25" customHeight="1" x14ac:dyDescent="0.2">
      <c r="A141" s="185" t="s">
        <v>2</v>
      </c>
      <c r="C141" s="186">
        <v>167150</v>
      </c>
      <c r="D141" s="186">
        <v>150540</v>
      </c>
      <c r="E141" s="186">
        <v>166265</v>
      </c>
      <c r="F141" s="186">
        <v>25278</v>
      </c>
      <c r="G141" s="186">
        <v>26111</v>
      </c>
      <c r="H141" s="186">
        <v>25211</v>
      </c>
      <c r="I141" s="186">
        <v>25993</v>
      </c>
      <c r="J141" s="186">
        <v>25933</v>
      </c>
      <c r="K141" s="186">
        <v>25038</v>
      </c>
      <c r="L141" s="186">
        <v>25812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663331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3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60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2.56</v>
      </c>
      <c r="D15" s="188">
        <v>2.62</v>
      </c>
      <c r="E15" s="188">
        <v>2.63</v>
      </c>
      <c r="F15" s="188">
        <v>2.63</v>
      </c>
      <c r="G15" s="188">
        <v>2.68</v>
      </c>
      <c r="H15" s="188">
        <v>2.74</v>
      </c>
      <c r="I15" s="188">
        <v>2.79</v>
      </c>
      <c r="J15" s="188">
        <v>2.83</v>
      </c>
      <c r="K15" s="188">
        <v>2.84</v>
      </c>
      <c r="L15" s="188">
        <v>2.88</v>
      </c>
      <c r="M15" s="188">
        <v>3.07</v>
      </c>
      <c r="N15" s="188">
        <v>3.26</v>
      </c>
      <c r="O15" s="188">
        <v>3.35</v>
      </c>
      <c r="P15" s="188">
        <v>3.29</v>
      </c>
      <c r="Q15" s="188">
        <v>3.22</v>
      </c>
      <c r="R15" s="188">
        <v>3.06</v>
      </c>
      <c r="S15" s="188">
        <v>3.06</v>
      </c>
      <c r="T15" s="188">
        <v>3.1</v>
      </c>
      <c r="U15" s="188">
        <v>3.13</v>
      </c>
      <c r="V15" s="188">
        <v>3.18</v>
      </c>
      <c r="W15" s="188">
        <v>3.17</v>
      </c>
      <c r="X15" s="188">
        <v>3.21</v>
      </c>
      <c r="Y15" s="188">
        <v>3.35</v>
      </c>
      <c r="Z15" s="188">
        <v>3.5</v>
      </c>
      <c r="AA15" s="188"/>
    </row>
    <row r="16" spans="1:27" ht="11.25" customHeight="1" x14ac:dyDescent="0.2">
      <c r="A16" s="185" t="s">
        <v>197</v>
      </c>
      <c r="C16" s="188">
        <v>2.91</v>
      </c>
      <c r="D16" s="188">
        <v>2.94</v>
      </c>
      <c r="E16" s="188">
        <v>2.92</v>
      </c>
      <c r="F16" s="188">
        <v>2.87</v>
      </c>
      <c r="G16" s="188">
        <v>2.91</v>
      </c>
      <c r="H16" s="188">
        <v>2.96</v>
      </c>
      <c r="I16" s="188">
        <v>3</v>
      </c>
      <c r="J16" s="188">
        <v>3.04</v>
      </c>
      <c r="K16" s="188">
        <v>3.05</v>
      </c>
      <c r="L16" s="188">
        <v>3.07</v>
      </c>
      <c r="M16" s="188">
        <v>3.26</v>
      </c>
      <c r="N16" s="188">
        <v>3.43</v>
      </c>
      <c r="O16" s="188">
        <v>3.52</v>
      </c>
      <c r="P16" s="188">
        <v>3.45</v>
      </c>
      <c r="Q16" s="188">
        <v>3.37</v>
      </c>
      <c r="R16" s="188">
        <v>3.22</v>
      </c>
      <c r="S16" s="188">
        <v>3.21</v>
      </c>
      <c r="T16" s="188">
        <v>3.24</v>
      </c>
      <c r="U16" s="188">
        <v>3.28</v>
      </c>
      <c r="V16" s="188">
        <v>3.32</v>
      </c>
      <c r="W16" s="188">
        <v>3.31</v>
      </c>
      <c r="X16" s="188">
        <v>3.34</v>
      </c>
      <c r="Y16" s="188">
        <v>3.49</v>
      </c>
      <c r="Z16" s="188">
        <v>3.63</v>
      </c>
      <c r="AA16" s="188"/>
    </row>
    <row r="17" spans="1:27" ht="11.25" customHeight="1" x14ac:dyDescent="0.2">
      <c r="A17" s="185" t="s">
        <v>0</v>
      </c>
      <c r="C17" s="189">
        <v>-0.35</v>
      </c>
      <c r="D17" s="189">
        <v>-0.32</v>
      </c>
      <c r="E17" s="189">
        <v>-0.28999999999999998</v>
      </c>
      <c r="F17" s="189">
        <v>-0.24</v>
      </c>
      <c r="G17" s="189">
        <v>-0.23</v>
      </c>
      <c r="H17" s="189">
        <v>-0.22</v>
      </c>
      <c r="I17" s="189">
        <v>-0.21</v>
      </c>
      <c r="J17" s="189">
        <v>-0.21</v>
      </c>
      <c r="K17" s="189">
        <v>-0.21</v>
      </c>
      <c r="L17" s="189">
        <v>-0.19</v>
      </c>
      <c r="M17" s="189">
        <v>-0.19</v>
      </c>
      <c r="N17" s="189">
        <v>-0.17</v>
      </c>
      <c r="O17" s="189">
        <v>-0.17</v>
      </c>
      <c r="P17" s="189">
        <v>-0.16</v>
      </c>
      <c r="Q17" s="189">
        <v>-0.15</v>
      </c>
      <c r="R17" s="189">
        <v>-0.16</v>
      </c>
      <c r="S17" s="189">
        <v>-0.15</v>
      </c>
      <c r="T17" s="189">
        <v>-0.14000000000000001</v>
      </c>
      <c r="U17" s="189">
        <v>-0.15</v>
      </c>
      <c r="V17" s="189">
        <v>-0.14000000000000001</v>
      </c>
      <c r="W17" s="189">
        <v>-0.14000000000000001</v>
      </c>
      <c r="X17" s="189">
        <v>-0.13</v>
      </c>
      <c r="Y17" s="189">
        <v>-0.14000000000000001</v>
      </c>
      <c r="Z17" s="189">
        <v>-0.13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3.31</v>
      </c>
      <c r="D49" s="188">
        <v>3.26</v>
      </c>
      <c r="E49" s="188">
        <v>3.26</v>
      </c>
      <c r="F49" s="188">
        <v>3.18</v>
      </c>
      <c r="G49" s="188">
        <v>3.26</v>
      </c>
      <c r="H49" s="188">
        <v>3.35</v>
      </c>
      <c r="I49" s="188">
        <v>3.42</v>
      </c>
      <c r="J49" s="188">
        <v>3.48</v>
      </c>
      <c r="K49" s="188">
        <v>3.5</v>
      </c>
      <c r="L49" s="188">
        <v>3.55</v>
      </c>
      <c r="M49" s="188">
        <v>3.98</v>
      </c>
      <c r="N49" s="188">
        <v>4.26</v>
      </c>
      <c r="O49" s="188">
        <v>4.3899999999999997</v>
      </c>
      <c r="P49" s="188">
        <v>4.3</v>
      </c>
      <c r="Q49" s="188">
        <v>4.2</v>
      </c>
      <c r="R49" s="188">
        <v>4.01</v>
      </c>
      <c r="S49" s="188">
        <v>4.01</v>
      </c>
      <c r="T49" s="188">
        <v>4.0599999999999996</v>
      </c>
      <c r="U49" s="188">
        <v>4.12</v>
      </c>
      <c r="V49" s="188">
        <v>4.18</v>
      </c>
      <c r="W49" s="188">
        <v>4.17</v>
      </c>
      <c r="X49" s="188">
        <v>4.22</v>
      </c>
      <c r="Y49" s="188">
        <v>4.45</v>
      </c>
      <c r="Z49" s="188">
        <v>4.67</v>
      </c>
      <c r="AA49" s="188"/>
    </row>
    <row r="50" spans="1:27" ht="11.25" customHeight="1" x14ac:dyDescent="0.2">
      <c r="A50" s="185" t="s">
        <v>197</v>
      </c>
      <c r="C50" s="188">
        <v>3.53</v>
      </c>
      <c r="D50" s="188">
        <v>3.67</v>
      </c>
      <c r="E50" s="188">
        <v>3.64</v>
      </c>
      <c r="F50" s="188">
        <v>3.52</v>
      </c>
      <c r="G50" s="188">
        <v>3.58</v>
      </c>
      <c r="H50" s="188">
        <v>3.65</v>
      </c>
      <c r="I50" s="188">
        <v>3.71</v>
      </c>
      <c r="J50" s="188">
        <v>3.77</v>
      </c>
      <c r="K50" s="188">
        <v>3.78</v>
      </c>
      <c r="L50" s="188">
        <v>3.81</v>
      </c>
      <c r="M50" s="188">
        <v>4.25</v>
      </c>
      <c r="N50" s="188">
        <v>4.51</v>
      </c>
      <c r="O50" s="188">
        <v>4.6399999999999997</v>
      </c>
      <c r="P50" s="188">
        <v>4.54</v>
      </c>
      <c r="Q50" s="188">
        <v>4.42</v>
      </c>
      <c r="R50" s="188">
        <v>4.2300000000000004</v>
      </c>
      <c r="S50" s="188">
        <v>4.21</v>
      </c>
      <c r="T50" s="188">
        <v>4.2699999999999996</v>
      </c>
      <c r="U50" s="188">
        <v>4.32</v>
      </c>
      <c r="V50" s="188">
        <v>4.38</v>
      </c>
      <c r="W50" s="188">
        <v>4.37</v>
      </c>
      <c r="X50" s="188">
        <v>4.42</v>
      </c>
      <c r="Y50" s="188">
        <v>4.6500000000000004</v>
      </c>
      <c r="Z50" s="188">
        <v>4.87</v>
      </c>
      <c r="AA50" s="188"/>
    </row>
    <row r="51" spans="1:27" ht="11.25" customHeight="1" x14ac:dyDescent="0.2">
      <c r="A51" s="185" t="s">
        <v>0</v>
      </c>
      <c r="C51" s="189">
        <v>-0.22</v>
      </c>
      <c r="D51" s="189">
        <v>-0.41</v>
      </c>
      <c r="E51" s="189">
        <v>-0.38</v>
      </c>
      <c r="F51" s="189">
        <v>-0.34</v>
      </c>
      <c r="G51" s="189">
        <v>-0.32</v>
      </c>
      <c r="H51" s="189">
        <v>-0.3</v>
      </c>
      <c r="I51" s="189">
        <v>-0.28999999999999998</v>
      </c>
      <c r="J51" s="189">
        <v>-0.28999999999999998</v>
      </c>
      <c r="K51" s="189">
        <v>-0.28000000000000003</v>
      </c>
      <c r="L51" s="189">
        <v>-0.26</v>
      </c>
      <c r="M51" s="189">
        <v>-0.27</v>
      </c>
      <c r="N51" s="189">
        <v>-0.25</v>
      </c>
      <c r="O51" s="189">
        <v>-0.25</v>
      </c>
      <c r="P51" s="189">
        <v>-0.24</v>
      </c>
      <c r="Q51" s="189">
        <v>-0.22</v>
      </c>
      <c r="R51" s="189">
        <v>-0.22000000000000064</v>
      </c>
      <c r="S51" s="189">
        <v>-0.2</v>
      </c>
      <c r="T51" s="189">
        <v>-0.21</v>
      </c>
      <c r="U51" s="189">
        <v>-0.2</v>
      </c>
      <c r="V51" s="189">
        <v>-0.2</v>
      </c>
      <c r="W51" s="189">
        <v>-0.2</v>
      </c>
      <c r="X51" s="189">
        <v>-0.2</v>
      </c>
      <c r="Y51" s="189">
        <v>-0.2</v>
      </c>
      <c r="Z51" s="189">
        <v>-0.2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2.31</v>
      </c>
      <c r="D89" s="188">
        <v>2.29</v>
      </c>
      <c r="E89" s="188">
        <v>2.19</v>
      </c>
      <c r="F89" s="188">
        <v>2.04</v>
      </c>
      <c r="G89" s="188">
        <v>2.09</v>
      </c>
      <c r="H89" s="188">
        <v>2.15</v>
      </c>
      <c r="I89" s="188">
        <v>2.2000000000000002</v>
      </c>
      <c r="J89" s="188">
        <v>2.25</v>
      </c>
      <c r="K89" s="188">
        <v>2.2599999999999998</v>
      </c>
      <c r="L89" s="188">
        <v>2.29</v>
      </c>
      <c r="M89" s="188">
        <v>2.75</v>
      </c>
      <c r="N89" s="188">
        <v>2.94</v>
      </c>
      <c r="O89" s="188">
        <v>3.03</v>
      </c>
      <c r="P89" s="188">
        <v>2.97</v>
      </c>
      <c r="Q89" s="188">
        <v>2.9</v>
      </c>
      <c r="R89" s="188">
        <v>2.69</v>
      </c>
      <c r="S89" s="188">
        <v>2.69</v>
      </c>
      <c r="T89" s="188">
        <v>2.72</v>
      </c>
      <c r="U89" s="188">
        <v>2.76</v>
      </c>
      <c r="V89" s="188">
        <v>2.8</v>
      </c>
      <c r="W89" s="188">
        <v>2.8</v>
      </c>
      <c r="X89" s="188">
        <v>2.83</v>
      </c>
      <c r="Y89" s="188">
        <v>3.17</v>
      </c>
      <c r="Z89" s="188">
        <v>3.32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2.4700000000000002</v>
      </c>
      <c r="E90" s="188">
        <v>2.4500000000000002</v>
      </c>
      <c r="F90" s="188">
        <v>2.27</v>
      </c>
      <c r="G90" s="188">
        <v>2.3199999999999998</v>
      </c>
      <c r="H90" s="188">
        <v>2.37</v>
      </c>
      <c r="I90" s="188">
        <v>2.41</v>
      </c>
      <c r="J90" s="188">
        <v>2.44</v>
      </c>
      <c r="K90" s="188">
        <v>2.4500000000000002</v>
      </c>
      <c r="L90" s="188">
        <v>2.4700000000000002</v>
      </c>
      <c r="M90" s="188">
        <v>2.95</v>
      </c>
      <c r="N90" s="188">
        <v>3.12</v>
      </c>
      <c r="O90" s="188">
        <v>3.21</v>
      </c>
      <c r="P90" s="188">
        <v>3.14</v>
      </c>
      <c r="Q90" s="188">
        <v>3.06</v>
      </c>
      <c r="R90" s="188">
        <v>2.84</v>
      </c>
      <c r="S90" s="188">
        <v>2.83</v>
      </c>
      <c r="T90" s="188">
        <v>2.86</v>
      </c>
      <c r="U90" s="188">
        <v>2.9</v>
      </c>
      <c r="V90" s="188">
        <v>2.94</v>
      </c>
      <c r="W90" s="188">
        <v>2.94</v>
      </c>
      <c r="X90" s="188">
        <v>2.97</v>
      </c>
      <c r="Y90" s="188">
        <v>3.31</v>
      </c>
      <c r="Z90" s="188">
        <v>3.45</v>
      </c>
      <c r="AA90" s="188"/>
    </row>
    <row r="91" spans="1:27" ht="11.25" customHeight="1" x14ac:dyDescent="0.2">
      <c r="A91" s="185" t="s">
        <v>0</v>
      </c>
      <c r="C91" s="189">
        <v>-0.14000000000000001</v>
      </c>
      <c r="D91" s="189">
        <v>-0.18</v>
      </c>
      <c r="E91" s="189">
        <v>-0.26</v>
      </c>
      <c r="F91" s="189">
        <v>-0.23</v>
      </c>
      <c r="G91" s="189">
        <v>-0.23</v>
      </c>
      <c r="H91" s="189">
        <v>-0.22</v>
      </c>
      <c r="I91" s="189">
        <v>-0.21</v>
      </c>
      <c r="J91" s="189">
        <v>-0.19</v>
      </c>
      <c r="K91" s="189">
        <v>-0.19</v>
      </c>
      <c r="L91" s="189">
        <v>-0.18</v>
      </c>
      <c r="M91" s="189">
        <v>-0.2</v>
      </c>
      <c r="N91" s="189">
        <v>-0.18</v>
      </c>
      <c r="O91" s="189">
        <v>-0.18</v>
      </c>
      <c r="P91" s="189">
        <v>-0.17</v>
      </c>
      <c r="Q91" s="189">
        <v>-0.16</v>
      </c>
      <c r="R91" s="189">
        <v>-0.15</v>
      </c>
      <c r="S91" s="189">
        <v>-0.14000000000000001</v>
      </c>
      <c r="T91" s="189">
        <v>-0.14000000000000001</v>
      </c>
      <c r="U91" s="189">
        <v>-0.14000000000000001</v>
      </c>
      <c r="V91" s="189">
        <v>-0.14000000000000001</v>
      </c>
      <c r="W91" s="189">
        <v>-0.14000000000000001</v>
      </c>
      <c r="X91" s="189">
        <v>-0.14000000000000001</v>
      </c>
      <c r="Y91" s="189">
        <v>-0.14000000000000001</v>
      </c>
      <c r="Z91" s="189">
        <v>-0.13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2.395</v>
      </c>
      <c r="D129" s="188">
        <v>2.3889999999999998</v>
      </c>
      <c r="E129" s="188">
        <v>2.27</v>
      </c>
      <c r="F129" s="188">
        <v>2.198</v>
      </c>
      <c r="G129" s="188">
        <v>2.2490000000000001</v>
      </c>
      <c r="H129" s="188">
        <v>2.3079999999999998</v>
      </c>
      <c r="I129" s="188">
        <v>2.3559999999999999</v>
      </c>
      <c r="J129" s="188">
        <v>2.4009999999999998</v>
      </c>
      <c r="K129" s="188">
        <v>2.411</v>
      </c>
      <c r="L129" s="188">
        <v>2.4460000000000002</v>
      </c>
      <c r="M129" s="188">
        <v>3.1280000000000001</v>
      </c>
      <c r="N129" s="188">
        <v>3.3180000000000001</v>
      </c>
      <c r="O129" s="188">
        <v>3.4079999999999999</v>
      </c>
      <c r="P129" s="188">
        <v>3.3479999999999999</v>
      </c>
      <c r="Q129" s="188">
        <v>3.278</v>
      </c>
      <c r="R129" s="188">
        <v>2.863</v>
      </c>
      <c r="S129" s="188">
        <v>2.863</v>
      </c>
      <c r="T129" s="188">
        <v>2.8980000000000001</v>
      </c>
      <c r="U129" s="188">
        <v>2.9329999999999998</v>
      </c>
      <c r="V129" s="188">
        <v>2.9750000000000001</v>
      </c>
      <c r="W129" s="188">
        <v>2.97</v>
      </c>
      <c r="X129" s="188">
        <v>3.0049999999999999</v>
      </c>
      <c r="Y129" s="188">
        <v>3.5419999999999998</v>
      </c>
      <c r="Z129" s="188">
        <v>3.69</v>
      </c>
      <c r="AA129" s="188"/>
    </row>
    <row r="130" spans="1:27" ht="11.25" customHeight="1" x14ac:dyDescent="0.2">
      <c r="A130" s="185" t="s">
        <v>197</v>
      </c>
      <c r="C130" s="188">
        <v>2.6309999999999998</v>
      </c>
      <c r="D130" s="188">
        <v>2.657</v>
      </c>
      <c r="E130" s="188">
        <v>2.637</v>
      </c>
      <c r="F130" s="188">
        <v>2.4220000000000002</v>
      </c>
      <c r="G130" s="188">
        <v>2.464</v>
      </c>
      <c r="H130" s="188">
        <v>2.5129999999999999</v>
      </c>
      <c r="I130" s="188">
        <v>2.5529999999999999</v>
      </c>
      <c r="J130" s="188">
        <v>2.5910000000000002</v>
      </c>
      <c r="K130" s="188">
        <v>2.5960000000000001</v>
      </c>
      <c r="L130" s="188">
        <v>2.621</v>
      </c>
      <c r="M130" s="188">
        <v>3.2959999999999998</v>
      </c>
      <c r="N130" s="188">
        <v>3.4710000000000001</v>
      </c>
      <c r="O130" s="188">
        <v>3.556</v>
      </c>
      <c r="P130" s="188">
        <v>3.4910000000000001</v>
      </c>
      <c r="Q130" s="188">
        <v>3.411</v>
      </c>
      <c r="R130" s="188">
        <v>3.036</v>
      </c>
      <c r="S130" s="188">
        <v>3.0259999999999998</v>
      </c>
      <c r="T130" s="188">
        <v>3.0609999999999999</v>
      </c>
      <c r="U130" s="188">
        <v>3.0960000000000001</v>
      </c>
      <c r="V130" s="188">
        <v>3.1379999999999999</v>
      </c>
      <c r="W130" s="188">
        <v>3.133</v>
      </c>
      <c r="X130" s="188">
        <v>3.1629999999999998</v>
      </c>
      <c r="Y130" s="188">
        <v>3.67</v>
      </c>
      <c r="Z130" s="188">
        <v>3.8130000000000002</v>
      </c>
      <c r="AA130" s="188"/>
    </row>
    <row r="131" spans="1:27" ht="11.25" customHeight="1" x14ac:dyDescent="0.2">
      <c r="A131" s="185" t="s">
        <v>0</v>
      </c>
      <c r="C131" s="189">
        <v>-0.23599999999999977</v>
      </c>
      <c r="D131" s="189">
        <v>-0.26800000000000024</v>
      </c>
      <c r="E131" s="189">
        <v>-0.36699999999999999</v>
      </c>
      <c r="F131" s="189">
        <v>-0.2240000000000002</v>
      </c>
      <c r="G131" s="189">
        <v>-0.215</v>
      </c>
      <c r="H131" s="189">
        <v>-0.20499999999999999</v>
      </c>
      <c r="I131" s="189">
        <v>-0.19700000000000006</v>
      </c>
      <c r="J131" s="189">
        <v>-0.19</v>
      </c>
      <c r="K131" s="189">
        <v>-0.185</v>
      </c>
      <c r="L131" s="189">
        <v>-0.17499999999999999</v>
      </c>
      <c r="M131" s="189">
        <v>-0.16799999999999971</v>
      </c>
      <c r="N131" s="189">
        <v>-0.15300000000000002</v>
      </c>
      <c r="O131" s="189">
        <v>-0.14800000000000013</v>
      </c>
      <c r="P131" s="189">
        <v>-0.14300000000000024</v>
      </c>
      <c r="Q131" s="189">
        <v>-0.13300000000000001</v>
      </c>
      <c r="R131" s="189">
        <v>-0.17300000000000004</v>
      </c>
      <c r="S131" s="189">
        <v>-0.16299999999999981</v>
      </c>
      <c r="T131" s="189">
        <v>-0.16299999999999981</v>
      </c>
      <c r="U131" s="189">
        <v>-0.16300000000000026</v>
      </c>
      <c r="V131" s="189">
        <v>-0.16299999999999981</v>
      </c>
      <c r="W131" s="189">
        <v>-0.16299999999999981</v>
      </c>
      <c r="X131" s="189">
        <v>-0.15799999999999992</v>
      </c>
      <c r="Y131" s="189">
        <v>-0.12800000000000011</v>
      </c>
      <c r="Z131" s="189">
        <v>-0.12300000000000022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65"/>
  <sheetViews>
    <sheetView workbookViewId="0">
      <pane ySplit="4" topLeftCell="A123" activePane="bottomLeft" state="frozen"/>
      <selection activeCell="A2" sqref="A2"/>
      <selection pane="bottomLeft" activeCell="A2" sqref="A2"/>
    </sheetView>
  </sheetViews>
  <sheetFormatPr defaultRowHeight="8.25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SUM(B136:B65536)</f>
        <v>-663915</v>
      </c>
      <c r="E1" s="133" t="s">
        <v>89</v>
      </c>
    </row>
    <row r="2" spans="1:6" x14ac:dyDescent="0.15">
      <c r="A2" s="133" t="s">
        <v>56</v>
      </c>
      <c r="B2" s="138"/>
      <c r="C2" s="137">
        <f>SUM(C136:C65536)</f>
        <v>18049</v>
      </c>
      <c r="E2" s="133" t="s">
        <v>130</v>
      </c>
      <c r="F2" s="137">
        <f>SUM(C123:C142)</f>
        <v>274332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9" hidden="1" thickBot="1" x14ac:dyDescent="0.2">
      <c r="A61" s="140">
        <v>37134</v>
      </c>
      <c r="B61" s="141">
        <v>404653</v>
      </c>
      <c r="C61" s="141">
        <v>46715</v>
      </c>
    </row>
    <row r="62" spans="1:3" ht="9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9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9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9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9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9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  <c r="B138" s="139">
        <v>0</v>
      </c>
      <c r="C138" s="139">
        <v>0</v>
      </c>
    </row>
    <row r="139" spans="1:3" x14ac:dyDescent="0.15">
      <c r="A139" s="130">
        <v>37251</v>
      </c>
      <c r="B139" s="139">
        <v>-59488</v>
      </c>
      <c r="C139" s="139">
        <v>215</v>
      </c>
    </row>
    <row r="140" spans="1:3" x14ac:dyDescent="0.15">
      <c r="A140" s="130">
        <v>37252</v>
      </c>
      <c r="B140" s="139">
        <v>206375</v>
      </c>
      <c r="C140" s="139">
        <v>42</v>
      </c>
    </row>
    <row r="141" spans="1:3" x14ac:dyDescent="0.15">
      <c r="A141" s="130">
        <v>37253</v>
      </c>
    </row>
    <row r="142" spans="1:3" s="142" customFormat="1" ht="9" thickBot="1" x14ac:dyDescent="0.2">
      <c r="A142" s="140">
        <v>37256</v>
      </c>
      <c r="B142" s="141"/>
      <c r="C142" s="141"/>
    </row>
    <row r="143" spans="1:3" ht="9" thickTop="1" x14ac:dyDescent="0.15">
      <c r="A143" s="130">
        <v>36893</v>
      </c>
    </row>
    <row r="144" spans="1:3" x14ac:dyDescent="0.15">
      <c r="A144" s="130">
        <v>36894</v>
      </c>
    </row>
    <row r="145" spans="1:1" x14ac:dyDescent="0.15">
      <c r="A145" s="130">
        <v>36895</v>
      </c>
    </row>
    <row r="146" spans="1:1" x14ac:dyDescent="0.15">
      <c r="A146" s="130">
        <v>36898</v>
      </c>
    </row>
    <row r="147" spans="1:1" x14ac:dyDescent="0.15">
      <c r="A147" s="130">
        <v>36899</v>
      </c>
    </row>
    <row r="148" spans="1:1" x14ac:dyDescent="0.15">
      <c r="A148" s="130">
        <v>36900</v>
      </c>
    </row>
    <row r="149" spans="1:1" x14ac:dyDescent="0.15">
      <c r="A149" s="130">
        <v>36901</v>
      </c>
    </row>
    <row r="150" spans="1:1" x14ac:dyDescent="0.15">
      <c r="A150" s="130">
        <v>36902</v>
      </c>
    </row>
    <row r="151" spans="1:1" x14ac:dyDescent="0.15">
      <c r="A151" s="130">
        <v>36905</v>
      </c>
    </row>
    <row r="152" spans="1:1" x14ac:dyDescent="0.15">
      <c r="A152" s="130">
        <v>36906</v>
      </c>
    </row>
    <row r="153" spans="1:1" x14ac:dyDescent="0.15">
      <c r="A153" s="130">
        <v>36907</v>
      </c>
    </row>
    <row r="154" spans="1:1" x14ac:dyDescent="0.15">
      <c r="A154" s="130">
        <v>36908</v>
      </c>
    </row>
    <row r="155" spans="1:1" x14ac:dyDescent="0.15">
      <c r="A155" s="130">
        <v>36909</v>
      </c>
    </row>
    <row r="156" spans="1:1" x14ac:dyDescent="0.15">
      <c r="A156" s="130">
        <v>36912</v>
      </c>
    </row>
    <row r="157" spans="1:1" x14ac:dyDescent="0.15">
      <c r="A157" s="130">
        <v>36913</v>
      </c>
    </row>
    <row r="158" spans="1:1" x14ac:dyDescent="0.15">
      <c r="A158" s="130">
        <v>36914</v>
      </c>
    </row>
    <row r="159" spans="1:1" x14ac:dyDescent="0.15">
      <c r="A159" s="130">
        <v>36915</v>
      </c>
    </row>
    <row r="160" spans="1:1" x14ac:dyDescent="0.15">
      <c r="A160" s="130">
        <v>36916</v>
      </c>
    </row>
    <row r="161" spans="1:3" x14ac:dyDescent="0.15">
      <c r="A161" s="130">
        <v>36919</v>
      </c>
    </row>
    <row r="162" spans="1:3" x14ac:dyDescent="0.15">
      <c r="A162" s="130">
        <v>36920</v>
      </c>
    </row>
    <row r="163" spans="1:3" x14ac:dyDescent="0.15">
      <c r="A163" s="130">
        <v>36921</v>
      </c>
    </row>
    <row r="164" spans="1:3" s="142" customFormat="1" ht="9" thickBot="1" x14ac:dyDescent="0.2">
      <c r="A164" s="140">
        <v>36922</v>
      </c>
      <c r="B164" s="141"/>
      <c r="C164" s="141"/>
    </row>
    <row r="165" spans="1:3" ht="9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8.25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A102" s="130">
        <v>37249</v>
      </c>
      <c r="B102" s="138">
        <v>347552</v>
      </c>
      <c r="C102" s="138">
        <v>0</v>
      </c>
      <c r="D102" s="138">
        <v>347552</v>
      </c>
    </row>
    <row r="103" spans="1:4" x14ac:dyDescent="0.15">
      <c r="A103" s="130">
        <v>37251</v>
      </c>
      <c r="B103" s="138">
        <v>305387</v>
      </c>
      <c r="C103" s="138">
        <v>0</v>
      </c>
      <c r="D103" s="138">
        <v>305387</v>
      </c>
    </row>
    <row r="104" spans="1:4" x14ac:dyDescent="0.15">
      <c r="A104" s="130">
        <v>37252</v>
      </c>
      <c r="B104" s="138">
        <v>532631</v>
      </c>
      <c r="C104" s="138">
        <v>0</v>
      </c>
      <c r="D104" s="138">
        <v>532631</v>
      </c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2" sqref="A2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2" sqref="A2"/>
    </sheetView>
  </sheetViews>
  <sheetFormatPr defaultRowHeight="8.25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-2529.20010000002</v>
      </c>
      <c r="C15" s="11">
        <f>Dth_Day!D19*C14</f>
        <v>482472.89159999997</v>
      </c>
      <c r="D15" s="11">
        <f>Dth_Day!E19*D14</f>
        <v>243559.16629999998</v>
      </c>
      <c r="E15" s="11">
        <f>Dth_Day!F19*E14</f>
        <v>-287654.90400000004</v>
      </c>
      <c r="F15" s="11">
        <f>Dth_Day!G19*F14</f>
        <v>156823.26500000001</v>
      </c>
      <c r="G15" s="11">
        <f>Dth_Day!H19*G14</f>
        <v>689518.64399999997</v>
      </c>
      <c r="H15" s="11">
        <f>Dth_Day!I19*H14</f>
        <v>-341264.10140000016</v>
      </c>
      <c r="I15" s="11">
        <f>Dth_Day!J19*I14</f>
        <v>-869264.10249999992</v>
      </c>
      <c r="J15" s="11">
        <f>Dth_Day!K19*J14</f>
        <v>-153482.35499999986</v>
      </c>
      <c r="K15" s="11">
        <f>Dth_Day!L19*K14</f>
        <v>499734.89860000001</v>
      </c>
      <c r="L15" s="11">
        <f>Dth_Day!M19*L14</f>
        <v>163692.19199999998</v>
      </c>
      <c r="M15" s="11">
        <f>Dth_Day!N19*M14</f>
        <v>647.53110000000379</v>
      </c>
      <c r="N15" s="11">
        <f>Dth_Day!O19*N14</f>
        <v>-51354.469799999977</v>
      </c>
      <c r="O15" s="11">
        <f>Dth_Day!P19*O14</f>
        <v>70778.514800000034</v>
      </c>
      <c r="P15" s="11">
        <f>Dth_Day!Q19*P14</f>
        <v>403645.53159999999</v>
      </c>
      <c r="Q15" s="11">
        <f>Dth_Day!R19*Q14</f>
        <v>-39654.903000000006</v>
      </c>
      <c r="R15" s="11">
        <f>Dth_Day!S19*R14</f>
        <v>390824.26640000002</v>
      </c>
      <c r="S15" s="11">
        <f>Dth_Day!T19*S14</f>
        <v>122346.09599999999</v>
      </c>
      <c r="T15" s="11">
        <f>Dth_Day!U19*T14</f>
        <v>-1385179.7331999999</v>
      </c>
      <c r="U15" s="11">
        <f>Dth_Day!V19*U14</f>
        <v>-1843177.7353000001</v>
      </c>
      <c r="V15" s="11">
        <f>Dth_Day!W19*V14</f>
        <v>-1395654.9029999999</v>
      </c>
      <c r="W15" s="11">
        <f>Dth_Day!X19*W14</f>
        <v>-509177.73110000003</v>
      </c>
      <c r="X15" s="11">
        <f>Dth_Day!Y19*X14</f>
        <v>-939000</v>
      </c>
      <c r="Y15" s="11">
        <f>Dth_Day!Z19*Y14</f>
        <v>-1309000.0015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-5902351.142500001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763821.6468000001</v>
      </c>
      <c r="C19" s="153">
        <f>MIN(M19:Y19)</f>
        <v>-6484605.0681000007</v>
      </c>
      <c r="M19" s="11">
        <f>SUM(B15:M15)</f>
        <v>582253.92559999984</v>
      </c>
      <c r="N19" s="11">
        <f t="shared" ref="N19:Y19" si="3">SUM(C15:N15)</f>
        <v>533428.6558999999</v>
      </c>
      <c r="O19" s="11">
        <f t="shared" si="3"/>
        <v>121734.27910000004</v>
      </c>
      <c r="P19" s="11">
        <f t="shared" si="3"/>
        <v>281820.64439999999</v>
      </c>
      <c r="Q19" s="11">
        <f t="shared" si="3"/>
        <v>529820.64540000004</v>
      </c>
      <c r="R19" s="11">
        <f t="shared" si="3"/>
        <v>763821.6468000001</v>
      </c>
      <c r="S19" s="11">
        <f t="shared" si="3"/>
        <v>196649.09880000001</v>
      </c>
      <c r="T19" s="11">
        <f t="shared" si="3"/>
        <v>-847266.53299999959</v>
      </c>
      <c r="U19" s="11">
        <f t="shared" si="3"/>
        <v>-1821180.1657999998</v>
      </c>
      <c r="V19" s="11">
        <f t="shared" si="3"/>
        <v>-3063352.7138</v>
      </c>
      <c r="W19" s="11">
        <f t="shared" si="3"/>
        <v>-4072265.3435</v>
      </c>
      <c r="X19" s="11">
        <f t="shared" si="3"/>
        <v>-5174957.5355000002</v>
      </c>
      <c r="Y19" s="11">
        <f t="shared" si="3"/>
        <v>-6484605.0681000007</v>
      </c>
    </row>
    <row r="20" spans="1:26" x14ac:dyDescent="0.15">
      <c r="A20" s="11"/>
      <c r="B20" s="155">
        <f>IF(ABS(C19)&gt;ABS(B19),C19,B19)</f>
        <v>-6484605.0681000007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2001-12-27T23:51:26Z</cp:lastPrinted>
  <dcterms:created xsi:type="dcterms:W3CDTF">2001-06-07T23:53:28Z</dcterms:created>
  <dcterms:modified xsi:type="dcterms:W3CDTF">2023-09-15T15:52:16Z</dcterms:modified>
</cp:coreProperties>
</file>