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1BB405-76BD-4F04-841C-93AE7E39DC1D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O109" i="3"/>
  <c r="P109" i="3"/>
  <c r="Q109" i="3"/>
  <c r="R109" i="3"/>
  <c r="S109" i="3"/>
  <c r="T109" i="3"/>
  <c r="N110" i="3"/>
  <c r="O110" i="3"/>
  <c r="P110" i="3"/>
  <c r="Q110" i="3"/>
  <c r="R110" i="3"/>
  <c r="S110" i="3"/>
  <c r="T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6" i="15"/>
  <c r="V36" i="15"/>
  <c r="T40" i="15"/>
  <c r="V40" i="15"/>
  <c r="T41" i="15"/>
  <c r="V41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5-day option with MSCG and 2 daily options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<sst xmlns="http://schemas.openxmlformats.org/spreadsheetml/2006/main" count="2316" uniqueCount="316">
  <si>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</si>
  <si>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</si>
  <si>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</si>
  <si>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</si>
  <si>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</si>
  <si>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</si>
  <si>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</si>
  <si>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</si>
  <si>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</si>
  <si>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</si>
  <si>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</si>
  <si>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</si>
  <si>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</si>
  <si>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</si>
  <si>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</si>
  <si>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</si>
  <si>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</si>
  <si>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</si>
  <si>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</si>
  <si>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</si>
  <si>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</si>
  <si>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</si>
  <si>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</si>
  <si>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</si>
  <si>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</si>
  <si>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</si>
  <si>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</si>
  <si>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</si>
  <si>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</si>
  <si>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</si>
  <si>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</si>
  <si>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</si>
  <si>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</si>
  <si>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</si>
  <si>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</si>
  <si>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</si>
  <si>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</si>
  <si>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</si>
  <si>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</si>
  <si>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</si>
  <si>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</si>
  <si>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</si>
  <si>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</si>
  <si>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</si>
  <si>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</si>
  <si>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</si>
  <si>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</si>
  <si>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</si>
  <si>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</si>
  <si>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</si>
  <si>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</si>
  <si>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</si>
  <si>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</si>
  <si>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</si>
  <si>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</si>
  <si>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</si>
  <si>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</si>
  <si>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</si>
  <si>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</si>
  <si>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</si>
  <si>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</si>
  <si>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</si>
  <si>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</si>
  <si>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</si>
  <si>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</si>
  <si>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</si>
  <si>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</si>
  <si>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</si>
  <si>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</si>
  <si>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</si>
  <si>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</si>
  <si>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</si>
  <si>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</si>
  <si>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</si>
  <si>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</si>
  <si>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</si>
  <si>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</si>
  <si>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</si>
  <si>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</si>
  <si>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</si>
  <si>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</si>
  <si>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</si>
  <si>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</si>
  <si>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</si>
  <si>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</si>
  <si>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</si>
  <si>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</si>
  <si>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</si>
  <si>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</si>
  <si>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</si>
  <si>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</si>
  <si>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</si>
  <si>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</si>
  <si>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</si>
  <si>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</si>
  <si>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</si>
  <si>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</si>
  <si>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</si>
  <si>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</si>
  <si>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</si>
  <si>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</si>
  <si>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</si>
  <si>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</si>
  <si>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</si>
  <si>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</si>
  <si>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</si>
  <si>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</si>
  <si>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</si>
  <si>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</si>
  <si>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</si>
  <si>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</si>
  <si>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</si>
  <si>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</si>
  <si>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</si>
  <si>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</si>
  <si>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</si>
  <si>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</si>
  <si>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</si>
  <si>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</si>
  <si>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</si>
  <si>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</si>
  <si>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</si>
  <si>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</si>
  <si>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</si>
  <si>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</si>
  <si>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</si>
  <si>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</si>
  <si>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</si>
  <si>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</si>
  <si>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</si>
  <si>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</si>
  <si>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</si>
  <si>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</si>
  <si>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</si>
  <si>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</si>
  <si>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</si>
  <si>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</si>
  <si>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</si>
  <si>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</si>
  <si>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</si>
  <si>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</si>
  <si>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</si>
  <si>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</si>
  <si>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</si>
  <si>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</si>
  <si>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</si>
  <si>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</si>
  <si>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</si>
  <si>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</si>
  <si>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</si>
  <si>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</si>
  <si>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</si>
  <si>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</si>
  <si>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</si>
  <si>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</si>
  <si>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</si>
  <si>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</si>
  <si>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</si>
  <si>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</si>
  <si>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</si>
  <si>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</si>
  <si>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</si>
  <si>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</si>
  <si>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</si>
  <si>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</si>
  <si>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</si>
  <si>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</si>
  <si>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</si>
  <si>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</si>
  <si>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</si>
  <si>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</si>
  <si>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</si>
  <si>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</si>
  <si>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</si>
  <si>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</si>
  <si>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</si>
  <si>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</si>
  <si>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</si>
  <si>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</si>
  <si>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</si>
  <si>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</si>
  <si>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</si>
  <si>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</si>
  <si>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</si>
  <si>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</si>
  <si>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</si>
  <si>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</si>
  <si>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</si>
  <si>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</si>
  <si>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</si>
  <si>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</si>
  <si>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</si>
  <si>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</si>
  <si>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</si>
  <si>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</si>
  <si>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</si>
  <si>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</si>
  <si>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</si>
  <si>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</si>
  <si>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</si>
  <si>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</si>
  <si>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</si>
  <si>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</si>
  <si>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</si>
  <si>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</si>
  <si>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</si>
  <si>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</si>
  <si>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</si>
  <si>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</si>
  <si>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</si>
  <si>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</si>
  <si>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</si>
  <si>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</si>
  <si>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</si>
  <si>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</si>
  <si>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</si>
  <si>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</si>
  <si>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</si>
  <si>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</si>
  <si>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</si>
  <si>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</si>
  <si>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</si>
  <si>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</si>
  <si>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</si>
  <si>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</si>
  <si>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</si>
  <si>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</si>
  <si>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</si>
  <si>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</si>
  <si>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</si>
  <si>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</si>
  <si>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</si>
  <si>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</si>
  <si>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</si>
  <si>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</si>
  <si>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</si>
  <si>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</si>
  <si>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</si>
  <si>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</si>
  <si>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</si>
  <si>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</si>
  <si>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</si>
  <si>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</si>
  <si>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</si>
  <si>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</si>
  <si>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</si>
  <si>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</si>
  <si>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</si>
  <si>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</si>
  <si>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</si>
  <si>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</si>
  <si>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</si>
  <si>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</si>
  <si>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</si>
  <si>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</si>
  <si>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</si>
  <si>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</si>
  <si>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</si>
  <si>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</si>
  <si>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</si>
  <si>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</si>
  <si>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</si>
  <si>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</si>
  <si>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</si>
  <si>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</si>
  <si>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</si>
  <si>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28, 2001</t>
  </si>
  <si>
    <t>Bonneville Power Administration</t>
  </si>
  <si>
    <t>ETMS-14104</t>
  </si>
  <si>
    <t>American Electric Power Service Corporation</t>
  </si>
  <si>
    <t>ETMS-14107</t>
  </si>
  <si>
    <t>PRE-SCHEDULE THRU 12/31/01</t>
  </si>
  <si>
    <t>FIXED TERM - Power Position Summary - MWA</t>
  </si>
  <si>
    <t>Valuation Date:  12/28/2001</t>
  </si>
  <si>
    <t>As of:                12/28/2001</t>
  </si>
  <si>
    <t>MERCHANT BOOK</t>
  </si>
  <si>
    <t>FIXED TERM - Power Position Summary - MWH</t>
  </si>
  <si>
    <t>Prior Date:          12/27/2001</t>
  </si>
  <si>
    <t>As of:                  12/28/2001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</si>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</sst>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REG!$N$9:$N$109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REG!$O$9:$O$109</c:f>
              <c:numCache>
                <c:formatCode>#,##0</c:formatCode>
                <c:ptCount val="101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  <c:pt idx="99">
                  <c:v>1580.1210000000001</c:v>
                </c:pt>
                <c:pt idx="100">
                  <c:v>47.847000000000001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618-A4FC-A4E231F9E7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6529759"/>
        <c:axId val="1"/>
      </c:barChart>
      <c:catAx>
        <c:axId val="75652975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6529759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REG!$N$9:$N$109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REG!$P$9:$P$109</c:f>
              <c:numCache>
                <c:formatCode>#,##0</c:formatCode>
                <c:ptCount val="101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  <c:pt idx="99">
                  <c:v>1437.69</c:v>
                </c:pt>
                <c:pt idx="100">
                  <c:v>1588.8970000000002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5-49D7-A551-4B687F1AE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21231"/>
        <c:axId val="1"/>
      </c:barChart>
      <c:catAx>
        <c:axId val="7588212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8821231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REG!$N$10:$N$109</c:f>
              <c:numCache>
                <c:formatCode>0</c:formatCode>
                <c:ptCount val="100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  <c:pt idx="99">
                  <c:v>37253</c:v>
                </c:pt>
              </c:numCache>
            </c:numRef>
          </c:cat>
          <c:val>
            <c:numRef>
              <c:f>REG!$Q$10:$Q$109</c:f>
              <c:numCache>
                <c:formatCode>#,##0</c:formatCode>
                <c:ptCount val="100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  <c:pt idx="98">
                  <c:v>2500.98</c:v>
                </c:pt>
                <c:pt idx="99">
                  <c:v>2585.8319999999999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C-4E88-AEB3-82BFA08634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23151"/>
        <c:axId val="1"/>
      </c:barChart>
      <c:catAx>
        <c:axId val="7588231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8823151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SPEC!$O$10:$O$110</c:f>
              <c:numCache>
                <c:formatCode>#,##0</c:formatCode>
                <c:ptCount val="101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  <c:pt idx="99">
                  <c:v>-101.31399999999999</c:v>
                </c:pt>
                <c:pt idx="100">
                  <c:v>-33.773000000000003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89E-939E-F35882E982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24111"/>
        <c:axId val="1"/>
      </c:barChart>
      <c:catAx>
        <c:axId val="7588241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882411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SPEC!$P$10:$P$110</c:f>
              <c:numCache>
                <c:formatCode>#,##0</c:formatCode>
                <c:ptCount val="101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  <c:pt idx="99">
                  <c:v>-100.05</c:v>
                </c:pt>
                <c:pt idx="100">
                  <c:v>-122.30099999999999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EC4-94C6-D987CA072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18831"/>
        <c:axId val="1"/>
      </c:barChart>
      <c:catAx>
        <c:axId val="7588188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881883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  <c:pt idx="17">
                  <c:v>376.53899999999999</c:v>
                </c:pt>
                <c:pt idx="18">
                  <c:v>342.76599999999996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3-41DA-898E-E968E57A7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8819791"/>
        <c:axId val="1"/>
      </c:barChart>
      <c:catAx>
        <c:axId val="75881979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881979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SPEC!$N$51:$N$110</c:f>
              <c:numCache>
                <c:formatCode>0</c:formatCode>
                <c:ptCount val="60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  <c:pt idx="58">
                  <c:v>37252</c:v>
                </c:pt>
                <c:pt idx="59">
                  <c:v>37253</c:v>
                </c:pt>
              </c:numCache>
            </c:numRef>
          </c:cat>
          <c:val>
            <c:numRef>
              <c:f>SPEC!$R$51:$R$110</c:f>
              <c:numCache>
                <c:formatCode>#,##0</c:formatCode>
                <c:ptCount val="60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  <c:pt idx="58">
                  <c:v>1195.1790100000001</c:v>
                </c:pt>
                <c:pt idx="59">
                  <c:v>1161.4060100000002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C-4EBE-9D99-8B69FBFB56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0235343"/>
        <c:axId val="1"/>
      </c:barChart>
      <c:catAx>
        <c:axId val="76023534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0235343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SPEC!$S$10:$S$110</c:f>
              <c:numCache>
                <c:formatCode>#,##0</c:formatCode>
                <c:ptCount val="101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  <c:pt idx="99">
                  <c:v>-12947.06299</c:v>
                </c:pt>
                <c:pt idx="100">
                  <c:v>-12980.83599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391-997D-9B8A8AA5D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0236783"/>
        <c:axId val="1"/>
      </c:barChart>
      <c:catAx>
        <c:axId val="76023678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0236783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SPEC!$N$11:$N$110</c:f>
              <c:numCache>
                <c:formatCode>0</c:formatCode>
                <c:ptCount val="100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  <c:pt idx="99">
                  <c:v>37253</c:v>
                </c:pt>
              </c:numCache>
            </c:numRef>
          </c:cat>
          <c:val>
            <c:numRef>
              <c:f>SPEC!$T$11:$T$110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  <c:pt idx="98" formatCode="#,##0">
                  <c:v>58.755000000000003</c:v>
                </c:pt>
                <c:pt idx="99" formatCode="#,##0">
                  <c:v>60.124000000000002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582-BA84-7155542F7A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0230063"/>
        <c:axId val="1"/>
      </c:barChart>
      <c:catAx>
        <c:axId val="76023006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023006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77B84E6-421C-5A24-04B1-048A43FB0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540426B-E9FE-EA92-7C1F-A77993952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FEC9A8C-2C86-C502-A425-E0656D51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9AC674EE-FE1D-AF7C-5029-2E9FCE2D6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C43CB6A-E1F4-574F-07D2-05EE35EC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B39835E5-95F8-3836-A335-9F87CE103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CA93BF2-D826-40B1-F26B-27ED62908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673C27E0-8A12-EBF0-6537-F531CA99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2FAC9CE-89F0-46AE-8F92-CC6ECD94E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16F2970-FC5C-C269-6079-06073D31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295.25450961875504</v>
          </cell>
          <cell r="H9">
            <v>143.21923762435074</v>
          </cell>
          <cell r="I9">
            <v>20.16075307735462</v>
          </cell>
        </row>
        <row r="10">
          <cell r="G10">
            <v>0.14870575590861534</v>
          </cell>
          <cell r="H10">
            <v>8.0574888616951501</v>
          </cell>
          <cell r="I10">
            <v>0.50291787557036149</v>
          </cell>
        </row>
        <row r="12">
          <cell r="G12">
            <v>232.9771877401503</v>
          </cell>
          <cell r="H12">
            <v>179.01030373972958</v>
          </cell>
          <cell r="I12">
            <v>85.149778764016759</v>
          </cell>
        </row>
        <row r="13">
          <cell r="G13">
            <v>124.43945518987749</v>
          </cell>
          <cell r="H13">
            <v>58.509935925483731</v>
          </cell>
          <cell r="I13">
            <v>24.252527369103429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0.6474879596902523</v>
          </cell>
          <cell r="G59">
            <v>0.31826497249855723</v>
          </cell>
          <cell r="H59">
            <v>7.3579390793265032E-2</v>
          </cell>
          <cell r="I59">
            <v>1.6827850979814651E-2</v>
          </cell>
          <cell r="J59">
            <v>9.3970878868639418E-2</v>
          </cell>
          <cell r="K59">
            <v>0.23030638423293379</v>
          </cell>
          <cell r="L59">
            <v>0.75476256288583154</v>
          </cell>
          <cell r="M59">
            <v>0.90780600139479284</v>
          </cell>
          <cell r="N59">
            <v>0.82768411321297419</v>
          </cell>
          <cell r="O59">
            <v>0.59301666008979359</v>
          </cell>
          <cell r="P59">
            <v>0.42790950362473823</v>
          </cell>
          <cell r="Q59">
            <v>0.46593078190560644</v>
          </cell>
          <cell r="R59">
            <v>0.49498744644316645</v>
          </cell>
          <cell r="S59">
            <v>0.42513112423424421</v>
          </cell>
          <cell r="T59">
            <v>0.32761732682994105</v>
          </cell>
          <cell r="U59">
            <v>0.29362696995981474</v>
          </cell>
          <cell r="V59">
            <v>0.20978984879231333</v>
          </cell>
          <cell r="W59">
            <v>0.26575930384294655</v>
          </cell>
          <cell r="X59">
            <v>0.72970915494687616</v>
          </cell>
          <cell r="Y59">
            <v>0.8282594383358276</v>
          </cell>
          <cell r="Z59">
            <v>0.7383297189178778</v>
          </cell>
          <cell r="AA59">
            <v>0.48572727941021654</v>
          </cell>
          <cell r="AB59">
            <v>0.40042679751660792</v>
          </cell>
          <cell r="AC59">
            <v>0.486511038948446</v>
          </cell>
        </row>
        <row r="60">
          <cell r="F60">
            <v>3.2610911383468277E-4</v>
          </cell>
          <cell r="G60">
            <v>1.7905530803767E-2</v>
          </cell>
          <cell r="H60">
            <v>1.8354666991619033E-3</v>
          </cell>
          <cell r="I60">
            <v>3.8047871647488569E-3</v>
          </cell>
          <cell r="J60">
            <v>2.9826700713379006E-3</v>
          </cell>
          <cell r="K60">
            <v>3.4283966855886305E-2</v>
          </cell>
          <cell r="L60">
            <v>0.38845486778656962</v>
          </cell>
          <cell r="M60">
            <v>0.56540080270126414</v>
          </cell>
          <cell r="N60">
            <v>0.39524762157338056</v>
          </cell>
          <cell r="O60">
            <v>0.22816176519743292</v>
          </cell>
          <cell r="P60">
            <v>0.10806106715904396</v>
          </cell>
          <cell r="Q60">
            <v>0.1189877017107327</v>
          </cell>
          <cell r="R60">
            <v>0.10359918538869817</v>
          </cell>
          <cell r="S60">
            <v>5.7520189030288993E-2</v>
          </cell>
          <cell r="T60">
            <v>0.31595124693921223</v>
          </cell>
          <cell r="U60">
            <v>0.16021374838670241</v>
          </cell>
          <cell r="V60">
            <v>0.15391909072560683</v>
          </cell>
          <cell r="W60">
            <v>8.5789794780693041E-2</v>
          </cell>
          <cell r="X60">
            <v>0.32629522589211746</v>
          </cell>
          <cell r="Y60">
            <v>0.41054990235556965</v>
          </cell>
          <cell r="Z60">
            <v>0.35452077737766274</v>
          </cell>
          <cell r="AA60">
            <v>0.31524111705593472</v>
          </cell>
          <cell r="AB60">
            <v>0.17115375132799227</v>
          </cell>
          <cell r="AC60">
            <v>0.18139039357062095</v>
          </cell>
        </row>
        <row r="62">
          <cell r="F62">
            <v>0.99990209330536606</v>
          </cell>
          <cell r="G62">
            <v>0.78513291113916484</v>
          </cell>
          <cell r="H62">
            <v>0.53218611727510479</v>
          </cell>
          <cell r="I62">
            <v>0.42409063255850282</v>
          </cell>
          <cell r="J62">
            <v>0.39403312070672486</v>
          </cell>
          <cell r="K62">
            <v>0.44057575360660434</v>
          </cell>
          <cell r="L62">
            <v>0.89803880827889759</v>
          </cell>
          <cell r="M62">
            <v>0.97082709101298303</v>
          </cell>
          <cell r="N62">
            <v>0.92621671211363565</v>
          </cell>
          <cell r="O62">
            <v>0.76132730355841882</v>
          </cell>
          <cell r="P62">
            <v>0.75131968140037331</v>
          </cell>
          <cell r="Q62">
            <v>0.79476390074852998</v>
          </cell>
          <cell r="R62">
            <v>0.8090251552304154</v>
          </cell>
          <cell r="S62">
            <v>0.746498139493599</v>
          </cell>
          <cell r="T62">
            <v>0.63227122788282397</v>
          </cell>
          <cell r="U62">
            <v>0.49211954979199124</v>
          </cell>
          <cell r="V62">
            <v>0.37325241937571663</v>
          </cell>
          <cell r="W62">
            <v>0.44528045550024886</v>
          </cell>
          <cell r="X62">
            <v>0.85382497230518906</v>
          </cell>
          <cell r="Y62">
            <v>0.92815458967204223</v>
          </cell>
          <cell r="Z62">
            <v>0.8766410232965024</v>
          </cell>
          <cell r="AA62">
            <v>0.65502412663732879</v>
          </cell>
          <cell r="AB62">
            <v>0.67188660531519651</v>
          </cell>
          <cell r="AC62">
            <v>0.75219600749741711</v>
          </cell>
        </row>
        <row r="63">
          <cell r="F63">
            <v>0.53407491497801496</v>
          </cell>
          <cell r="G63">
            <v>0.25662252598896373</v>
          </cell>
          <cell r="H63">
            <v>0.15157829605689643</v>
          </cell>
          <cell r="I63">
            <v>8.948388608151249E-2</v>
          </cell>
          <cell r="J63">
            <v>5.7682315358458698E-2</v>
          </cell>
          <cell r="K63">
            <v>9.1169125763946757E-2</v>
          </cell>
          <cell r="L63">
            <v>0.6412922524691741</v>
          </cell>
          <cell r="M63">
            <v>0.80079302703700106</v>
          </cell>
          <cell r="N63">
            <v>0.61781223873057756</v>
          </cell>
          <cell r="O63">
            <v>0.45858549879493676</v>
          </cell>
          <cell r="P63">
            <v>0.41263719317279512</v>
          </cell>
          <cell r="Q63">
            <v>0.43091204903543368</v>
          </cell>
          <cell r="R63">
            <v>0.39070330438945378</v>
          </cell>
          <cell r="S63">
            <v>0.27022036279276329</v>
          </cell>
          <cell r="T63">
            <v>0.47669446984555541</v>
          </cell>
          <cell r="U63">
            <v>0.29507177716005706</v>
          </cell>
          <cell r="V63">
            <v>0.27408208737967965</v>
          </cell>
          <cell r="W63">
            <v>0.17143580734212649</v>
          </cell>
          <cell r="X63">
            <v>0.60522773976728661</v>
          </cell>
          <cell r="Y63">
            <v>0.71847447434572231</v>
          </cell>
          <cell r="Z63">
            <v>0.63426839060484863</v>
          </cell>
          <cell r="AA63">
            <v>0.45954154713424783</v>
          </cell>
          <cell r="AB63">
            <v>0.41364723522253827</v>
          </cell>
          <cell r="AC63">
            <v>0.46407846342708708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3.654811805558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9200"/>
        <n v="-480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60880"/>
        <n v="-547200"/>
        <m/>
      </sharedItems>
    </cacheField>
    <cacheField name="MTMDATE" numFmtId="0">
      <sharedItems containsDate="1" containsString="0" containsBlank="1" minDate="2001-12-28T00:00:00" maxDate="2001-12-29T00:00:00" count="2">
        <d v="2001-12-28T00:00:00"/>
        <m/>
      </sharedItems>
    </cacheField>
    <cacheField name="MKT_PRICE" numFmtId="0">
      <sharedItems containsString="0" containsBlank="1" containsNumber="1" minValue="12" maxValue="33.75" count="16">
        <n v="20"/>
        <n v="22"/>
        <n v="18"/>
        <n v="17.5"/>
        <n v="18.25"/>
        <n v="24.85"/>
        <n v="21.75"/>
        <n v="22.85"/>
        <n v="19.75"/>
        <n v="25.5"/>
        <n v="26"/>
        <n v="33.75"/>
        <n v="13.75"/>
        <n v="12"/>
        <n v="13.5"/>
        <m/>
      </sharedItems>
    </cacheField>
    <cacheField name="NOMMTM" numFmtId="0">
      <sharedItems containsString="0" containsBlank="1" containsNumber="1" containsInteger="1" minValue="-107262" maxValue="77896" count="28">
        <n v="-75400"/>
        <n v="-52500"/>
        <n v="72696"/>
        <n v="77896"/>
        <n v="67400"/>
        <n v="-30240"/>
        <n v="-65000"/>
        <n v="34944"/>
        <n v="70096"/>
        <n v="41496"/>
        <n v="36296"/>
        <n v="-42600"/>
        <n v="-10504"/>
        <n v="-15704"/>
        <n v="-7600"/>
        <n v="35776"/>
        <n v="30576"/>
        <n v="-48100"/>
        <n v="-7280"/>
        <n v="-12480"/>
        <n v="-4500"/>
        <n v="41184"/>
        <n v="20384"/>
        <n v="49600"/>
        <n v="-107262"/>
        <n v="-30012"/>
        <n v="-101280"/>
        <m/>
      </sharedItems>
    </cacheField>
    <cacheField name="PVMTM" numFmtId="0">
      <sharedItems containsString="0" containsBlank="1" containsNumber="1" containsInteger="1" minValue="-106349" maxValue="77200" count="29">
        <n v="-74758"/>
        <n v="-74727"/>
        <n v="-51913"/>
        <n v="72077"/>
        <n v="77200"/>
        <n v="66646"/>
        <n v="-30142"/>
        <n v="-64631"/>
        <n v="34830"/>
        <n v="69698"/>
        <n v="41143"/>
        <n v="35972"/>
        <n v="-42123"/>
        <n v="-10415"/>
        <n v="-15564"/>
        <n v="-7515"/>
        <n v="35471"/>
        <n v="30303"/>
        <n v="-47562"/>
        <n v="-7218"/>
        <n v="-12369"/>
        <n v="-4450"/>
        <n v="40833"/>
        <n v="20202"/>
        <n v="49045"/>
        <n v="-106349"/>
        <n v="-29744"/>
        <n v="-1001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1"/>
    <x v="1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2"/>
    <x v="2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5"/>
    <x v="5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6"/>
    <x v="6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7"/>
    <x v="7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8"/>
    <x v="8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2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3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4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2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3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2"/>
    <x v="21"/>
    <x v="22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3"/>
    <x v="22"/>
    <x v="23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2"/>
    <x v="24"/>
    <x v="25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9"/>
    <x v="9"/>
    <x v="0"/>
    <x v="0"/>
    <x v="19"/>
    <x v="0"/>
    <x v="13"/>
    <x v="25"/>
    <x v="26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266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2580481</v>
      </c>
    </row>
    <row r="9" spans="1:5" x14ac:dyDescent="0.15">
      <c r="A9" s="62" t="s">
        <v>62</v>
      </c>
      <c r="C9" s="63">
        <f>C16+C26</f>
        <v>14074</v>
      </c>
    </row>
    <row r="10" spans="1:5" x14ac:dyDescent="0.15">
      <c r="A10" s="62" t="s">
        <v>63</v>
      </c>
      <c r="C10" s="63">
        <f>C17+C27</f>
        <v>1466596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2585832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47847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1588897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-5617600.6531999987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-4826942.2441999996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60124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-33773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-122301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342766</v>
      </c>
    </row>
    <row r="29" spans="1:5" x14ac:dyDescent="0.15">
      <c r="A29" s="62" t="s">
        <v>85</v>
      </c>
      <c r="C29" s="155">
        <f>SUM('5-DAY'!C81:C143)</f>
        <v>1161406.0100000002</v>
      </c>
    </row>
    <row r="30" spans="1:5" x14ac:dyDescent="0.15">
      <c r="A30" s="62" t="s">
        <v>17</v>
      </c>
      <c r="C30" s="63">
        <f>'SPEC REPORT'!D12</f>
        <v>-12980870.558000006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293</v>
      </c>
    </row>
    <row r="2" spans="1:27" ht="12" customHeight="1" x14ac:dyDescent="0.2">
      <c r="A2" s="31" t="s">
        <v>273</v>
      </c>
    </row>
    <row r="3" spans="1:27" ht="12" customHeight="1" x14ac:dyDescent="0.2">
      <c r="A3" s="31" t="s">
        <v>277</v>
      </c>
    </row>
    <row r="4" spans="1:27" ht="12" customHeight="1" x14ac:dyDescent="0.2">
      <c r="A4" s="31" t="s">
        <v>278</v>
      </c>
    </row>
    <row r="5" spans="1:27" ht="11.25" customHeight="1" x14ac:dyDescent="0.2"/>
    <row r="6" spans="1:27" ht="12" customHeight="1" x14ac:dyDescent="0.2">
      <c r="A6" s="34" t="s">
        <v>280</v>
      </c>
      <c r="C6" s="96" t="s">
        <v>229</v>
      </c>
      <c r="D6" s="96" t="s">
        <v>230</v>
      </c>
      <c r="E6" s="96" t="s">
        <v>231</v>
      </c>
      <c r="F6" s="96" t="s">
        <v>232</v>
      </c>
      <c r="G6" s="96" t="s">
        <v>233</v>
      </c>
      <c r="H6" s="96" t="s">
        <v>234</v>
      </c>
      <c r="I6" s="96" t="s">
        <v>235</v>
      </c>
      <c r="J6" s="96" t="s">
        <v>236</v>
      </c>
      <c r="K6" s="96" t="s">
        <v>237</v>
      </c>
      <c r="L6" s="96" t="s">
        <v>238</v>
      </c>
      <c r="M6" s="96" t="s">
        <v>239</v>
      </c>
      <c r="N6" s="96" t="s">
        <v>240</v>
      </c>
      <c r="O6" s="96" t="s">
        <v>241</v>
      </c>
      <c r="P6" s="96" t="s">
        <v>242</v>
      </c>
      <c r="Q6" s="96" t="s">
        <v>243</v>
      </c>
      <c r="R6" s="96" t="s">
        <v>244</v>
      </c>
      <c r="S6" s="96" t="s">
        <v>245</v>
      </c>
      <c r="T6" s="96" t="s">
        <v>246</v>
      </c>
      <c r="U6" s="96" t="s">
        <v>247</v>
      </c>
      <c r="V6" s="96" t="s">
        <v>248</v>
      </c>
      <c r="W6" s="96" t="s">
        <v>249</v>
      </c>
      <c r="X6" s="96" t="s">
        <v>250</v>
      </c>
      <c r="Y6" s="96" t="s">
        <v>251</v>
      </c>
      <c r="Z6" s="96" t="s">
        <v>252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281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282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281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282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283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284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281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282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281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282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285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281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282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281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282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288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289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290</v>
      </c>
    </row>
    <row r="43" spans="1:27" ht="11.25" customHeight="1" x14ac:dyDescent="0.2">
      <c r="A43" s="32" t="s">
        <v>291</v>
      </c>
      <c r="C43" s="98">
        <v>268946</v>
      </c>
      <c r="D43" s="98">
        <v>471644</v>
      </c>
      <c r="E43" s="98">
        <v>547656</v>
      </c>
      <c r="F43" s="98">
        <v>111299</v>
      </c>
      <c r="G43" s="98">
        <v>164387</v>
      </c>
      <c r="H43" s="98">
        <v>-2057</v>
      </c>
      <c r="I43" s="98">
        <v>339549</v>
      </c>
      <c r="J43" s="98">
        <v>351799</v>
      </c>
      <c r="K43" s="98">
        <v>311967</v>
      </c>
      <c r="L43" s="98">
        <v>194901</v>
      </c>
      <c r="M43" s="98">
        <v>180020</v>
      </c>
      <c r="N43" s="98">
        <v>177502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3117613</v>
      </c>
    </row>
    <row r="44" spans="1:27" ht="11.25" customHeight="1" x14ac:dyDescent="0.2">
      <c r="A44" s="32" t="s">
        <v>281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282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292</v>
      </c>
      <c r="B46" s="99"/>
      <c r="C46" s="99">
        <v>268946</v>
      </c>
      <c r="D46" s="99">
        <v>471644</v>
      </c>
      <c r="E46" s="99">
        <v>547656</v>
      </c>
      <c r="F46" s="99">
        <v>111299</v>
      </c>
      <c r="G46" s="99">
        <v>164387</v>
      </c>
      <c r="H46" s="99">
        <v>-2057</v>
      </c>
      <c r="I46" s="99">
        <v>339549</v>
      </c>
      <c r="J46" s="99">
        <v>351799</v>
      </c>
      <c r="K46" s="99">
        <v>311967</v>
      </c>
      <c r="L46" s="99">
        <v>194901</v>
      </c>
      <c r="M46" s="99">
        <v>180020</v>
      </c>
      <c r="N46" s="99">
        <v>177502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3117613</v>
      </c>
    </row>
    <row r="47" spans="1:27" ht="11.25" customHeight="1" x14ac:dyDescent="0.2">
      <c r="A47" s="32" t="s">
        <v>0</v>
      </c>
      <c r="C47" s="98">
        <v>268921</v>
      </c>
      <c r="D47" s="98">
        <v>471600</v>
      </c>
      <c r="E47" s="98">
        <v>547606</v>
      </c>
      <c r="F47" s="98">
        <v>95823</v>
      </c>
      <c r="G47" s="98">
        <v>148916</v>
      </c>
      <c r="H47" s="98">
        <v>63200</v>
      </c>
      <c r="I47" s="98">
        <v>339524</v>
      </c>
      <c r="J47" s="98">
        <v>351773</v>
      </c>
      <c r="K47" s="98">
        <v>311944</v>
      </c>
      <c r="L47" s="98">
        <v>194887</v>
      </c>
      <c r="M47" s="98">
        <v>180007</v>
      </c>
      <c r="N47" s="98">
        <v>177482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3151683</v>
      </c>
    </row>
    <row r="48" spans="1:27" ht="11.25" customHeight="1" x14ac:dyDescent="0.2">
      <c r="A48" s="32" t="s">
        <v>1</v>
      </c>
      <c r="C48" s="101">
        <v>25</v>
      </c>
      <c r="D48" s="101">
        <v>44</v>
      </c>
      <c r="E48" s="101">
        <v>50</v>
      </c>
      <c r="F48" s="101">
        <v>15476</v>
      </c>
      <c r="G48" s="101">
        <v>15471</v>
      </c>
      <c r="H48" s="101">
        <v>-65257</v>
      </c>
      <c r="I48" s="101">
        <v>25</v>
      </c>
      <c r="J48" s="101">
        <v>26</v>
      </c>
      <c r="K48" s="101">
        <v>23</v>
      </c>
      <c r="L48" s="101">
        <v>14</v>
      </c>
      <c r="M48" s="101">
        <v>13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-34070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>
      <selection activeCell="A4" sqref="A4"/>
    </sheetView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294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163" t="s">
        <v>295</v>
      </c>
      <c r="B7" s="161"/>
      <c r="C7" s="163">
        <v>25</v>
      </c>
      <c r="D7" s="163">
        <v>75</v>
      </c>
      <c r="E7" s="163">
        <v>75</v>
      </c>
      <c r="F7" s="163">
        <v>75</v>
      </c>
      <c r="G7" s="163">
        <v>75</v>
      </c>
      <c r="H7" s="163">
        <v>75</v>
      </c>
      <c r="I7" s="163">
        <v>75</v>
      </c>
      <c r="J7" s="163">
        <v>75</v>
      </c>
      <c r="K7" s="163">
        <v>75</v>
      </c>
      <c r="L7" s="163">
        <v>75</v>
      </c>
      <c r="M7" s="163">
        <v>75</v>
      </c>
      <c r="N7" s="163">
        <v>75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35.3827</v>
      </c>
    </row>
    <row r="8" spans="1:27" ht="11.25" customHeight="1" thickBot="1" x14ac:dyDescent="0.25">
      <c r="A8" s="163" t="s">
        <v>296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283</v>
      </c>
      <c r="B9" s="166"/>
      <c r="C9" s="166">
        <v>13.9785</v>
      </c>
      <c r="D9" s="166">
        <v>42.857100000000003</v>
      </c>
      <c r="E9" s="166">
        <v>41.935499999999998</v>
      </c>
      <c r="F9" s="166">
        <v>43.333300000000001</v>
      </c>
      <c r="G9" s="166">
        <v>41.935499999999998</v>
      </c>
      <c r="H9" s="166">
        <v>41.666699999999999</v>
      </c>
      <c r="I9" s="166">
        <v>41.935499999999998</v>
      </c>
      <c r="J9" s="166">
        <v>43.548400000000001</v>
      </c>
      <c r="K9" s="166">
        <v>40</v>
      </c>
      <c r="L9" s="166">
        <v>43.548400000000001</v>
      </c>
      <c r="M9" s="166">
        <v>41.666699999999999</v>
      </c>
      <c r="N9" s="166">
        <v>40.322600000000001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19.840199999999999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297</v>
      </c>
      <c r="B11" s="161"/>
      <c r="C11" s="163">
        <v>13.9785</v>
      </c>
      <c r="D11" s="163">
        <v>42.857100000000003</v>
      </c>
      <c r="E11" s="163">
        <v>41.935499999999998</v>
      </c>
      <c r="F11" s="163">
        <v>43.333300000000001</v>
      </c>
      <c r="G11" s="163">
        <v>41.935499999999998</v>
      </c>
      <c r="H11" s="163">
        <v>41.666699999999999</v>
      </c>
      <c r="I11" s="163">
        <v>41.935499999999998</v>
      </c>
      <c r="J11" s="163">
        <v>43.548400000000001</v>
      </c>
      <c r="K11" s="163">
        <v>40</v>
      </c>
      <c r="L11" s="163">
        <v>43.548400000000001</v>
      </c>
      <c r="M11" s="163">
        <v>41.666699999999999</v>
      </c>
      <c r="N11" s="163">
        <v>40.322600000000001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19.840199999999999</v>
      </c>
    </row>
    <row r="12" spans="1:27" ht="11.25" customHeight="1" x14ac:dyDescent="0.2">
      <c r="A12" s="163" t="s">
        <v>298</v>
      </c>
      <c r="B12" s="161"/>
      <c r="C12" s="253">
        <v>0</v>
      </c>
      <c r="D12" s="253"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253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299</v>
      </c>
      <c r="B14" s="161"/>
      <c r="C14" s="163">
        <v>-1385692</v>
      </c>
      <c r="D14" s="163">
        <v>-1360868</v>
      </c>
      <c r="E14" s="163">
        <v>-1566858</v>
      </c>
      <c r="F14" s="163">
        <v>-1627354</v>
      </c>
      <c r="G14" s="163">
        <v>-1626673</v>
      </c>
      <c r="H14" s="163">
        <v>-1501211</v>
      </c>
      <c r="I14" s="163">
        <v>-1174545</v>
      </c>
      <c r="J14" s="163">
        <v>-996840</v>
      </c>
      <c r="K14" s="163">
        <v>-1032496</v>
      </c>
      <c r="L14" s="163">
        <v>-1412769</v>
      </c>
      <c r="M14" s="163">
        <v>-1257992</v>
      </c>
      <c r="N14" s="163">
        <v>-1181129</v>
      </c>
      <c r="O14" s="163">
        <v>23348</v>
      </c>
      <c r="P14" s="163">
        <v>21442</v>
      </c>
      <c r="Q14" s="163">
        <v>23126</v>
      </c>
      <c r="R14" s="163">
        <v>23012</v>
      </c>
      <c r="S14" s="163">
        <v>22897</v>
      </c>
      <c r="T14" s="163">
        <v>21900</v>
      </c>
      <c r="U14" s="163">
        <v>22655</v>
      </c>
      <c r="V14" s="163">
        <v>22528</v>
      </c>
      <c r="W14" s="163">
        <v>21536</v>
      </c>
      <c r="X14" s="163">
        <v>23124</v>
      </c>
      <c r="Y14" s="163">
        <v>20429</v>
      </c>
      <c r="Z14" s="163">
        <v>21996</v>
      </c>
      <c r="AA14" s="163">
        <v>-15856434</v>
      </c>
    </row>
    <row r="15" spans="1:27" ht="11.25" customHeight="1" thickBot="1" x14ac:dyDescent="0.25">
      <c r="A15" s="163" t="s">
        <v>300</v>
      </c>
      <c r="B15" s="161"/>
      <c r="C15" s="163">
        <v>19181</v>
      </c>
      <c r="D15" s="163">
        <v>16793</v>
      </c>
      <c r="E15" s="163">
        <v>19079</v>
      </c>
      <c r="F15" s="163">
        <v>17575</v>
      </c>
      <c r="G15" s="163">
        <v>19017</v>
      </c>
      <c r="H15" s="163">
        <v>18511</v>
      </c>
      <c r="I15" s="163">
        <v>18931</v>
      </c>
      <c r="J15" s="163">
        <v>17966</v>
      </c>
      <c r="K15" s="163">
        <v>19303</v>
      </c>
      <c r="L15" s="163">
        <v>17939</v>
      </c>
      <c r="M15" s="163">
        <v>18295</v>
      </c>
      <c r="N15" s="163">
        <v>19392</v>
      </c>
      <c r="O15" s="163">
        <v>18409</v>
      </c>
      <c r="P15" s="163">
        <v>16081</v>
      </c>
      <c r="Q15" s="163">
        <v>18234</v>
      </c>
      <c r="R15" s="163">
        <v>16761</v>
      </c>
      <c r="S15" s="163">
        <v>18053</v>
      </c>
      <c r="T15" s="163">
        <v>17520</v>
      </c>
      <c r="U15" s="163">
        <v>17863</v>
      </c>
      <c r="V15" s="163">
        <v>17762</v>
      </c>
      <c r="W15" s="163">
        <v>17229</v>
      </c>
      <c r="X15" s="163">
        <v>16754</v>
      </c>
      <c r="Y15" s="163">
        <v>17875</v>
      </c>
      <c r="Z15" s="163">
        <v>17343</v>
      </c>
      <c r="AA15" s="163">
        <v>431866</v>
      </c>
    </row>
    <row r="16" spans="1:27" ht="11.25" customHeight="1" thickBot="1" x14ac:dyDescent="0.25">
      <c r="A16" s="165" t="s">
        <v>292</v>
      </c>
      <c r="B16" s="166"/>
      <c r="C16" s="166">
        <v>-1366511</v>
      </c>
      <c r="D16" s="166">
        <v>-1344075</v>
      </c>
      <c r="E16" s="166">
        <v>-1547779</v>
      </c>
      <c r="F16" s="166">
        <v>-1609779</v>
      </c>
      <c r="G16" s="166">
        <v>-1607656</v>
      </c>
      <c r="H16" s="166">
        <v>-1482700</v>
      </c>
      <c r="I16" s="166">
        <v>-1155614</v>
      </c>
      <c r="J16" s="166">
        <v>-978874</v>
      </c>
      <c r="K16" s="166">
        <v>-1013193</v>
      </c>
      <c r="L16" s="166">
        <v>-1394830</v>
      </c>
      <c r="M16" s="166">
        <v>-1239697</v>
      </c>
      <c r="N16" s="166">
        <v>-1161737</v>
      </c>
      <c r="O16" s="166">
        <v>41757</v>
      </c>
      <c r="P16" s="166">
        <v>37523</v>
      </c>
      <c r="Q16" s="166">
        <v>41360</v>
      </c>
      <c r="R16" s="166">
        <v>39773</v>
      </c>
      <c r="S16" s="166">
        <v>40950</v>
      </c>
      <c r="T16" s="166">
        <v>39420</v>
      </c>
      <c r="U16" s="166">
        <v>40518</v>
      </c>
      <c r="V16" s="166">
        <v>40290</v>
      </c>
      <c r="W16" s="166">
        <v>38765</v>
      </c>
      <c r="X16" s="166">
        <v>39878</v>
      </c>
      <c r="Y16" s="166">
        <v>38304</v>
      </c>
      <c r="Z16" s="166">
        <v>39339</v>
      </c>
      <c r="AA16" s="167">
        <v>-15424568</v>
      </c>
    </row>
    <row r="18" spans="1:27" ht="12" customHeight="1" x14ac:dyDescent="0.2">
      <c r="A18" s="252" t="s">
        <v>301</v>
      </c>
    </row>
    <row r="19" spans="1:27" ht="11.25" customHeight="1" x14ac:dyDescent="0.2">
      <c r="A19" s="254" t="s">
        <v>302</v>
      </c>
      <c r="B19" s="7"/>
      <c r="C19" s="254">
        <v>27.5</v>
      </c>
      <c r="D19" s="254">
        <v>24.85</v>
      </c>
      <c r="E19" s="254">
        <v>21.75</v>
      </c>
      <c r="F19" s="254">
        <v>20</v>
      </c>
      <c r="G19" s="254">
        <v>20</v>
      </c>
      <c r="H19" s="254">
        <v>22</v>
      </c>
      <c r="I19" s="254">
        <v>34.1</v>
      </c>
      <c r="J19" s="254">
        <v>41</v>
      </c>
      <c r="K19" s="254">
        <v>35.75</v>
      </c>
      <c r="L19" s="254">
        <v>27.75</v>
      </c>
      <c r="M19" s="254">
        <v>29.35</v>
      </c>
      <c r="N19" s="254">
        <v>31.4</v>
      </c>
      <c r="O19" s="254">
        <v>33.35</v>
      </c>
      <c r="P19" s="254">
        <v>31.1</v>
      </c>
      <c r="Q19" s="254">
        <v>27.6</v>
      </c>
      <c r="R19" s="254">
        <v>23.1</v>
      </c>
      <c r="S19" s="254">
        <v>21</v>
      </c>
      <c r="T19" s="254">
        <v>24.75</v>
      </c>
      <c r="U19" s="254">
        <v>40.85</v>
      </c>
      <c r="V19" s="254">
        <v>45.85</v>
      </c>
      <c r="W19" s="254">
        <v>39.6</v>
      </c>
      <c r="X19" s="254">
        <v>27.35</v>
      </c>
      <c r="Y19" s="254">
        <v>29.35</v>
      </c>
      <c r="Z19" s="254">
        <v>34.1</v>
      </c>
      <c r="AA19" s="254"/>
    </row>
    <row r="20" spans="1:27" ht="11.25" customHeight="1" x14ac:dyDescent="0.2">
      <c r="A20" s="254" t="s">
        <v>303</v>
      </c>
      <c r="B20" s="7"/>
      <c r="C20" s="254">
        <v>27.75</v>
      </c>
      <c r="D20" s="254">
        <v>24.5</v>
      </c>
      <c r="E20" s="254">
        <v>21.5</v>
      </c>
      <c r="F20" s="254">
        <v>19.75</v>
      </c>
      <c r="G20" s="254">
        <v>19.75</v>
      </c>
      <c r="H20" s="254">
        <v>21.9</v>
      </c>
      <c r="I20" s="254">
        <v>34.1</v>
      </c>
      <c r="J20" s="254">
        <v>40.25</v>
      </c>
      <c r="K20" s="254">
        <v>35.25</v>
      </c>
      <c r="L20" s="254">
        <v>27.4</v>
      </c>
      <c r="M20" s="254">
        <v>29.15</v>
      </c>
      <c r="N20" s="254">
        <v>31.4</v>
      </c>
      <c r="O20" s="254">
        <v>33.35</v>
      </c>
      <c r="P20" s="254">
        <v>31.1</v>
      </c>
      <c r="Q20" s="254">
        <v>27.6</v>
      </c>
      <c r="R20" s="254">
        <v>22.95</v>
      </c>
      <c r="S20" s="254">
        <v>20.85</v>
      </c>
      <c r="T20" s="254">
        <v>24.6</v>
      </c>
      <c r="U20" s="254">
        <v>40.85</v>
      </c>
      <c r="V20" s="254">
        <v>45.85</v>
      </c>
      <c r="W20" s="254">
        <v>39.6</v>
      </c>
      <c r="X20" s="254">
        <v>27.35</v>
      </c>
      <c r="Y20" s="254">
        <v>29.35</v>
      </c>
      <c r="Z20" s="254">
        <v>34.1</v>
      </c>
      <c r="AA20" s="254"/>
    </row>
    <row r="21" spans="1:27" ht="11.25" customHeight="1" x14ac:dyDescent="0.2">
      <c r="A21" s="254" t="s">
        <v>304</v>
      </c>
      <c r="B21" s="7"/>
      <c r="C21" s="8">
        <v>-0.25</v>
      </c>
      <c r="D21" s="8">
        <v>0.35000000000000142</v>
      </c>
      <c r="E21" s="8">
        <v>0.25</v>
      </c>
      <c r="F21" s="8">
        <v>0.25</v>
      </c>
      <c r="G21" s="8">
        <v>0.25</v>
      </c>
      <c r="H21" s="8">
        <v>0.10000000000000142</v>
      </c>
      <c r="I21" s="8">
        <v>0</v>
      </c>
      <c r="J21" s="8">
        <v>0.75</v>
      </c>
      <c r="K21" s="8">
        <v>0.5</v>
      </c>
      <c r="L21" s="8">
        <v>0.35000000000000142</v>
      </c>
      <c r="M21" s="8">
        <v>0.20000000000000284</v>
      </c>
      <c r="N21" s="8">
        <v>0</v>
      </c>
      <c r="O21" s="8">
        <v>0</v>
      </c>
      <c r="P21" s="8">
        <v>0</v>
      </c>
      <c r="Q21" s="8">
        <v>0</v>
      </c>
      <c r="R21" s="8">
        <v>0.15000000000000213</v>
      </c>
      <c r="S21" s="8">
        <v>0.14999999999999858</v>
      </c>
      <c r="T21" s="8">
        <v>0.14999999999999858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4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4" t="s">
        <v>305</v>
      </c>
      <c r="B23" s="7"/>
      <c r="C23" s="254">
        <v>22</v>
      </c>
      <c r="D23" s="254">
        <v>19</v>
      </c>
      <c r="E23" s="254">
        <v>17.5</v>
      </c>
      <c r="F23" s="254">
        <v>13.75</v>
      </c>
      <c r="G23" s="254">
        <v>12</v>
      </c>
      <c r="H23" s="254">
        <v>13.5</v>
      </c>
      <c r="I23" s="254">
        <v>24</v>
      </c>
      <c r="J23" s="254">
        <v>28</v>
      </c>
      <c r="K23" s="254">
        <v>24</v>
      </c>
      <c r="L23" s="254">
        <v>21.5</v>
      </c>
      <c r="M23" s="254">
        <v>22.5</v>
      </c>
      <c r="N23" s="254">
        <v>24.25</v>
      </c>
      <c r="O23" s="254">
        <v>24.25</v>
      </c>
      <c r="P23" s="254">
        <v>21.25</v>
      </c>
      <c r="Q23" s="254">
        <v>19.25</v>
      </c>
      <c r="R23" s="254">
        <v>15.75</v>
      </c>
      <c r="S23" s="254">
        <v>13.75</v>
      </c>
      <c r="T23" s="254">
        <v>13.25</v>
      </c>
      <c r="U23" s="254">
        <v>27.25</v>
      </c>
      <c r="V23" s="254">
        <v>30.25</v>
      </c>
      <c r="W23" s="254">
        <v>28.25</v>
      </c>
      <c r="X23" s="254">
        <v>21.25</v>
      </c>
      <c r="Y23" s="254">
        <v>23.25</v>
      </c>
      <c r="Z23" s="254">
        <v>26.25</v>
      </c>
      <c r="AA23" s="254"/>
    </row>
    <row r="24" spans="1:27" ht="11.25" customHeight="1" x14ac:dyDescent="0.2">
      <c r="A24" s="254" t="s">
        <v>306</v>
      </c>
      <c r="B24" s="7"/>
      <c r="C24" s="254">
        <v>22</v>
      </c>
      <c r="D24" s="254">
        <v>19</v>
      </c>
      <c r="E24" s="254">
        <v>17</v>
      </c>
      <c r="F24" s="254">
        <v>13.75</v>
      </c>
      <c r="G24" s="254">
        <v>12</v>
      </c>
      <c r="H24" s="254">
        <v>12</v>
      </c>
      <c r="I24" s="254">
        <v>24</v>
      </c>
      <c r="J24" s="254">
        <v>28</v>
      </c>
      <c r="K24" s="254">
        <v>24</v>
      </c>
      <c r="L24" s="254">
        <v>21.5</v>
      </c>
      <c r="M24" s="254">
        <v>22.5</v>
      </c>
      <c r="N24" s="254">
        <v>24.25</v>
      </c>
      <c r="O24" s="254">
        <v>24.25</v>
      </c>
      <c r="P24" s="254">
        <v>21.25</v>
      </c>
      <c r="Q24" s="254">
        <v>19.25</v>
      </c>
      <c r="R24" s="254">
        <v>15.75</v>
      </c>
      <c r="S24" s="254">
        <v>13.75</v>
      </c>
      <c r="T24" s="254">
        <v>13.25</v>
      </c>
      <c r="U24" s="254">
        <v>27.25</v>
      </c>
      <c r="V24" s="254">
        <v>30.25</v>
      </c>
      <c r="W24" s="254">
        <v>28.25</v>
      </c>
      <c r="X24" s="254">
        <v>21.25</v>
      </c>
      <c r="Y24" s="254">
        <v>23.25</v>
      </c>
      <c r="Z24" s="254">
        <v>26.25</v>
      </c>
      <c r="AA24" s="254"/>
    </row>
    <row r="25" spans="1:27" ht="11.25" customHeight="1" x14ac:dyDescent="0.2">
      <c r="A25" s="254" t="s">
        <v>307</v>
      </c>
      <c r="B25" s="7"/>
      <c r="C25" s="8">
        <v>0</v>
      </c>
      <c r="D25" s="8">
        <v>0</v>
      </c>
      <c r="E25" s="8">
        <v>0.5</v>
      </c>
      <c r="F25" s="8">
        <v>0</v>
      </c>
      <c r="G25" s="8">
        <v>0</v>
      </c>
      <c r="H25" s="8">
        <v>1.5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4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4" t="s">
        <v>4</v>
      </c>
      <c r="B28" s="7"/>
      <c r="C28" s="254">
        <v>70.071399999999997</v>
      </c>
      <c r="D28" s="254">
        <v>70.071399999999997</v>
      </c>
      <c r="E28" s="254">
        <v>70.071399999999997</v>
      </c>
      <c r="F28" s="254">
        <v>64.3125</v>
      </c>
      <c r="G28" s="254">
        <v>64.3125</v>
      </c>
      <c r="H28" s="254">
        <v>64.3125</v>
      </c>
      <c r="I28" s="254">
        <v>70.071399999999997</v>
      </c>
      <c r="J28" s="254">
        <v>70.071399999999997</v>
      </c>
      <c r="K28" s="254">
        <v>70.071399999999997</v>
      </c>
      <c r="L28" s="254">
        <v>70.071399999999997</v>
      </c>
      <c r="M28" s="254">
        <v>70.071399999999997</v>
      </c>
      <c r="N28" s="254">
        <v>70.071399999999997</v>
      </c>
      <c r="O28" s="254">
        <v>0</v>
      </c>
      <c r="P28" s="254">
        <v>0</v>
      </c>
      <c r="Q28" s="254">
        <v>0</v>
      </c>
      <c r="R28" s="254">
        <v>0</v>
      </c>
      <c r="S28" s="254">
        <v>0</v>
      </c>
      <c r="T28" s="254">
        <v>0</v>
      </c>
      <c r="U28" s="254">
        <v>0</v>
      </c>
      <c r="V28" s="254">
        <v>0</v>
      </c>
      <c r="W28" s="254">
        <v>0</v>
      </c>
      <c r="X28" s="254">
        <v>0</v>
      </c>
      <c r="Y28" s="254">
        <v>0</v>
      </c>
      <c r="Z28" s="254">
        <v>0</v>
      </c>
      <c r="AA28" s="254"/>
    </row>
    <row r="29" spans="1:27" ht="11.25" customHeight="1" x14ac:dyDescent="0.2">
      <c r="A29" s="254" t="s">
        <v>5</v>
      </c>
      <c r="B29" s="7"/>
      <c r="C29" s="254">
        <v>54.575000000000003</v>
      </c>
      <c r="D29" s="254">
        <v>67.862499999999997</v>
      </c>
      <c r="E29" s="254">
        <v>67.862499999999997</v>
      </c>
      <c r="F29" s="254">
        <v>58.88</v>
      </c>
      <c r="G29" s="254">
        <v>58.88</v>
      </c>
      <c r="H29" s="254">
        <v>58.88</v>
      </c>
      <c r="I29" s="254">
        <v>67.862499999999997</v>
      </c>
      <c r="J29" s="254">
        <v>67.862499999999997</v>
      </c>
      <c r="K29" s="254">
        <v>67.862499999999997</v>
      </c>
      <c r="L29" s="254">
        <v>67.862499999999997</v>
      </c>
      <c r="M29" s="254">
        <v>67.862499999999997</v>
      </c>
      <c r="N29" s="254">
        <v>67.862499999999997</v>
      </c>
      <c r="O29" s="254">
        <v>0</v>
      </c>
      <c r="P29" s="254">
        <v>0</v>
      </c>
      <c r="Q29" s="254">
        <v>0</v>
      </c>
      <c r="R29" s="254">
        <v>0</v>
      </c>
      <c r="S29" s="254">
        <v>0</v>
      </c>
      <c r="T29" s="254">
        <v>0</v>
      </c>
      <c r="U29" s="254">
        <v>0</v>
      </c>
      <c r="V29" s="254">
        <v>0</v>
      </c>
      <c r="W29" s="254">
        <v>0</v>
      </c>
      <c r="X29" s="254">
        <v>0</v>
      </c>
      <c r="Y29" s="254">
        <v>0</v>
      </c>
      <c r="Z29" s="254">
        <v>0</v>
      </c>
      <c r="AA29" s="254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4" t="s">
        <v>6</v>
      </c>
      <c r="B31" s="7"/>
      <c r="C31" s="254">
        <v>27.5</v>
      </c>
      <c r="D31" s="254">
        <v>27.5</v>
      </c>
      <c r="E31" s="254">
        <v>27.5</v>
      </c>
      <c r="F31" s="254">
        <v>27.5</v>
      </c>
      <c r="G31" s="254">
        <v>27.5</v>
      </c>
      <c r="H31" s="254">
        <v>27.5</v>
      </c>
      <c r="I31" s="254">
        <v>27.5</v>
      </c>
      <c r="J31" s="254">
        <v>27.5</v>
      </c>
      <c r="K31" s="254">
        <v>27.5</v>
      </c>
      <c r="L31" s="254">
        <v>27.5</v>
      </c>
      <c r="M31" s="254">
        <v>27.5</v>
      </c>
      <c r="N31" s="254">
        <v>27.5</v>
      </c>
      <c r="O31" s="254">
        <v>0</v>
      </c>
      <c r="P31" s="254">
        <v>0</v>
      </c>
      <c r="Q31" s="254">
        <v>0</v>
      </c>
      <c r="R31" s="254">
        <v>0</v>
      </c>
      <c r="S31" s="254">
        <v>0</v>
      </c>
      <c r="T31" s="254">
        <v>0</v>
      </c>
      <c r="U31" s="254">
        <v>0</v>
      </c>
      <c r="V31" s="254">
        <v>0</v>
      </c>
      <c r="W31" s="254">
        <v>0</v>
      </c>
      <c r="X31" s="254">
        <v>0</v>
      </c>
      <c r="Y31" s="254">
        <v>0</v>
      </c>
      <c r="Z31" s="254">
        <v>0</v>
      </c>
      <c r="AA31" s="254"/>
    </row>
    <row r="32" spans="1:27" ht="11.25" customHeight="1" x14ac:dyDescent="0.2">
      <c r="A32" s="254" t="s">
        <v>7</v>
      </c>
      <c r="B32" s="7"/>
      <c r="C32" s="254">
        <v>27.5</v>
      </c>
      <c r="D32" s="254">
        <v>27.5</v>
      </c>
      <c r="E32" s="254">
        <v>27.5</v>
      </c>
      <c r="F32" s="254">
        <v>27.5</v>
      </c>
      <c r="G32" s="254">
        <v>27.5</v>
      </c>
      <c r="H32" s="254">
        <v>27.5</v>
      </c>
      <c r="I32" s="254">
        <v>27.5</v>
      </c>
      <c r="J32" s="254">
        <v>27.5</v>
      </c>
      <c r="K32" s="254">
        <v>27.5</v>
      </c>
      <c r="L32" s="254">
        <v>27.5</v>
      </c>
      <c r="M32" s="254">
        <v>27.5</v>
      </c>
      <c r="N32" s="254">
        <v>27.5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/>
    </row>
    <row r="33" spans="1:27" ht="13.5" customHeight="1" thickBot="1" x14ac:dyDescent="0.25"/>
    <row r="34" spans="1:27" ht="12" customHeight="1" thickBot="1" x14ac:dyDescent="0.25">
      <c r="A34" s="158" t="s">
        <v>308</v>
      </c>
      <c r="C34" s="159" t="s">
        <v>229</v>
      </c>
      <c r="D34" s="159" t="s">
        <v>230</v>
      </c>
      <c r="E34" s="159" t="s">
        <v>231</v>
      </c>
      <c r="F34" s="159" t="s">
        <v>232</v>
      </c>
      <c r="G34" s="159" t="s">
        <v>233</v>
      </c>
      <c r="H34" s="159" t="s">
        <v>234</v>
      </c>
      <c r="I34" s="159" t="s">
        <v>235</v>
      </c>
      <c r="J34" s="159" t="s">
        <v>236</v>
      </c>
      <c r="K34" s="159" t="s">
        <v>237</v>
      </c>
      <c r="L34" s="159" t="s">
        <v>238</v>
      </c>
      <c r="M34" s="159" t="s">
        <v>239</v>
      </c>
      <c r="N34" s="159" t="s">
        <v>240</v>
      </c>
      <c r="O34" s="159" t="s">
        <v>241</v>
      </c>
      <c r="P34" s="159" t="s">
        <v>242</v>
      </c>
      <c r="Q34" s="159" t="s">
        <v>243</v>
      </c>
      <c r="R34" s="159" t="s">
        <v>244</v>
      </c>
      <c r="S34" s="159" t="s">
        <v>245</v>
      </c>
      <c r="T34" s="159" t="s">
        <v>246</v>
      </c>
      <c r="U34" s="159" t="s">
        <v>247</v>
      </c>
      <c r="V34" s="159" t="s">
        <v>248</v>
      </c>
      <c r="W34" s="159" t="s">
        <v>249</v>
      </c>
      <c r="X34" s="159" t="s">
        <v>250</v>
      </c>
      <c r="Y34" s="159" t="s">
        <v>251</v>
      </c>
      <c r="Z34" s="159" t="s">
        <v>252</v>
      </c>
      <c r="AA34" s="159" t="s">
        <v>72</v>
      </c>
    </row>
    <row r="35" spans="1:27" ht="11.25" customHeight="1" x14ac:dyDescent="0.2">
      <c r="A35" s="163" t="s">
        <v>295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296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283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297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298</v>
      </c>
      <c r="B40" s="161"/>
      <c r="C40" s="253">
        <v>0</v>
      </c>
      <c r="D40" s="253">
        <v>0</v>
      </c>
      <c r="E40" s="253">
        <v>0</v>
      </c>
      <c r="F40" s="253"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  <c r="S40" s="253">
        <v>0</v>
      </c>
      <c r="T40" s="253">
        <v>0</v>
      </c>
      <c r="U40" s="253">
        <v>0</v>
      </c>
      <c r="V40" s="253">
        <v>0</v>
      </c>
      <c r="W40" s="253">
        <v>0</v>
      </c>
      <c r="X40" s="253">
        <v>0</v>
      </c>
      <c r="Y40" s="253">
        <v>0</v>
      </c>
      <c r="Z40" s="253">
        <v>0</v>
      </c>
      <c r="AA40" s="253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299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300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292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2" t="s">
        <v>301</v>
      </c>
    </row>
    <row r="47" spans="1:27" ht="11.25" customHeight="1" x14ac:dyDescent="0.2">
      <c r="A47" s="254" t="s">
        <v>302</v>
      </c>
      <c r="B47" s="7"/>
      <c r="C47" s="254">
        <v>27.5</v>
      </c>
      <c r="D47" s="254">
        <v>24.85</v>
      </c>
      <c r="E47" s="254">
        <v>21.75</v>
      </c>
      <c r="F47" s="254">
        <v>20</v>
      </c>
      <c r="G47" s="254">
        <v>20</v>
      </c>
      <c r="H47" s="254">
        <v>22</v>
      </c>
      <c r="I47" s="254">
        <v>34.1</v>
      </c>
      <c r="J47" s="254">
        <v>41</v>
      </c>
      <c r="K47" s="254">
        <v>35.75</v>
      </c>
      <c r="L47" s="254">
        <v>27.75</v>
      </c>
      <c r="M47" s="254">
        <v>29.35</v>
      </c>
      <c r="N47" s="254">
        <v>31.4</v>
      </c>
      <c r="O47" s="254">
        <v>33.35</v>
      </c>
      <c r="P47" s="254">
        <v>31.1</v>
      </c>
      <c r="Q47" s="254">
        <v>27.6</v>
      </c>
      <c r="R47" s="254">
        <v>23.1</v>
      </c>
      <c r="S47" s="254">
        <v>21</v>
      </c>
      <c r="T47" s="254">
        <v>24.75</v>
      </c>
      <c r="U47" s="254">
        <v>40.85</v>
      </c>
      <c r="V47" s="254">
        <v>45.85</v>
      </c>
      <c r="W47" s="254">
        <v>39.6</v>
      </c>
      <c r="X47" s="254">
        <v>27.35</v>
      </c>
      <c r="Y47" s="254">
        <v>29.35</v>
      </c>
      <c r="Z47" s="254">
        <v>34.1</v>
      </c>
      <c r="AA47" s="254"/>
    </row>
    <row r="48" spans="1:27" ht="11.25" customHeight="1" x14ac:dyDescent="0.2">
      <c r="A48" s="254" t="s">
        <v>303</v>
      </c>
      <c r="B48" s="7"/>
      <c r="C48" s="254">
        <v>27.75</v>
      </c>
      <c r="D48" s="254">
        <v>24.5</v>
      </c>
      <c r="E48" s="254">
        <v>21.5</v>
      </c>
      <c r="F48" s="254">
        <v>19.75</v>
      </c>
      <c r="G48" s="254">
        <v>19.75</v>
      </c>
      <c r="H48" s="254">
        <v>21.9</v>
      </c>
      <c r="I48" s="254">
        <v>34.1</v>
      </c>
      <c r="J48" s="254">
        <v>40.25</v>
      </c>
      <c r="K48" s="254">
        <v>35.25</v>
      </c>
      <c r="L48" s="254">
        <v>27.4</v>
      </c>
      <c r="M48" s="254">
        <v>29.15</v>
      </c>
      <c r="N48" s="254">
        <v>31.4</v>
      </c>
      <c r="O48" s="254">
        <v>33.35</v>
      </c>
      <c r="P48" s="254">
        <v>31.1</v>
      </c>
      <c r="Q48" s="254">
        <v>27.6</v>
      </c>
      <c r="R48" s="254">
        <v>22.95</v>
      </c>
      <c r="S48" s="254">
        <v>20.85</v>
      </c>
      <c r="T48" s="254">
        <v>24.6</v>
      </c>
      <c r="U48" s="254">
        <v>40.85</v>
      </c>
      <c r="V48" s="254">
        <v>45.85</v>
      </c>
      <c r="W48" s="254">
        <v>39.6</v>
      </c>
      <c r="X48" s="254">
        <v>27.35</v>
      </c>
      <c r="Y48" s="254">
        <v>29.35</v>
      </c>
      <c r="Z48" s="254">
        <v>34.1</v>
      </c>
      <c r="AA48" s="254"/>
    </row>
    <row r="49" spans="1:27" ht="11.25" customHeight="1" x14ac:dyDescent="0.2">
      <c r="A49" s="254" t="s">
        <v>304</v>
      </c>
      <c r="B49" s="7"/>
      <c r="C49" s="8">
        <v>-0.25</v>
      </c>
      <c r="D49" s="8">
        <v>0.35000000000000142</v>
      </c>
      <c r="E49" s="8">
        <v>0.25</v>
      </c>
      <c r="F49" s="8">
        <v>0.25</v>
      </c>
      <c r="G49" s="8">
        <v>0.25</v>
      </c>
      <c r="H49" s="8">
        <v>0.10000000000000142</v>
      </c>
      <c r="I49" s="8">
        <v>0</v>
      </c>
      <c r="J49" s="8">
        <v>0.75</v>
      </c>
      <c r="K49" s="8">
        <v>0.5</v>
      </c>
      <c r="L49" s="8">
        <v>0.35000000000000142</v>
      </c>
      <c r="M49" s="8">
        <v>0.20000000000000284</v>
      </c>
      <c r="N49" s="8">
        <v>0</v>
      </c>
      <c r="O49" s="8">
        <v>0</v>
      </c>
      <c r="P49" s="8">
        <v>0</v>
      </c>
      <c r="Q49" s="8">
        <v>0</v>
      </c>
      <c r="R49" s="8">
        <v>0.15000000000000213</v>
      </c>
      <c r="S49" s="8">
        <v>0.14999999999999858</v>
      </c>
      <c r="T49" s="8">
        <v>0.14999999999999858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4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4" t="s">
        <v>305</v>
      </c>
      <c r="B51" s="7"/>
      <c r="C51" s="254">
        <v>22</v>
      </c>
      <c r="D51" s="254">
        <v>19</v>
      </c>
      <c r="E51" s="254">
        <v>17.5</v>
      </c>
      <c r="F51" s="254">
        <v>13.75</v>
      </c>
      <c r="G51" s="254">
        <v>12</v>
      </c>
      <c r="H51" s="254">
        <v>13.5</v>
      </c>
      <c r="I51" s="254">
        <v>24</v>
      </c>
      <c r="J51" s="254">
        <v>28</v>
      </c>
      <c r="K51" s="254">
        <v>24</v>
      </c>
      <c r="L51" s="254">
        <v>21.5</v>
      </c>
      <c r="M51" s="254">
        <v>22.5</v>
      </c>
      <c r="N51" s="254">
        <v>24.25</v>
      </c>
      <c r="O51" s="254">
        <v>24.25</v>
      </c>
      <c r="P51" s="254">
        <v>21.25</v>
      </c>
      <c r="Q51" s="254">
        <v>19.25</v>
      </c>
      <c r="R51" s="254">
        <v>15.75</v>
      </c>
      <c r="S51" s="254">
        <v>13.75</v>
      </c>
      <c r="T51" s="254">
        <v>13.25</v>
      </c>
      <c r="U51" s="254">
        <v>27.25</v>
      </c>
      <c r="V51" s="254">
        <v>30.25</v>
      </c>
      <c r="W51" s="254">
        <v>28.25</v>
      </c>
      <c r="X51" s="254">
        <v>21.25</v>
      </c>
      <c r="Y51" s="254">
        <v>23.25</v>
      </c>
      <c r="Z51" s="254">
        <v>26.25</v>
      </c>
      <c r="AA51" s="254"/>
    </row>
    <row r="52" spans="1:27" ht="11.25" customHeight="1" x14ac:dyDescent="0.2">
      <c r="A52" s="254" t="s">
        <v>306</v>
      </c>
      <c r="B52" s="7"/>
      <c r="C52" s="254">
        <v>22</v>
      </c>
      <c r="D52" s="254">
        <v>19</v>
      </c>
      <c r="E52" s="254">
        <v>17</v>
      </c>
      <c r="F52" s="254">
        <v>13.75</v>
      </c>
      <c r="G52" s="254">
        <v>12</v>
      </c>
      <c r="H52" s="254">
        <v>12</v>
      </c>
      <c r="I52" s="254">
        <v>24</v>
      </c>
      <c r="J52" s="254">
        <v>28</v>
      </c>
      <c r="K52" s="254">
        <v>24</v>
      </c>
      <c r="L52" s="254">
        <v>21.5</v>
      </c>
      <c r="M52" s="254">
        <v>22.5</v>
      </c>
      <c r="N52" s="254">
        <v>24.25</v>
      </c>
      <c r="O52" s="254">
        <v>24.25</v>
      </c>
      <c r="P52" s="254">
        <v>21.25</v>
      </c>
      <c r="Q52" s="254">
        <v>19.25</v>
      </c>
      <c r="R52" s="254">
        <v>15.75</v>
      </c>
      <c r="S52" s="254">
        <v>13.75</v>
      </c>
      <c r="T52" s="254">
        <v>13.25</v>
      </c>
      <c r="U52" s="254">
        <v>27.25</v>
      </c>
      <c r="V52" s="254">
        <v>30.25</v>
      </c>
      <c r="W52" s="254">
        <v>28.25</v>
      </c>
      <c r="X52" s="254">
        <v>21.25</v>
      </c>
      <c r="Y52" s="254">
        <v>23.25</v>
      </c>
      <c r="Z52" s="254">
        <v>26.25</v>
      </c>
      <c r="AA52" s="254"/>
    </row>
    <row r="53" spans="1:27" ht="11.25" customHeight="1" x14ac:dyDescent="0.2">
      <c r="A53" s="254" t="s">
        <v>307</v>
      </c>
      <c r="B53" s="7"/>
      <c r="C53" s="8">
        <v>0</v>
      </c>
      <c r="D53" s="8">
        <v>0</v>
      </c>
      <c r="E53" s="8">
        <v>0.5</v>
      </c>
      <c r="F53" s="8">
        <v>0</v>
      </c>
      <c r="G53" s="8">
        <v>0</v>
      </c>
      <c r="H53" s="8">
        <v>1.5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4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4" t="s">
        <v>4</v>
      </c>
      <c r="B56" s="7"/>
      <c r="C56" s="254">
        <v>0</v>
      </c>
      <c r="D56" s="254">
        <v>0</v>
      </c>
      <c r="E56" s="254">
        <v>0</v>
      </c>
      <c r="F56" s="254">
        <v>0</v>
      </c>
      <c r="G56" s="254">
        <v>0</v>
      </c>
      <c r="H56" s="254">
        <v>0</v>
      </c>
      <c r="I56" s="254">
        <v>0</v>
      </c>
      <c r="J56" s="254">
        <v>0</v>
      </c>
      <c r="K56" s="254">
        <v>0</v>
      </c>
      <c r="L56" s="254">
        <v>0</v>
      </c>
      <c r="M56" s="254">
        <v>0</v>
      </c>
      <c r="N56" s="254">
        <v>0</v>
      </c>
      <c r="O56" s="254">
        <v>0</v>
      </c>
      <c r="P56" s="254">
        <v>0</v>
      </c>
      <c r="Q56" s="254">
        <v>0</v>
      </c>
      <c r="R56" s="254">
        <v>0</v>
      </c>
      <c r="S56" s="254">
        <v>0</v>
      </c>
      <c r="T56" s="254">
        <v>0</v>
      </c>
      <c r="U56" s="254">
        <v>0</v>
      </c>
      <c r="V56" s="254">
        <v>0</v>
      </c>
      <c r="W56" s="254">
        <v>0</v>
      </c>
      <c r="X56" s="254">
        <v>0</v>
      </c>
      <c r="Y56" s="254">
        <v>0</v>
      </c>
      <c r="Z56" s="254">
        <v>0</v>
      </c>
      <c r="AA56" s="254"/>
    </row>
    <row r="57" spans="1:27" ht="11.25" customHeight="1" x14ac:dyDescent="0.2">
      <c r="A57" s="254" t="s">
        <v>5</v>
      </c>
      <c r="B57" s="7"/>
      <c r="C57" s="254">
        <v>0</v>
      </c>
      <c r="D57" s="254">
        <v>0</v>
      </c>
      <c r="E57" s="254">
        <v>0</v>
      </c>
      <c r="F57" s="254">
        <v>0</v>
      </c>
      <c r="G57" s="254">
        <v>0</v>
      </c>
      <c r="H57" s="254">
        <v>0</v>
      </c>
      <c r="I57" s="254">
        <v>0</v>
      </c>
      <c r="J57" s="254">
        <v>0</v>
      </c>
      <c r="K57" s="254">
        <v>0</v>
      </c>
      <c r="L57" s="254">
        <v>0</v>
      </c>
      <c r="M57" s="254">
        <v>0</v>
      </c>
      <c r="N57" s="254">
        <v>0</v>
      </c>
      <c r="O57" s="254">
        <v>0</v>
      </c>
      <c r="P57" s="254">
        <v>0</v>
      </c>
      <c r="Q57" s="254">
        <v>0</v>
      </c>
      <c r="R57" s="254">
        <v>0</v>
      </c>
      <c r="S57" s="254">
        <v>0</v>
      </c>
      <c r="T57" s="254">
        <v>0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4" t="s">
        <v>6</v>
      </c>
      <c r="B59" s="7"/>
      <c r="C59" s="254">
        <v>0</v>
      </c>
      <c r="D59" s="254">
        <v>0</v>
      </c>
      <c r="E59" s="254">
        <v>0</v>
      </c>
      <c r="F59" s="254">
        <v>0</v>
      </c>
      <c r="G59" s="254">
        <v>0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0</v>
      </c>
      <c r="N59" s="254">
        <v>0</v>
      </c>
      <c r="O59" s="254">
        <v>0</v>
      </c>
      <c r="P59" s="254">
        <v>0</v>
      </c>
      <c r="Q59" s="254">
        <v>0</v>
      </c>
      <c r="R59" s="254">
        <v>0</v>
      </c>
      <c r="S59" s="254">
        <v>0</v>
      </c>
      <c r="T59" s="254">
        <v>0</v>
      </c>
      <c r="U59" s="254">
        <v>0</v>
      </c>
      <c r="V59" s="254">
        <v>0</v>
      </c>
      <c r="W59" s="254">
        <v>0</v>
      </c>
      <c r="X59" s="254">
        <v>0</v>
      </c>
      <c r="Y59" s="254">
        <v>0</v>
      </c>
      <c r="Z59" s="254">
        <v>0</v>
      </c>
      <c r="AA59" s="254"/>
    </row>
    <row r="60" spans="1:27" ht="11.25" customHeight="1" x14ac:dyDescent="0.2">
      <c r="A60" s="254" t="s">
        <v>7</v>
      </c>
      <c r="B60" s="7"/>
      <c r="C60" s="254">
        <v>0</v>
      </c>
      <c r="D60" s="254">
        <v>0</v>
      </c>
      <c r="E60" s="254">
        <v>0</v>
      </c>
      <c r="F60" s="254">
        <v>0</v>
      </c>
      <c r="G60" s="254">
        <v>0</v>
      </c>
      <c r="H60" s="254">
        <v>0</v>
      </c>
      <c r="I60" s="254">
        <v>0</v>
      </c>
      <c r="J60" s="254">
        <v>0</v>
      </c>
      <c r="K60" s="254">
        <v>0</v>
      </c>
      <c r="L60" s="254">
        <v>0</v>
      </c>
      <c r="M60" s="254">
        <v>0</v>
      </c>
      <c r="N60" s="254">
        <v>0</v>
      </c>
      <c r="O60" s="254">
        <v>0</v>
      </c>
      <c r="P60" s="254">
        <v>0</v>
      </c>
      <c r="Q60" s="254">
        <v>0</v>
      </c>
      <c r="R60" s="254">
        <v>0</v>
      </c>
      <c r="S60" s="254">
        <v>0</v>
      </c>
      <c r="T60" s="254">
        <v>0</v>
      </c>
      <c r="U60" s="254">
        <v>0</v>
      </c>
      <c r="V60" s="254">
        <v>0</v>
      </c>
      <c r="W60" s="254">
        <v>0</v>
      </c>
      <c r="X60" s="254">
        <v>0</v>
      </c>
      <c r="Y60" s="254">
        <v>0</v>
      </c>
      <c r="Z60" s="254">
        <v>0</v>
      </c>
      <c r="AA60" s="254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229</v>
      </c>
      <c r="D62" s="159" t="s">
        <v>230</v>
      </c>
      <c r="E62" s="159" t="s">
        <v>231</v>
      </c>
      <c r="F62" s="159" t="s">
        <v>232</v>
      </c>
      <c r="G62" s="159" t="s">
        <v>233</v>
      </c>
      <c r="H62" s="159" t="s">
        <v>234</v>
      </c>
      <c r="I62" s="159" t="s">
        <v>235</v>
      </c>
      <c r="J62" s="159" t="s">
        <v>236</v>
      </c>
      <c r="K62" s="159" t="s">
        <v>237</v>
      </c>
      <c r="L62" s="159" t="s">
        <v>238</v>
      </c>
      <c r="M62" s="159" t="s">
        <v>239</v>
      </c>
      <c r="N62" s="159" t="s">
        <v>240</v>
      </c>
      <c r="O62" s="159" t="s">
        <v>241</v>
      </c>
      <c r="P62" s="159" t="s">
        <v>242</v>
      </c>
      <c r="Q62" s="159" t="s">
        <v>243</v>
      </c>
      <c r="R62" s="159" t="s">
        <v>244</v>
      </c>
      <c r="S62" s="159" t="s">
        <v>245</v>
      </c>
      <c r="T62" s="159" t="s">
        <v>246</v>
      </c>
      <c r="U62" s="159" t="s">
        <v>247</v>
      </c>
      <c r="V62" s="159" t="s">
        <v>248</v>
      </c>
      <c r="W62" s="159" t="s">
        <v>249</v>
      </c>
      <c r="X62" s="159" t="s">
        <v>250</v>
      </c>
      <c r="Y62" s="159" t="s">
        <v>251</v>
      </c>
      <c r="Z62" s="159" t="s">
        <v>252</v>
      </c>
      <c r="AA62" s="159" t="s">
        <v>72</v>
      </c>
    </row>
    <row r="63" spans="1:27" ht="11.25" customHeight="1" x14ac:dyDescent="0.2">
      <c r="A63" s="163" t="s">
        <v>295</v>
      </c>
      <c r="B63" s="161"/>
      <c r="C63" s="163">
        <v>749.07209999999998</v>
      </c>
      <c r="D63" s="163">
        <v>836.8297</v>
      </c>
      <c r="E63" s="163">
        <v>883.0154</v>
      </c>
      <c r="F63" s="163">
        <v>611.2269</v>
      </c>
      <c r="G63" s="163">
        <v>581.12689999999998</v>
      </c>
      <c r="H63" s="163">
        <v>518.85</v>
      </c>
      <c r="I63" s="163">
        <v>662.27689999999996</v>
      </c>
      <c r="J63" s="163">
        <v>684.13890000000004</v>
      </c>
      <c r="K63" s="163">
        <v>703.97500000000002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505.8</v>
      </c>
    </row>
    <row r="64" spans="1:27" ht="11.25" customHeight="1" thickBot="1" x14ac:dyDescent="0.25">
      <c r="A64" s="163" t="s">
        <v>296</v>
      </c>
      <c r="B64" s="161"/>
      <c r="C64" s="163">
        <v>756.58780000000002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301.33449999999999</v>
      </c>
    </row>
    <row r="65" spans="1:27" ht="11.25" customHeight="1" thickBot="1" x14ac:dyDescent="0.25">
      <c r="A65" s="165" t="s">
        <v>283</v>
      </c>
      <c r="B65" s="166"/>
      <c r="C65" s="166">
        <v>752.38549999999998</v>
      </c>
      <c r="D65" s="166">
        <v>750.83270000000005</v>
      </c>
      <c r="E65" s="166">
        <v>783.03009999999995</v>
      </c>
      <c r="F65" s="166">
        <v>561.69920000000002</v>
      </c>
      <c r="G65" s="166">
        <v>543.08330000000001</v>
      </c>
      <c r="H65" s="166">
        <v>516.21389999999997</v>
      </c>
      <c r="I65" s="166">
        <v>513.83280000000002</v>
      </c>
      <c r="J65" s="166">
        <v>530.99760000000003</v>
      </c>
      <c r="K65" s="166">
        <v>527.49249999999995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415.9846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297</v>
      </c>
      <c r="B67" s="161"/>
      <c r="C67" s="163">
        <v>765.82629999999995</v>
      </c>
      <c r="D67" s="163">
        <v>750.83270000000005</v>
      </c>
      <c r="E67" s="163">
        <v>783.03009999999995</v>
      </c>
      <c r="F67" s="163">
        <v>561.69920000000002</v>
      </c>
      <c r="G67" s="163">
        <v>543.08330000000001</v>
      </c>
      <c r="H67" s="163">
        <v>516.21389999999997</v>
      </c>
      <c r="I67" s="163">
        <v>513.83280000000002</v>
      </c>
      <c r="J67" s="163">
        <v>530.99760000000003</v>
      </c>
      <c r="K67" s="163">
        <v>527.49249999999995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416.55540000000002</v>
      </c>
    </row>
    <row r="68" spans="1:27" ht="11.25" customHeight="1" x14ac:dyDescent="0.2">
      <c r="A68" s="163" t="s">
        <v>298</v>
      </c>
      <c r="B68" s="161"/>
      <c r="C68" s="253">
        <v>-13.440799999999967</v>
      </c>
      <c r="D68" s="253">
        <v>0</v>
      </c>
      <c r="E68" s="253">
        <v>0</v>
      </c>
      <c r="F68" s="253">
        <v>0</v>
      </c>
      <c r="G68" s="253">
        <v>0</v>
      </c>
      <c r="H68" s="253">
        <v>0</v>
      </c>
      <c r="I68" s="253">
        <v>0</v>
      </c>
      <c r="J68" s="253">
        <v>0</v>
      </c>
      <c r="K68" s="253">
        <v>0</v>
      </c>
      <c r="L68" s="253">
        <v>0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0</v>
      </c>
      <c r="X68" s="253">
        <v>0</v>
      </c>
      <c r="Y68" s="253">
        <v>0</v>
      </c>
      <c r="Z68" s="253">
        <v>0</v>
      </c>
      <c r="AA68" s="253">
        <v>-0.57080000000001974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299</v>
      </c>
      <c r="B70" s="161"/>
      <c r="C70" s="163">
        <v>-21802135</v>
      </c>
      <c r="D70" s="163">
        <v>-15987501</v>
      </c>
      <c r="E70" s="163">
        <v>-18040859</v>
      </c>
      <c r="F70" s="163">
        <v>-14474154</v>
      </c>
      <c r="G70" s="163">
        <v>-14554195</v>
      </c>
      <c r="H70" s="163">
        <v>-12534403</v>
      </c>
      <c r="I70" s="163">
        <v>-16085430</v>
      </c>
      <c r="J70" s="163">
        <v>-14152324</v>
      </c>
      <c r="K70" s="163">
        <v>-13575139</v>
      </c>
      <c r="L70" s="163">
        <v>-12071251</v>
      </c>
      <c r="M70" s="163">
        <v>-10855875</v>
      </c>
      <c r="N70" s="163">
        <v>-9820534</v>
      </c>
      <c r="O70" s="163">
        <v>-1462504</v>
      </c>
      <c r="P70" s="163">
        <v>-1704438</v>
      </c>
      <c r="Q70" s="163">
        <v>-2386434</v>
      </c>
      <c r="R70" s="163">
        <v>-2920414</v>
      </c>
      <c r="S70" s="163">
        <v>-3379296</v>
      </c>
      <c r="T70" s="163">
        <v>-2719318</v>
      </c>
      <c r="U70" s="163">
        <v>-405193</v>
      </c>
      <c r="V70" s="163">
        <v>279168</v>
      </c>
      <c r="W70" s="163">
        <v>-324647</v>
      </c>
      <c r="X70" s="163">
        <v>-2146566</v>
      </c>
      <c r="Y70" s="163">
        <v>-1871834</v>
      </c>
      <c r="Z70" s="163">
        <v>-1313333</v>
      </c>
      <c r="AA70" s="163">
        <v>-194308609</v>
      </c>
    </row>
    <row r="71" spans="1:27" ht="11.25" customHeight="1" thickBot="1" x14ac:dyDescent="0.25">
      <c r="A71" s="163" t="s">
        <v>300</v>
      </c>
      <c r="B71" s="161"/>
      <c r="C71" s="163">
        <v>-13909341</v>
      </c>
      <c r="D71" s="163">
        <v>-12715892</v>
      </c>
      <c r="E71" s="163">
        <v>-14627609</v>
      </c>
      <c r="F71" s="163">
        <v>-9570466</v>
      </c>
      <c r="G71" s="163">
        <v>-10613489</v>
      </c>
      <c r="H71" s="163">
        <v>-10266793</v>
      </c>
      <c r="I71" s="163">
        <v>-7512118</v>
      </c>
      <c r="J71" s="163">
        <v>-6785002</v>
      </c>
      <c r="K71" s="163">
        <v>-7652941</v>
      </c>
      <c r="L71" s="163">
        <v>-7747288</v>
      </c>
      <c r="M71" s="163">
        <v>-7700131</v>
      </c>
      <c r="N71" s="163">
        <v>-7864970</v>
      </c>
      <c r="O71" s="163">
        <v>-1336470</v>
      </c>
      <c r="P71" s="163">
        <v>-1357829</v>
      </c>
      <c r="Q71" s="163">
        <v>-1524386</v>
      </c>
      <c r="R71" s="163">
        <v>-1161450</v>
      </c>
      <c r="S71" s="163">
        <v>-1307862</v>
      </c>
      <c r="T71" s="163">
        <v>-1349989</v>
      </c>
      <c r="U71" s="163">
        <v>-982399</v>
      </c>
      <c r="V71" s="163">
        <v>-897584</v>
      </c>
      <c r="W71" s="163">
        <v>-928271</v>
      </c>
      <c r="X71" s="163">
        <v>-1137663</v>
      </c>
      <c r="Y71" s="163">
        <v>-1046982</v>
      </c>
      <c r="Z71" s="163">
        <v>-936438</v>
      </c>
      <c r="AA71" s="163">
        <v>-130933363</v>
      </c>
    </row>
    <row r="72" spans="1:27" ht="11.25" customHeight="1" thickBot="1" x14ac:dyDescent="0.25">
      <c r="A72" s="165" t="s">
        <v>292</v>
      </c>
      <c r="B72" s="166"/>
      <c r="C72" s="166">
        <v>-35711476</v>
      </c>
      <c r="D72" s="166">
        <v>-28703393</v>
      </c>
      <c r="E72" s="166">
        <v>-32668468</v>
      </c>
      <c r="F72" s="166">
        <v>-24044620</v>
      </c>
      <c r="G72" s="166">
        <v>-25167684</v>
      </c>
      <c r="H72" s="166">
        <v>-22801196</v>
      </c>
      <c r="I72" s="166">
        <v>-23597548</v>
      </c>
      <c r="J72" s="166">
        <v>-20937326</v>
      </c>
      <c r="K72" s="166">
        <v>-21228080</v>
      </c>
      <c r="L72" s="166">
        <v>-19818539</v>
      </c>
      <c r="M72" s="166">
        <v>-18556006</v>
      </c>
      <c r="N72" s="166">
        <v>-17685504</v>
      </c>
      <c r="O72" s="166">
        <v>-2798974</v>
      </c>
      <c r="P72" s="166">
        <v>-3062267</v>
      </c>
      <c r="Q72" s="166">
        <v>-3910820</v>
      </c>
      <c r="R72" s="166">
        <v>-4081864</v>
      </c>
      <c r="S72" s="166">
        <v>-4687158</v>
      </c>
      <c r="T72" s="166">
        <v>-4069307</v>
      </c>
      <c r="U72" s="166">
        <v>-1387592</v>
      </c>
      <c r="V72" s="166">
        <v>-618416</v>
      </c>
      <c r="W72" s="166">
        <v>-1252918</v>
      </c>
      <c r="X72" s="166">
        <v>-3284229</v>
      </c>
      <c r="Y72" s="166">
        <v>-2918816</v>
      </c>
      <c r="Z72" s="166">
        <v>-2249771</v>
      </c>
      <c r="AA72" s="167">
        <v>-325241972</v>
      </c>
    </row>
    <row r="74" spans="1:27" ht="12" customHeight="1" x14ac:dyDescent="0.2">
      <c r="A74" s="252" t="s">
        <v>301</v>
      </c>
    </row>
    <row r="75" spans="1:27" ht="11.25" customHeight="1" x14ac:dyDescent="0.2">
      <c r="A75" s="254" t="s">
        <v>302</v>
      </c>
      <c r="B75" s="7"/>
      <c r="C75" s="254">
        <v>25.5</v>
      </c>
      <c r="D75" s="254">
        <v>22.85</v>
      </c>
      <c r="E75" s="254">
        <v>19.75</v>
      </c>
      <c r="F75" s="254">
        <v>18</v>
      </c>
      <c r="G75" s="254">
        <v>17.5</v>
      </c>
      <c r="H75" s="254">
        <v>18.25</v>
      </c>
      <c r="I75" s="254">
        <v>29.1</v>
      </c>
      <c r="J75" s="254">
        <v>37.5</v>
      </c>
      <c r="K75" s="254">
        <v>34</v>
      </c>
      <c r="L75" s="254">
        <v>26.25</v>
      </c>
      <c r="M75" s="254">
        <v>28.1</v>
      </c>
      <c r="N75" s="254">
        <v>30.9</v>
      </c>
      <c r="O75" s="254">
        <v>32.35</v>
      </c>
      <c r="P75" s="254">
        <v>29.6</v>
      </c>
      <c r="Q75" s="254">
        <v>25.6</v>
      </c>
      <c r="R75" s="254">
        <v>21</v>
      </c>
      <c r="S75" s="254">
        <v>17.75</v>
      </c>
      <c r="T75" s="254">
        <v>19.75</v>
      </c>
      <c r="U75" s="254">
        <v>35.85</v>
      </c>
      <c r="V75" s="254">
        <v>41.85</v>
      </c>
      <c r="W75" s="254">
        <v>36.6</v>
      </c>
      <c r="X75" s="254">
        <v>26.1</v>
      </c>
      <c r="Y75" s="254">
        <v>28.1</v>
      </c>
      <c r="Z75" s="254">
        <v>32.85</v>
      </c>
      <c r="AA75" s="254"/>
    </row>
    <row r="76" spans="1:27" ht="11.25" customHeight="1" x14ac:dyDescent="0.2">
      <c r="A76" s="254" t="s">
        <v>303</v>
      </c>
      <c r="B76" s="7"/>
      <c r="C76" s="254">
        <v>25.75</v>
      </c>
      <c r="D76" s="254">
        <v>22.5</v>
      </c>
      <c r="E76" s="254">
        <v>19.5</v>
      </c>
      <c r="F76" s="254">
        <v>17.75</v>
      </c>
      <c r="G76" s="254">
        <v>17.25</v>
      </c>
      <c r="H76" s="254">
        <v>18.149999999999999</v>
      </c>
      <c r="I76" s="254">
        <v>29.1</v>
      </c>
      <c r="J76" s="254">
        <v>36.75</v>
      </c>
      <c r="K76" s="254">
        <v>33.5</v>
      </c>
      <c r="L76" s="254">
        <v>25.9</v>
      </c>
      <c r="M76" s="254">
        <v>27.9</v>
      </c>
      <c r="N76" s="254">
        <v>30.9</v>
      </c>
      <c r="O76" s="254">
        <v>32.35</v>
      </c>
      <c r="P76" s="254">
        <v>29.6</v>
      </c>
      <c r="Q76" s="254">
        <v>25.6</v>
      </c>
      <c r="R76" s="254">
        <v>20.85</v>
      </c>
      <c r="S76" s="254">
        <v>17.600000000000001</v>
      </c>
      <c r="T76" s="254">
        <v>19.600000000000001</v>
      </c>
      <c r="U76" s="254">
        <v>35.85</v>
      </c>
      <c r="V76" s="254">
        <v>41.85</v>
      </c>
      <c r="W76" s="254">
        <v>36.6</v>
      </c>
      <c r="X76" s="254">
        <v>26.1</v>
      </c>
      <c r="Y76" s="254">
        <v>28.1</v>
      </c>
      <c r="Z76" s="254">
        <v>32.85</v>
      </c>
      <c r="AA76" s="254"/>
    </row>
    <row r="77" spans="1:27" ht="11.25" customHeight="1" x14ac:dyDescent="0.2">
      <c r="A77" s="254" t="s">
        <v>304</v>
      </c>
      <c r="B77" s="7"/>
      <c r="C77" s="8">
        <v>-0.25</v>
      </c>
      <c r="D77" s="8">
        <v>0.35000000000000142</v>
      </c>
      <c r="E77" s="8">
        <v>0.25</v>
      </c>
      <c r="F77" s="8">
        <v>0.25</v>
      </c>
      <c r="G77" s="8">
        <v>0.25</v>
      </c>
      <c r="H77" s="8">
        <v>0.10000000000000142</v>
      </c>
      <c r="I77" s="8">
        <v>0</v>
      </c>
      <c r="J77" s="8">
        <v>0.75</v>
      </c>
      <c r="K77" s="8">
        <v>0.5</v>
      </c>
      <c r="L77" s="8">
        <v>0.35000000000000142</v>
      </c>
      <c r="M77" s="8">
        <v>0.20000000000000284</v>
      </c>
      <c r="N77" s="8">
        <v>0</v>
      </c>
      <c r="O77" s="8">
        <v>0</v>
      </c>
      <c r="P77" s="8">
        <v>0</v>
      </c>
      <c r="Q77" s="8">
        <v>0</v>
      </c>
      <c r="R77" s="8">
        <v>0.14999999999999858</v>
      </c>
      <c r="S77" s="8">
        <v>0.14999999999999858</v>
      </c>
      <c r="T77" s="8">
        <v>0.14999999999999858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4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4" t="s">
        <v>305</v>
      </c>
      <c r="B79" s="7"/>
      <c r="C79" s="254">
        <v>22</v>
      </c>
      <c r="D79" s="254">
        <v>19</v>
      </c>
      <c r="E79" s="254">
        <v>17.5</v>
      </c>
      <c r="F79" s="254">
        <v>13.75</v>
      </c>
      <c r="G79" s="254">
        <v>12</v>
      </c>
      <c r="H79" s="254">
        <v>13.5</v>
      </c>
      <c r="I79" s="254">
        <v>24</v>
      </c>
      <c r="J79" s="254">
        <v>28</v>
      </c>
      <c r="K79" s="254">
        <v>24</v>
      </c>
      <c r="L79" s="254">
        <v>21.5</v>
      </c>
      <c r="M79" s="254">
        <v>22.5</v>
      </c>
      <c r="N79" s="254">
        <v>24.25</v>
      </c>
      <c r="O79" s="254">
        <v>24.25</v>
      </c>
      <c r="P79" s="254">
        <v>21.25</v>
      </c>
      <c r="Q79" s="254">
        <v>19.25</v>
      </c>
      <c r="R79" s="254">
        <v>15.75</v>
      </c>
      <c r="S79" s="254">
        <v>13.75</v>
      </c>
      <c r="T79" s="254">
        <v>13.25</v>
      </c>
      <c r="U79" s="254">
        <v>27.25</v>
      </c>
      <c r="V79" s="254">
        <v>30.25</v>
      </c>
      <c r="W79" s="254">
        <v>28.25</v>
      </c>
      <c r="X79" s="254">
        <v>21.25</v>
      </c>
      <c r="Y79" s="254">
        <v>23.25</v>
      </c>
      <c r="Z79" s="254">
        <v>26.25</v>
      </c>
      <c r="AA79" s="254"/>
    </row>
    <row r="80" spans="1:27" ht="11.25" customHeight="1" x14ac:dyDescent="0.2">
      <c r="A80" s="254" t="s">
        <v>306</v>
      </c>
      <c r="B80" s="7"/>
      <c r="C80" s="254">
        <v>22</v>
      </c>
      <c r="D80" s="254">
        <v>19</v>
      </c>
      <c r="E80" s="254">
        <v>17</v>
      </c>
      <c r="F80" s="254">
        <v>13.75</v>
      </c>
      <c r="G80" s="254">
        <v>12</v>
      </c>
      <c r="H80" s="254">
        <v>12</v>
      </c>
      <c r="I80" s="254">
        <v>24</v>
      </c>
      <c r="J80" s="254">
        <v>28</v>
      </c>
      <c r="K80" s="254">
        <v>24</v>
      </c>
      <c r="L80" s="254">
        <v>21.5</v>
      </c>
      <c r="M80" s="254">
        <v>22.5</v>
      </c>
      <c r="N80" s="254">
        <v>24.25</v>
      </c>
      <c r="O80" s="254">
        <v>24.25</v>
      </c>
      <c r="P80" s="254">
        <v>21.25</v>
      </c>
      <c r="Q80" s="254">
        <v>19.25</v>
      </c>
      <c r="R80" s="254">
        <v>15.75</v>
      </c>
      <c r="S80" s="254">
        <v>13.75</v>
      </c>
      <c r="T80" s="254">
        <v>13.25</v>
      </c>
      <c r="U80" s="254">
        <v>27.25</v>
      </c>
      <c r="V80" s="254">
        <v>30.25</v>
      </c>
      <c r="W80" s="254">
        <v>28.25</v>
      </c>
      <c r="X80" s="254">
        <v>21.25</v>
      </c>
      <c r="Y80" s="254">
        <v>23.25</v>
      </c>
      <c r="Z80" s="254">
        <v>26.25</v>
      </c>
      <c r="AA80" s="254"/>
    </row>
    <row r="81" spans="1:27" ht="11.25" customHeight="1" x14ac:dyDescent="0.2">
      <c r="A81" s="254" t="s">
        <v>307</v>
      </c>
      <c r="B81" s="7"/>
      <c r="C81" s="8">
        <v>0</v>
      </c>
      <c r="D81" s="8">
        <v>0</v>
      </c>
      <c r="E81" s="8">
        <v>0.5</v>
      </c>
      <c r="F81" s="8">
        <v>0</v>
      </c>
      <c r="G81" s="8">
        <v>0</v>
      </c>
      <c r="H81" s="8">
        <v>1.5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4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4" t="s">
        <v>4</v>
      </c>
      <c r="B84" s="7"/>
      <c r="C84" s="254">
        <v>77.335099999999997</v>
      </c>
      <c r="D84" s="254">
        <v>83.609700000000004</v>
      </c>
      <c r="E84" s="254">
        <v>83.298599999999993</v>
      </c>
      <c r="F84" s="254">
        <v>76.761300000000006</v>
      </c>
      <c r="G84" s="254">
        <v>78.586699999999993</v>
      </c>
      <c r="H84" s="254">
        <v>78.586699999999993</v>
      </c>
      <c r="I84" s="254">
        <v>101.40770000000001</v>
      </c>
      <c r="J84" s="254">
        <v>101.40770000000001</v>
      </c>
      <c r="K84" s="254">
        <v>101.40770000000001</v>
      </c>
      <c r="L84" s="254">
        <v>75.606899999999996</v>
      </c>
      <c r="M84" s="254">
        <v>75.606899999999996</v>
      </c>
      <c r="N84" s="254">
        <v>75.606899999999996</v>
      </c>
      <c r="O84" s="254">
        <v>57.49</v>
      </c>
      <c r="P84" s="254">
        <v>57.49</v>
      </c>
      <c r="Q84" s="254">
        <v>57.49</v>
      </c>
      <c r="R84" s="254">
        <v>57.49</v>
      </c>
      <c r="S84" s="254">
        <v>57.49</v>
      </c>
      <c r="T84" s="254">
        <v>57.49</v>
      </c>
      <c r="U84" s="254">
        <v>57.49</v>
      </c>
      <c r="V84" s="254">
        <v>57.49</v>
      </c>
      <c r="W84" s="254">
        <v>57.49</v>
      </c>
      <c r="X84" s="254">
        <v>57.49</v>
      </c>
      <c r="Y84" s="254">
        <v>57.49</v>
      </c>
      <c r="Z84" s="254">
        <v>57.49</v>
      </c>
      <c r="AA84" s="254"/>
    </row>
    <row r="85" spans="1:27" ht="11.25" customHeight="1" x14ac:dyDescent="0.2">
      <c r="A85" s="254" t="s">
        <v>5</v>
      </c>
      <c r="B85" s="7"/>
      <c r="C85" s="254">
        <v>46.367199999999997</v>
      </c>
      <c r="D85" s="254">
        <v>83.235699999999994</v>
      </c>
      <c r="E85" s="254">
        <v>120.41249999999999</v>
      </c>
      <c r="F85" s="254">
        <v>89.8917</v>
      </c>
      <c r="G85" s="254">
        <v>89.8917</v>
      </c>
      <c r="H85" s="254">
        <v>71.959999999999994</v>
      </c>
      <c r="I85" s="254">
        <v>73.412499999999994</v>
      </c>
      <c r="J85" s="254">
        <v>89.383300000000006</v>
      </c>
      <c r="K85" s="254">
        <v>114.825</v>
      </c>
      <c r="L85" s="254">
        <v>90.3</v>
      </c>
      <c r="M85" s="254">
        <v>90.3</v>
      </c>
      <c r="N85" s="254">
        <v>90.3</v>
      </c>
      <c r="O85" s="254">
        <v>0</v>
      </c>
      <c r="P85" s="254">
        <v>0</v>
      </c>
      <c r="Q85" s="254">
        <v>0</v>
      </c>
      <c r="R85" s="254">
        <v>0</v>
      </c>
      <c r="S85" s="254">
        <v>0</v>
      </c>
      <c r="T85" s="254">
        <v>0</v>
      </c>
      <c r="U85" s="254">
        <v>40.375</v>
      </c>
      <c r="V85" s="254">
        <v>40.375</v>
      </c>
      <c r="W85" s="254">
        <v>40.375</v>
      </c>
      <c r="X85" s="254">
        <v>0</v>
      </c>
      <c r="Y85" s="254">
        <v>0</v>
      </c>
      <c r="Z85" s="254">
        <v>0</v>
      </c>
      <c r="AA85" s="254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4" t="s">
        <v>6</v>
      </c>
      <c r="B87" s="7"/>
      <c r="C87" s="254">
        <v>67.683099999999996</v>
      </c>
      <c r="D87" s="254">
        <v>77.020700000000005</v>
      </c>
      <c r="E87" s="254">
        <v>77.020700000000005</v>
      </c>
      <c r="F87" s="254">
        <v>66.508700000000005</v>
      </c>
      <c r="G87" s="254">
        <v>66.508700000000005</v>
      </c>
      <c r="H87" s="254">
        <v>64.695800000000006</v>
      </c>
      <c r="I87" s="254">
        <v>72.123500000000007</v>
      </c>
      <c r="J87" s="254">
        <v>72.123500000000007</v>
      </c>
      <c r="K87" s="254">
        <v>72.123500000000007</v>
      </c>
      <c r="L87" s="254">
        <v>66.48</v>
      </c>
      <c r="M87" s="254">
        <v>66.48</v>
      </c>
      <c r="N87" s="254">
        <v>66.48</v>
      </c>
      <c r="O87" s="254">
        <v>29.304200000000002</v>
      </c>
      <c r="P87" s="254">
        <v>29.304200000000002</v>
      </c>
      <c r="Q87" s="254">
        <v>29.304200000000002</v>
      </c>
      <c r="R87" s="254">
        <v>27.393799999999999</v>
      </c>
      <c r="S87" s="254">
        <v>27.393799999999999</v>
      </c>
      <c r="T87" s="254">
        <v>27.393799999999999</v>
      </c>
      <c r="U87" s="254">
        <v>27.393799999999999</v>
      </c>
      <c r="V87" s="254">
        <v>27.393799999999999</v>
      </c>
      <c r="W87" s="254">
        <v>27.393799999999999</v>
      </c>
      <c r="X87" s="254">
        <v>27.393799999999999</v>
      </c>
      <c r="Y87" s="254">
        <v>27.393799999999999</v>
      </c>
      <c r="Z87" s="254">
        <v>27.393799999999999</v>
      </c>
      <c r="AA87" s="254"/>
    </row>
    <row r="88" spans="1:27" ht="11.25" customHeight="1" x14ac:dyDescent="0.2">
      <c r="A88" s="254" t="s">
        <v>7</v>
      </c>
      <c r="B88" s="7"/>
      <c r="C88" s="254">
        <v>22.4</v>
      </c>
      <c r="D88" s="254">
        <v>0</v>
      </c>
      <c r="E88" s="254">
        <v>0</v>
      </c>
      <c r="F88" s="254">
        <v>0</v>
      </c>
      <c r="G88" s="254">
        <v>0</v>
      </c>
      <c r="H88" s="254">
        <v>0</v>
      </c>
      <c r="I88" s="254">
        <v>0</v>
      </c>
      <c r="J88" s="254">
        <v>0</v>
      </c>
      <c r="K88" s="254">
        <v>0</v>
      </c>
      <c r="L88" s="254">
        <v>0</v>
      </c>
      <c r="M88" s="254">
        <v>0</v>
      </c>
      <c r="N88" s="254">
        <v>0</v>
      </c>
      <c r="O88" s="254">
        <v>0</v>
      </c>
      <c r="P88" s="254">
        <v>0</v>
      </c>
      <c r="Q88" s="254">
        <v>0</v>
      </c>
      <c r="R88" s="254">
        <v>0</v>
      </c>
      <c r="S88" s="254">
        <v>0</v>
      </c>
      <c r="T88" s="254">
        <v>0</v>
      </c>
      <c r="U88" s="254">
        <v>0</v>
      </c>
      <c r="V88" s="254">
        <v>0</v>
      </c>
      <c r="W88" s="254">
        <v>0</v>
      </c>
      <c r="X88" s="254">
        <v>0</v>
      </c>
      <c r="Y88" s="254">
        <v>0</v>
      </c>
      <c r="Z88" s="254">
        <v>0</v>
      </c>
      <c r="AA88" s="254"/>
    </row>
    <row r="89" spans="1:27" ht="13.5" customHeight="1" thickBot="1" x14ac:dyDescent="0.25"/>
    <row r="90" spans="1:27" ht="12" customHeight="1" thickBot="1" x14ac:dyDescent="0.25">
      <c r="A90" s="158" t="s">
        <v>309</v>
      </c>
      <c r="C90" s="159" t="s">
        <v>229</v>
      </c>
      <c r="D90" s="159" t="s">
        <v>230</v>
      </c>
      <c r="E90" s="159" t="s">
        <v>231</v>
      </c>
      <c r="F90" s="159" t="s">
        <v>232</v>
      </c>
      <c r="G90" s="159" t="s">
        <v>233</v>
      </c>
      <c r="H90" s="159" t="s">
        <v>234</v>
      </c>
      <c r="I90" s="159" t="s">
        <v>235</v>
      </c>
      <c r="J90" s="159" t="s">
        <v>236</v>
      </c>
      <c r="K90" s="159" t="s">
        <v>237</v>
      </c>
      <c r="L90" s="159" t="s">
        <v>238</v>
      </c>
      <c r="M90" s="159" t="s">
        <v>239</v>
      </c>
      <c r="N90" s="159" t="s">
        <v>240</v>
      </c>
      <c r="O90" s="159" t="s">
        <v>241</v>
      </c>
      <c r="P90" s="159" t="s">
        <v>242</v>
      </c>
      <c r="Q90" s="159" t="s">
        <v>243</v>
      </c>
      <c r="R90" s="159" t="s">
        <v>244</v>
      </c>
      <c r="S90" s="159" t="s">
        <v>245</v>
      </c>
      <c r="T90" s="159" t="s">
        <v>246</v>
      </c>
      <c r="U90" s="159" t="s">
        <v>247</v>
      </c>
      <c r="V90" s="159" t="s">
        <v>248</v>
      </c>
      <c r="W90" s="159" t="s">
        <v>249</v>
      </c>
      <c r="X90" s="159" t="s">
        <v>250</v>
      </c>
      <c r="Y90" s="159" t="s">
        <v>251</v>
      </c>
      <c r="Z90" s="159" t="s">
        <v>252</v>
      </c>
      <c r="AA90" s="159" t="s">
        <v>72</v>
      </c>
    </row>
    <row r="91" spans="1:27" ht="11.25" customHeight="1" x14ac:dyDescent="0.2">
      <c r="A91" s="163" t="s">
        <v>295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296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283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297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298</v>
      </c>
      <c r="B96" s="161"/>
      <c r="C96" s="253">
        <v>0</v>
      </c>
      <c r="D96" s="253">
        <v>0</v>
      </c>
      <c r="E96" s="253">
        <v>0</v>
      </c>
      <c r="F96" s="253">
        <v>0</v>
      </c>
      <c r="G96" s="253">
        <v>0</v>
      </c>
      <c r="H96" s="253">
        <v>0</v>
      </c>
      <c r="I96" s="253">
        <v>0</v>
      </c>
      <c r="J96" s="253">
        <v>0</v>
      </c>
      <c r="K96" s="253">
        <v>0</v>
      </c>
      <c r="L96" s="253">
        <v>0</v>
      </c>
      <c r="M96" s="253">
        <v>0</v>
      </c>
      <c r="N96" s="253">
        <v>0</v>
      </c>
      <c r="O96" s="253">
        <v>0</v>
      </c>
      <c r="P96" s="253">
        <v>0</v>
      </c>
      <c r="Q96" s="253">
        <v>0</v>
      </c>
      <c r="R96" s="253">
        <v>0</v>
      </c>
      <c r="S96" s="253">
        <v>0</v>
      </c>
      <c r="T96" s="253">
        <v>0</v>
      </c>
      <c r="U96" s="253">
        <v>0</v>
      </c>
      <c r="V96" s="253">
        <v>0</v>
      </c>
      <c r="W96" s="253">
        <v>0</v>
      </c>
      <c r="X96" s="253">
        <v>0</v>
      </c>
      <c r="Y96" s="253">
        <v>0</v>
      </c>
      <c r="Z96" s="253">
        <v>0</v>
      </c>
      <c r="AA96" s="253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299</v>
      </c>
      <c r="B98" s="161"/>
      <c r="C98" s="163">
        <v>246827</v>
      </c>
      <c r="D98" s="163">
        <v>225416</v>
      </c>
      <c r="E98" s="163">
        <v>76523</v>
      </c>
      <c r="F98" s="163">
        <v>90741</v>
      </c>
      <c r="G98" s="163">
        <v>90703</v>
      </c>
      <c r="H98" s="163">
        <v>-91959</v>
      </c>
      <c r="I98" s="163">
        <v>-145241</v>
      </c>
      <c r="J98" s="163">
        <v>-337525</v>
      </c>
      <c r="K98" s="163">
        <v>-173112</v>
      </c>
      <c r="L98" s="163">
        <v>27510</v>
      </c>
      <c r="M98" s="163">
        <v>219425</v>
      </c>
      <c r="N98" s="163">
        <v>225668</v>
      </c>
      <c r="O98" s="163">
        <v>234650</v>
      </c>
      <c r="P98" s="163">
        <v>202310</v>
      </c>
      <c r="Q98" s="163">
        <v>26881</v>
      </c>
      <c r="R98" s="163">
        <v>62151</v>
      </c>
      <c r="S98" s="163">
        <v>78280</v>
      </c>
      <c r="T98" s="163">
        <v>-126931</v>
      </c>
      <c r="U98" s="163">
        <v>-303689</v>
      </c>
      <c r="V98" s="163">
        <v>-424733</v>
      </c>
      <c r="W98" s="163">
        <v>-265916</v>
      </c>
      <c r="X98" s="163">
        <v>28856</v>
      </c>
      <c r="Y98" s="163">
        <v>194092</v>
      </c>
      <c r="Z98" s="163">
        <v>220787</v>
      </c>
      <c r="AA98" s="163">
        <v>381714</v>
      </c>
    </row>
    <row r="99" spans="1:27" ht="11.25" customHeight="1" thickBot="1" x14ac:dyDescent="0.25">
      <c r="A99" s="163" t="s">
        <v>300</v>
      </c>
      <c r="B99" s="161"/>
      <c r="C99" s="163">
        <v>66935</v>
      </c>
      <c r="D99" s="163">
        <v>68895</v>
      </c>
      <c r="E99" s="163">
        <v>88057</v>
      </c>
      <c r="F99" s="163">
        <v>103645</v>
      </c>
      <c r="G99" s="163">
        <v>123527</v>
      </c>
      <c r="H99" s="163">
        <v>110747</v>
      </c>
      <c r="I99" s="163">
        <v>38201</v>
      </c>
      <c r="J99" s="163">
        <v>18427</v>
      </c>
      <c r="K99" s="163">
        <v>29225</v>
      </c>
      <c r="L99" s="163">
        <v>58264</v>
      </c>
      <c r="M99" s="163">
        <v>61082</v>
      </c>
      <c r="N99" s="163">
        <v>53164</v>
      </c>
      <c r="O99" s="163">
        <v>50858</v>
      </c>
      <c r="P99" s="163">
        <v>53604</v>
      </c>
      <c r="Q99" s="163">
        <v>73247</v>
      </c>
      <c r="R99" s="163">
        <v>87385</v>
      </c>
      <c r="S99" s="163">
        <v>106468</v>
      </c>
      <c r="T99" s="163">
        <v>106318</v>
      </c>
      <c r="U99" s="163">
        <v>15290</v>
      </c>
      <c r="V99" s="163">
        <v>4554</v>
      </c>
      <c r="W99" s="163">
        <v>2158</v>
      </c>
      <c r="X99" s="163">
        <v>55847</v>
      </c>
      <c r="Y99" s="163">
        <v>54974</v>
      </c>
      <c r="Z99" s="163">
        <v>36704</v>
      </c>
      <c r="AA99" s="163">
        <v>1467576</v>
      </c>
    </row>
    <row r="100" spans="1:27" ht="11.25" customHeight="1" thickBot="1" x14ac:dyDescent="0.25">
      <c r="A100" s="165" t="s">
        <v>292</v>
      </c>
      <c r="B100" s="166"/>
      <c r="C100" s="166">
        <v>313762</v>
      </c>
      <c r="D100" s="166">
        <v>294311</v>
      </c>
      <c r="E100" s="166">
        <v>164580</v>
      </c>
      <c r="F100" s="166">
        <v>194386</v>
      </c>
      <c r="G100" s="166">
        <v>214230</v>
      </c>
      <c r="H100" s="166">
        <v>18788</v>
      </c>
      <c r="I100" s="166">
        <v>-107040</v>
      </c>
      <c r="J100" s="166">
        <v>-319098</v>
      </c>
      <c r="K100" s="166">
        <v>-143887</v>
      </c>
      <c r="L100" s="166">
        <v>85774</v>
      </c>
      <c r="M100" s="166">
        <v>280507</v>
      </c>
      <c r="N100" s="166">
        <v>278832</v>
      </c>
      <c r="O100" s="166">
        <v>285508</v>
      </c>
      <c r="P100" s="166">
        <v>255914</v>
      </c>
      <c r="Q100" s="166">
        <v>100128</v>
      </c>
      <c r="R100" s="166">
        <v>149536</v>
      </c>
      <c r="S100" s="166">
        <v>184748</v>
      </c>
      <c r="T100" s="166">
        <v>-20613</v>
      </c>
      <c r="U100" s="166">
        <v>-288399</v>
      </c>
      <c r="V100" s="166">
        <v>-420179</v>
      </c>
      <c r="W100" s="166">
        <v>-263758</v>
      </c>
      <c r="X100" s="166">
        <v>84703</v>
      </c>
      <c r="Y100" s="166">
        <v>249066</v>
      </c>
      <c r="Z100" s="166">
        <v>257491</v>
      </c>
      <c r="AA100" s="167">
        <v>1849290</v>
      </c>
    </row>
    <row r="102" spans="1:27" ht="12" customHeight="1" x14ac:dyDescent="0.2">
      <c r="A102" s="252" t="s">
        <v>301</v>
      </c>
    </row>
    <row r="103" spans="1:27" ht="11.25" customHeight="1" x14ac:dyDescent="0.2">
      <c r="A103" s="254" t="s">
        <v>302</v>
      </c>
      <c r="B103" s="7"/>
      <c r="C103" s="254">
        <v>27.5</v>
      </c>
      <c r="D103" s="254">
        <v>24.85</v>
      </c>
      <c r="E103" s="254">
        <v>21.75</v>
      </c>
      <c r="F103" s="254">
        <v>20</v>
      </c>
      <c r="G103" s="254">
        <v>20</v>
      </c>
      <c r="H103" s="254">
        <v>22</v>
      </c>
      <c r="I103" s="254">
        <v>34.1</v>
      </c>
      <c r="J103" s="254">
        <v>41</v>
      </c>
      <c r="K103" s="254">
        <v>35.75</v>
      </c>
      <c r="L103" s="254">
        <v>27.75</v>
      </c>
      <c r="M103" s="254">
        <v>29.35</v>
      </c>
      <c r="N103" s="254">
        <v>31.4</v>
      </c>
      <c r="O103" s="254">
        <v>33.35</v>
      </c>
      <c r="P103" s="254">
        <v>31.1</v>
      </c>
      <c r="Q103" s="254">
        <v>27.6</v>
      </c>
      <c r="R103" s="254">
        <v>23.1</v>
      </c>
      <c r="S103" s="254">
        <v>21</v>
      </c>
      <c r="T103" s="254">
        <v>24.75</v>
      </c>
      <c r="U103" s="254">
        <v>40.85</v>
      </c>
      <c r="V103" s="254">
        <v>45.85</v>
      </c>
      <c r="W103" s="254">
        <v>39.6</v>
      </c>
      <c r="X103" s="254">
        <v>27.35</v>
      </c>
      <c r="Y103" s="254">
        <v>29.35</v>
      </c>
      <c r="Z103" s="254">
        <v>34.1</v>
      </c>
      <c r="AA103" s="254"/>
    </row>
    <row r="104" spans="1:27" ht="11.25" customHeight="1" x14ac:dyDescent="0.2">
      <c r="A104" s="254" t="s">
        <v>303</v>
      </c>
      <c r="B104" s="7"/>
      <c r="C104" s="254">
        <v>27.75</v>
      </c>
      <c r="D104" s="254">
        <v>24.5</v>
      </c>
      <c r="E104" s="254">
        <v>21.5</v>
      </c>
      <c r="F104" s="254">
        <v>19.75</v>
      </c>
      <c r="G104" s="254">
        <v>19.75</v>
      </c>
      <c r="H104" s="254">
        <v>21.9</v>
      </c>
      <c r="I104" s="254">
        <v>34.1</v>
      </c>
      <c r="J104" s="254">
        <v>40.25</v>
      </c>
      <c r="K104" s="254">
        <v>35.25</v>
      </c>
      <c r="L104" s="254">
        <v>27.4</v>
      </c>
      <c r="M104" s="254">
        <v>29.15</v>
      </c>
      <c r="N104" s="254">
        <v>31.4</v>
      </c>
      <c r="O104" s="254">
        <v>33.35</v>
      </c>
      <c r="P104" s="254">
        <v>31.1</v>
      </c>
      <c r="Q104" s="254">
        <v>27.6</v>
      </c>
      <c r="R104" s="254">
        <v>22.95</v>
      </c>
      <c r="S104" s="254">
        <v>20.85</v>
      </c>
      <c r="T104" s="254">
        <v>24.6</v>
      </c>
      <c r="U104" s="254">
        <v>40.85</v>
      </c>
      <c r="V104" s="254">
        <v>45.85</v>
      </c>
      <c r="W104" s="254">
        <v>39.6</v>
      </c>
      <c r="X104" s="254">
        <v>27.35</v>
      </c>
      <c r="Y104" s="254">
        <v>29.35</v>
      </c>
      <c r="Z104" s="254">
        <v>34.1</v>
      </c>
      <c r="AA104" s="254"/>
    </row>
    <row r="105" spans="1:27" ht="11.25" customHeight="1" x14ac:dyDescent="0.2">
      <c r="A105" s="254" t="s">
        <v>304</v>
      </c>
      <c r="B105" s="7"/>
      <c r="C105" s="8">
        <v>-0.25</v>
      </c>
      <c r="D105" s="8">
        <v>0.35000000000000142</v>
      </c>
      <c r="E105" s="8">
        <v>0.25</v>
      </c>
      <c r="F105" s="8">
        <v>0.25</v>
      </c>
      <c r="G105" s="8">
        <v>0.25</v>
      </c>
      <c r="H105" s="8">
        <v>0.10000000000000142</v>
      </c>
      <c r="I105" s="8">
        <v>0</v>
      </c>
      <c r="J105" s="8">
        <v>0.75</v>
      </c>
      <c r="K105" s="8">
        <v>0.5</v>
      </c>
      <c r="L105" s="8">
        <v>0.35000000000000142</v>
      </c>
      <c r="M105" s="8">
        <v>0.20000000000000284</v>
      </c>
      <c r="N105" s="8">
        <v>0</v>
      </c>
      <c r="O105" s="8">
        <v>0</v>
      </c>
      <c r="P105" s="8">
        <v>0</v>
      </c>
      <c r="Q105" s="8">
        <v>0</v>
      </c>
      <c r="R105" s="8">
        <v>0.15000000000000213</v>
      </c>
      <c r="S105" s="8">
        <v>0.14999999999999858</v>
      </c>
      <c r="T105" s="8">
        <v>0.14999999999999858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4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4" t="s">
        <v>305</v>
      </c>
      <c r="B107" s="7"/>
      <c r="C107" s="254">
        <v>22</v>
      </c>
      <c r="D107" s="254">
        <v>19</v>
      </c>
      <c r="E107" s="254">
        <v>17.5</v>
      </c>
      <c r="F107" s="254">
        <v>13.75</v>
      </c>
      <c r="G107" s="254">
        <v>12</v>
      </c>
      <c r="H107" s="254">
        <v>13.5</v>
      </c>
      <c r="I107" s="254">
        <v>24</v>
      </c>
      <c r="J107" s="254">
        <v>28</v>
      </c>
      <c r="K107" s="254">
        <v>24</v>
      </c>
      <c r="L107" s="254">
        <v>21.5</v>
      </c>
      <c r="M107" s="254">
        <v>22.5</v>
      </c>
      <c r="N107" s="254">
        <v>24.25</v>
      </c>
      <c r="O107" s="254">
        <v>24.25</v>
      </c>
      <c r="P107" s="254">
        <v>21.25</v>
      </c>
      <c r="Q107" s="254">
        <v>19.25</v>
      </c>
      <c r="R107" s="254">
        <v>15.75</v>
      </c>
      <c r="S107" s="254">
        <v>13.75</v>
      </c>
      <c r="T107" s="254">
        <v>13.25</v>
      </c>
      <c r="U107" s="254">
        <v>27.25</v>
      </c>
      <c r="V107" s="254">
        <v>30.25</v>
      </c>
      <c r="W107" s="254">
        <v>28.25</v>
      </c>
      <c r="X107" s="254">
        <v>21.25</v>
      </c>
      <c r="Y107" s="254">
        <v>23.25</v>
      </c>
      <c r="Z107" s="254">
        <v>26.25</v>
      </c>
      <c r="AA107" s="254"/>
    </row>
    <row r="108" spans="1:27" ht="11.25" customHeight="1" x14ac:dyDescent="0.2">
      <c r="A108" s="254" t="s">
        <v>306</v>
      </c>
      <c r="B108" s="7"/>
      <c r="C108" s="254">
        <v>22</v>
      </c>
      <c r="D108" s="254">
        <v>19</v>
      </c>
      <c r="E108" s="254">
        <v>17</v>
      </c>
      <c r="F108" s="254">
        <v>13.75</v>
      </c>
      <c r="G108" s="254">
        <v>12</v>
      </c>
      <c r="H108" s="254">
        <v>12</v>
      </c>
      <c r="I108" s="254">
        <v>24</v>
      </c>
      <c r="J108" s="254">
        <v>28</v>
      </c>
      <c r="K108" s="254">
        <v>24</v>
      </c>
      <c r="L108" s="254">
        <v>21.5</v>
      </c>
      <c r="M108" s="254">
        <v>22.5</v>
      </c>
      <c r="N108" s="254">
        <v>24.25</v>
      </c>
      <c r="O108" s="254">
        <v>24.25</v>
      </c>
      <c r="P108" s="254">
        <v>21.25</v>
      </c>
      <c r="Q108" s="254">
        <v>19.25</v>
      </c>
      <c r="R108" s="254">
        <v>15.75</v>
      </c>
      <c r="S108" s="254">
        <v>13.75</v>
      </c>
      <c r="T108" s="254">
        <v>13.25</v>
      </c>
      <c r="U108" s="254">
        <v>27.25</v>
      </c>
      <c r="V108" s="254">
        <v>30.25</v>
      </c>
      <c r="W108" s="254">
        <v>28.25</v>
      </c>
      <c r="X108" s="254">
        <v>21.25</v>
      </c>
      <c r="Y108" s="254">
        <v>23.25</v>
      </c>
      <c r="Z108" s="254">
        <v>26.25</v>
      </c>
      <c r="AA108" s="254"/>
    </row>
    <row r="109" spans="1:27" ht="11.25" customHeight="1" x14ac:dyDescent="0.2">
      <c r="A109" s="254" t="s">
        <v>307</v>
      </c>
      <c r="B109" s="7"/>
      <c r="C109" s="8">
        <v>0</v>
      </c>
      <c r="D109" s="8">
        <v>0</v>
      </c>
      <c r="E109" s="8">
        <v>0.5</v>
      </c>
      <c r="F109" s="8">
        <v>0</v>
      </c>
      <c r="G109" s="8">
        <v>0</v>
      </c>
      <c r="H109" s="8">
        <v>1.5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4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4" t="s">
        <v>4</v>
      </c>
      <c r="B112" s="7"/>
      <c r="C112" s="254">
        <v>0</v>
      </c>
      <c r="D112" s="254">
        <v>0</v>
      </c>
      <c r="E112" s="254">
        <v>0</v>
      </c>
      <c r="F112" s="254">
        <v>0</v>
      </c>
      <c r="G112" s="254">
        <v>0</v>
      </c>
      <c r="H112" s="254">
        <v>0</v>
      </c>
      <c r="I112" s="254">
        <v>0</v>
      </c>
      <c r="J112" s="254">
        <v>0</v>
      </c>
      <c r="K112" s="254">
        <v>0</v>
      </c>
      <c r="L112" s="254">
        <v>0</v>
      </c>
      <c r="M112" s="254">
        <v>0</v>
      </c>
      <c r="N112" s="254">
        <v>0</v>
      </c>
      <c r="O112" s="254">
        <v>0</v>
      </c>
      <c r="P112" s="254">
        <v>0</v>
      </c>
      <c r="Q112" s="254">
        <v>0</v>
      </c>
      <c r="R112" s="254">
        <v>0</v>
      </c>
      <c r="S112" s="254">
        <v>0</v>
      </c>
      <c r="T112" s="254">
        <v>0</v>
      </c>
      <c r="U112" s="254">
        <v>0</v>
      </c>
      <c r="V112" s="254">
        <v>0</v>
      </c>
      <c r="W112" s="254">
        <v>0</v>
      </c>
      <c r="X112" s="254">
        <v>0</v>
      </c>
      <c r="Y112" s="254">
        <v>0</v>
      </c>
      <c r="Z112" s="254">
        <v>0</v>
      </c>
      <c r="AA112" s="254"/>
    </row>
    <row r="113" spans="1:27" ht="11.25" customHeight="1" x14ac:dyDescent="0.2">
      <c r="A113" s="254" t="s">
        <v>5</v>
      </c>
      <c r="B113" s="7"/>
      <c r="C113" s="254">
        <v>31</v>
      </c>
      <c r="D113" s="254">
        <v>31</v>
      </c>
      <c r="E113" s="254">
        <v>31</v>
      </c>
      <c r="F113" s="254">
        <v>31</v>
      </c>
      <c r="G113" s="254">
        <v>31</v>
      </c>
      <c r="H113" s="254">
        <v>31</v>
      </c>
      <c r="I113" s="254">
        <v>40.444400000000002</v>
      </c>
      <c r="J113" s="254">
        <v>40.444400000000002</v>
      </c>
      <c r="K113" s="254">
        <v>40.444400000000002</v>
      </c>
      <c r="L113" s="254">
        <v>31</v>
      </c>
      <c r="M113" s="254">
        <v>31</v>
      </c>
      <c r="N113" s="254">
        <v>31</v>
      </c>
      <c r="O113" s="254">
        <v>31</v>
      </c>
      <c r="P113" s="254">
        <v>31</v>
      </c>
      <c r="Q113" s="254">
        <v>31</v>
      </c>
      <c r="R113" s="254">
        <v>31</v>
      </c>
      <c r="S113" s="254">
        <v>31</v>
      </c>
      <c r="T113" s="254">
        <v>31</v>
      </c>
      <c r="U113" s="254">
        <v>40.444400000000002</v>
      </c>
      <c r="V113" s="254">
        <v>40.444400000000002</v>
      </c>
      <c r="W113" s="254">
        <v>40.444400000000002</v>
      </c>
      <c r="X113" s="254">
        <v>31</v>
      </c>
      <c r="Y113" s="254">
        <v>31</v>
      </c>
      <c r="Z113" s="254">
        <v>31</v>
      </c>
      <c r="AA113" s="254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4" t="s">
        <v>6</v>
      </c>
      <c r="B115" s="7"/>
      <c r="C115" s="254">
        <v>0</v>
      </c>
      <c r="D115" s="254">
        <v>0</v>
      </c>
      <c r="E115" s="254">
        <v>0</v>
      </c>
      <c r="F115" s="254">
        <v>0</v>
      </c>
      <c r="G115" s="254">
        <v>0</v>
      </c>
      <c r="H115" s="254">
        <v>0</v>
      </c>
      <c r="I115" s="254">
        <v>0</v>
      </c>
      <c r="J115" s="254">
        <v>0</v>
      </c>
      <c r="K115" s="254">
        <v>0</v>
      </c>
      <c r="L115" s="254">
        <v>0</v>
      </c>
      <c r="M115" s="254">
        <v>0</v>
      </c>
      <c r="N115" s="254">
        <v>0</v>
      </c>
      <c r="O115" s="254">
        <v>0</v>
      </c>
      <c r="P115" s="254">
        <v>0</v>
      </c>
      <c r="Q115" s="254">
        <v>0</v>
      </c>
      <c r="R115" s="254">
        <v>0</v>
      </c>
      <c r="S115" s="254">
        <v>0</v>
      </c>
      <c r="T115" s="254">
        <v>0</v>
      </c>
      <c r="U115" s="254">
        <v>0</v>
      </c>
      <c r="V115" s="254">
        <v>0</v>
      </c>
      <c r="W115" s="254">
        <v>0</v>
      </c>
      <c r="X115" s="254">
        <v>0</v>
      </c>
      <c r="Y115" s="254">
        <v>0</v>
      </c>
      <c r="Z115" s="254">
        <v>0</v>
      </c>
      <c r="AA115" s="254"/>
    </row>
    <row r="116" spans="1:27" ht="11.25" customHeight="1" x14ac:dyDescent="0.2">
      <c r="A116" s="254" t="s">
        <v>7</v>
      </c>
      <c r="B116" s="7"/>
      <c r="C116" s="254">
        <v>31</v>
      </c>
      <c r="D116" s="254">
        <v>31</v>
      </c>
      <c r="E116" s="254">
        <v>31</v>
      </c>
      <c r="F116" s="254">
        <v>31</v>
      </c>
      <c r="G116" s="254">
        <v>31</v>
      </c>
      <c r="H116" s="254">
        <v>31</v>
      </c>
      <c r="I116" s="254">
        <v>31</v>
      </c>
      <c r="J116" s="254">
        <v>31</v>
      </c>
      <c r="K116" s="254">
        <v>31</v>
      </c>
      <c r="L116" s="254">
        <v>31</v>
      </c>
      <c r="M116" s="254">
        <v>31</v>
      </c>
      <c r="N116" s="254">
        <v>31</v>
      </c>
      <c r="O116" s="254">
        <v>31</v>
      </c>
      <c r="P116" s="254">
        <v>31</v>
      </c>
      <c r="Q116" s="254">
        <v>31</v>
      </c>
      <c r="R116" s="254">
        <v>31</v>
      </c>
      <c r="S116" s="254">
        <v>31</v>
      </c>
      <c r="T116" s="254">
        <v>31</v>
      </c>
      <c r="U116" s="254">
        <v>31</v>
      </c>
      <c r="V116" s="254">
        <v>31</v>
      </c>
      <c r="W116" s="254">
        <v>31</v>
      </c>
      <c r="X116" s="254">
        <v>31</v>
      </c>
      <c r="Y116" s="254">
        <v>31</v>
      </c>
      <c r="Z116" s="254">
        <v>31</v>
      </c>
      <c r="AA116" s="254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229</v>
      </c>
      <c r="D118" s="159" t="s">
        <v>230</v>
      </c>
      <c r="E118" s="159" t="s">
        <v>231</v>
      </c>
      <c r="F118" s="159" t="s">
        <v>232</v>
      </c>
      <c r="G118" s="159" t="s">
        <v>233</v>
      </c>
      <c r="H118" s="159" t="s">
        <v>234</v>
      </c>
      <c r="I118" s="159" t="s">
        <v>235</v>
      </c>
      <c r="J118" s="159" t="s">
        <v>236</v>
      </c>
      <c r="K118" s="159" t="s">
        <v>237</v>
      </c>
      <c r="L118" s="159" t="s">
        <v>238</v>
      </c>
      <c r="M118" s="159" t="s">
        <v>239</v>
      </c>
      <c r="N118" s="159" t="s">
        <v>240</v>
      </c>
      <c r="O118" s="159" t="s">
        <v>241</v>
      </c>
      <c r="P118" s="159" t="s">
        <v>242</v>
      </c>
      <c r="Q118" s="159" t="s">
        <v>243</v>
      </c>
      <c r="R118" s="159" t="s">
        <v>244</v>
      </c>
      <c r="S118" s="159" t="s">
        <v>245</v>
      </c>
      <c r="T118" s="159" t="s">
        <v>246</v>
      </c>
      <c r="U118" s="159" t="s">
        <v>247</v>
      </c>
      <c r="V118" s="159" t="s">
        <v>248</v>
      </c>
      <c r="W118" s="159" t="s">
        <v>249</v>
      </c>
      <c r="X118" s="159" t="s">
        <v>250</v>
      </c>
      <c r="Y118" s="159" t="s">
        <v>251</v>
      </c>
      <c r="Z118" s="159" t="s">
        <v>252</v>
      </c>
      <c r="AA118" s="159" t="s">
        <v>72</v>
      </c>
    </row>
    <row r="119" spans="1:27" ht="11.25" customHeight="1" x14ac:dyDescent="0.2">
      <c r="A119" s="163" t="s">
        <v>295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296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283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297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298</v>
      </c>
      <c r="B124" s="161"/>
      <c r="C124" s="253">
        <v>0</v>
      </c>
      <c r="D124" s="253">
        <v>0</v>
      </c>
      <c r="E124" s="253">
        <v>0</v>
      </c>
      <c r="F124" s="253">
        <v>0</v>
      </c>
      <c r="G124" s="253">
        <v>0</v>
      </c>
      <c r="H124" s="253">
        <v>0</v>
      </c>
      <c r="I124" s="253">
        <v>0</v>
      </c>
      <c r="J124" s="253">
        <v>0</v>
      </c>
      <c r="K124" s="253">
        <v>0</v>
      </c>
      <c r="L124" s="253">
        <v>0</v>
      </c>
      <c r="M124" s="253">
        <v>0</v>
      </c>
      <c r="N124" s="253">
        <v>0</v>
      </c>
      <c r="O124" s="253">
        <v>0</v>
      </c>
      <c r="P124" s="253">
        <v>0</v>
      </c>
      <c r="Q124" s="253">
        <v>0</v>
      </c>
      <c r="R124" s="253">
        <v>0</v>
      </c>
      <c r="S124" s="253">
        <v>0</v>
      </c>
      <c r="T124" s="253">
        <v>0</v>
      </c>
      <c r="U124" s="253">
        <v>0</v>
      </c>
      <c r="V124" s="253">
        <v>0</v>
      </c>
      <c r="W124" s="253">
        <v>0</v>
      </c>
      <c r="X124" s="253">
        <v>0</v>
      </c>
      <c r="Y124" s="253">
        <v>0</v>
      </c>
      <c r="Z124" s="253">
        <v>0</v>
      </c>
      <c r="AA124" s="253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299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300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292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2" t="s">
        <v>301</v>
      </c>
    </row>
    <row r="131" spans="1:27" ht="11.25" customHeight="1" x14ac:dyDescent="0.2">
      <c r="A131" s="254" t="s">
        <v>302</v>
      </c>
      <c r="B131" s="7"/>
      <c r="C131" s="254">
        <v>0</v>
      </c>
      <c r="D131" s="254">
        <v>0</v>
      </c>
      <c r="E131" s="254">
        <v>0</v>
      </c>
      <c r="F131" s="254">
        <v>0</v>
      </c>
      <c r="G131" s="254">
        <v>0</v>
      </c>
      <c r="H131" s="254">
        <v>0</v>
      </c>
      <c r="I131" s="254">
        <v>0</v>
      </c>
      <c r="J131" s="254">
        <v>0</v>
      </c>
      <c r="K131" s="254">
        <v>0</v>
      </c>
      <c r="L131" s="254">
        <v>0</v>
      </c>
      <c r="M131" s="254">
        <v>0</v>
      </c>
      <c r="N131" s="254">
        <v>0</v>
      </c>
      <c r="O131" s="254">
        <v>0</v>
      </c>
      <c r="P131" s="254">
        <v>0</v>
      </c>
      <c r="Q131" s="254">
        <v>0</v>
      </c>
      <c r="R131" s="254">
        <v>0</v>
      </c>
      <c r="S131" s="254">
        <v>0</v>
      </c>
      <c r="T131" s="254">
        <v>0</v>
      </c>
      <c r="U131" s="254">
        <v>0</v>
      </c>
      <c r="V131" s="254">
        <v>0</v>
      </c>
      <c r="W131" s="254">
        <v>0</v>
      </c>
      <c r="X131" s="254">
        <v>0</v>
      </c>
      <c r="Y131" s="254">
        <v>0</v>
      </c>
      <c r="Z131" s="254">
        <v>0</v>
      </c>
      <c r="AA131" s="254"/>
    </row>
    <row r="132" spans="1:27" ht="11.25" customHeight="1" x14ac:dyDescent="0.2">
      <c r="A132" s="254" t="s">
        <v>303</v>
      </c>
      <c r="B132" s="7"/>
      <c r="C132" s="254">
        <v>0</v>
      </c>
      <c r="D132" s="254">
        <v>0</v>
      </c>
      <c r="E132" s="254">
        <v>0</v>
      </c>
      <c r="F132" s="254">
        <v>0</v>
      </c>
      <c r="G132" s="254">
        <v>0</v>
      </c>
      <c r="H132" s="254">
        <v>0</v>
      </c>
      <c r="I132" s="254">
        <v>0</v>
      </c>
      <c r="J132" s="254">
        <v>0</v>
      </c>
      <c r="K132" s="254">
        <v>0</v>
      </c>
      <c r="L132" s="254">
        <v>0</v>
      </c>
      <c r="M132" s="254">
        <v>0</v>
      </c>
      <c r="N132" s="254">
        <v>0</v>
      </c>
      <c r="O132" s="254">
        <v>0</v>
      </c>
      <c r="P132" s="254">
        <v>0</v>
      </c>
      <c r="Q132" s="254">
        <v>0</v>
      </c>
      <c r="R132" s="254">
        <v>0</v>
      </c>
      <c r="S132" s="254">
        <v>0</v>
      </c>
      <c r="T132" s="254">
        <v>0</v>
      </c>
      <c r="U132" s="254">
        <v>0</v>
      </c>
      <c r="V132" s="254">
        <v>0</v>
      </c>
      <c r="W132" s="254">
        <v>0</v>
      </c>
      <c r="X132" s="254">
        <v>0</v>
      </c>
      <c r="Y132" s="254">
        <v>0</v>
      </c>
      <c r="Z132" s="254">
        <v>0</v>
      </c>
      <c r="AA132" s="254"/>
    </row>
    <row r="133" spans="1:27" ht="11.25" customHeight="1" x14ac:dyDescent="0.2">
      <c r="A133" s="254" t="s">
        <v>304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4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4" t="s">
        <v>305</v>
      </c>
      <c r="B135" s="7"/>
      <c r="C135" s="254">
        <v>0</v>
      </c>
      <c r="D135" s="254">
        <v>0</v>
      </c>
      <c r="E135" s="254">
        <v>0</v>
      </c>
      <c r="F135" s="254">
        <v>0</v>
      </c>
      <c r="G135" s="254">
        <v>0</v>
      </c>
      <c r="H135" s="254">
        <v>0</v>
      </c>
      <c r="I135" s="254">
        <v>0</v>
      </c>
      <c r="J135" s="254">
        <v>0</v>
      </c>
      <c r="K135" s="254">
        <v>0</v>
      </c>
      <c r="L135" s="254">
        <v>0</v>
      </c>
      <c r="M135" s="254">
        <v>0</v>
      </c>
      <c r="N135" s="254">
        <v>0</v>
      </c>
      <c r="O135" s="254">
        <v>0</v>
      </c>
      <c r="P135" s="254">
        <v>0</v>
      </c>
      <c r="Q135" s="254">
        <v>0</v>
      </c>
      <c r="R135" s="254">
        <v>0</v>
      </c>
      <c r="S135" s="254">
        <v>0</v>
      </c>
      <c r="T135" s="254">
        <v>0</v>
      </c>
      <c r="U135" s="254">
        <v>0</v>
      </c>
      <c r="V135" s="254">
        <v>0</v>
      </c>
      <c r="W135" s="254">
        <v>0</v>
      </c>
      <c r="X135" s="254">
        <v>0</v>
      </c>
      <c r="Y135" s="254">
        <v>0</v>
      </c>
      <c r="Z135" s="254">
        <v>0</v>
      </c>
      <c r="AA135" s="254"/>
    </row>
    <row r="136" spans="1:27" ht="11.25" customHeight="1" x14ac:dyDescent="0.2">
      <c r="A136" s="254" t="s">
        <v>306</v>
      </c>
      <c r="B136" s="7"/>
      <c r="C136" s="254">
        <v>0</v>
      </c>
      <c r="D136" s="254">
        <v>0</v>
      </c>
      <c r="E136" s="254">
        <v>0</v>
      </c>
      <c r="F136" s="254">
        <v>0</v>
      </c>
      <c r="G136" s="254">
        <v>0</v>
      </c>
      <c r="H136" s="254">
        <v>0</v>
      </c>
      <c r="I136" s="254">
        <v>0</v>
      </c>
      <c r="J136" s="254">
        <v>0</v>
      </c>
      <c r="K136" s="254">
        <v>0</v>
      </c>
      <c r="L136" s="254">
        <v>0</v>
      </c>
      <c r="M136" s="254">
        <v>0</v>
      </c>
      <c r="N136" s="254">
        <v>0</v>
      </c>
      <c r="O136" s="254">
        <v>0</v>
      </c>
      <c r="P136" s="254">
        <v>0</v>
      </c>
      <c r="Q136" s="254">
        <v>0</v>
      </c>
      <c r="R136" s="254">
        <v>0</v>
      </c>
      <c r="S136" s="254">
        <v>0</v>
      </c>
      <c r="T136" s="254">
        <v>0</v>
      </c>
      <c r="U136" s="254">
        <v>0</v>
      </c>
      <c r="V136" s="254">
        <v>0</v>
      </c>
      <c r="W136" s="254">
        <v>0</v>
      </c>
      <c r="X136" s="254">
        <v>0</v>
      </c>
      <c r="Y136" s="254">
        <v>0</v>
      </c>
      <c r="Z136" s="254">
        <v>0</v>
      </c>
      <c r="AA136" s="254"/>
    </row>
    <row r="137" spans="1:27" ht="11.25" customHeight="1" x14ac:dyDescent="0.2">
      <c r="A137" s="254" t="s">
        <v>307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4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4" t="s">
        <v>4</v>
      </c>
      <c r="B140" s="7"/>
      <c r="C140" s="254">
        <v>0</v>
      </c>
      <c r="D140" s="254">
        <v>0</v>
      </c>
      <c r="E140" s="254">
        <v>0</v>
      </c>
      <c r="F140" s="254">
        <v>0</v>
      </c>
      <c r="G140" s="254">
        <v>0</v>
      </c>
      <c r="H140" s="254">
        <v>0</v>
      </c>
      <c r="I140" s="254">
        <v>0</v>
      </c>
      <c r="J140" s="254">
        <v>0</v>
      </c>
      <c r="K140" s="254">
        <v>0</v>
      </c>
      <c r="L140" s="254">
        <v>0</v>
      </c>
      <c r="M140" s="254">
        <v>0</v>
      </c>
      <c r="N140" s="254">
        <v>0</v>
      </c>
      <c r="O140" s="254">
        <v>0</v>
      </c>
      <c r="P140" s="254">
        <v>0</v>
      </c>
      <c r="Q140" s="254">
        <v>0</v>
      </c>
      <c r="R140" s="254">
        <v>0</v>
      </c>
      <c r="S140" s="254">
        <v>0</v>
      </c>
      <c r="T140" s="254">
        <v>0</v>
      </c>
      <c r="U140" s="254">
        <v>0</v>
      </c>
      <c r="V140" s="254">
        <v>0</v>
      </c>
      <c r="W140" s="254">
        <v>0</v>
      </c>
      <c r="X140" s="254">
        <v>0</v>
      </c>
      <c r="Y140" s="254">
        <v>0</v>
      </c>
      <c r="Z140" s="254">
        <v>0</v>
      </c>
      <c r="AA140" s="254"/>
    </row>
    <row r="141" spans="1:27" ht="11.25" customHeight="1" x14ac:dyDescent="0.2">
      <c r="A141" s="254" t="s">
        <v>5</v>
      </c>
      <c r="B141" s="7"/>
      <c r="C141" s="254">
        <v>0</v>
      </c>
      <c r="D141" s="254">
        <v>0</v>
      </c>
      <c r="E141" s="254">
        <v>0</v>
      </c>
      <c r="F141" s="254">
        <v>0</v>
      </c>
      <c r="G141" s="254">
        <v>0</v>
      </c>
      <c r="H141" s="254">
        <v>0</v>
      </c>
      <c r="I141" s="254">
        <v>0</v>
      </c>
      <c r="J141" s="254">
        <v>0</v>
      </c>
      <c r="K141" s="254">
        <v>0</v>
      </c>
      <c r="L141" s="254">
        <v>0</v>
      </c>
      <c r="M141" s="254">
        <v>0</v>
      </c>
      <c r="N141" s="254">
        <v>0</v>
      </c>
      <c r="O141" s="254">
        <v>0</v>
      </c>
      <c r="P141" s="254">
        <v>0</v>
      </c>
      <c r="Q141" s="254">
        <v>0</v>
      </c>
      <c r="R141" s="254">
        <v>0</v>
      </c>
      <c r="S141" s="254">
        <v>0</v>
      </c>
      <c r="T141" s="254">
        <v>0</v>
      </c>
      <c r="U141" s="254">
        <v>0</v>
      </c>
      <c r="V141" s="254">
        <v>0</v>
      </c>
      <c r="W141" s="254">
        <v>0</v>
      </c>
      <c r="X141" s="254">
        <v>0</v>
      </c>
      <c r="Y141" s="254">
        <v>0</v>
      </c>
      <c r="Z141" s="254">
        <v>0</v>
      </c>
      <c r="AA141" s="254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4" t="s">
        <v>6</v>
      </c>
      <c r="B143" s="7"/>
      <c r="C143" s="254">
        <v>0</v>
      </c>
      <c r="D143" s="254">
        <v>0</v>
      </c>
      <c r="E143" s="254">
        <v>0</v>
      </c>
      <c r="F143" s="254">
        <v>0</v>
      </c>
      <c r="G143" s="254">
        <v>0</v>
      </c>
      <c r="H143" s="254">
        <v>0</v>
      </c>
      <c r="I143" s="254">
        <v>0</v>
      </c>
      <c r="J143" s="254">
        <v>0</v>
      </c>
      <c r="K143" s="254">
        <v>0</v>
      </c>
      <c r="L143" s="254">
        <v>0</v>
      </c>
      <c r="M143" s="254">
        <v>0</v>
      </c>
      <c r="N143" s="254">
        <v>0</v>
      </c>
      <c r="O143" s="254">
        <v>0</v>
      </c>
      <c r="P143" s="254">
        <v>0</v>
      </c>
      <c r="Q143" s="254">
        <v>0</v>
      </c>
      <c r="R143" s="254">
        <v>0</v>
      </c>
      <c r="S143" s="254">
        <v>0</v>
      </c>
      <c r="T143" s="254">
        <v>0</v>
      </c>
      <c r="U143" s="254">
        <v>0</v>
      </c>
      <c r="V143" s="254">
        <v>0</v>
      </c>
      <c r="W143" s="254">
        <v>0</v>
      </c>
      <c r="X143" s="254">
        <v>0</v>
      </c>
      <c r="Y143" s="254">
        <v>0</v>
      </c>
      <c r="Z143" s="254">
        <v>0</v>
      </c>
      <c r="AA143" s="254"/>
    </row>
    <row r="144" spans="1:27" ht="11.25" customHeight="1" x14ac:dyDescent="0.2">
      <c r="A144" s="254" t="s">
        <v>7</v>
      </c>
      <c r="B144" s="7"/>
      <c r="C144" s="254">
        <v>0</v>
      </c>
      <c r="D144" s="254">
        <v>0</v>
      </c>
      <c r="E144" s="254">
        <v>0</v>
      </c>
      <c r="F144" s="254">
        <v>0</v>
      </c>
      <c r="G144" s="254">
        <v>0</v>
      </c>
      <c r="H144" s="254">
        <v>0</v>
      </c>
      <c r="I144" s="254">
        <v>0</v>
      </c>
      <c r="J144" s="254">
        <v>0</v>
      </c>
      <c r="K144" s="254">
        <v>0</v>
      </c>
      <c r="L144" s="254">
        <v>0</v>
      </c>
      <c r="M144" s="254">
        <v>0</v>
      </c>
      <c r="N144" s="254">
        <v>0</v>
      </c>
      <c r="O144" s="254">
        <v>0</v>
      </c>
      <c r="P144" s="254">
        <v>0</v>
      </c>
      <c r="Q144" s="254">
        <v>0</v>
      </c>
      <c r="R144" s="254">
        <v>0</v>
      </c>
      <c r="S144" s="254">
        <v>0</v>
      </c>
      <c r="T144" s="254">
        <v>0</v>
      </c>
      <c r="U144" s="254">
        <v>0</v>
      </c>
      <c r="V144" s="254">
        <v>0</v>
      </c>
      <c r="W144" s="254">
        <v>0</v>
      </c>
      <c r="X144" s="254">
        <v>0</v>
      </c>
      <c r="Y144" s="254">
        <v>0</v>
      </c>
      <c r="Z144" s="254">
        <v>0</v>
      </c>
      <c r="AA144" s="254"/>
    </row>
    <row r="145" spans="1:27" ht="13.5" customHeight="1" thickBot="1" x14ac:dyDescent="0.25"/>
    <row r="146" spans="1:27" ht="12" customHeight="1" thickBot="1" x14ac:dyDescent="0.25">
      <c r="A146" s="158" t="s">
        <v>310</v>
      </c>
      <c r="C146" s="159" t="s">
        <v>229</v>
      </c>
      <c r="D146" s="159" t="s">
        <v>230</v>
      </c>
      <c r="E146" s="159" t="s">
        <v>231</v>
      </c>
      <c r="F146" s="159" t="s">
        <v>232</v>
      </c>
      <c r="G146" s="159" t="s">
        <v>233</v>
      </c>
      <c r="H146" s="159" t="s">
        <v>234</v>
      </c>
      <c r="I146" s="159" t="s">
        <v>235</v>
      </c>
      <c r="J146" s="159" t="s">
        <v>236</v>
      </c>
      <c r="K146" s="159" t="s">
        <v>237</v>
      </c>
      <c r="L146" s="159" t="s">
        <v>238</v>
      </c>
      <c r="M146" s="159" t="s">
        <v>239</v>
      </c>
      <c r="N146" s="159" t="s">
        <v>240</v>
      </c>
      <c r="O146" s="159" t="s">
        <v>241</v>
      </c>
      <c r="P146" s="159" t="s">
        <v>242</v>
      </c>
      <c r="Q146" s="159" t="s">
        <v>243</v>
      </c>
      <c r="R146" s="159" t="s">
        <v>244</v>
      </c>
      <c r="S146" s="159" t="s">
        <v>245</v>
      </c>
      <c r="T146" s="159" t="s">
        <v>246</v>
      </c>
      <c r="U146" s="159" t="s">
        <v>247</v>
      </c>
      <c r="V146" s="159" t="s">
        <v>248</v>
      </c>
      <c r="W146" s="159" t="s">
        <v>249</v>
      </c>
      <c r="X146" s="159" t="s">
        <v>250</v>
      </c>
      <c r="Y146" s="159" t="s">
        <v>251</v>
      </c>
      <c r="Z146" s="159" t="s">
        <v>252</v>
      </c>
      <c r="AA146" s="159" t="s">
        <v>72</v>
      </c>
    </row>
    <row r="147" spans="1:27" ht="11.25" customHeight="1" x14ac:dyDescent="0.2">
      <c r="A147" s="163" t="s">
        <v>295</v>
      </c>
      <c r="B147" s="161"/>
      <c r="C147" s="163">
        <v>-798.79560000000004</v>
      </c>
      <c r="D147" s="163">
        <v>-923.65309999999999</v>
      </c>
      <c r="E147" s="163">
        <v>-834.99289999999996</v>
      </c>
      <c r="F147" s="163">
        <v>-793.75310000000002</v>
      </c>
      <c r="G147" s="163">
        <v>-695.73969999999997</v>
      </c>
      <c r="H147" s="163">
        <v>-865.04949999999997</v>
      </c>
      <c r="I147" s="163">
        <v>-536.95190000000002</v>
      </c>
      <c r="J147" s="163">
        <v>-540.74720000000002</v>
      </c>
      <c r="K147" s="163">
        <v>-555.70439999999996</v>
      </c>
      <c r="L147" s="163">
        <v>-624.49590000000001</v>
      </c>
      <c r="M147" s="163">
        <v>-769.12120000000004</v>
      </c>
      <c r="N147" s="163">
        <v>-850.55290000000002</v>
      </c>
      <c r="O147" s="163">
        <v>-917.5059</v>
      </c>
      <c r="P147" s="163">
        <v>-852.78219999999999</v>
      </c>
      <c r="Q147" s="163">
        <v>-785.28189999999995</v>
      </c>
      <c r="R147" s="163">
        <v>-900.01379999999995</v>
      </c>
      <c r="S147" s="163">
        <v>-914.65419999999995</v>
      </c>
      <c r="T147" s="163">
        <v>-929.26490000000001</v>
      </c>
      <c r="U147" s="163">
        <v>-648.60509999999999</v>
      </c>
      <c r="V147" s="163">
        <v>-695.82889999999998</v>
      </c>
      <c r="W147" s="163">
        <v>-609.44770000000005</v>
      </c>
      <c r="X147" s="163">
        <v>-753.53120000000001</v>
      </c>
      <c r="Y147" s="163">
        <v>-815.07119999999998</v>
      </c>
      <c r="Z147" s="163">
        <v>-961.54719999999998</v>
      </c>
      <c r="AA147" s="163">
        <v>-772.80340000000001</v>
      </c>
    </row>
    <row r="148" spans="1:27" ht="11.25" customHeight="1" thickBot="1" x14ac:dyDescent="0.25">
      <c r="A148" s="163" t="s">
        <v>296</v>
      </c>
      <c r="B148" s="161"/>
      <c r="C148" s="163">
        <v>-960.65509999999995</v>
      </c>
      <c r="D148" s="163">
        <v>-909.68880000000001</v>
      </c>
      <c r="E148" s="163">
        <v>-846.88070000000005</v>
      </c>
      <c r="F148" s="163">
        <v>-739.60929999999996</v>
      </c>
      <c r="G148" s="163">
        <v>-651.02790000000005</v>
      </c>
      <c r="H148" s="163">
        <v>-793.62739999999997</v>
      </c>
      <c r="I148" s="163">
        <v>-352.7192</v>
      </c>
      <c r="J148" s="163">
        <v>-355.71679999999998</v>
      </c>
      <c r="K148" s="163">
        <v>-468.99779999999998</v>
      </c>
      <c r="L148" s="163">
        <v>-648.79169999999999</v>
      </c>
      <c r="M148" s="163">
        <v>-844.01310000000001</v>
      </c>
      <c r="N148" s="163">
        <v>-825.37750000000005</v>
      </c>
      <c r="O148" s="163">
        <v>-954.32380000000001</v>
      </c>
      <c r="P148" s="163">
        <v>-925.1875</v>
      </c>
      <c r="Q148" s="163">
        <v>-752.24310000000003</v>
      </c>
      <c r="R148" s="163">
        <v>-815.38400000000001</v>
      </c>
      <c r="S148" s="163">
        <v>-773.01049999999998</v>
      </c>
      <c r="T148" s="163">
        <v>-804.61739999999998</v>
      </c>
      <c r="U148" s="163">
        <v>-406.26530000000002</v>
      </c>
      <c r="V148" s="163">
        <v>-474.26740000000001</v>
      </c>
      <c r="W148" s="163">
        <v>-428.81450000000001</v>
      </c>
      <c r="X148" s="163">
        <v>-636.19600000000003</v>
      </c>
      <c r="Y148" s="163">
        <v>-793.06240000000003</v>
      </c>
      <c r="Z148" s="163">
        <v>-847.39409999999998</v>
      </c>
      <c r="AA148" s="163">
        <v>-707.11400000000003</v>
      </c>
    </row>
    <row r="149" spans="1:27" ht="11.25" customHeight="1" thickBot="1" x14ac:dyDescent="0.25">
      <c r="A149" s="165" t="s">
        <v>283</v>
      </c>
      <c r="B149" s="166"/>
      <c r="C149" s="166">
        <v>-870.15300000000002</v>
      </c>
      <c r="D149" s="166">
        <v>-917.66840000000002</v>
      </c>
      <c r="E149" s="166">
        <v>-840.23379999999997</v>
      </c>
      <c r="F149" s="166">
        <v>-770.89239999999995</v>
      </c>
      <c r="G149" s="166">
        <v>-676.02809999999999</v>
      </c>
      <c r="H149" s="166">
        <v>-833.30640000000005</v>
      </c>
      <c r="I149" s="166">
        <v>-455.73099999999999</v>
      </c>
      <c r="J149" s="166">
        <v>-463.15379999999999</v>
      </c>
      <c r="K149" s="166">
        <v>-515.2414</v>
      </c>
      <c r="L149" s="166">
        <v>-634.68449999999996</v>
      </c>
      <c r="M149" s="166">
        <v>-802.40650000000005</v>
      </c>
      <c r="N149" s="166">
        <v>-838.91269999999997</v>
      </c>
      <c r="O149" s="166">
        <v>-933.73749999999995</v>
      </c>
      <c r="P149" s="166">
        <v>-883.81309999999996</v>
      </c>
      <c r="Q149" s="166">
        <v>-770.71640000000002</v>
      </c>
      <c r="R149" s="166">
        <v>-864.28120000000001</v>
      </c>
      <c r="S149" s="166">
        <v>-852.20910000000003</v>
      </c>
      <c r="T149" s="166">
        <v>-873.86599999999999</v>
      </c>
      <c r="U149" s="166">
        <v>-541.76710000000003</v>
      </c>
      <c r="V149" s="166">
        <v>-598.15120000000002</v>
      </c>
      <c r="W149" s="166">
        <v>-529.16629999999998</v>
      </c>
      <c r="X149" s="166">
        <v>-704.3261</v>
      </c>
      <c r="Y149" s="166">
        <v>-804.80039999999997</v>
      </c>
      <c r="Z149" s="166">
        <v>-911.22170000000006</v>
      </c>
      <c r="AA149" s="167">
        <v>-743.94809999999995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297</v>
      </c>
      <c r="B151" s="161"/>
      <c r="C151" s="163">
        <v>-856.17</v>
      </c>
      <c r="D151" s="163">
        <v>-868.28009999999995</v>
      </c>
      <c r="E151" s="163">
        <v>-831.82360000000006</v>
      </c>
      <c r="F151" s="163">
        <v>-764.33199999999999</v>
      </c>
      <c r="G151" s="163">
        <v>-669.92089999999996</v>
      </c>
      <c r="H151" s="163">
        <v>-834.75390000000004</v>
      </c>
      <c r="I151" s="163">
        <v>-434.22550000000001</v>
      </c>
      <c r="J151" s="163">
        <v>-451.16030000000001</v>
      </c>
      <c r="K151" s="163">
        <v>-503.47919999999999</v>
      </c>
      <c r="L151" s="163">
        <v>-623.40359999999998</v>
      </c>
      <c r="M151" s="163">
        <v>-794.88779999999997</v>
      </c>
      <c r="N151" s="163">
        <v>-828.83</v>
      </c>
      <c r="O151" s="163">
        <v>-924.64419999999996</v>
      </c>
      <c r="P151" s="163">
        <v>-877.12480000000005</v>
      </c>
      <c r="Q151" s="163">
        <v>-765.79369999999994</v>
      </c>
      <c r="R151" s="163">
        <v>-854.55690000000004</v>
      </c>
      <c r="S151" s="163">
        <v>-846.99469999999997</v>
      </c>
      <c r="T151" s="163">
        <v>-867.47460000000001</v>
      </c>
      <c r="U151" s="163">
        <v>-530.84500000000003</v>
      </c>
      <c r="V151" s="163">
        <v>-587.74009999999998</v>
      </c>
      <c r="W151" s="163">
        <v>-518.60820000000001</v>
      </c>
      <c r="X151" s="163">
        <v>-687.48119999999994</v>
      </c>
      <c r="Y151" s="163">
        <v>-791.21360000000004</v>
      </c>
      <c r="Z151" s="163">
        <v>-898.096</v>
      </c>
      <c r="AA151" s="163">
        <v>-732.60479999999995</v>
      </c>
    </row>
    <row r="152" spans="1:27" ht="11.25" customHeight="1" x14ac:dyDescent="0.2">
      <c r="A152" s="163" t="s">
        <v>298</v>
      </c>
      <c r="B152" s="161"/>
      <c r="C152" s="253">
        <v>-13.983000000000061</v>
      </c>
      <c r="D152" s="253">
        <v>-49.388300000000072</v>
      </c>
      <c r="E152" s="253">
        <v>-8.410199999999918</v>
      </c>
      <c r="F152" s="253">
        <v>-6.5603999999999587</v>
      </c>
      <c r="G152" s="253">
        <v>-6.1072000000000344</v>
      </c>
      <c r="H152" s="253">
        <v>1.4474999999999909</v>
      </c>
      <c r="I152" s="253">
        <v>-21.505499999999984</v>
      </c>
      <c r="J152" s="253">
        <v>-11.993499999999983</v>
      </c>
      <c r="K152" s="253">
        <v>-11.762200000000007</v>
      </c>
      <c r="L152" s="253">
        <v>-11.280899999999974</v>
      </c>
      <c r="M152" s="253">
        <v>-7.5187000000000808</v>
      </c>
      <c r="N152" s="253">
        <v>-10.082699999999932</v>
      </c>
      <c r="O152" s="253">
        <v>-9.0932999999999993</v>
      </c>
      <c r="P152" s="253">
        <v>-6.6882999999999129</v>
      </c>
      <c r="Q152" s="253">
        <v>-4.9227000000000771</v>
      </c>
      <c r="R152" s="253">
        <v>-9.7242999999999711</v>
      </c>
      <c r="S152" s="253">
        <v>-5.2144000000000688</v>
      </c>
      <c r="T152" s="253">
        <v>-6.391399999999976</v>
      </c>
      <c r="U152" s="253">
        <v>-10.9221</v>
      </c>
      <c r="V152" s="253">
        <v>-10.411100000000033</v>
      </c>
      <c r="W152" s="253">
        <v>-10.558099999999968</v>
      </c>
      <c r="X152" s="253">
        <v>-16.844900000000052</v>
      </c>
      <c r="Y152" s="253">
        <v>-13.586799999999926</v>
      </c>
      <c r="Z152" s="253">
        <v>-13.125700000000052</v>
      </c>
      <c r="AA152" s="253">
        <v>-11.343299999999999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299</v>
      </c>
      <c r="B154" s="161"/>
      <c r="C154" s="163">
        <v>-23906322</v>
      </c>
      <c r="D154" s="163">
        <v>-19484328</v>
      </c>
      <c r="E154" s="163">
        <v>-14974656</v>
      </c>
      <c r="F154" s="163">
        <v>-13136222</v>
      </c>
      <c r="G154" s="163">
        <v>-13045969</v>
      </c>
      <c r="H154" s="163">
        <v>-13322161</v>
      </c>
      <c r="I154" s="163">
        <v>-19482259</v>
      </c>
      <c r="J154" s="163">
        <v>-23272202</v>
      </c>
      <c r="K154" s="163">
        <v>-19579953</v>
      </c>
      <c r="L154" s="163">
        <v>-19803310</v>
      </c>
      <c r="M154" s="163">
        <v>-20888719</v>
      </c>
      <c r="N154" s="163">
        <v>-23103701</v>
      </c>
      <c r="O154" s="163">
        <v>-27892176</v>
      </c>
      <c r="P154" s="163">
        <v>-22553047</v>
      </c>
      <c r="Q154" s="163">
        <v>-20094297</v>
      </c>
      <c r="R154" s="163">
        <v>-16803994</v>
      </c>
      <c r="S154" s="163">
        <v>-14033341</v>
      </c>
      <c r="T154" s="163">
        <v>-14367466</v>
      </c>
      <c r="U154" s="163">
        <v>-21888175</v>
      </c>
      <c r="V154" s="163">
        <v>-24743688</v>
      </c>
      <c r="W154" s="163">
        <v>-20379740</v>
      </c>
      <c r="X154" s="163">
        <v>-19202350</v>
      </c>
      <c r="Y154" s="163">
        <v>-18323217</v>
      </c>
      <c r="Z154" s="163">
        <v>-24048147</v>
      </c>
      <c r="AA154" s="163">
        <v>-468329440</v>
      </c>
    </row>
    <row r="155" spans="1:27" ht="11.25" customHeight="1" thickBot="1" x14ac:dyDescent="0.25">
      <c r="A155" s="163" t="s">
        <v>300</v>
      </c>
      <c r="B155" s="161"/>
      <c r="C155" s="163">
        <v>-14699849</v>
      </c>
      <c r="D155" s="163">
        <v>-11235417</v>
      </c>
      <c r="E155" s="163">
        <v>-10007996</v>
      </c>
      <c r="F155" s="163">
        <v>-7459017</v>
      </c>
      <c r="G155" s="163">
        <v>-7197643</v>
      </c>
      <c r="H155" s="163">
        <v>-7103752</v>
      </c>
      <c r="I155" s="163">
        <v>-10554739</v>
      </c>
      <c r="J155" s="163">
        <v>-11257450</v>
      </c>
      <c r="K155" s="163">
        <v>-11707063</v>
      </c>
      <c r="L155" s="163">
        <v>-11164345</v>
      </c>
      <c r="M155" s="163">
        <v>-13228590</v>
      </c>
      <c r="N155" s="163">
        <v>-14666772</v>
      </c>
      <c r="O155" s="163">
        <v>-16335911</v>
      </c>
      <c r="P155" s="163">
        <v>-12395094</v>
      </c>
      <c r="Q155" s="163">
        <v>-13272625</v>
      </c>
      <c r="R155" s="163">
        <v>-9575922</v>
      </c>
      <c r="S155" s="163">
        <v>-8644453</v>
      </c>
      <c r="T155" s="163">
        <v>-7549029</v>
      </c>
      <c r="U155" s="163">
        <v>-11380658</v>
      </c>
      <c r="V155" s="163">
        <v>-12795145</v>
      </c>
      <c r="W155" s="163">
        <v>-11357815</v>
      </c>
      <c r="X155" s="163">
        <v>-11048122</v>
      </c>
      <c r="Y155" s="163">
        <v>-12956186</v>
      </c>
      <c r="Z155" s="163">
        <v>-13823390</v>
      </c>
      <c r="AA155" s="163">
        <v>-271416983</v>
      </c>
    </row>
    <row r="156" spans="1:27" ht="11.25" customHeight="1" thickBot="1" x14ac:dyDescent="0.25">
      <c r="A156" s="165" t="s">
        <v>292</v>
      </c>
      <c r="B156" s="166"/>
      <c r="C156" s="166">
        <v>-38606171</v>
      </c>
      <c r="D156" s="166">
        <v>-30719745</v>
      </c>
      <c r="E156" s="166">
        <v>-24982652</v>
      </c>
      <c r="F156" s="166">
        <v>-20595239</v>
      </c>
      <c r="G156" s="166">
        <v>-20243612</v>
      </c>
      <c r="H156" s="166">
        <v>-20425913</v>
      </c>
      <c r="I156" s="166">
        <v>-30036998</v>
      </c>
      <c r="J156" s="166">
        <v>-34529652</v>
      </c>
      <c r="K156" s="166">
        <v>-31287016</v>
      </c>
      <c r="L156" s="166">
        <v>-30967655</v>
      </c>
      <c r="M156" s="166">
        <v>-34117309</v>
      </c>
      <c r="N156" s="166">
        <v>-37770473</v>
      </c>
      <c r="O156" s="166">
        <v>-44228087</v>
      </c>
      <c r="P156" s="166">
        <v>-34948141</v>
      </c>
      <c r="Q156" s="166">
        <v>-33366922</v>
      </c>
      <c r="R156" s="166">
        <v>-26379916</v>
      </c>
      <c r="S156" s="166">
        <v>-22677794</v>
      </c>
      <c r="T156" s="166">
        <v>-21916495</v>
      </c>
      <c r="U156" s="166">
        <v>-33268833</v>
      </c>
      <c r="V156" s="166">
        <v>-37538833</v>
      </c>
      <c r="W156" s="166">
        <v>-31737555</v>
      </c>
      <c r="X156" s="166">
        <v>-30250472</v>
      </c>
      <c r="Y156" s="166">
        <v>-31279403</v>
      </c>
      <c r="Z156" s="166">
        <v>-37871537</v>
      </c>
      <c r="AA156" s="167">
        <v>-739746423</v>
      </c>
    </row>
    <row r="158" spans="1:27" ht="12" customHeight="1" x14ac:dyDescent="0.2">
      <c r="A158" s="252" t="s">
        <v>301</v>
      </c>
    </row>
    <row r="159" spans="1:27" ht="11.25" customHeight="1" x14ac:dyDescent="0.2">
      <c r="A159" s="254" t="s">
        <v>302</v>
      </c>
      <c r="B159" s="7"/>
      <c r="C159" s="254">
        <v>25.98</v>
      </c>
      <c r="D159" s="254">
        <v>23.28</v>
      </c>
      <c r="E159" s="254">
        <v>20.13</v>
      </c>
      <c r="F159" s="254">
        <v>18.34</v>
      </c>
      <c r="G159" s="254">
        <v>17.829999999999998</v>
      </c>
      <c r="H159" s="254">
        <v>18.600000000000001</v>
      </c>
      <c r="I159" s="254">
        <v>29.65</v>
      </c>
      <c r="J159" s="254">
        <v>38.21</v>
      </c>
      <c r="K159" s="254">
        <v>34.65</v>
      </c>
      <c r="L159" s="254">
        <v>26.75</v>
      </c>
      <c r="M159" s="254">
        <v>28.63</v>
      </c>
      <c r="N159" s="254">
        <v>31.49</v>
      </c>
      <c r="O159" s="254">
        <v>32.96</v>
      </c>
      <c r="P159" s="254">
        <v>30.16</v>
      </c>
      <c r="Q159" s="254">
        <v>26.09</v>
      </c>
      <c r="R159" s="254">
        <v>21.4</v>
      </c>
      <c r="S159" s="254">
        <v>18.09</v>
      </c>
      <c r="T159" s="254">
        <v>20.13</v>
      </c>
      <c r="U159" s="254">
        <v>36.53</v>
      </c>
      <c r="V159" s="254">
        <v>42.65</v>
      </c>
      <c r="W159" s="254">
        <v>37.299999999999997</v>
      </c>
      <c r="X159" s="254">
        <v>26.6</v>
      </c>
      <c r="Y159" s="254">
        <v>28.63</v>
      </c>
      <c r="Z159" s="254">
        <v>33.47</v>
      </c>
      <c r="AA159" s="254"/>
    </row>
    <row r="160" spans="1:27" ht="11.25" customHeight="1" x14ac:dyDescent="0.2">
      <c r="A160" s="254" t="s">
        <v>303</v>
      </c>
      <c r="B160" s="7"/>
      <c r="C160" s="254">
        <v>26.24</v>
      </c>
      <c r="D160" s="254">
        <v>22.93</v>
      </c>
      <c r="E160" s="254">
        <v>19.87</v>
      </c>
      <c r="F160" s="254">
        <v>18.09</v>
      </c>
      <c r="G160" s="254">
        <v>17.579999999999998</v>
      </c>
      <c r="H160" s="254">
        <v>18.489999999999998</v>
      </c>
      <c r="I160" s="254">
        <v>29.65</v>
      </c>
      <c r="J160" s="254">
        <v>37.450000000000003</v>
      </c>
      <c r="K160" s="254">
        <v>34.14</v>
      </c>
      <c r="L160" s="254">
        <v>26.39</v>
      </c>
      <c r="M160" s="254">
        <v>28.43</v>
      </c>
      <c r="N160" s="254">
        <v>31.49</v>
      </c>
      <c r="O160" s="254">
        <v>32.96</v>
      </c>
      <c r="P160" s="254">
        <v>30.16</v>
      </c>
      <c r="Q160" s="254">
        <v>26.09</v>
      </c>
      <c r="R160" s="254">
        <v>21.25</v>
      </c>
      <c r="S160" s="254">
        <v>17.93</v>
      </c>
      <c r="T160" s="254">
        <v>19.97</v>
      </c>
      <c r="U160" s="254">
        <v>36.53</v>
      </c>
      <c r="V160" s="254">
        <v>42.65</v>
      </c>
      <c r="W160" s="254">
        <v>37.299999999999997</v>
      </c>
      <c r="X160" s="254">
        <v>26.6</v>
      </c>
      <c r="Y160" s="254">
        <v>28.63</v>
      </c>
      <c r="Z160" s="254">
        <v>33.47</v>
      </c>
      <c r="AA160" s="254"/>
    </row>
    <row r="161" spans="1:27" ht="11.25" customHeight="1" x14ac:dyDescent="0.2">
      <c r="A161" s="254" t="s">
        <v>304</v>
      </c>
      <c r="B161" s="7"/>
      <c r="C161" s="8">
        <v>-0.25999999999999801</v>
      </c>
      <c r="D161" s="8">
        <v>0.35000000000000142</v>
      </c>
      <c r="E161" s="8">
        <v>0.25999999999999801</v>
      </c>
      <c r="F161" s="8">
        <v>0.25</v>
      </c>
      <c r="G161" s="8">
        <v>0.25</v>
      </c>
      <c r="H161" s="8">
        <v>0.11000000000000298</v>
      </c>
      <c r="I161" s="8">
        <v>0</v>
      </c>
      <c r="J161" s="8">
        <v>0.75999999999999801</v>
      </c>
      <c r="K161" s="8">
        <v>0.50999999999999801</v>
      </c>
      <c r="L161" s="8">
        <v>0.35999999999999943</v>
      </c>
      <c r="M161" s="8">
        <v>0.19999999999999929</v>
      </c>
      <c r="N161" s="8">
        <v>0</v>
      </c>
      <c r="O161" s="8">
        <v>0</v>
      </c>
      <c r="P161" s="8">
        <v>0</v>
      </c>
      <c r="Q161" s="8">
        <v>0</v>
      </c>
      <c r="R161" s="8">
        <v>0.14999999999999858</v>
      </c>
      <c r="S161" s="8">
        <v>0.16</v>
      </c>
      <c r="T161" s="8">
        <v>0.16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4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4" t="s">
        <v>305</v>
      </c>
      <c r="B163" s="7"/>
      <c r="C163" s="254">
        <v>22.42</v>
      </c>
      <c r="D163" s="254">
        <v>19.36</v>
      </c>
      <c r="E163" s="254">
        <v>17.829999999999998</v>
      </c>
      <c r="F163" s="254">
        <v>14.01</v>
      </c>
      <c r="G163" s="254">
        <v>12.23</v>
      </c>
      <c r="H163" s="254">
        <v>13.76</v>
      </c>
      <c r="I163" s="254">
        <v>24.46</v>
      </c>
      <c r="J163" s="254">
        <v>28.53</v>
      </c>
      <c r="K163" s="254">
        <v>24.46</v>
      </c>
      <c r="L163" s="254">
        <v>21.91</v>
      </c>
      <c r="M163" s="254">
        <v>22.93</v>
      </c>
      <c r="N163" s="254">
        <v>24.71</v>
      </c>
      <c r="O163" s="254">
        <v>24.71</v>
      </c>
      <c r="P163" s="254">
        <v>21.65</v>
      </c>
      <c r="Q163" s="254">
        <v>19.62</v>
      </c>
      <c r="R163" s="254">
        <v>16.05</v>
      </c>
      <c r="S163" s="254">
        <v>14.01</v>
      </c>
      <c r="T163" s="254">
        <v>13.5</v>
      </c>
      <c r="U163" s="254">
        <v>27.77</v>
      </c>
      <c r="V163" s="254">
        <v>30.82</v>
      </c>
      <c r="W163" s="254">
        <v>28.79</v>
      </c>
      <c r="X163" s="254">
        <v>21.65</v>
      </c>
      <c r="Y163" s="254">
        <v>23.69</v>
      </c>
      <c r="Z163" s="254">
        <v>26.75</v>
      </c>
      <c r="AA163" s="254"/>
    </row>
    <row r="164" spans="1:27" ht="11.25" customHeight="1" x14ac:dyDescent="0.2">
      <c r="A164" s="254" t="s">
        <v>306</v>
      </c>
      <c r="B164" s="7"/>
      <c r="C164" s="254">
        <v>22.42</v>
      </c>
      <c r="D164" s="254">
        <v>19.36</v>
      </c>
      <c r="E164" s="254">
        <v>17.32</v>
      </c>
      <c r="F164" s="254">
        <v>14.01</v>
      </c>
      <c r="G164" s="254">
        <v>12.23</v>
      </c>
      <c r="H164" s="254">
        <v>12.23</v>
      </c>
      <c r="I164" s="254">
        <v>24.46</v>
      </c>
      <c r="J164" s="254">
        <v>28.53</v>
      </c>
      <c r="K164" s="254">
        <v>24.46</v>
      </c>
      <c r="L164" s="254">
        <v>21.91</v>
      </c>
      <c r="M164" s="254">
        <v>22.93</v>
      </c>
      <c r="N164" s="254">
        <v>24.71</v>
      </c>
      <c r="O164" s="254">
        <v>24.71</v>
      </c>
      <c r="P164" s="254">
        <v>21.65</v>
      </c>
      <c r="Q164" s="254">
        <v>19.62</v>
      </c>
      <c r="R164" s="254">
        <v>16.05</v>
      </c>
      <c r="S164" s="254">
        <v>14.01</v>
      </c>
      <c r="T164" s="254">
        <v>13.5</v>
      </c>
      <c r="U164" s="254">
        <v>27.77</v>
      </c>
      <c r="V164" s="254">
        <v>30.82</v>
      </c>
      <c r="W164" s="254">
        <v>28.79</v>
      </c>
      <c r="X164" s="254">
        <v>21.65</v>
      </c>
      <c r="Y164" s="254">
        <v>23.69</v>
      </c>
      <c r="Z164" s="254">
        <v>26.75</v>
      </c>
      <c r="AA164" s="254"/>
    </row>
    <row r="165" spans="1:27" ht="11.25" customHeight="1" x14ac:dyDescent="0.2">
      <c r="A165" s="254" t="s">
        <v>307</v>
      </c>
      <c r="B165" s="7"/>
      <c r="C165" s="8">
        <v>0</v>
      </c>
      <c r="D165" s="8">
        <v>0</v>
      </c>
      <c r="E165" s="8">
        <v>0.50999999999999801</v>
      </c>
      <c r="F165" s="8">
        <v>0</v>
      </c>
      <c r="G165" s="8">
        <v>0</v>
      </c>
      <c r="H165" s="8">
        <v>1.53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4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4" t="s">
        <v>4</v>
      </c>
      <c r="B168" s="7"/>
      <c r="C168" s="254">
        <v>0</v>
      </c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254">
        <v>0</v>
      </c>
      <c r="Q168" s="254">
        <v>0</v>
      </c>
      <c r="R168" s="254">
        <v>0</v>
      </c>
      <c r="S168" s="254">
        <v>0</v>
      </c>
      <c r="T168" s="254">
        <v>0</v>
      </c>
      <c r="U168" s="254">
        <v>0</v>
      </c>
      <c r="V168" s="254">
        <v>0</v>
      </c>
      <c r="W168" s="254">
        <v>0</v>
      </c>
      <c r="X168" s="254">
        <v>0</v>
      </c>
      <c r="Y168" s="254">
        <v>0</v>
      </c>
      <c r="Z168" s="254">
        <v>0</v>
      </c>
      <c r="AA168" s="254"/>
    </row>
    <row r="169" spans="1:27" ht="11.25" customHeight="1" x14ac:dyDescent="0.2">
      <c r="A169" s="254" t="s">
        <v>5</v>
      </c>
      <c r="B169" s="7"/>
      <c r="C169" s="254">
        <v>0</v>
      </c>
      <c r="D169" s="254">
        <v>0</v>
      </c>
      <c r="E169" s="254">
        <v>0</v>
      </c>
      <c r="F169" s="254">
        <v>0</v>
      </c>
      <c r="G169" s="254">
        <v>0</v>
      </c>
      <c r="H169" s="254">
        <v>0</v>
      </c>
      <c r="I169" s="254">
        <v>0</v>
      </c>
      <c r="J169" s="254">
        <v>0</v>
      </c>
      <c r="K169" s="254">
        <v>0</v>
      </c>
      <c r="L169" s="254">
        <v>0</v>
      </c>
      <c r="M169" s="254">
        <v>0</v>
      </c>
      <c r="N169" s="254">
        <v>0</v>
      </c>
      <c r="O169" s="254">
        <v>0</v>
      </c>
      <c r="P169" s="254">
        <v>0</v>
      </c>
      <c r="Q169" s="254">
        <v>0</v>
      </c>
      <c r="R169" s="254">
        <v>0</v>
      </c>
      <c r="S169" s="254">
        <v>0</v>
      </c>
      <c r="T169" s="254">
        <v>0</v>
      </c>
      <c r="U169" s="254">
        <v>0</v>
      </c>
      <c r="V169" s="254">
        <v>0</v>
      </c>
      <c r="W169" s="254">
        <v>0</v>
      </c>
      <c r="X169" s="254">
        <v>0</v>
      </c>
      <c r="Y169" s="254">
        <v>0</v>
      </c>
      <c r="Z169" s="254">
        <v>0</v>
      </c>
      <c r="AA169" s="254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4" t="s">
        <v>6</v>
      </c>
      <c r="B171" s="7"/>
      <c r="C171" s="254">
        <v>0</v>
      </c>
      <c r="D171" s="254">
        <v>0</v>
      </c>
      <c r="E171" s="254">
        <v>0</v>
      </c>
      <c r="F171" s="254">
        <v>0</v>
      </c>
      <c r="G171" s="254">
        <v>0</v>
      </c>
      <c r="H171" s="254">
        <v>0</v>
      </c>
      <c r="I171" s="254">
        <v>0</v>
      </c>
      <c r="J171" s="254">
        <v>0</v>
      </c>
      <c r="K171" s="254">
        <v>0</v>
      </c>
      <c r="L171" s="254">
        <v>0</v>
      </c>
      <c r="M171" s="254">
        <v>0</v>
      </c>
      <c r="N171" s="254">
        <v>0</v>
      </c>
      <c r="O171" s="254">
        <v>0</v>
      </c>
      <c r="P171" s="254">
        <v>0</v>
      </c>
      <c r="Q171" s="254">
        <v>0</v>
      </c>
      <c r="R171" s="254">
        <v>0</v>
      </c>
      <c r="S171" s="254">
        <v>0</v>
      </c>
      <c r="T171" s="254">
        <v>0</v>
      </c>
      <c r="U171" s="254">
        <v>0</v>
      </c>
      <c r="V171" s="254">
        <v>0</v>
      </c>
      <c r="W171" s="254">
        <v>0</v>
      </c>
      <c r="X171" s="254">
        <v>0</v>
      </c>
      <c r="Y171" s="254">
        <v>0</v>
      </c>
      <c r="Z171" s="254">
        <v>0</v>
      </c>
      <c r="AA171" s="254"/>
    </row>
    <row r="172" spans="1:27" ht="11.25" customHeight="1" x14ac:dyDescent="0.2">
      <c r="A172" s="254" t="s">
        <v>7</v>
      </c>
      <c r="B172" s="7"/>
      <c r="C172" s="254">
        <v>0</v>
      </c>
      <c r="D172" s="254">
        <v>0</v>
      </c>
      <c r="E172" s="254">
        <v>0</v>
      </c>
      <c r="F172" s="254">
        <v>0</v>
      </c>
      <c r="G172" s="254">
        <v>0</v>
      </c>
      <c r="H172" s="254">
        <v>0</v>
      </c>
      <c r="I172" s="254">
        <v>0</v>
      </c>
      <c r="J172" s="254">
        <v>0</v>
      </c>
      <c r="K172" s="254">
        <v>0</v>
      </c>
      <c r="L172" s="254">
        <v>0</v>
      </c>
      <c r="M172" s="254">
        <v>0</v>
      </c>
      <c r="N172" s="254">
        <v>0</v>
      </c>
      <c r="O172" s="254">
        <v>0</v>
      </c>
      <c r="P172" s="254">
        <v>0</v>
      </c>
      <c r="Q172" s="254">
        <v>0</v>
      </c>
      <c r="R172" s="254">
        <v>0</v>
      </c>
      <c r="S172" s="254">
        <v>0</v>
      </c>
      <c r="T172" s="254">
        <v>0</v>
      </c>
      <c r="U172" s="254">
        <v>0</v>
      </c>
      <c r="V172" s="254">
        <v>0</v>
      </c>
      <c r="W172" s="254">
        <v>0</v>
      </c>
      <c r="X172" s="254">
        <v>0</v>
      </c>
      <c r="Y172" s="254">
        <v>0</v>
      </c>
      <c r="Z172" s="254">
        <v>0</v>
      </c>
      <c r="AA172" s="254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229</v>
      </c>
      <c r="D174" s="159" t="s">
        <v>230</v>
      </c>
      <c r="E174" s="159" t="s">
        <v>231</v>
      </c>
      <c r="F174" s="159" t="s">
        <v>232</v>
      </c>
      <c r="G174" s="159" t="s">
        <v>233</v>
      </c>
      <c r="H174" s="159" t="s">
        <v>234</v>
      </c>
      <c r="I174" s="159" t="s">
        <v>235</v>
      </c>
      <c r="J174" s="159" t="s">
        <v>236</v>
      </c>
      <c r="K174" s="159" t="s">
        <v>237</v>
      </c>
      <c r="L174" s="159" t="s">
        <v>238</v>
      </c>
      <c r="M174" s="159" t="s">
        <v>239</v>
      </c>
      <c r="N174" s="159" t="s">
        <v>240</v>
      </c>
      <c r="O174" s="159" t="s">
        <v>241</v>
      </c>
      <c r="P174" s="159" t="s">
        <v>242</v>
      </c>
      <c r="Q174" s="159" t="s">
        <v>243</v>
      </c>
      <c r="R174" s="159" t="s">
        <v>244</v>
      </c>
      <c r="S174" s="159" t="s">
        <v>245</v>
      </c>
      <c r="T174" s="159" t="s">
        <v>246</v>
      </c>
      <c r="U174" s="159" t="s">
        <v>247</v>
      </c>
      <c r="V174" s="159" t="s">
        <v>248</v>
      </c>
      <c r="W174" s="159" t="s">
        <v>249</v>
      </c>
      <c r="X174" s="159" t="s">
        <v>250</v>
      </c>
      <c r="Y174" s="159" t="s">
        <v>251</v>
      </c>
      <c r="Z174" s="159" t="s">
        <v>252</v>
      </c>
      <c r="AA174" s="159" t="s">
        <v>72</v>
      </c>
    </row>
    <row r="175" spans="1:27" ht="11.25" customHeight="1" x14ac:dyDescent="0.2">
      <c r="A175" s="163" t="s">
        <v>295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296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283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297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298</v>
      </c>
      <c r="B180" s="161"/>
      <c r="C180" s="253">
        <v>0</v>
      </c>
      <c r="D180" s="253">
        <v>0</v>
      </c>
      <c r="E180" s="253">
        <v>0</v>
      </c>
      <c r="F180" s="253">
        <v>0</v>
      </c>
      <c r="G180" s="253">
        <v>0</v>
      </c>
      <c r="H180" s="253">
        <v>0</v>
      </c>
      <c r="I180" s="253">
        <v>0</v>
      </c>
      <c r="J180" s="253">
        <v>0</v>
      </c>
      <c r="K180" s="253">
        <v>0</v>
      </c>
      <c r="L180" s="253">
        <v>0</v>
      </c>
      <c r="M180" s="253">
        <v>0</v>
      </c>
      <c r="N180" s="253">
        <v>0</v>
      </c>
      <c r="O180" s="253">
        <v>0</v>
      </c>
      <c r="P180" s="253">
        <v>0</v>
      </c>
      <c r="Q180" s="253">
        <v>0</v>
      </c>
      <c r="R180" s="253">
        <v>0</v>
      </c>
      <c r="S180" s="253">
        <v>0</v>
      </c>
      <c r="T180" s="253">
        <v>0</v>
      </c>
      <c r="U180" s="253">
        <v>0</v>
      </c>
      <c r="V180" s="253">
        <v>0</v>
      </c>
      <c r="W180" s="253">
        <v>0</v>
      </c>
      <c r="X180" s="253">
        <v>0</v>
      </c>
      <c r="Y180" s="253">
        <v>0</v>
      </c>
      <c r="Z180" s="253">
        <v>0</v>
      </c>
      <c r="AA180" s="253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299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300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292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2" t="s">
        <v>301</v>
      </c>
    </row>
    <row r="187" spans="1:27" ht="11.25" customHeight="1" x14ac:dyDescent="0.2">
      <c r="A187" s="254" t="s">
        <v>302</v>
      </c>
      <c r="B187" s="7"/>
      <c r="C187" s="254">
        <v>27.5</v>
      </c>
      <c r="D187" s="254">
        <v>26</v>
      </c>
      <c r="E187" s="254">
        <v>25.5</v>
      </c>
      <c r="F187" s="254">
        <v>25.5</v>
      </c>
      <c r="G187" s="254">
        <v>26</v>
      </c>
      <c r="H187" s="254">
        <v>33.75</v>
      </c>
      <c r="I187" s="254">
        <v>44.75</v>
      </c>
      <c r="J187" s="254">
        <v>50</v>
      </c>
      <c r="K187" s="254">
        <v>39</v>
      </c>
      <c r="L187" s="254">
        <v>29</v>
      </c>
      <c r="M187" s="254">
        <v>27</v>
      </c>
      <c r="N187" s="254">
        <v>29.5</v>
      </c>
      <c r="O187" s="254">
        <v>29.26</v>
      </c>
      <c r="P187" s="254">
        <v>27.66</v>
      </c>
      <c r="Q187" s="254">
        <v>27.13</v>
      </c>
      <c r="R187" s="254">
        <v>27.13</v>
      </c>
      <c r="S187" s="254">
        <v>27.66</v>
      </c>
      <c r="T187" s="254">
        <v>35.909999999999997</v>
      </c>
      <c r="U187" s="254">
        <v>47.61</v>
      </c>
      <c r="V187" s="254">
        <v>53.19</v>
      </c>
      <c r="W187" s="254">
        <v>41.49</v>
      </c>
      <c r="X187" s="254">
        <v>30.85</v>
      </c>
      <c r="Y187" s="254">
        <v>28.72</v>
      </c>
      <c r="Z187" s="254">
        <v>31.38</v>
      </c>
      <c r="AA187" s="254"/>
    </row>
    <row r="188" spans="1:27" ht="11.25" customHeight="1" x14ac:dyDescent="0.2">
      <c r="A188" s="254" t="s">
        <v>303</v>
      </c>
      <c r="B188" s="7"/>
      <c r="C188" s="254">
        <v>27.15</v>
      </c>
      <c r="D188" s="254">
        <v>26</v>
      </c>
      <c r="E188" s="254">
        <v>24.5</v>
      </c>
      <c r="F188" s="254">
        <v>25.5</v>
      </c>
      <c r="G188" s="254">
        <v>26</v>
      </c>
      <c r="H188" s="254">
        <v>33.75</v>
      </c>
      <c r="I188" s="254">
        <v>44.3</v>
      </c>
      <c r="J188" s="254">
        <v>49.5</v>
      </c>
      <c r="K188" s="254">
        <v>38.5</v>
      </c>
      <c r="L188" s="254">
        <v>29</v>
      </c>
      <c r="M188" s="254">
        <v>27</v>
      </c>
      <c r="N188" s="254">
        <v>29.5</v>
      </c>
      <c r="O188" s="254">
        <v>28.46</v>
      </c>
      <c r="P188" s="254">
        <v>27.25</v>
      </c>
      <c r="Q188" s="254">
        <v>25.68</v>
      </c>
      <c r="R188" s="254">
        <v>26.73</v>
      </c>
      <c r="S188" s="254">
        <v>27.25</v>
      </c>
      <c r="T188" s="254">
        <v>35.369999999999997</v>
      </c>
      <c r="U188" s="254">
        <v>46.43</v>
      </c>
      <c r="V188" s="254">
        <v>51.88</v>
      </c>
      <c r="W188" s="254">
        <v>40.35</v>
      </c>
      <c r="X188" s="254">
        <v>30.39</v>
      </c>
      <c r="Y188" s="254">
        <v>28.3</v>
      </c>
      <c r="Z188" s="254">
        <v>30.92</v>
      </c>
      <c r="AA188" s="254"/>
    </row>
    <row r="189" spans="1:27" ht="11.25" customHeight="1" x14ac:dyDescent="0.2">
      <c r="A189" s="254" t="s">
        <v>304</v>
      </c>
      <c r="B189" s="7"/>
      <c r="C189" s="8">
        <v>0.35000000000000142</v>
      </c>
      <c r="D189" s="8">
        <v>0</v>
      </c>
      <c r="E189" s="8">
        <v>1</v>
      </c>
      <c r="F189" s="8">
        <v>0</v>
      </c>
      <c r="G189" s="8">
        <v>0</v>
      </c>
      <c r="H189" s="8">
        <v>0</v>
      </c>
      <c r="I189" s="8">
        <v>0.45000000000000284</v>
      </c>
      <c r="J189" s="8">
        <v>0.5</v>
      </c>
      <c r="K189" s="8">
        <v>0.5</v>
      </c>
      <c r="L189" s="8">
        <v>0</v>
      </c>
      <c r="M189" s="8">
        <v>0</v>
      </c>
      <c r="N189" s="8">
        <v>0</v>
      </c>
      <c r="O189" s="8">
        <v>0.80000000000000071</v>
      </c>
      <c r="P189" s="8">
        <v>0.41</v>
      </c>
      <c r="Q189" s="8">
        <v>1.45</v>
      </c>
      <c r="R189" s="8">
        <v>0.39999999999999858</v>
      </c>
      <c r="S189" s="8">
        <v>0.41</v>
      </c>
      <c r="T189" s="8">
        <v>0.53999999999999915</v>
      </c>
      <c r="U189" s="8">
        <v>1.18</v>
      </c>
      <c r="V189" s="8">
        <v>1.31</v>
      </c>
      <c r="W189" s="8">
        <v>1.1399999999999999</v>
      </c>
      <c r="X189" s="8">
        <v>0.46000000000000085</v>
      </c>
      <c r="Y189" s="8">
        <v>0.41999999999999815</v>
      </c>
      <c r="Z189" s="8">
        <v>0.4599999999999973</v>
      </c>
      <c r="AA189" s="254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4" t="s">
        <v>305</v>
      </c>
      <c r="B191" s="7"/>
      <c r="C191" s="254">
        <v>0</v>
      </c>
      <c r="D191" s="254">
        <v>0</v>
      </c>
      <c r="E191" s="254">
        <v>0</v>
      </c>
      <c r="F191" s="254">
        <v>0</v>
      </c>
      <c r="G191" s="254">
        <v>0</v>
      </c>
      <c r="H191" s="254">
        <v>0</v>
      </c>
      <c r="I191" s="254">
        <v>0</v>
      </c>
      <c r="J191" s="254">
        <v>0</v>
      </c>
      <c r="K191" s="254">
        <v>0</v>
      </c>
      <c r="L191" s="254">
        <v>0</v>
      </c>
      <c r="M191" s="254">
        <v>0</v>
      </c>
      <c r="N191" s="254">
        <v>0</v>
      </c>
      <c r="O191" s="254">
        <v>0</v>
      </c>
      <c r="P191" s="254">
        <v>0</v>
      </c>
      <c r="Q191" s="254">
        <v>0</v>
      </c>
      <c r="R191" s="254">
        <v>0</v>
      </c>
      <c r="S191" s="254">
        <v>0</v>
      </c>
      <c r="T191" s="254">
        <v>0</v>
      </c>
      <c r="U191" s="254">
        <v>0</v>
      </c>
      <c r="V191" s="254">
        <v>0</v>
      </c>
      <c r="W191" s="254">
        <v>0</v>
      </c>
      <c r="X191" s="254">
        <v>0</v>
      </c>
      <c r="Y191" s="254">
        <v>0</v>
      </c>
      <c r="Z191" s="254">
        <v>0</v>
      </c>
      <c r="AA191" s="254"/>
    </row>
    <row r="192" spans="1:27" ht="11.25" customHeight="1" x14ac:dyDescent="0.2">
      <c r="A192" s="254" t="s">
        <v>306</v>
      </c>
      <c r="B192" s="7"/>
      <c r="C192" s="254">
        <v>0</v>
      </c>
      <c r="D192" s="254">
        <v>0</v>
      </c>
      <c r="E192" s="254">
        <v>0</v>
      </c>
      <c r="F192" s="254">
        <v>0</v>
      </c>
      <c r="G192" s="254">
        <v>0</v>
      </c>
      <c r="H192" s="254">
        <v>0</v>
      </c>
      <c r="I192" s="254">
        <v>0</v>
      </c>
      <c r="J192" s="254">
        <v>0</v>
      </c>
      <c r="K192" s="254">
        <v>0</v>
      </c>
      <c r="L192" s="254">
        <v>0</v>
      </c>
      <c r="M192" s="254">
        <v>0</v>
      </c>
      <c r="N192" s="254">
        <v>0</v>
      </c>
      <c r="O192" s="254">
        <v>0</v>
      </c>
      <c r="P192" s="254">
        <v>0</v>
      </c>
      <c r="Q192" s="254">
        <v>0</v>
      </c>
      <c r="R192" s="254">
        <v>0</v>
      </c>
      <c r="S192" s="254">
        <v>0</v>
      </c>
      <c r="T192" s="254">
        <v>0</v>
      </c>
      <c r="U192" s="254">
        <v>0</v>
      </c>
      <c r="V192" s="254">
        <v>0</v>
      </c>
      <c r="W192" s="254">
        <v>0</v>
      </c>
      <c r="X192" s="254">
        <v>0</v>
      </c>
      <c r="Y192" s="254">
        <v>0</v>
      </c>
      <c r="Z192" s="254">
        <v>0</v>
      </c>
      <c r="AA192" s="254"/>
    </row>
    <row r="193" spans="1:27" ht="11.25" customHeight="1" x14ac:dyDescent="0.2">
      <c r="A193" s="254" t="s">
        <v>307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4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4" t="s">
        <v>4</v>
      </c>
      <c r="B196" s="7"/>
      <c r="C196" s="254">
        <v>0</v>
      </c>
      <c r="D196" s="254">
        <v>0</v>
      </c>
      <c r="E196" s="254">
        <v>0</v>
      </c>
      <c r="F196" s="254">
        <v>0</v>
      </c>
      <c r="G196" s="254">
        <v>0</v>
      </c>
      <c r="H196" s="254">
        <v>0</v>
      </c>
      <c r="I196" s="254">
        <v>0</v>
      </c>
      <c r="J196" s="254">
        <v>0</v>
      </c>
      <c r="K196" s="254">
        <v>0</v>
      </c>
      <c r="L196" s="254">
        <v>0</v>
      </c>
      <c r="M196" s="254">
        <v>0</v>
      </c>
      <c r="N196" s="254">
        <v>0</v>
      </c>
      <c r="O196" s="254">
        <v>0</v>
      </c>
      <c r="P196" s="254">
        <v>0</v>
      </c>
      <c r="Q196" s="254">
        <v>0</v>
      </c>
      <c r="R196" s="254">
        <v>0</v>
      </c>
      <c r="S196" s="254">
        <v>0</v>
      </c>
      <c r="T196" s="254">
        <v>0</v>
      </c>
      <c r="U196" s="254">
        <v>0</v>
      </c>
      <c r="V196" s="254">
        <v>0</v>
      </c>
      <c r="W196" s="254">
        <v>0</v>
      </c>
      <c r="X196" s="254">
        <v>0</v>
      </c>
      <c r="Y196" s="254">
        <v>0</v>
      </c>
      <c r="Z196" s="254">
        <v>0</v>
      </c>
      <c r="AA196" s="254"/>
    </row>
    <row r="197" spans="1:27" ht="11.25" customHeight="1" x14ac:dyDescent="0.2">
      <c r="A197" s="254" t="s">
        <v>5</v>
      </c>
      <c r="B197" s="7"/>
      <c r="C197" s="254">
        <v>0</v>
      </c>
      <c r="D197" s="254">
        <v>0</v>
      </c>
      <c r="E197" s="254">
        <v>0</v>
      </c>
      <c r="F197" s="254">
        <v>0</v>
      </c>
      <c r="G197" s="254">
        <v>0</v>
      </c>
      <c r="H197" s="254">
        <v>0</v>
      </c>
      <c r="I197" s="254">
        <v>0</v>
      </c>
      <c r="J197" s="254">
        <v>0</v>
      </c>
      <c r="K197" s="254">
        <v>0</v>
      </c>
      <c r="L197" s="254">
        <v>0</v>
      </c>
      <c r="M197" s="254">
        <v>0</v>
      </c>
      <c r="N197" s="254">
        <v>0</v>
      </c>
      <c r="O197" s="254">
        <v>0</v>
      </c>
      <c r="P197" s="254">
        <v>0</v>
      </c>
      <c r="Q197" s="254">
        <v>0</v>
      </c>
      <c r="R197" s="254">
        <v>0</v>
      </c>
      <c r="S197" s="254">
        <v>0</v>
      </c>
      <c r="T197" s="254">
        <v>0</v>
      </c>
      <c r="U197" s="254">
        <v>0</v>
      </c>
      <c r="V197" s="254">
        <v>0</v>
      </c>
      <c r="W197" s="254">
        <v>0</v>
      </c>
      <c r="X197" s="254">
        <v>0</v>
      </c>
      <c r="Y197" s="254">
        <v>0</v>
      </c>
      <c r="Z197" s="254">
        <v>0</v>
      </c>
      <c r="AA197" s="254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4" t="s">
        <v>6</v>
      </c>
      <c r="B199" s="7"/>
      <c r="C199" s="254">
        <v>0</v>
      </c>
      <c r="D199" s="254">
        <v>0</v>
      </c>
      <c r="E199" s="254">
        <v>0</v>
      </c>
      <c r="F199" s="254">
        <v>0</v>
      </c>
      <c r="G199" s="254">
        <v>0</v>
      </c>
      <c r="H199" s="254">
        <v>0</v>
      </c>
      <c r="I199" s="254">
        <v>0</v>
      </c>
      <c r="J199" s="254">
        <v>0</v>
      </c>
      <c r="K199" s="254">
        <v>0</v>
      </c>
      <c r="L199" s="254">
        <v>0</v>
      </c>
      <c r="M199" s="254">
        <v>0</v>
      </c>
      <c r="N199" s="254">
        <v>0</v>
      </c>
      <c r="O199" s="254">
        <v>0</v>
      </c>
      <c r="P199" s="254">
        <v>0</v>
      </c>
      <c r="Q199" s="254">
        <v>0</v>
      </c>
      <c r="R199" s="254">
        <v>0</v>
      </c>
      <c r="S199" s="254">
        <v>0</v>
      </c>
      <c r="T199" s="254">
        <v>0</v>
      </c>
      <c r="U199" s="254">
        <v>0</v>
      </c>
      <c r="V199" s="254">
        <v>0</v>
      </c>
      <c r="W199" s="254">
        <v>0</v>
      </c>
      <c r="X199" s="254">
        <v>0</v>
      </c>
      <c r="Y199" s="254">
        <v>0</v>
      </c>
      <c r="Z199" s="254">
        <v>0</v>
      </c>
      <c r="AA199" s="254"/>
    </row>
    <row r="200" spans="1:27" ht="11.25" customHeight="1" x14ac:dyDescent="0.2">
      <c r="A200" s="254" t="s">
        <v>7</v>
      </c>
      <c r="B200" s="7"/>
      <c r="C200" s="254">
        <v>0</v>
      </c>
      <c r="D200" s="254">
        <v>0</v>
      </c>
      <c r="E200" s="254">
        <v>0</v>
      </c>
      <c r="F200" s="254">
        <v>0</v>
      </c>
      <c r="G200" s="254">
        <v>0</v>
      </c>
      <c r="H200" s="254">
        <v>0</v>
      </c>
      <c r="I200" s="254">
        <v>0</v>
      </c>
      <c r="J200" s="254">
        <v>0</v>
      </c>
      <c r="K200" s="254">
        <v>0</v>
      </c>
      <c r="L200" s="254">
        <v>0</v>
      </c>
      <c r="M200" s="254">
        <v>0</v>
      </c>
      <c r="N200" s="254">
        <v>0</v>
      </c>
      <c r="O200" s="254">
        <v>0</v>
      </c>
      <c r="P200" s="254">
        <v>0</v>
      </c>
      <c r="Q200" s="254">
        <v>0</v>
      </c>
      <c r="R200" s="254">
        <v>0</v>
      </c>
      <c r="S200" s="254">
        <v>0</v>
      </c>
      <c r="T200" s="254">
        <v>0</v>
      </c>
      <c r="U200" s="254">
        <v>0</v>
      </c>
      <c r="V200" s="254">
        <v>0</v>
      </c>
      <c r="W200" s="254">
        <v>0</v>
      </c>
      <c r="X200" s="254">
        <v>0</v>
      </c>
      <c r="Y200" s="254">
        <v>0</v>
      </c>
      <c r="Z200" s="254">
        <v>0</v>
      </c>
      <c r="AA200" s="254"/>
    </row>
    <row r="201" spans="1:27" ht="13.5" customHeight="1" thickBot="1" x14ac:dyDescent="0.25"/>
    <row r="202" spans="1:27" ht="12" customHeight="1" thickBot="1" x14ac:dyDescent="0.25">
      <c r="A202" s="158" t="s">
        <v>311</v>
      </c>
      <c r="C202" s="159" t="s">
        <v>229</v>
      </c>
      <c r="D202" s="159" t="s">
        <v>230</v>
      </c>
      <c r="E202" s="159" t="s">
        <v>231</v>
      </c>
      <c r="F202" s="159" t="s">
        <v>232</v>
      </c>
      <c r="G202" s="159" t="s">
        <v>233</v>
      </c>
      <c r="H202" s="159" t="s">
        <v>234</v>
      </c>
      <c r="I202" s="159" t="s">
        <v>235</v>
      </c>
      <c r="J202" s="159" t="s">
        <v>236</v>
      </c>
      <c r="K202" s="159" t="s">
        <v>237</v>
      </c>
      <c r="L202" s="159" t="s">
        <v>238</v>
      </c>
      <c r="M202" s="159" t="s">
        <v>239</v>
      </c>
      <c r="N202" s="159" t="s">
        <v>240</v>
      </c>
      <c r="O202" s="159" t="s">
        <v>241</v>
      </c>
      <c r="P202" s="159" t="s">
        <v>242</v>
      </c>
      <c r="Q202" s="159" t="s">
        <v>243</v>
      </c>
      <c r="R202" s="159" t="s">
        <v>244</v>
      </c>
      <c r="S202" s="159" t="s">
        <v>245</v>
      </c>
      <c r="T202" s="159" t="s">
        <v>246</v>
      </c>
      <c r="U202" s="159" t="s">
        <v>247</v>
      </c>
      <c r="V202" s="159" t="s">
        <v>248</v>
      </c>
      <c r="W202" s="159" t="s">
        <v>249</v>
      </c>
      <c r="X202" s="159" t="s">
        <v>250</v>
      </c>
      <c r="Y202" s="159" t="s">
        <v>251</v>
      </c>
      <c r="Z202" s="159" t="s">
        <v>252</v>
      </c>
      <c r="AA202" s="159" t="s">
        <v>72</v>
      </c>
    </row>
    <row r="203" spans="1:27" ht="11.25" customHeight="1" x14ac:dyDescent="0.2">
      <c r="A203" s="163" t="s">
        <v>295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296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283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297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298</v>
      </c>
      <c r="B208" s="161"/>
      <c r="C208" s="253">
        <v>0</v>
      </c>
      <c r="D208" s="253">
        <v>0</v>
      </c>
      <c r="E208" s="253">
        <v>0</v>
      </c>
      <c r="F208" s="253">
        <v>0</v>
      </c>
      <c r="G208" s="253">
        <v>0</v>
      </c>
      <c r="H208" s="253">
        <v>0</v>
      </c>
      <c r="I208" s="253">
        <v>0</v>
      </c>
      <c r="J208" s="253">
        <v>0</v>
      </c>
      <c r="K208" s="253">
        <v>0</v>
      </c>
      <c r="L208" s="253">
        <v>0</v>
      </c>
      <c r="M208" s="253">
        <v>0</v>
      </c>
      <c r="N208" s="253">
        <v>0</v>
      </c>
      <c r="O208" s="253">
        <v>0</v>
      </c>
      <c r="P208" s="253">
        <v>0</v>
      </c>
      <c r="Q208" s="253">
        <v>0</v>
      </c>
      <c r="R208" s="253">
        <v>0</v>
      </c>
      <c r="S208" s="253">
        <v>0</v>
      </c>
      <c r="T208" s="253">
        <v>0</v>
      </c>
      <c r="U208" s="253">
        <v>0</v>
      </c>
      <c r="V208" s="253">
        <v>0</v>
      </c>
      <c r="W208" s="253">
        <v>0</v>
      </c>
      <c r="X208" s="253">
        <v>0</v>
      </c>
      <c r="Y208" s="253">
        <v>0</v>
      </c>
      <c r="Z208" s="253">
        <v>0</v>
      </c>
      <c r="AA208" s="253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299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300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292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2" t="s">
        <v>301</v>
      </c>
    </row>
    <row r="215" spans="1:27" ht="11.25" customHeight="1" x14ac:dyDescent="0.2">
      <c r="A215" s="254" t="s">
        <v>302</v>
      </c>
      <c r="B215" s="7"/>
      <c r="C215" s="254">
        <v>27.35</v>
      </c>
      <c r="D215" s="254">
        <v>24.65</v>
      </c>
      <c r="E215" s="254">
        <v>21.5</v>
      </c>
      <c r="F215" s="254">
        <v>19.71</v>
      </c>
      <c r="G215" s="254">
        <v>19.2</v>
      </c>
      <c r="H215" s="254">
        <v>19.97</v>
      </c>
      <c r="I215" s="254">
        <v>31.02</v>
      </c>
      <c r="J215" s="254">
        <v>39.58</v>
      </c>
      <c r="K215" s="254">
        <v>36.020000000000003</v>
      </c>
      <c r="L215" s="254">
        <v>28.12</v>
      </c>
      <c r="M215" s="254">
        <v>30</v>
      </c>
      <c r="N215" s="254">
        <v>32.86</v>
      </c>
      <c r="O215" s="254">
        <v>34.33</v>
      </c>
      <c r="P215" s="254">
        <v>32.53</v>
      </c>
      <c r="Q215" s="254">
        <v>28.46</v>
      </c>
      <c r="R215" s="254">
        <v>23.77</v>
      </c>
      <c r="S215" s="254">
        <v>21.46</v>
      </c>
      <c r="T215" s="254">
        <v>23.5</v>
      </c>
      <c r="U215" s="254">
        <v>39.9</v>
      </c>
      <c r="V215" s="254">
        <v>46.02</v>
      </c>
      <c r="W215" s="254">
        <v>40.67</v>
      </c>
      <c r="X215" s="254">
        <v>29.97</v>
      </c>
      <c r="Y215" s="254">
        <v>32</v>
      </c>
      <c r="Z215" s="254">
        <v>36.840000000000003</v>
      </c>
      <c r="AA215" s="254"/>
    </row>
    <row r="216" spans="1:27" ht="11.25" customHeight="1" x14ac:dyDescent="0.2">
      <c r="A216" s="254" t="s">
        <v>303</v>
      </c>
      <c r="B216" s="7"/>
      <c r="C216" s="254">
        <v>27.61</v>
      </c>
      <c r="D216" s="254">
        <v>24.3</v>
      </c>
      <c r="E216" s="254">
        <v>21.24</v>
      </c>
      <c r="F216" s="254">
        <v>19.46</v>
      </c>
      <c r="G216" s="254">
        <v>18.95</v>
      </c>
      <c r="H216" s="254">
        <v>19.86</v>
      </c>
      <c r="I216" s="254">
        <v>31.02</v>
      </c>
      <c r="J216" s="254">
        <v>38.82</v>
      </c>
      <c r="K216" s="254">
        <v>35.51</v>
      </c>
      <c r="L216" s="254">
        <v>27.76</v>
      </c>
      <c r="M216" s="254">
        <v>29.8</v>
      </c>
      <c r="N216" s="254">
        <v>32.86</v>
      </c>
      <c r="O216" s="254">
        <v>34.33</v>
      </c>
      <c r="P216" s="254">
        <v>32.53</v>
      </c>
      <c r="Q216" s="254">
        <v>28.46</v>
      </c>
      <c r="R216" s="254">
        <v>23.62</v>
      </c>
      <c r="S216" s="254">
        <v>21.3</v>
      </c>
      <c r="T216" s="254">
        <v>23.34</v>
      </c>
      <c r="U216" s="254">
        <v>39.9</v>
      </c>
      <c r="V216" s="254">
        <v>46.02</v>
      </c>
      <c r="W216" s="254">
        <v>40.67</v>
      </c>
      <c r="X216" s="254">
        <v>29.97</v>
      </c>
      <c r="Y216" s="254">
        <v>32</v>
      </c>
      <c r="Z216" s="254">
        <v>36.840000000000003</v>
      </c>
      <c r="AA216" s="254"/>
    </row>
    <row r="217" spans="1:27" ht="11.25" customHeight="1" x14ac:dyDescent="0.2">
      <c r="A217" s="254" t="s">
        <v>304</v>
      </c>
      <c r="B217" s="7"/>
      <c r="C217" s="8">
        <v>-0.25999999999999801</v>
      </c>
      <c r="D217" s="8">
        <v>0.34999999999999787</v>
      </c>
      <c r="E217" s="8">
        <v>0.26000000000000156</v>
      </c>
      <c r="F217" s="8">
        <v>0.25</v>
      </c>
      <c r="G217" s="8">
        <v>0.25</v>
      </c>
      <c r="H217" s="8">
        <v>0.10999999999999943</v>
      </c>
      <c r="I217" s="8">
        <v>0</v>
      </c>
      <c r="J217" s="8">
        <v>0.75999999999999801</v>
      </c>
      <c r="K217" s="8">
        <v>0.51000000000000512</v>
      </c>
      <c r="L217" s="8">
        <v>0.35999999999999943</v>
      </c>
      <c r="M217" s="8">
        <v>0.19999999999999929</v>
      </c>
      <c r="N217" s="8">
        <v>0</v>
      </c>
      <c r="O217" s="8">
        <v>0</v>
      </c>
      <c r="P217" s="8">
        <v>0</v>
      </c>
      <c r="Q217" s="8">
        <v>0</v>
      </c>
      <c r="R217" s="8">
        <v>0.14999999999999858</v>
      </c>
      <c r="S217" s="8">
        <v>0.16</v>
      </c>
      <c r="T217" s="8">
        <v>0.16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4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4" t="s">
        <v>305</v>
      </c>
      <c r="B219" s="7"/>
      <c r="C219" s="254">
        <v>23.79</v>
      </c>
      <c r="D219" s="254">
        <v>20.73</v>
      </c>
      <c r="E219" s="254">
        <v>19.2</v>
      </c>
      <c r="F219" s="254">
        <v>15.38</v>
      </c>
      <c r="G219" s="254">
        <v>13.6</v>
      </c>
      <c r="H219" s="254">
        <v>15.13</v>
      </c>
      <c r="I219" s="254">
        <v>25.83</v>
      </c>
      <c r="J219" s="254">
        <v>29.9</v>
      </c>
      <c r="K219" s="254">
        <v>25.83</v>
      </c>
      <c r="L219" s="254">
        <v>23.28</v>
      </c>
      <c r="M219" s="254">
        <v>24.3</v>
      </c>
      <c r="N219" s="254">
        <v>26.08</v>
      </c>
      <c r="O219" s="254">
        <v>26.08</v>
      </c>
      <c r="P219" s="254">
        <v>24.02</v>
      </c>
      <c r="Q219" s="254">
        <v>21.99</v>
      </c>
      <c r="R219" s="254">
        <v>18.420000000000002</v>
      </c>
      <c r="S219" s="254">
        <v>17.38</v>
      </c>
      <c r="T219" s="254">
        <v>16.87</v>
      </c>
      <c r="U219" s="254">
        <v>31.14</v>
      </c>
      <c r="V219" s="254">
        <v>34.19</v>
      </c>
      <c r="W219" s="254">
        <v>32.159999999999997</v>
      </c>
      <c r="X219" s="254">
        <v>25.02</v>
      </c>
      <c r="Y219" s="254">
        <v>27.06</v>
      </c>
      <c r="Z219" s="254">
        <v>30.12</v>
      </c>
      <c r="AA219" s="254"/>
    </row>
    <row r="220" spans="1:27" ht="11.25" customHeight="1" x14ac:dyDescent="0.2">
      <c r="A220" s="254" t="s">
        <v>306</v>
      </c>
      <c r="B220" s="7"/>
      <c r="C220" s="254">
        <v>23.79</v>
      </c>
      <c r="D220" s="254">
        <v>20.73</v>
      </c>
      <c r="E220" s="254">
        <v>18.690000000000001</v>
      </c>
      <c r="F220" s="254">
        <v>15.38</v>
      </c>
      <c r="G220" s="254">
        <v>13.6</v>
      </c>
      <c r="H220" s="254">
        <v>13.6</v>
      </c>
      <c r="I220" s="254">
        <v>25.83</v>
      </c>
      <c r="J220" s="254">
        <v>29.9</v>
      </c>
      <c r="K220" s="254">
        <v>25.83</v>
      </c>
      <c r="L220" s="254">
        <v>23.28</v>
      </c>
      <c r="M220" s="254">
        <v>24.3</v>
      </c>
      <c r="N220" s="254">
        <v>26.08</v>
      </c>
      <c r="O220" s="254">
        <v>26.08</v>
      </c>
      <c r="P220" s="254">
        <v>24.02</v>
      </c>
      <c r="Q220" s="254">
        <v>21.99</v>
      </c>
      <c r="R220" s="254">
        <v>18.420000000000002</v>
      </c>
      <c r="S220" s="254">
        <v>17.38</v>
      </c>
      <c r="T220" s="254">
        <v>16.87</v>
      </c>
      <c r="U220" s="254">
        <v>31.14</v>
      </c>
      <c r="V220" s="254">
        <v>34.19</v>
      </c>
      <c r="W220" s="254">
        <v>32.159999999999997</v>
      </c>
      <c r="X220" s="254">
        <v>25.02</v>
      </c>
      <c r="Y220" s="254">
        <v>27.06</v>
      </c>
      <c r="Z220" s="254">
        <v>30.12</v>
      </c>
      <c r="AA220" s="254"/>
    </row>
    <row r="221" spans="1:27" ht="11.25" customHeight="1" x14ac:dyDescent="0.2">
      <c r="A221" s="254" t="s">
        <v>307</v>
      </c>
      <c r="B221" s="7"/>
      <c r="C221" s="8">
        <v>0</v>
      </c>
      <c r="D221" s="8">
        <v>0</v>
      </c>
      <c r="E221" s="8">
        <v>0.50999999999999801</v>
      </c>
      <c r="F221" s="8">
        <v>0</v>
      </c>
      <c r="G221" s="8">
        <v>0</v>
      </c>
      <c r="H221" s="8">
        <v>1.53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4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4" t="s">
        <v>4</v>
      </c>
      <c r="B224" s="7"/>
      <c r="C224" s="254">
        <v>0</v>
      </c>
      <c r="D224" s="254">
        <v>0</v>
      </c>
      <c r="E224" s="254">
        <v>0</v>
      </c>
      <c r="F224" s="254">
        <v>0</v>
      </c>
      <c r="G224" s="254">
        <v>0</v>
      </c>
      <c r="H224" s="254">
        <v>0</v>
      </c>
      <c r="I224" s="254">
        <v>0</v>
      </c>
      <c r="J224" s="254">
        <v>0</v>
      </c>
      <c r="K224" s="254">
        <v>0</v>
      </c>
      <c r="L224" s="254">
        <v>0</v>
      </c>
      <c r="M224" s="254">
        <v>0</v>
      </c>
      <c r="N224" s="254">
        <v>0</v>
      </c>
      <c r="O224" s="254">
        <v>0</v>
      </c>
      <c r="P224" s="254">
        <v>0</v>
      </c>
      <c r="Q224" s="254">
        <v>0</v>
      </c>
      <c r="R224" s="254">
        <v>0</v>
      </c>
      <c r="S224" s="254">
        <v>0</v>
      </c>
      <c r="T224" s="254">
        <v>0</v>
      </c>
      <c r="U224" s="254">
        <v>0</v>
      </c>
      <c r="V224" s="254">
        <v>0</v>
      </c>
      <c r="W224" s="254">
        <v>0</v>
      </c>
      <c r="X224" s="254">
        <v>0</v>
      </c>
      <c r="Y224" s="254">
        <v>0</v>
      </c>
      <c r="Z224" s="254">
        <v>0</v>
      </c>
      <c r="AA224" s="254"/>
    </row>
    <row r="225" spans="1:27" ht="11.25" customHeight="1" x14ac:dyDescent="0.2">
      <c r="A225" s="254" t="s">
        <v>5</v>
      </c>
      <c r="B225" s="7"/>
      <c r="C225" s="254">
        <v>0</v>
      </c>
      <c r="D225" s="254">
        <v>0</v>
      </c>
      <c r="E225" s="254">
        <v>0</v>
      </c>
      <c r="F225" s="254">
        <v>0</v>
      </c>
      <c r="G225" s="254">
        <v>0</v>
      </c>
      <c r="H225" s="254">
        <v>0</v>
      </c>
      <c r="I225" s="254">
        <v>0</v>
      </c>
      <c r="J225" s="254">
        <v>0</v>
      </c>
      <c r="K225" s="254">
        <v>0</v>
      </c>
      <c r="L225" s="254">
        <v>0</v>
      </c>
      <c r="M225" s="254">
        <v>0</v>
      </c>
      <c r="N225" s="254">
        <v>0</v>
      </c>
      <c r="O225" s="254">
        <v>0</v>
      </c>
      <c r="P225" s="254">
        <v>0</v>
      </c>
      <c r="Q225" s="254">
        <v>0</v>
      </c>
      <c r="R225" s="254">
        <v>0</v>
      </c>
      <c r="S225" s="254">
        <v>0</v>
      </c>
      <c r="T225" s="254">
        <v>0</v>
      </c>
      <c r="U225" s="254">
        <v>0</v>
      </c>
      <c r="V225" s="254">
        <v>0</v>
      </c>
      <c r="W225" s="254">
        <v>0</v>
      </c>
      <c r="X225" s="254">
        <v>0</v>
      </c>
      <c r="Y225" s="254">
        <v>0</v>
      </c>
      <c r="Z225" s="254">
        <v>0</v>
      </c>
      <c r="AA225" s="254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4" t="s">
        <v>6</v>
      </c>
      <c r="B227" s="7"/>
      <c r="C227" s="254">
        <v>0</v>
      </c>
      <c r="D227" s="254">
        <v>0</v>
      </c>
      <c r="E227" s="254">
        <v>0</v>
      </c>
      <c r="F227" s="254">
        <v>0</v>
      </c>
      <c r="G227" s="254">
        <v>0</v>
      </c>
      <c r="H227" s="254">
        <v>0</v>
      </c>
      <c r="I227" s="254">
        <v>0</v>
      </c>
      <c r="J227" s="254">
        <v>0</v>
      </c>
      <c r="K227" s="254">
        <v>0</v>
      </c>
      <c r="L227" s="254">
        <v>0</v>
      </c>
      <c r="M227" s="254">
        <v>0</v>
      </c>
      <c r="N227" s="254">
        <v>0</v>
      </c>
      <c r="O227" s="254">
        <v>0</v>
      </c>
      <c r="P227" s="254">
        <v>0</v>
      </c>
      <c r="Q227" s="254">
        <v>0</v>
      </c>
      <c r="R227" s="254">
        <v>0</v>
      </c>
      <c r="S227" s="254">
        <v>0</v>
      </c>
      <c r="T227" s="254">
        <v>0</v>
      </c>
      <c r="U227" s="254">
        <v>0</v>
      </c>
      <c r="V227" s="254">
        <v>0</v>
      </c>
      <c r="W227" s="254">
        <v>0</v>
      </c>
      <c r="X227" s="254">
        <v>0</v>
      </c>
      <c r="Y227" s="254">
        <v>0</v>
      </c>
      <c r="Z227" s="254">
        <v>0</v>
      </c>
      <c r="AA227" s="254"/>
    </row>
    <row r="228" spans="1:27" ht="11.25" customHeight="1" x14ac:dyDescent="0.2">
      <c r="A228" s="254" t="s">
        <v>7</v>
      </c>
      <c r="B228" s="7"/>
      <c r="C228" s="254">
        <v>0</v>
      </c>
      <c r="D228" s="254">
        <v>0</v>
      </c>
      <c r="E228" s="254">
        <v>0</v>
      </c>
      <c r="F228" s="254">
        <v>0</v>
      </c>
      <c r="G228" s="254">
        <v>0</v>
      </c>
      <c r="H228" s="254">
        <v>0</v>
      </c>
      <c r="I228" s="254">
        <v>0</v>
      </c>
      <c r="J228" s="254">
        <v>0</v>
      </c>
      <c r="K228" s="254">
        <v>0</v>
      </c>
      <c r="L228" s="254">
        <v>0</v>
      </c>
      <c r="M228" s="254">
        <v>0</v>
      </c>
      <c r="N228" s="254">
        <v>0</v>
      </c>
      <c r="O228" s="254">
        <v>0</v>
      </c>
      <c r="P228" s="254">
        <v>0</v>
      </c>
      <c r="Q228" s="254">
        <v>0</v>
      </c>
      <c r="R228" s="254">
        <v>0</v>
      </c>
      <c r="S228" s="254">
        <v>0</v>
      </c>
      <c r="T228" s="254">
        <v>0</v>
      </c>
      <c r="U228" s="254">
        <v>0</v>
      </c>
      <c r="V228" s="254">
        <v>0</v>
      </c>
      <c r="W228" s="254">
        <v>0</v>
      </c>
      <c r="X228" s="254">
        <v>0</v>
      </c>
      <c r="Y228" s="254">
        <v>0</v>
      </c>
      <c r="Z228" s="254">
        <v>0</v>
      </c>
      <c r="AA228" s="254"/>
    </row>
    <row r="229" spans="1:27" ht="13.5" customHeight="1" thickBot="1" x14ac:dyDescent="0.25"/>
    <row r="230" spans="1:27" ht="12" customHeight="1" thickBot="1" x14ac:dyDescent="0.25">
      <c r="A230" s="158" t="s">
        <v>312</v>
      </c>
      <c r="C230" s="159" t="s">
        <v>229</v>
      </c>
      <c r="D230" s="159" t="s">
        <v>230</v>
      </c>
      <c r="E230" s="159" t="s">
        <v>231</v>
      </c>
      <c r="F230" s="159" t="s">
        <v>232</v>
      </c>
      <c r="G230" s="159" t="s">
        <v>233</v>
      </c>
      <c r="H230" s="159" t="s">
        <v>234</v>
      </c>
      <c r="I230" s="159" t="s">
        <v>235</v>
      </c>
      <c r="J230" s="159" t="s">
        <v>236</v>
      </c>
      <c r="K230" s="159" t="s">
        <v>237</v>
      </c>
      <c r="L230" s="159" t="s">
        <v>238</v>
      </c>
      <c r="M230" s="159" t="s">
        <v>239</v>
      </c>
      <c r="N230" s="159" t="s">
        <v>240</v>
      </c>
      <c r="O230" s="159" t="s">
        <v>241</v>
      </c>
      <c r="P230" s="159" t="s">
        <v>242</v>
      </c>
      <c r="Q230" s="159" t="s">
        <v>243</v>
      </c>
      <c r="R230" s="159" t="s">
        <v>244</v>
      </c>
      <c r="S230" s="159" t="s">
        <v>245</v>
      </c>
      <c r="T230" s="159" t="s">
        <v>246</v>
      </c>
      <c r="U230" s="159" t="s">
        <v>247</v>
      </c>
      <c r="V230" s="159" t="s">
        <v>248</v>
      </c>
      <c r="W230" s="159" t="s">
        <v>249</v>
      </c>
      <c r="X230" s="159" t="s">
        <v>250</v>
      </c>
      <c r="Y230" s="159" t="s">
        <v>251</v>
      </c>
      <c r="Z230" s="159" t="s">
        <v>252</v>
      </c>
      <c r="AA230" s="159" t="s">
        <v>72</v>
      </c>
    </row>
    <row r="231" spans="1:27" ht="11.25" customHeight="1" x14ac:dyDescent="0.2">
      <c r="A231" s="163" t="s">
        <v>295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296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283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297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298</v>
      </c>
      <c r="B236" s="161"/>
      <c r="C236" s="253">
        <v>0</v>
      </c>
      <c r="D236" s="253">
        <v>0</v>
      </c>
      <c r="E236" s="253">
        <v>0</v>
      </c>
      <c r="F236" s="253">
        <v>0</v>
      </c>
      <c r="G236" s="253">
        <v>0</v>
      </c>
      <c r="H236" s="253">
        <v>0</v>
      </c>
      <c r="I236" s="253">
        <v>0</v>
      </c>
      <c r="J236" s="253">
        <v>0</v>
      </c>
      <c r="K236" s="253">
        <v>0</v>
      </c>
      <c r="L236" s="253">
        <v>0</v>
      </c>
      <c r="M236" s="253">
        <v>0</v>
      </c>
      <c r="N236" s="253">
        <v>0</v>
      </c>
      <c r="O236" s="253">
        <v>0</v>
      </c>
      <c r="P236" s="253">
        <v>0</v>
      </c>
      <c r="Q236" s="253">
        <v>0</v>
      </c>
      <c r="R236" s="253">
        <v>0</v>
      </c>
      <c r="S236" s="253">
        <v>0</v>
      </c>
      <c r="T236" s="253">
        <v>0</v>
      </c>
      <c r="U236" s="253">
        <v>0</v>
      </c>
      <c r="V236" s="253">
        <v>0</v>
      </c>
      <c r="W236" s="253">
        <v>0</v>
      </c>
      <c r="X236" s="253">
        <v>0</v>
      </c>
      <c r="Y236" s="253">
        <v>0</v>
      </c>
      <c r="Z236" s="253">
        <v>0</v>
      </c>
      <c r="AA236" s="253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299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300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292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2" t="s">
        <v>301</v>
      </c>
    </row>
    <row r="243" spans="1:27" ht="11.25" customHeight="1" x14ac:dyDescent="0.2">
      <c r="A243" s="254" t="s">
        <v>302</v>
      </c>
      <c r="B243" s="7"/>
      <c r="C243" s="254">
        <v>25.5</v>
      </c>
      <c r="D243" s="254">
        <v>22.85</v>
      </c>
      <c r="E243" s="254">
        <v>19.75</v>
      </c>
      <c r="F243" s="254">
        <v>18</v>
      </c>
      <c r="G243" s="254">
        <v>17.5</v>
      </c>
      <c r="H243" s="254">
        <v>18.25</v>
      </c>
      <c r="I243" s="254">
        <v>29.1</v>
      </c>
      <c r="J243" s="254">
        <v>37.5</v>
      </c>
      <c r="K243" s="254">
        <v>34</v>
      </c>
      <c r="L243" s="254">
        <v>26.25</v>
      </c>
      <c r="M243" s="254">
        <v>28.1</v>
      </c>
      <c r="N243" s="254">
        <v>30.9</v>
      </c>
      <c r="O243" s="254">
        <v>32.35</v>
      </c>
      <c r="P243" s="254">
        <v>29.6</v>
      </c>
      <c r="Q243" s="254">
        <v>25.6</v>
      </c>
      <c r="R243" s="254">
        <v>21</v>
      </c>
      <c r="S243" s="254">
        <v>17.75</v>
      </c>
      <c r="T243" s="254">
        <v>19.75</v>
      </c>
      <c r="U243" s="254">
        <v>35.85</v>
      </c>
      <c r="V243" s="254">
        <v>41.85</v>
      </c>
      <c r="W243" s="254">
        <v>36.6</v>
      </c>
      <c r="X243" s="254">
        <v>26.1</v>
      </c>
      <c r="Y243" s="254">
        <v>28.1</v>
      </c>
      <c r="Z243" s="254">
        <v>32.85</v>
      </c>
      <c r="AA243" s="254"/>
    </row>
    <row r="244" spans="1:27" ht="11.25" customHeight="1" x14ac:dyDescent="0.2">
      <c r="A244" s="254" t="s">
        <v>303</v>
      </c>
      <c r="B244" s="7"/>
      <c r="C244" s="254">
        <v>25.75</v>
      </c>
      <c r="D244" s="254">
        <v>22.5</v>
      </c>
      <c r="E244" s="254">
        <v>19.5</v>
      </c>
      <c r="F244" s="254">
        <v>17.75</v>
      </c>
      <c r="G244" s="254">
        <v>17.25</v>
      </c>
      <c r="H244" s="254">
        <v>18.149999999999999</v>
      </c>
      <c r="I244" s="254">
        <v>29.1</v>
      </c>
      <c r="J244" s="254">
        <v>36.75</v>
      </c>
      <c r="K244" s="254">
        <v>33.5</v>
      </c>
      <c r="L244" s="254">
        <v>25.9</v>
      </c>
      <c r="M244" s="254">
        <v>27.9</v>
      </c>
      <c r="N244" s="254">
        <v>30.9</v>
      </c>
      <c r="O244" s="254">
        <v>32.35</v>
      </c>
      <c r="P244" s="254">
        <v>29.6</v>
      </c>
      <c r="Q244" s="254">
        <v>25.6</v>
      </c>
      <c r="R244" s="254">
        <v>20.85</v>
      </c>
      <c r="S244" s="254">
        <v>17.600000000000001</v>
      </c>
      <c r="T244" s="254">
        <v>19.600000000000001</v>
      </c>
      <c r="U244" s="254">
        <v>35.85</v>
      </c>
      <c r="V244" s="254">
        <v>41.85</v>
      </c>
      <c r="W244" s="254">
        <v>36.6</v>
      </c>
      <c r="X244" s="254">
        <v>26.1</v>
      </c>
      <c r="Y244" s="254">
        <v>28.1</v>
      </c>
      <c r="Z244" s="254">
        <v>32.85</v>
      </c>
      <c r="AA244" s="254"/>
    </row>
    <row r="245" spans="1:27" ht="11.25" customHeight="1" x14ac:dyDescent="0.2">
      <c r="A245" s="254" t="s">
        <v>304</v>
      </c>
      <c r="B245" s="7"/>
      <c r="C245" s="8">
        <v>-0.25</v>
      </c>
      <c r="D245" s="8">
        <v>0.35000000000000142</v>
      </c>
      <c r="E245" s="8">
        <v>0.25</v>
      </c>
      <c r="F245" s="8">
        <v>0.25</v>
      </c>
      <c r="G245" s="8">
        <v>0.25</v>
      </c>
      <c r="H245" s="8">
        <v>0.10000000000000142</v>
      </c>
      <c r="I245" s="8">
        <v>0</v>
      </c>
      <c r="J245" s="8">
        <v>0.75</v>
      </c>
      <c r="K245" s="8">
        <v>0.5</v>
      </c>
      <c r="L245" s="8">
        <v>0.35000000000000142</v>
      </c>
      <c r="M245" s="8">
        <v>0.20000000000000284</v>
      </c>
      <c r="N245" s="8">
        <v>0</v>
      </c>
      <c r="O245" s="8">
        <v>0</v>
      </c>
      <c r="P245" s="8">
        <v>0</v>
      </c>
      <c r="Q245" s="8">
        <v>0</v>
      </c>
      <c r="R245" s="8">
        <v>0.14999999999999858</v>
      </c>
      <c r="S245" s="8">
        <v>0.14999999999999858</v>
      </c>
      <c r="T245" s="8">
        <v>0.14999999999999858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4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4" t="s">
        <v>305</v>
      </c>
      <c r="B247" s="7"/>
      <c r="C247" s="254">
        <v>22</v>
      </c>
      <c r="D247" s="254">
        <v>19</v>
      </c>
      <c r="E247" s="254">
        <v>17.5</v>
      </c>
      <c r="F247" s="254">
        <v>13.75</v>
      </c>
      <c r="G247" s="254">
        <v>12</v>
      </c>
      <c r="H247" s="254">
        <v>13.5</v>
      </c>
      <c r="I247" s="254">
        <v>24</v>
      </c>
      <c r="J247" s="254">
        <v>28</v>
      </c>
      <c r="K247" s="254">
        <v>24</v>
      </c>
      <c r="L247" s="254">
        <v>21.5</v>
      </c>
      <c r="M247" s="254">
        <v>22.5</v>
      </c>
      <c r="N247" s="254">
        <v>24.25</v>
      </c>
      <c r="O247" s="254">
        <v>24.25</v>
      </c>
      <c r="P247" s="254">
        <v>21.25</v>
      </c>
      <c r="Q247" s="254">
        <v>19.25</v>
      </c>
      <c r="R247" s="254">
        <v>15.75</v>
      </c>
      <c r="S247" s="254">
        <v>13.75</v>
      </c>
      <c r="T247" s="254">
        <v>13.25</v>
      </c>
      <c r="U247" s="254">
        <v>27.25</v>
      </c>
      <c r="V247" s="254">
        <v>30.25</v>
      </c>
      <c r="W247" s="254">
        <v>28.25</v>
      </c>
      <c r="X247" s="254">
        <v>21.25</v>
      </c>
      <c r="Y247" s="254">
        <v>23.25</v>
      </c>
      <c r="Z247" s="254">
        <v>26.25</v>
      </c>
      <c r="AA247" s="254"/>
    </row>
    <row r="248" spans="1:27" ht="11.25" customHeight="1" x14ac:dyDescent="0.2">
      <c r="A248" s="254" t="s">
        <v>306</v>
      </c>
      <c r="B248" s="7"/>
      <c r="C248" s="254">
        <v>22</v>
      </c>
      <c r="D248" s="254">
        <v>19</v>
      </c>
      <c r="E248" s="254">
        <v>17</v>
      </c>
      <c r="F248" s="254">
        <v>13.75</v>
      </c>
      <c r="G248" s="254">
        <v>12</v>
      </c>
      <c r="H248" s="254">
        <v>12</v>
      </c>
      <c r="I248" s="254">
        <v>24</v>
      </c>
      <c r="J248" s="254">
        <v>28</v>
      </c>
      <c r="K248" s="254">
        <v>24</v>
      </c>
      <c r="L248" s="254">
        <v>21.5</v>
      </c>
      <c r="M248" s="254">
        <v>22.5</v>
      </c>
      <c r="N248" s="254">
        <v>24.25</v>
      </c>
      <c r="O248" s="254">
        <v>24.25</v>
      </c>
      <c r="P248" s="254">
        <v>21.25</v>
      </c>
      <c r="Q248" s="254">
        <v>19.25</v>
      </c>
      <c r="R248" s="254">
        <v>15.75</v>
      </c>
      <c r="S248" s="254">
        <v>13.75</v>
      </c>
      <c r="T248" s="254">
        <v>13.25</v>
      </c>
      <c r="U248" s="254">
        <v>27.25</v>
      </c>
      <c r="V248" s="254">
        <v>30.25</v>
      </c>
      <c r="W248" s="254">
        <v>28.25</v>
      </c>
      <c r="X248" s="254">
        <v>21.25</v>
      </c>
      <c r="Y248" s="254">
        <v>23.25</v>
      </c>
      <c r="Z248" s="254">
        <v>26.25</v>
      </c>
      <c r="AA248" s="254"/>
    </row>
    <row r="249" spans="1:27" ht="11.25" customHeight="1" x14ac:dyDescent="0.2">
      <c r="A249" s="254" t="s">
        <v>307</v>
      </c>
      <c r="B249" s="7"/>
      <c r="C249" s="8">
        <v>0</v>
      </c>
      <c r="D249" s="8">
        <v>0</v>
      </c>
      <c r="E249" s="8">
        <v>0.5</v>
      </c>
      <c r="F249" s="8">
        <v>0</v>
      </c>
      <c r="G249" s="8">
        <v>0</v>
      </c>
      <c r="H249" s="8">
        <v>1.5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4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4" t="s">
        <v>4</v>
      </c>
      <c r="B252" s="7"/>
      <c r="C252" s="254">
        <v>0</v>
      </c>
      <c r="D252" s="254">
        <v>0</v>
      </c>
      <c r="E252" s="254">
        <v>0</v>
      </c>
      <c r="F252" s="254">
        <v>0</v>
      </c>
      <c r="G252" s="254">
        <v>0</v>
      </c>
      <c r="H252" s="254">
        <v>0</v>
      </c>
      <c r="I252" s="254">
        <v>0</v>
      </c>
      <c r="J252" s="254">
        <v>0</v>
      </c>
      <c r="K252" s="254">
        <v>0</v>
      </c>
      <c r="L252" s="254">
        <v>0</v>
      </c>
      <c r="M252" s="254">
        <v>0</v>
      </c>
      <c r="N252" s="254">
        <v>0</v>
      </c>
      <c r="O252" s="254">
        <v>0</v>
      </c>
      <c r="P252" s="254">
        <v>0</v>
      </c>
      <c r="Q252" s="254">
        <v>0</v>
      </c>
      <c r="R252" s="254">
        <v>0</v>
      </c>
      <c r="S252" s="254">
        <v>0</v>
      </c>
      <c r="T252" s="254">
        <v>0</v>
      </c>
      <c r="U252" s="254">
        <v>0</v>
      </c>
      <c r="V252" s="254">
        <v>0</v>
      </c>
      <c r="W252" s="254">
        <v>0</v>
      </c>
      <c r="X252" s="254">
        <v>0</v>
      </c>
      <c r="Y252" s="254">
        <v>0</v>
      </c>
      <c r="Z252" s="254">
        <v>0</v>
      </c>
      <c r="AA252" s="254"/>
    </row>
    <row r="253" spans="1:27" ht="11.25" customHeight="1" x14ac:dyDescent="0.2">
      <c r="A253" s="254" t="s">
        <v>5</v>
      </c>
      <c r="B253" s="7"/>
      <c r="C253" s="254">
        <v>0</v>
      </c>
      <c r="D253" s="254">
        <v>0</v>
      </c>
      <c r="E253" s="254">
        <v>0</v>
      </c>
      <c r="F253" s="254">
        <v>0</v>
      </c>
      <c r="G253" s="254">
        <v>0</v>
      </c>
      <c r="H253" s="254">
        <v>0</v>
      </c>
      <c r="I253" s="254">
        <v>0</v>
      </c>
      <c r="J253" s="254">
        <v>0</v>
      </c>
      <c r="K253" s="254">
        <v>0</v>
      </c>
      <c r="L253" s="254">
        <v>0</v>
      </c>
      <c r="M253" s="254">
        <v>0</v>
      </c>
      <c r="N253" s="254">
        <v>0</v>
      </c>
      <c r="O253" s="254">
        <v>0</v>
      </c>
      <c r="P253" s="254">
        <v>0</v>
      </c>
      <c r="Q253" s="254">
        <v>0</v>
      </c>
      <c r="R253" s="254">
        <v>0</v>
      </c>
      <c r="S253" s="254">
        <v>0</v>
      </c>
      <c r="T253" s="254">
        <v>0</v>
      </c>
      <c r="U253" s="254">
        <v>0</v>
      </c>
      <c r="V253" s="254">
        <v>0</v>
      </c>
      <c r="W253" s="254">
        <v>0</v>
      </c>
      <c r="X253" s="254">
        <v>0</v>
      </c>
      <c r="Y253" s="254">
        <v>0</v>
      </c>
      <c r="Z253" s="254">
        <v>0</v>
      </c>
      <c r="AA253" s="254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4" t="s">
        <v>6</v>
      </c>
      <c r="B255" s="7"/>
      <c r="C255" s="254">
        <v>0</v>
      </c>
      <c r="D255" s="254">
        <v>0</v>
      </c>
      <c r="E255" s="254">
        <v>0</v>
      </c>
      <c r="F255" s="254">
        <v>0</v>
      </c>
      <c r="G255" s="254">
        <v>0</v>
      </c>
      <c r="H255" s="254">
        <v>0</v>
      </c>
      <c r="I255" s="254">
        <v>0</v>
      </c>
      <c r="J255" s="254">
        <v>0</v>
      </c>
      <c r="K255" s="254">
        <v>0</v>
      </c>
      <c r="L255" s="254">
        <v>0</v>
      </c>
      <c r="M255" s="254">
        <v>0</v>
      </c>
      <c r="N255" s="254">
        <v>0</v>
      </c>
      <c r="O255" s="254">
        <v>0</v>
      </c>
      <c r="P255" s="254">
        <v>0</v>
      </c>
      <c r="Q255" s="254">
        <v>0</v>
      </c>
      <c r="R255" s="254">
        <v>0</v>
      </c>
      <c r="S255" s="254">
        <v>0</v>
      </c>
      <c r="T255" s="254">
        <v>0</v>
      </c>
      <c r="U255" s="254">
        <v>0</v>
      </c>
      <c r="V255" s="254">
        <v>0</v>
      </c>
      <c r="W255" s="254">
        <v>0</v>
      </c>
      <c r="X255" s="254">
        <v>0</v>
      </c>
      <c r="Y255" s="254">
        <v>0</v>
      </c>
      <c r="Z255" s="254">
        <v>0</v>
      </c>
      <c r="AA255" s="254"/>
    </row>
    <row r="256" spans="1:27" ht="11.25" customHeight="1" x14ac:dyDescent="0.2">
      <c r="A256" s="254" t="s">
        <v>7</v>
      </c>
      <c r="B256" s="7"/>
      <c r="C256" s="254">
        <v>0</v>
      </c>
      <c r="D256" s="254">
        <v>0</v>
      </c>
      <c r="E256" s="254">
        <v>0</v>
      </c>
      <c r="F256" s="254">
        <v>0</v>
      </c>
      <c r="G256" s="254">
        <v>0</v>
      </c>
      <c r="H256" s="254">
        <v>0</v>
      </c>
      <c r="I256" s="254">
        <v>0</v>
      </c>
      <c r="J256" s="254">
        <v>0</v>
      </c>
      <c r="K256" s="254">
        <v>0</v>
      </c>
      <c r="L256" s="254">
        <v>0</v>
      </c>
      <c r="M256" s="254">
        <v>0</v>
      </c>
      <c r="N256" s="254">
        <v>0</v>
      </c>
      <c r="O256" s="254">
        <v>0</v>
      </c>
      <c r="P256" s="254">
        <v>0</v>
      </c>
      <c r="Q256" s="254">
        <v>0</v>
      </c>
      <c r="R256" s="254">
        <v>0</v>
      </c>
      <c r="S256" s="254">
        <v>0</v>
      </c>
      <c r="T256" s="254">
        <v>0</v>
      </c>
      <c r="U256" s="254">
        <v>0</v>
      </c>
      <c r="V256" s="254">
        <v>0</v>
      </c>
      <c r="W256" s="254">
        <v>0</v>
      </c>
      <c r="X256" s="254">
        <v>0</v>
      </c>
      <c r="Y256" s="254">
        <v>0</v>
      </c>
      <c r="Z256" s="254">
        <v>0</v>
      </c>
      <c r="AA256" s="254"/>
    </row>
    <row r="257" spans="1:27" ht="13.5" customHeight="1" thickBot="1" x14ac:dyDescent="0.25"/>
    <row r="258" spans="1:27" ht="12" customHeight="1" thickBot="1" x14ac:dyDescent="0.25">
      <c r="A258" s="158" t="s">
        <v>313</v>
      </c>
      <c r="C258" s="159" t="s">
        <v>229</v>
      </c>
      <c r="D258" s="159" t="s">
        <v>230</v>
      </c>
      <c r="E258" s="159" t="s">
        <v>231</v>
      </c>
      <c r="F258" s="159" t="s">
        <v>232</v>
      </c>
      <c r="G258" s="159" t="s">
        <v>233</v>
      </c>
      <c r="H258" s="159" t="s">
        <v>234</v>
      </c>
      <c r="I258" s="159" t="s">
        <v>235</v>
      </c>
      <c r="J258" s="159" t="s">
        <v>236</v>
      </c>
      <c r="K258" s="159" t="s">
        <v>237</v>
      </c>
      <c r="L258" s="159" t="s">
        <v>238</v>
      </c>
      <c r="M258" s="159" t="s">
        <v>239</v>
      </c>
      <c r="N258" s="159" t="s">
        <v>240</v>
      </c>
      <c r="O258" s="159" t="s">
        <v>241</v>
      </c>
      <c r="P258" s="159" t="s">
        <v>242</v>
      </c>
      <c r="Q258" s="159" t="s">
        <v>243</v>
      </c>
      <c r="R258" s="159" t="s">
        <v>244</v>
      </c>
      <c r="S258" s="159" t="s">
        <v>245</v>
      </c>
      <c r="T258" s="159" t="s">
        <v>246</v>
      </c>
      <c r="U258" s="159" t="s">
        <v>247</v>
      </c>
      <c r="V258" s="159" t="s">
        <v>248</v>
      </c>
      <c r="W258" s="159" t="s">
        <v>249</v>
      </c>
      <c r="X258" s="159" t="s">
        <v>250</v>
      </c>
      <c r="Y258" s="159" t="s">
        <v>251</v>
      </c>
      <c r="Z258" s="159" t="s">
        <v>252</v>
      </c>
      <c r="AA258" s="159" t="s">
        <v>72</v>
      </c>
    </row>
    <row r="259" spans="1:27" ht="11.25" customHeight="1" x14ac:dyDescent="0.2">
      <c r="A259" s="163" t="s">
        <v>295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296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283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297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298</v>
      </c>
      <c r="B264" s="161"/>
      <c r="C264" s="253">
        <v>0</v>
      </c>
      <c r="D264" s="253">
        <v>0</v>
      </c>
      <c r="E264" s="253">
        <v>0</v>
      </c>
      <c r="F264" s="253">
        <v>0</v>
      </c>
      <c r="G264" s="253">
        <v>0</v>
      </c>
      <c r="H264" s="253">
        <v>0</v>
      </c>
      <c r="I264" s="253">
        <v>0</v>
      </c>
      <c r="J264" s="253">
        <v>0</v>
      </c>
      <c r="K264" s="253">
        <v>0</v>
      </c>
      <c r="L264" s="253">
        <v>0</v>
      </c>
      <c r="M264" s="253">
        <v>0</v>
      </c>
      <c r="N264" s="253">
        <v>0</v>
      </c>
      <c r="O264" s="253">
        <v>0</v>
      </c>
      <c r="P264" s="253">
        <v>0</v>
      </c>
      <c r="Q264" s="253">
        <v>0</v>
      </c>
      <c r="R264" s="253">
        <v>0</v>
      </c>
      <c r="S264" s="253">
        <v>0</v>
      </c>
      <c r="T264" s="253">
        <v>0</v>
      </c>
      <c r="U264" s="253">
        <v>0</v>
      </c>
      <c r="V264" s="253">
        <v>0</v>
      </c>
      <c r="W264" s="253">
        <v>0</v>
      </c>
      <c r="X264" s="253">
        <v>0</v>
      </c>
      <c r="Y264" s="253">
        <v>0</v>
      </c>
      <c r="Z264" s="253">
        <v>0</v>
      </c>
      <c r="AA264" s="253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299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-78495</v>
      </c>
      <c r="J266" s="163">
        <v>7973</v>
      </c>
      <c r="K266" s="163">
        <v>-25926</v>
      </c>
      <c r="L266" s="163">
        <v>-111100</v>
      </c>
      <c r="M266" s="163">
        <v>-84537</v>
      </c>
      <c r="N266" s="163">
        <v>-56373</v>
      </c>
      <c r="O266" s="163">
        <v>-43902</v>
      </c>
      <c r="P266" s="163">
        <v>-65516</v>
      </c>
      <c r="Q266" s="163">
        <v>-110193</v>
      </c>
      <c r="R266" s="163">
        <v>-154885</v>
      </c>
      <c r="S266" s="163">
        <v>-185915</v>
      </c>
      <c r="T266" s="163">
        <v>-159103</v>
      </c>
      <c r="U266" s="163">
        <v>-8713</v>
      </c>
      <c r="V266" s="163">
        <v>49099</v>
      </c>
      <c r="W266" s="163">
        <v>-1381</v>
      </c>
      <c r="X266" s="163">
        <v>-105244</v>
      </c>
      <c r="Y266" s="163">
        <v>-75518</v>
      </c>
      <c r="Z266" s="163">
        <v>-36659</v>
      </c>
      <c r="AA266" s="163">
        <v>-1246388</v>
      </c>
    </row>
    <row r="267" spans="1:27" ht="11.25" customHeight="1" thickBot="1" x14ac:dyDescent="0.25">
      <c r="A267" s="163" t="s">
        <v>300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292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-78495</v>
      </c>
      <c r="J268" s="166">
        <v>7973</v>
      </c>
      <c r="K268" s="166">
        <v>-25926</v>
      </c>
      <c r="L268" s="166">
        <v>-111100</v>
      </c>
      <c r="M268" s="166">
        <v>-84537</v>
      </c>
      <c r="N268" s="166">
        <v>-56373</v>
      </c>
      <c r="O268" s="166">
        <v>-43902</v>
      </c>
      <c r="P268" s="166">
        <v>-65516</v>
      </c>
      <c r="Q268" s="166">
        <v>-110193</v>
      </c>
      <c r="R268" s="166">
        <v>-154885</v>
      </c>
      <c r="S268" s="166">
        <v>-185915</v>
      </c>
      <c r="T268" s="166">
        <v>-159103</v>
      </c>
      <c r="U268" s="166">
        <v>-8713</v>
      </c>
      <c r="V268" s="166">
        <v>49099</v>
      </c>
      <c r="W268" s="166">
        <v>-1381</v>
      </c>
      <c r="X268" s="166">
        <v>-105244</v>
      </c>
      <c r="Y268" s="166">
        <v>-75518</v>
      </c>
      <c r="Z268" s="166">
        <v>-36659</v>
      </c>
      <c r="AA268" s="167">
        <v>-1246388</v>
      </c>
    </row>
    <row r="270" spans="1:27" ht="12" customHeight="1" x14ac:dyDescent="0.2">
      <c r="A270" s="252" t="s">
        <v>301</v>
      </c>
    </row>
    <row r="271" spans="1:27" ht="11.25" customHeight="1" x14ac:dyDescent="0.2">
      <c r="A271" s="254" t="s">
        <v>302</v>
      </c>
      <c r="B271" s="7"/>
      <c r="C271" s="254">
        <v>25.5</v>
      </c>
      <c r="D271" s="254">
        <v>22.85</v>
      </c>
      <c r="E271" s="254">
        <v>19.75</v>
      </c>
      <c r="F271" s="254">
        <v>18</v>
      </c>
      <c r="G271" s="254">
        <v>17.5</v>
      </c>
      <c r="H271" s="254">
        <v>18.25</v>
      </c>
      <c r="I271" s="254">
        <v>29.1</v>
      </c>
      <c r="J271" s="254">
        <v>37.5</v>
      </c>
      <c r="K271" s="254">
        <v>34</v>
      </c>
      <c r="L271" s="254">
        <v>26.25</v>
      </c>
      <c r="M271" s="254">
        <v>28.1</v>
      </c>
      <c r="N271" s="254">
        <v>30.9</v>
      </c>
      <c r="O271" s="254">
        <v>32.35</v>
      </c>
      <c r="P271" s="254">
        <v>29.6</v>
      </c>
      <c r="Q271" s="254">
        <v>25.6</v>
      </c>
      <c r="R271" s="254">
        <v>21</v>
      </c>
      <c r="S271" s="254">
        <v>17.75</v>
      </c>
      <c r="T271" s="254">
        <v>19.75</v>
      </c>
      <c r="U271" s="254">
        <v>35.85</v>
      </c>
      <c r="V271" s="254">
        <v>41.85</v>
      </c>
      <c r="W271" s="254">
        <v>36.6</v>
      </c>
      <c r="X271" s="254">
        <v>26.1</v>
      </c>
      <c r="Y271" s="254">
        <v>28.1</v>
      </c>
      <c r="Z271" s="254">
        <v>32.85</v>
      </c>
      <c r="AA271" s="254"/>
    </row>
    <row r="272" spans="1:27" ht="11.25" customHeight="1" x14ac:dyDescent="0.2">
      <c r="A272" s="254" t="s">
        <v>303</v>
      </c>
      <c r="B272" s="7"/>
      <c r="C272" s="254">
        <v>25.75</v>
      </c>
      <c r="D272" s="254">
        <v>22.5</v>
      </c>
      <c r="E272" s="254">
        <v>19.5</v>
      </c>
      <c r="F272" s="254">
        <v>17.75</v>
      </c>
      <c r="G272" s="254">
        <v>17.25</v>
      </c>
      <c r="H272" s="254">
        <v>18.149999999999999</v>
      </c>
      <c r="I272" s="254">
        <v>29.1</v>
      </c>
      <c r="J272" s="254">
        <v>36.75</v>
      </c>
      <c r="K272" s="254">
        <v>33.5</v>
      </c>
      <c r="L272" s="254">
        <v>25.9</v>
      </c>
      <c r="M272" s="254">
        <v>27.9</v>
      </c>
      <c r="N272" s="254">
        <v>30.9</v>
      </c>
      <c r="O272" s="254">
        <v>32.35</v>
      </c>
      <c r="P272" s="254">
        <v>29.6</v>
      </c>
      <c r="Q272" s="254">
        <v>25.6</v>
      </c>
      <c r="R272" s="254">
        <v>20.85</v>
      </c>
      <c r="S272" s="254">
        <v>17.600000000000001</v>
      </c>
      <c r="T272" s="254">
        <v>19.600000000000001</v>
      </c>
      <c r="U272" s="254">
        <v>35.85</v>
      </c>
      <c r="V272" s="254">
        <v>41.85</v>
      </c>
      <c r="W272" s="254">
        <v>36.6</v>
      </c>
      <c r="X272" s="254">
        <v>26.1</v>
      </c>
      <c r="Y272" s="254">
        <v>28.1</v>
      </c>
      <c r="Z272" s="254">
        <v>32.85</v>
      </c>
      <c r="AA272" s="254"/>
    </row>
    <row r="273" spans="1:27" ht="11.25" customHeight="1" x14ac:dyDescent="0.2">
      <c r="A273" s="254" t="s">
        <v>304</v>
      </c>
      <c r="B273" s="7"/>
      <c r="C273" s="8">
        <v>-0.25</v>
      </c>
      <c r="D273" s="8">
        <v>0.35000000000000142</v>
      </c>
      <c r="E273" s="8">
        <v>0.25</v>
      </c>
      <c r="F273" s="8">
        <v>0.25</v>
      </c>
      <c r="G273" s="8">
        <v>0.25</v>
      </c>
      <c r="H273" s="8">
        <v>0.10000000000000142</v>
      </c>
      <c r="I273" s="8">
        <v>0</v>
      </c>
      <c r="J273" s="8">
        <v>0.75</v>
      </c>
      <c r="K273" s="8">
        <v>0.5</v>
      </c>
      <c r="L273" s="8">
        <v>0.35000000000000142</v>
      </c>
      <c r="M273" s="8">
        <v>0.20000000000000284</v>
      </c>
      <c r="N273" s="8">
        <v>0</v>
      </c>
      <c r="O273" s="8">
        <v>0</v>
      </c>
      <c r="P273" s="8">
        <v>0</v>
      </c>
      <c r="Q273" s="8">
        <v>0</v>
      </c>
      <c r="R273" s="8">
        <v>0.14999999999999858</v>
      </c>
      <c r="S273" s="8">
        <v>0.14999999999999858</v>
      </c>
      <c r="T273" s="8">
        <v>0.14999999999999858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4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4" t="s">
        <v>305</v>
      </c>
      <c r="B275" s="7"/>
      <c r="C275" s="254">
        <v>22</v>
      </c>
      <c r="D275" s="254">
        <v>19</v>
      </c>
      <c r="E275" s="254">
        <v>17.5</v>
      </c>
      <c r="F275" s="254">
        <v>13.75</v>
      </c>
      <c r="G275" s="254">
        <v>12</v>
      </c>
      <c r="H275" s="254">
        <v>13.5</v>
      </c>
      <c r="I275" s="254">
        <v>24</v>
      </c>
      <c r="J275" s="254">
        <v>28</v>
      </c>
      <c r="K275" s="254">
        <v>24</v>
      </c>
      <c r="L275" s="254">
        <v>21.5</v>
      </c>
      <c r="M275" s="254">
        <v>22.5</v>
      </c>
      <c r="N275" s="254">
        <v>24.25</v>
      </c>
      <c r="O275" s="254">
        <v>24.25</v>
      </c>
      <c r="P275" s="254">
        <v>21.25</v>
      </c>
      <c r="Q275" s="254">
        <v>19.25</v>
      </c>
      <c r="R275" s="254">
        <v>15.75</v>
      </c>
      <c r="S275" s="254">
        <v>13.75</v>
      </c>
      <c r="T275" s="254">
        <v>13.25</v>
      </c>
      <c r="U275" s="254">
        <v>27.25</v>
      </c>
      <c r="V275" s="254">
        <v>30.25</v>
      </c>
      <c r="W275" s="254">
        <v>28.25</v>
      </c>
      <c r="X275" s="254">
        <v>21.25</v>
      </c>
      <c r="Y275" s="254">
        <v>23.25</v>
      </c>
      <c r="Z275" s="254">
        <v>26.25</v>
      </c>
      <c r="AA275" s="254"/>
    </row>
    <row r="276" spans="1:27" ht="11.25" customHeight="1" x14ac:dyDescent="0.2">
      <c r="A276" s="254" t="s">
        <v>306</v>
      </c>
      <c r="B276" s="7"/>
      <c r="C276" s="254">
        <v>22</v>
      </c>
      <c r="D276" s="254">
        <v>19</v>
      </c>
      <c r="E276" s="254">
        <v>17</v>
      </c>
      <c r="F276" s="254">
        <v>13.75</v>
      </c>
      <c r="G276" s="254">
        <v>12</v>
      </c>
      <c r="H276" s="254">
        <v>12</v>
      </c>
      <c r="I276" s="254">
        <v>24</v>
      </c>
      <c r="J276" s="254">
        <v>28</v>
      </c>
      <c r="K276" s="254">
        <v>24</v>
      </c>
      <c r="L276" s="254">
        <v>21.5</v>
      </c>
      <c r="M276" s="254">
        <v>22.5</v>
      </c>
      <c r="N276" s="254">
        <v>24.25</v>
      </c>
      <c r="O276" s="254">
        <v>24.25</v>
      </c>
      <c r="P276" s="254">
        <v>21.25</v>
      </c>
      <c r="Q276" s="254">
        <v>19.25</v>
      </c>
      <c r="R276" s="254">
        <v>15.75</v>
      </c>
      <c r="S276" s="254">
        <v>13.75</v>
      </c>
      <c r="T276" s="254">
        <v>13.25</v>
      </c>
      <c r="U276" s="254">
        <v>27.25</v>
      </c>
      <c r="V276" s="254">
        <v>30.25</v>
      </c>
      <c r="W276" s="254">
        <v>28.25</v>
      </c>
      <c r="X276" s="254">
        <v>21.25</v>
      </c>
      <c r="Y276" s="254">
        <v>23.25</v>
      </c>
      <c r="Z276" s="254">
        <v>26.25</v>
      </c>
      <c r="AA276" s="254"/>
    </row>
    <row r="277" spans="1:27" ht="11.25" customHeight="1" x14ac:dyDescent="0.2">
      <c r="A277" s="254" t="s">
        <v>307</v>
      </c>
      <c r="B277" s="7"/>
      <c r="C277" s="8">
        <v>0</v>
      </c>
      <c r="D277" s="8">
        <v>0</v>
      </c>
      <c r="E277" s="8">
        <v>0.5</v>
      </c>
      <c r="F277" s="8">
        <v>0</v>
      </c>
      <c r="G277" s="8">
        <v>0</v>
      </c>
      <c r="H277" s="8">
        <v>1.5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4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4" t="s">
        <v>4</v>
      </c>
      <c r="B280" s="7"/>
      <c r="C280" s="254">
        <v>0</v>
      </c>
      <c r="D280" s="254">
        <v>0</v>
      </c>
      <c r="E280" s="254">
        <v>0</v>
      </c>
      <c r="F280" s="254">
        <v>0</v>
      </c>
      <c r="G280" s="254">
        <v>0</v>
      </c>
      <c r="H280" s="254">
        <v>0</v>
      </c>
      <c r="I280" s="254">
        <v>36.75</v>
      </c>
      <c r="J280" s="254">
        <v>36.75</v>
      </c>
      <c r="K280" s="254">
        <v>36.75</v>
      </c>
      <c r="L280" s="254">
        <v>36.75</v>
      </c>
      <c r="M280" s="254">
        <v>36.75</v>
      </c>
      <c r="N280" s="254">
        <v>36.75</v>
      </c>
      <c r="O280" s="254">
        <v>36.75</v>
      </c>
      <c r="P280" s="254">
        <v>36.75</v>
      </c>
      <c r="Q280" s="254">
        <v>36.75</v>
      </c>
      <c r="R280" s="254">
        <v>36.75</v>
      </c>
      <c r="S280" s="254">
        <v>36.75</v>
      </c>
      <c r="T280" s="254">
        <v>36.75</v>
      </c>
      <c r="U280" s="254">
        <v>36.75</v>
      </c>
      <c r="V280" s="254">
        <v>36.75</v>
      </c>
      <c r="W280" s="254">
        <v>36.75</v>
      </c>
      <c r="X280" s="254">
        <v>36.75</v>
      </c>
      <c r="Y280" s="254">
        <v>36.75</v>
      </c>
      <c r="Z280" s="254">
        <v>36.75</v>
      </c>
      <c r="AA280" s="254"/>
    </row>
    <row r="281" spans="1:27" ht="11.25" customHeight="1" x14ac:dyDescent="0.2">
      <c r="A281" s="254" t="s">
        <v>5</v>
      </c>
      <c r="B281" s="7"/>
      <c r="C281" s="254">
        <v>0</v>
      </c>
      <c r="D281" s="254">
        <v>0</v>
      </c>
      <c r="E281" s="254">
        <v>0</v>
      </c>
      <c r="F281" s="254">
        <v>0</v>
      </c>
      <c r="G281" s="254">
        <v>0</v>
      </c>
      <c r="H281" s="254">
        <v>0</v>
      </c>
      <c r="I281" s="254">
        <v>0</v>
      </c>
      <c r="J281" s="254">
        <v>0</v>
      </c>
      <c r="K281" s="254">
        <v>0</v>
      </c>
      <c r="L281" s="254">
        <v>0</v>
      </c>
      <c r="M281" s="254">
        <v>0</v>
      </c>
      <c r="N281" s="254">
        <v>0</v>
      </c>
      <c r="O281" s="254">
        <v>0</v>
      </c>
      <c r="P281" s="254">
        <v>0</v>
      </c>
      <c r="Q281" s="254">
        <v>0</v>
      </c>
      <c r="R281" s="254">
        <v>0</v>
      </c>
      <c r="S281" s="254">
        <v>0</v>
      </c>
      <c r="T281" s="254">
        <v>0</v>
      </c>
      <c r="U281" s="254">
        <v>0</v>
      </c>
      <c r="V281" s="254">
        <v>0</v>
      </c>
      <c r="W281" s="254">
        <v>0</v>
      </c>
      <c r="X281" s="254">
        <v>0</v>
      </c>
      <c r="Y281" s="254">
        <v>0</v>
      </c>
      <c r="Z281" s="254">
        <v>0</v>
      </c>
      <c r="AA281" s="254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4" t="s">
        <v>6</v>
      </c>
      <c r="B283" s="7"/>
      <c r="C283" s="254">
        <v>0</v>
      </c>
      <c r="D283" s="254">
        <v>0</v>
      </c>
      <c r="E283" s="254">
        <v>0</v>
      </c>
      <c r="F283" s="254">
        <v>0</v>
      </c>
      <c r="G283" s="254">
        <v>0</v>
      </c>
      <c r="H283" s="254">
        <v>0</v>
      </c>
      <c r="I283" s="254">
        <v>0</v>
      </c>
      <c r="J283" s="254">
        <v>0</v>
      </c>
      <c r="K283" s="254">
        <v>0</v>
      </c>
      <c r="L283" s="254">
        <v>0</v>
      </c>
      <c r="M283" s="254">
        <v>0</v>
      </c>
      <c r="N283" s="254">
        <v>0</v>
      </c>
      <c r="O283" s="254">
        <v>0</v>
      </c>
      <c r="P283" s="254">
        <v>0</v>
      </c>
      <c r="Q283" s="254">
        <v>0</v>
      </c>
      <c r="R283" s="254">
        <v>0</v>
      </c>
      <c r="S283" s="254">
        <v>0</v>
      </c>
      <c r="T283" s="254">
        <v>0</v>
      </c>
      <c r="U283" s="254">
        <v>0</v>
      </c>
      <c r="V283" s="254">
        <v>0</v>
      </c>
      <c r="W283" s="254">
        <v>0</v>
      </c>
      <c r="X283" s="254">
        <v>0</v>
      </c>
      <c r="Y283" s="254">
        <v>0</v>
      </c>
      <c r="Z283" s="254">
        <v>0</v>
      </c>
      <c r="AA283" s="254"/>
    </row>
    <row r="284" spans="1:27" ht="11.25" customHeight="1" x14ac:dyDescent="0.2">
      <c r="A284" s="254" t="s">
        <v>7</v>
      </c>
      <c r="B284" s="7"/>
      <c r="C284" s="254">
        <v>0</v>
      </c>
      <c r="D284" s="254">
        <v>0</v>
      </c>
      <c r="E284" s="254">
        <v>0</v>
      </c>
      <c r="F284" s="254">
        <v>0</v>
      </c>
      <c r="G284" s="254">
        <v>0</v>
      </c>
      <c r="H284" s="254">
        <v>0</v>
      </c>
      <c r="I284" s="254">
        <v>0</v>
      </c>
      <c r="J284" s="254">
        <v>0</v>
      </c>
      <c r="K284" s="254">
        <v>0</v>
      </c>
      <c r="L284" s="254">
        <v>0</v>
      </c>
      <c r="M284" s="254">
        <v>0</v>
      </c>
      <c r="N284" s="254">
        <v>0</v>
      </c>
      <c r="O284" s="254">
        <v>0</v>
      </c>
      <c r="P284" s="254">
        <v>0</v>
      </c>
      <c r="Q284" s="254">
        <v>0</v>
      </c>
      <c r="R284" s="254">
        <v>0</v>
      </c>
      <c r="S284" s="254">
        <v>0</v>
      </c>
      <c r="T284" s="254">
        <v>0</v>
      </c>
      <c r="U284" s="254">
        <v>0</v>
      </c>
      <c r="V284" s="254">
        <v>0</v>
      </c>
      <c r="W284" s="254">
        <v>0</v>
      </c>
      <c r="X284" s="254">
        <v>0</v>
      </c>
      <c r="Y284" s="254">
        <v>0</v>
      </c>
      <c r="Z284" s="254">
        <v>0</v>
      </c>
      <c r="AA284" s="254"/>
    </row>
    <row r="285" spans="1:27" ht="13.5" customHeight="1" thickBot="1" x14ac:dyDescent="0.25"/>
    <row r="286" spans="1:27" ht="12" customHeight="1" thickBot="1" x14ac:dyDescent="0.25">
      <c r="A286" s="158" t="s">
        <v>314</v>
      </c>
      <c r="C286" s="159" t="s">
        <v>229</v>
      </c>
      <c r="D286" s="159" t="s">
        <v>230</v>
      </c>
      <c r="E286" s="159" t="s">
        <v>231</v>
      </c>
      <c r="F286" s="159" t="s">
        <v>232</v>
      </c>
      <c r="G286" s="159" t="s">
        <v>233</v>
      </c>
      <c r="H286" s="159" t="s">
        <v>234</v>
      </c>
      <c r="I286" s="159" t="s">
        <v>235</v>
      </c>
      <c r="J286" s="159" t="s">
        <v>236</v>
      </c>
      <c r="K286" s="159" t="s">
        <v>237</v>
      </c>
      <c r="L286" s="159" t="s">
        <v>238</v>
      </c>
      <c r="M286" s="159" t="s">
        <v>239</v>
      </c>
      <c r="N286" s="159" t="s">
        <v>240</v>
      </c>
      <c r="O286" s="159" t="s">
        <v>241</v>
      </c>
      <c r="P286" s="159" t="s">
        <v>242</v>
      </c>
      <c r="Q286" s="159" t="s">
        <v>243</v>
      </c>
      <c r="R286" s="159" t="s">
        <v>244</v>
      </c>
      <c r="S286" s="159" t="s">
        <v>245</v>
      </c>
      <c r="T286" s="159" t="s">
        <v>246</v>
      </c>
      <c r="U286" s="159" t="s">
        <v>247</v>
      </c>
      <c r="V286" s="159" t="s">
        <v>248</v>
      </c>
      <c r="W286" s="159" t="s">
        <v>249</v>
      </c>
      <c r="X286" s="159" t="s">
        <v>250</v>
      </c>
      <c r="Y286" s="159" t="s">
        <v>251</v>
      </c>
      <c r="Z286" s="159" t="s">
        <v>252</v>
      </c>
      <c r="AA286" s="159" t="s">
        <v>72</v>
      </c>
    </row>
    <row r="287" spans="1:27" ht="11.25" customHeight="1" x14ac:dyDescent="0.2">
      <c r="A287" s="163" t="s">
        <v>295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296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283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297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298</v>
      </c>
      <c r="B292" s="161"/>
      <c r="C292" s="253">
        <v>0</v>
      </c>
      <c r="D292" s="253">
        <v>0</v>
      </c>
      <c r="E292" s="253">
        <v>0</v>
      </c>
      <c r="F292" s="253">
        <v>0</v>
      </c>
      <c r="G292" s="253">
        <v>0</v>
      </c>
      <c r="H292" s="253">
        <v>0</v>
      </c>
      <c r="I292" s="253">
        <v>0</v>
      </c>
      <c r="J292" s="253">
        <v>0</v>
      </c>
      <c r="K292" s="253">
        <v>0</v>
      </c>
      <c r="L292" s="253">
        <v>0</v>
      </c>
      <c r="M292" s="253">
        <v>0</v>
      </c>
      <c r="N292" s="253">
        <v>0</v>
      </c>
      <c r="O292" s="253">
        <v>0</v>
      </c>
      <c r="P292" s="253">
        <v>0</v>
      </c>
      <c r="Q292" s="253">
        <v>0</v>
      </c>
      <c r="R292" s="253">
        <v>0</v>
      </c>
      <c r="S292" s="253">
        <v>0</v>
      </c>
      <c r="T292" s="253">
        <v>0</v>
      </c>
      <c r="U292" s="253">
        <v>0</v>
      </c>
      <c r="V292" s="253">
        <v>0</v>
      </c>
      <c r="W292" s="253">
        <v>0</v>
      </c>
      <c r="X292" s="253">
        <v>0</v>
      </c>
      <c r="Y292" s="253">
        <v>0</v>
      </c>
      <c r="Z292" s="253">
        <v>0</v>
      </c>
      <c r="AA292" s="253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299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300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292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2" t="s">
        <v>301</v>
      </c>
    </row>
    <row r="299" spans="1:27" ht="11.25" customHeight="1" x14ac:dyDescent="0.2">
      <c r="A299" s="254" t="s">
        <v>302</v>
      </c>
      <c r="B299" s="7"/>
      <c r="C299" s="254">
        <v>25.5</v>
      </c>
      <c r="D299" s="254">
        <v>22.85</v>
      </c>
      <c r="E299" s="254">
        <v>19.75</v>
      </c>
      <c r="F299" s="254">
        <v>18</v>
      </c>
      <c r="G299" s="254">
        <v>17.5</v>
      </c>
      <c r="H299" s="254">
        <v>18.25</v>
      </c>
      <c r="I299" s="254">
        <v>29.1</v>
      </c>
      <c r="J299" s="254">
        <v>37.5</v>
      </c>
      <c r="K299" s="254">
        <v>34</v>
      </c>
      <c r="L299" s="254">
        <v>26.25</v>
      </c>
      <c r="M299" s="254">
        <v>28.1</v>
      </c>
      <c r="N299" s="254">
        <v>30.9</v>
      </c>
      <c r="O299" s="254">
        <v>32.35</v>
      </c>
      <c r="P299" s="254">
        <v>29.6</v>
      </c>
      <c r="Q299" s="254">
        <v>25.6</v>
      </c>
      <c r="R299" s="254">
        <v>21</v>
      </c>
      <c r="S299" s="254">
        <v>17.75</v>
      </c>
      <c r="T299" s="254">
        <v>19.75</v>
      </c>
      <c r="U299" s="254">
        <v>35.85</v>
      </c>
      <c r="V299" s="254">
        <v>41.85</v>
      </c>
      <c r="W299" s="254">
        <v>36.6</v>
      </c>
      <c r="X299" s="254">
        <v>26.1</v>
      </c>
      <c r="Y299" s="254">
        <v>28.1</v>
      </c>
      <c r="Z299" s="254">
        <v>32.85</v>
      </c>
      <c r="AA299" s="254"/>
    </row>
    <row r="300" spans="1:27" ht="11.25" customHeight="1" x14ac:dyDescent="0.2">
      <c r="A300" s="254" t="s">
        <v>303</v>
      </c>
      <c r="B300" s="7"/>
      <c r="C300" s="254">
        <v>25.75</v>
      </c>
      <c r="D300" s="254">
        <v>22.5</v>
      </c>
      <c r="E300" s="254">
        <v>19.5</v>
      </c>
      <c r="F300" s="254">
        <v>17.75</v>
      </c>
      <c r="G300" s="254">
        <v>17.25</v>
      </c>
      <c r="H300" s="254">
        <v>18.149999999999999</v>
      </c>
      <c r="I300" s="254">
        <v>29.1</v>
      </c>
      <c r="J300" s="254">
        <v>36.75</v>
      </c>
      <c r="K300" s="254">
        <v>33.5</v>
      </c>
      <c r="L300" s="254">
        <v>25.9</v>
      </c>
      <c r="M300" s="254">
        <v>27.9</v>
      </c>
      <c r="N300" s="254">
        <v>30.9</v>
      </c>
      <c r="O300" s="254">
        <v>32.35</v>
      </c>
      <c r="P300" s="254">
        <v>29.6</v>
      </c>
      <c r="Q300" s="254">
        <v>25.6</v>
      </c>
      <c r="R300" s="254">
        <v>20.85</v>
      </c>
      <c r="S300" s="254">
        <v>17.600000000000001</v>
      </c>
      <c r="T300" s="254">
        <v>19.600000000000001</v>
      </c>
      <c r="U300" s="254">
        <v>35.85</v>
      </c>
      <c r="V300" s="254">
        <v>41.85</v>
      </c>
      <c r="W300" s="254">
        <v>36.6</v>
      </c>
      <c r="X300" s="254">
        <v>26.1</v>
      </c>
      <c r="Y300" s="254">
        <v>28.1</v>
      </c>
      <c r="Z300" s="254">
        <v>32.85</v>
      </c>
      <c r="AA300" s="254"/>
    </row>
    <row r="301" spans="1:27" ht="11.25" customHeight="1" x14ac:dyDescent="0.2">
      <c r="A301" s="254" t="s">
        <v>304</v>
      </c>
      <c r="B301" s="7"/>
      <c r="C301" s="8">
        <v>-0.25</v>
      </c>
      <c r="D301" s="8">
        <v>0.35000000000000142</v>
      </c>
      <c r="E301" s="8">
        <v>0.25</v>
      </c>
      <c r="F301" s="8">
        <v>0.25</v>
      </c>
      <c r="G301" s="8">
        <v>0.25</v>
      </c>
      <c r="H301" s="8">
        <v>0.10000000000000142</v>
      </c>
      <c r="I301" s="8">
        <v>0</v>
      </c>
      <c r="J301" s="8">
        <v>0.75</v>
      </c>
      <c r="K301" s="8">
        <v>0.5</v>
      </c>
      <c r="L301" s="8">
        <v>0.35000000000000142</v>
      </c>
      <c r="M301" s="8">
        <v>0.20000000000000284</v>
      </c>
      <c r="N301" s="8">
        <v>0</v>
      </c>
      <c r="O301" s="8">
        <v>0</v>
      </c>
      <c r="P301" s="8">
        <v>0</v>
      </c>
      <c r="Q301" s="8">
        <v>0</v>
      </c>
      <c r="R301" s="8">
        <v>0.14999999999999858</v>
      </c>
      <c r="S301" s="8">
        <v>0.14999999999999858</v>
      </c>
      <c r="T301" s="8">
        <v>0.14999999999999858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4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4" t="s">
        <v>305</v>
      </c>
      <c r="B303" s="7"/>
      <c r="C303" s="254">
        <v>22</v>
      </c>
      <c r="D303" s="254">
        <v>19</v>
      </c>
      <c r="E303" s="254">
        <v>17.5</v>
      </c>
      <c r="F303" s="254">
        <v>13.75</v>
      </c>
      <c r="G303" s="254">
        <v>12</v>
      </c>
      <c r="H303" s="254">
        <v>13.5</v>
      </c>
      <c r="I303" s="254">
        <v>24</v>
      </c>
      <c r="J303" s="254">
        <v>28</v>
      </c>
      <c r="K303" s="254">
        <v>24</v>
      </c>
      <c r="L303" s="254">
        <v>21.5</v>
      </c>
      <c r="M303" s="254">
        <v>22.5</v>
      </c>
      <c r="N303" s="254">
        <v>24.25</v>
      </c>
      <c r="O303" s="254">
        <v>24.25</v>
      </c>
      <c r="P303" s="254">
        <v>21.25</v>
      </c>
      <c r="Q303" s="254">
        <v>19.25</v>
      </c>
      <c r="R303" s="254">
        <v>15.75</v>
      </c>
      <c r="S303" s="254">
        <v>13.75</v>
      </c>
      <c r="T303" s="254">
        <v>13.25</v>
      </c>
      <c r="U303" s="254">
        <v>27.25</v>
      </c>
      <c r="V303" s="254">
        <v>30.25</v>
      </c>
      <c r="W303" s="254">
        <v>28.25</v>
      </c>
      <c r="X303" s="254">
        <v>21.25</v>
      </c>
      <c r="Y303" s="254">
        <v>23.25</v>
      </c>
      <c r="Z303" s="254">
        <v>26.25</v>
      </c>
      <c r="AA303" s="254"/>
    </row>
    <row r="304" spans="1:27" ht="11.25" customHeight="1" x14ac:dyDescent="0.2">
      <c r="A304" s="254" t="s">
        <v>306</v>
      </c>
      <c r="B304" s="7"/>
      <c r="C304" s="254">
        <v>22</v>
      </c>
      <c r="D304" s="254">
        <v>19</v>
      </c>
      <c r="E304" s="254">
        <v>17</v>
      </c>
      <c r="F304" s="254">
        <v>13.75</v>
      </c>
      <c r="G304" s="254">
        <v>12</v>
      </c>
      <c r="H304" s="254">
        <v>12</v>
      </c>
      <c r="I304" s="254">
        <v>24</v>
      </c>
      <c r="J304" s="254">
        <v>28</v>
      </c>
      <c r="K304" s="254">
        <v>24</v>
      </c>
      <c r="L304" s="254">
        <v>21.5</v>
      </c>
      <c r="M304" s="254">
        <v>22.5</v>
      </c>
      <c r="N304" s="254">
        <v>24.25</v>
      </c>
      <c r="O304" s="254">
        <v>24.25</v>
      </c>
      <c r="P304" s="254">
        <v>21.25</v>
      </c>
      <c r="Q304" s="254">
        <v>19.25</v>
      </c>
      <c r="R304" s="254">
        <v>15.75</v>
      </c>
      <c r="S304" s="254">
        <v>13.75</v>
      </c>
      <c r="T304" s="254">
        <v>13.25</v>
      </c>
      <c r="U304" s="254">
        <v>27.25</v>
      </c>
      <c r="V304" s="254">
        <v>30.25</v>
      </c>
      <c r="W304" s="254">
        <v>28.25</v>
      </c>
      <c r="X304" s="254">
        <v>21.25</v>
      </c>
      <c r="Y304" s="254">
        <v>23.25</v>
      </c>
      <c r="Z304" s="254">
        <v>26.25</v>
      </c>
      <c r="AA304" s="254"/>
    </row>
    <row r="305" spans="1:27" ht="11.25" customHeight="1" x14ac:dyDescent="0.2">
      <c r="A305" s="254" t="s">
        <v>307</v>
      </c>
      <c r="B305" s="7"/>
      <c r="C305" s="8">
        <v>0</v>
      </c>
      <c r="D305" s="8">
        <v>0</v>
      </c>
      <c r="E305" s="8">
        <v>0.5</v>
      </c>
      <c r="F305" s="8">
        <v>0</v>
      </c>
      <c r="G305" s="8">
        <v>0</v>
      </c>
      <c r="H305" s="8">
        <v>1.5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4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4" t="s">
        <v>4</v>
      </c>
      <c r="B308" s="7"/>
      <c r="C308" s="254">
        <v>0</v>
      </c>
      <c r="D308" s="254">
        <v>0</v>
      </c>
      <c r="E308" s="254">
        <v>0</v>
      </c>
      <c r="F308" s="254">
        <v>0</v>
      </c>
      <c r="G308" s="254">
        <v>0</v>
      </c>
      <c r="H308" s="254">
        <v>0</v>
      </c>
      <c r="I308" s="254">
        <v>0</v>
      </c>
      <c r="J308" s="254">
        <v>0</v>
      </c>
      <c r="K308" s="254">
        <v>0</v>
      </c>
      <c r="L308" s="254">
        <v>0</v>
      </c>
      <c r="M308" s="254">
        <v>0</v>
      </c>
      <c r="N308" s="254">
        <v>0</v>
      </c>
      <c r="O308" s="254">
        <v>0</v>
      </c>
      <c r="P308" s="254">
        <v>0</v>
      </c>
      <c r="Q308" s="254">
        <v>0</v>
      </c>
      <c r="R308" s="254">
        <v>0</v>
      </c>
      <c r="S308" s="254">
        <v>0</v>
      </c>
      <c r="T308" s="254">
        <v>0</v>
      </c>
      <c r="U308" s="254">
        <v>0</v>
      </c>
      <c r="V308" s="254">
        <v>0</v>
      </c>
      <c r="W308" s="254">
        <v>0</v>
      </c>
      <c r="X308" s="254">
        <v>0</v>
      </c>
      <c r="Y308" s="254">
        <v>0</v>
      </c>
      <c r="Z308" s="254">
        <v>0</v>
      </c>
      <c r="AA308" s="254"/>
    </row>
    <row r="309" spans="1:27" ht="11.25" customHeight="1" x14ac:dyDescent="0.2">
      <c r="A309" s="254" t="s">
        <v>5</v>
      </c>
      <c r="B309" s="7"/>
      <c r="C309" s="254"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  <c r="L309" s="254">
        <v>0</v>
      </c>
      <c r="M309" s="254">
        <v>0</v>
      </c>
      <c r="N309" s="254">
        <v>0</v>
      </c>
      <c r="O309" s="254">
        <v>0</v>
      </c>
      <c r="P309" s="254">
        <v>0</v>
      </c>
      <c r="Q309" s="254">
        <v>0</v>
      </c>
      <c r="R309" s="254">
        <v>0</v>
      </c>
      <c r="S309" s="254">
        <v>0</v>
      </c>
      <c r="T309" s="254">
        <v>0</v>
      </c>
      <c r="U309" s="254">
        <v>0</v>
      </c>
      <c r="V309" s="254">
        <v>0</v>
      </c>
      <c r="W309" s="254">
        <v>0</v>
      </c>
      <c r="X309" s="254">
        <v>0</v>
      </c>
      <c r="Y309" s="254">
        <v>0</v>
      </c>
      <c r="Z309" s="254">
        <v>0</v>
      </c>
      <c r="AA309" s="254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4" t="s">
        <v>6</v>
      </c>
      <c r="B311" s="7"/>
      <c r="C311" s="254"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54">
        <v>0</v>
      </c>
      <c r="K311" s="254">
        <v>0</v>
      </c>
      <c r="L311" s="254">
        <v>0</v>
      </c>
      <c r="M311" s="254">
        <v>0</v>
      </c>
      <c r="N311" s="254">
        <v>0</v>
      </c>
      <c r="O311" s="254">
        <v>0</v>
      </c>
      <c r="P311" s="254">
        <v>0</v>
      </c>
      <c r="Q311" s="254">
        <v>0</v>
      </c>
      <c r="R311" s="254">
        <v>0</v>
      </c>
      <c r="S311" s="254">
        <v>0</v>
      </c>
      <c r="T311" s="254">
        <v>0</v>
      </c>
      <c r="U311" s="254">
        <v>0</v>
      </c>
      <c r="V311" s="254">
        <v>0</v>
      </c>
      <c r="W311" s="254">
        <v>0</v>
      </c>
      <c r="X311" s="254">
        <v>0</v>
      </c>
      <c r="Y311" s="254">
        <v>0</v>
      </c>
      <c r="Z311" s="254">
        <v>0</v>
      </c>
      <c r="AA311" s="254"/>
    </row>
    <row r="312" spans="1:27" ht="11.25" customHeight="1" x14ac:dyDescent="0.2">
      <c r="A312" s="254" t="s">
        <v>7</v>
      </c>
      <c r="B312" s="7"/>
      <c r="C312" s="254">
        <v>0</v>
      </c>
      <c r="D312" s="254">
        <v>0</v>
      </c>
      <c r="E312" s="254">
        <v>0</v>
      </c>
      <c r="F312" s="254">
        <v>0</v>
      </c>
      <c r="G312" s="254">
        <v>0</v>
      </c>
      <c r="H312" s="254">
        <v>0</v>
      </c>
      <c r="I312" s="254">
        <v>0</v>
      </c>
      <c r="J312" s="254">
        <v>0</v>
      </c>
      <c r="K312" s="254">
        <v>0</v>
      </c>
      <c r="L312" s="254">
        <v>0</v>
      </c>
      <c r="M312" s="254">
        <v>0</v>
      </c>
      <c r="N312" s="254">
        <v>0</v>
      </c>
      <c r="O312" s="254">
        <v>0</v>
      </c>
      <c r="P312" s="254">
        <v>0</v>
      </c>
      <c r="Q312" s="254">
        <v>0</v>
      </c>
      <c r="R312" s="254">
        <v>0</v>
      </c>
      <c r="S312" s="254">
        <v>0</v>
      </c>
      <c r="T312" s="254">
        <v>0</v>
      </c>
      <c r="U312" s="254">
        <v>0</v>
      </c>
      <c r="V312" s="254">
        <v>0</v>
      </c>
      <c r="W312" s="254">
        <v>0</v>
      </c>
      <c r="X312" s="254">
        <v>0</v>
      </c>
      <c r="Y312" s="254">
        <v>0</v>
      </c>
      <c r="Z312" s="254">
        <v>0</v>
      </c>
      <c r="AA312" s="254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315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163" t="s">
        <v>295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296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283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297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298</v>
      </c>
      <c r="B12" s="161"/>
      <c r="C12" s="253">
        <v>0</v>
      </c>
      <c r="D12" s="253"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253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299</v>
      </c>
      <c r="B14" s="161"/>
      <c r="C14" s="163">
        <v>-66743</v>
      </c>
      <c r="D14" s="163">
        <v>-86214</v>
      </c>
      <c r="E14" s="163">
        <v>-125229</v>
      </c>
      <c r="F14" s="163">
        <v>-219943</v>
      </c>
      <c r="G14" s="163">
        <v>-219851</v>
      </c>
      <c r="H14" s="163">
        <v>-191137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-909117</v>
      </c>
    </row>
    <row r="15" spans="1:27" ht="11.25" customHeight="1" thickBot="1" x14ac:dyDescent="0.25">
      <c r="A15" s="163" t="s">
        <v>300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292</v>
      </c>
      <c r="B16" s="166"/>
      <c r="C16" s="166">
        <v>-66743</v>
      </c>
      <c r="D16" s="166">
        <v>-86214</v>
      </c>
      <c r="E16" s="166">
        <v>-125229</v>
      </c>
      <c r="F16" s="166">
        <v>-219943</v>
      </c>
      <c r="G16" s="166">
        <v>-219851</v>
      </c>
      <c r="H16" s="166">
        <v>-191137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-909117</v>
      </c>
    </row>
    <row r="18" spans="1:27" ht="12" customHeight="1" x14ac:dyDescent="0.2">
      <c r="A18" s="252" t="s">
        <v>301</v>
      </c>
    </row>
    <row r="19" spans="1:27" ht="11.25" customHeight="1" x14ac:dyDescent="0.2">
      <c r="A19" s="254" t="s">
        <v>302</v>
      </c>
      <c r="B19" s="7"/>
      <c r="C19" s="254">
        <v>27.5</v>
      </c>
      <c r="D19" s="254">
        <v>24.85</v>
      </c>
      <c r="E19" s="254">
        <v>21.75</v>
      </c>
      <c r="F19" s="254">
        <v>20</v>
      </c>
      <c r="G19" s="254">
        <v>20</v>
      </c>
      <c r="H19" s="254">
        <v>22</v>
      </c>
      <c r="I19" s="254">
        <v>34.1</v>
      </c>
      <c r="J19" s="254">
        <v>41</v>
      </c>
      <c r="K19" s="254">
        <v>35.75</v>
      </c>
      <c r="L19" s="254">
        <v>27.75</v>
      </c>
      <c r="M19" s="254">
        <v>29.35</v>
      </c>
      <c r="N19" s="254">
        <v>31.4</v>
      </c>
      <c r="O19" s="254">
        <v>33.35</v>
      </c>
      <c r="P19" s="254">
        <v>31.1</v>
      </c>
      <c r="Q19" s="254">
        <v>27.6</v>
      </c>
      <c r="R19" s="254">
        <v>23.1</v>
      </c>
      <c r="S19" s="254">
        <v>21</v>
      </c>
      <c r="T19" s="254">
        <v>24.75</v>
      </c>
      <c r="U19" s="254">
        <v>40.85</v>
      </c>
      <c r="V19" s="254">
        <v>45.85</v>
      </c>
      <c r="W19" s="254">
        <v>39.6</v>
      </c>
      <c r="X19" s="254">
        <v>27.35</v>
      </c>
      <c r="Y19" s="254">
        <v>29.35</v>
      </c>
      <c r="Z19" s="254">
        <v>34.1</v>
      </c>
      <c r="AA19" s="254"/>
    </row>
    <row r="20" spans="1:27" ht="11.25" customHeight="1" x14ac:dyDescent="0.2">
      <c r="A20" s="254" t="s">
        <v>303</v>
      </c>
      <c r="B20" s="7"/>
      <c r="C20" s="254">
        <v>27.75</v>
      </c>
      <c r="D20" s="254">
        <v>24.5</v>
      </c>
      <c r="E20" s="254">
        <v>21.5</v>
      </c>
      <c r="F20" s="254">
        <v>19.75</v>
      </c>
      <c r="G20" s="254">
        <v>19.75</v>
      </c>
      <c r="H20" s="254">
        <v>21.9</v>
      </c>
      <c r="I20" s="254">
        <v>34.1</v>
      </c>
      <c r="J20" s="254">
        <v>40.25</v>
      </c>
      <c r="K20" s="254">
        <v>35.25</v>
      </c>
      <c r="L20" s="254">
        <v>27.4</v>
      </c>
      <c r="M20" s="254">
        <v>29.15</v>
      </c>
      <c r="N20" s="254">
        <v>31.4</v>
      </c>
      <c r="O20" s="254">
        <v>33.35</v>
      </c>
      <c r="P20" s="254">
        <v>31.1</v>
      </c>
      <c r="Q20" s="254">
        <v>27.6</v>
      </c>
      <c r="R20" s="254">
        <v>22.95</v>
      </c>
      <c r="S20" s="254">
        <v>20.85</v>
      </c>
      <c r="T20" s="254">
        <v>24.6</v>
      </c>
      <c r="U20" s="254">
        <v>40.85</v>
      </c>
      <c r="V20" s="254">
        <v>45.85</v>
      </c>
      <c r="W20" s="254">
        <v>39.6</v>
      </c>
      <c r="X20" s="254">
        <v>27.35</v>
      </c>
      <c r="Y20" s="254">
        <v>29.35</v>
      </c>
      <c r="Z20" s="254">
        <v>34.1</v>
      </c>
      <c r="AA20" s="254"/>
    </row>
    <row r="21" spans="1:27" ht="11.25" customHeight="1" x14ac:dyDescent="0.2">
      <c r="A21" s="254" t="s">
        <v>304</v>
      </c>
      <c r="B21" s="7"/>
      <c r="C21" s="8">
        <v>-0.25</v>
      </c>
      <c r="D21" s="8">
        <v>0.35000000000000142</v>
      </c>
      <c r="E21" s="8">
        <v>0.25</v>
      </c>
      <c r="F21" s="8">
        <v>0.25</v>
      </c>
      <c r="G21" s="8">
        <v>0.25</v>
      </c>
      <c r="H21" s="8">
        <v>0.10000000000000142</v>
      </c>
      <c r="I21" s="8">
        <v>0</v>
      </c>
      <c r="J21" s="8">
        <v>0.75</v>
      </c>
      <c r="K21" s="8">
        <v>0.5</v>
      </c>
      <c r="L21" s="8">
        <v>0.35000000000000142</v>
      </c>
      <c r="M21" s="8">
        <v>0.20000000000000284</v>
      </c>
      <c r="N21" s="8">
        <v>0</v>
      </c>
      <c r="O21" s="8">
        <v>0</v>
      </c>
      <c r="P21" s="8">
        <v>0</v>
      </c>
      <c r="Q21" s="8">
        <v>0</v>
      </c>
      <c r="R21" s="8">
        <v>0.15000000000000213</v>
      </c>
      <c r="S21" s="8">
        <v>0.14999999999999858</v>
      </c>
      <c r="T21" s="8">
        <v>0.14999999999999858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4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4" t="s">
        <v>305</v>
      </c>
      <c r="B23" s="7"/>
      <c r="C23" s="254">
        <v>22</v>
      </c>
      <c r="D23" s="254">
        <v>19</v>
      </c>
      <c r="E23" s="254">
        <v>17.5</v>
      </c>
      <c r="F23" s="254">
        <v>13.75</v>
      </c>
      <c r="G23" s="254">
        <v>12</v>
      </c>
      <c r="H23" s="254">
        <v>13.5</v>
      </c>
      <c r="I23" s="254">
        <v>24</v>
      </c>
      <c r="J23" s="254">
        <v>28</v>
      </c>
      <c r="K23" s="254">
        <v>24</v>
      </c>
      <c r="L23" s="254">
        <v>21.5</v>
      </c>
      <c r="M23" s="254">
        <v>22.5</v>
      </c>
      <c r="N23" s="254">
        <v>24.25</v>
      </c>
      <c r="O23" s="254">
        <v>24.25</v>
      </c>
      <c r="P23" s="254">
        <v>21.25</v>
      </c>
      <c r="Q23" s="254">
        <v>19.25</v>
      </c>
      <c r="R23" s="254">
        <v>15.75</v>
      </c>
      <c r="S23" s="254">
        <v>13.75</v>
      </c>
      <c r="T23" s="254">
        <v>13.25</v>
      </c>
      <c r="U23" s="254">
        <v>27.25</v>
      </c>
      <c r="V23" s="254">
        <v>30.25</v>
      </c>
      <c r="W23" s="254">
        <v>28.25</v>
      </c>
      <c r="X23" s="254">
        <v>21.25</v>
      </c>
      <c r="Y23" s="254">
        <v>23.25</v>
      </c>
      <c r="Z23" s="254">
        <v>26.25</v>
      </c>
      <c r="AA23" s="254"/>
    </row>
    <row r="24" spans="1:27" ht="11.25" customHeight="1" x14ac:dyDescent="0.2">
      <c r="A24" s="254" t="s">
        <v>306</v>
      </c>
      <c r="B24" s="7"/>
      <c r="C24" s="254">
        <v>22</v>
      </c>
      <c r="D24" s="254">
        <v>19</v>
      </c>
      <c r="E24" s="254">
        <v>17</v>
      </c>
      <c r="F24" s="254">
        <v>13.75</v>
      </c>
      <c r="G24" s="254">
        <v>12</v>
      </c>
      <c r="H24" s="254">
        <v>12</v>
      </c>
      <c r="I24" s="254">
        <v>24</v>
      </c>
      <c r="J24" s="254">
        <v>28</v>
      </c>
      <c r="K24" s="254">
        <v>24</v>
      </c>
      <c r="L24" s="254">
        <v>21.5</v>
      </c>
      <c r="M24" s="254">
        <v>22.5</v>
      </c>
      <c r="N24" s="254">
        <v>24.25</v>
      </c>
      <c r="O24" s="254">
        <v>24.25</v>
      </c>
      <c r="P24" s="254">
        <v>21.25</v>
      </c>
      <c r="Q24" s="254">
        <v>19.25</v>
      </c>
      <c r="R24" s="254">
        <v>15.75</v>
      </c>
      <c r="S24" s="254">
        <v>13.75</v>
      </c>
      <c r="T24" s="254">
        <v>13.25</v>
      </c>
      <c r="U24" s="254">
        <v>27.25</v>
      </c>
      <c r="V24" s="254">
        <v>30.25</v>
      </c>
      <c r="W24" s="254">
        <v>28.25</v>
      </c>
      <c r="X24" s="254">
        <v>21.25</v>
      </c>
      <c r="Y24" s="254">
        <v>23.25</v>
      </c>
      <c r="Z24" s="254">
        <v>26.25</v>
      </c>
      <c r="AA24" s="254"/>
    </row>
    <row r="25" spans="1:27" ht="11.25" customHeight="1" x14ac:dyDescent="0.2">
      <c r="A25" s="254" t="s">
        <v>307</v>
      </c>
      <c r="B25" s="7"/>
      <c r="C25" s="8">
        <v>0</v>
      </c>
      <c r="D25" s="8">
        <v>0</v>
      </c>
      <c r="E25" s="8">
        <v>0.5</v>
      </c>
      <c r="F25" s="8">
        <v>0</v>
      </c>
      <c r="G25" s="8">
        <v>0</v>
      </c>
      <c r="H25" s="8">
        <v>1.5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4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4" t="s">
        <v>4</v>
      </c>
      <c r="B28" s="7"/>
      <c r="C28" s="254">
        <v>30.283300000000001</v>
      </c>
      <c r="D28" s="254">
        <v>30.55</v>
      </c>
      <c r="E28" s="254">
        <v>30.55</v>
      </c>
      <c r="F28" s="254">
        <v>29.066700000000001</v>
      </c>
      <c r="G28" s="254">
        <v>29.066700000000001</v>
      </c>
      <c r="H28" s="254">
        <v>29.066700000000001</v>
      </c>
      <c r="I28" s="254">
        <v>0</v>
      </c>
      <c r="J28" s="254">
        <v>0</v>
      </c>
      <c r="K28" s="254">
        <v>0</v>
      </c>
      <c r="L28" s="254">
        <v>0</v>
      </c>
      <c r="M28" s="254">
        <v>0</v>
      </c>
      <c r="N28" s="254">
        <v>0</v>
      </c>
      <c r="O28" s="254">
        <v>0</v>
      </c>
      <c r="P28" s="254">
        <v>0</v>
      </c>
      <c r="Q28" s="254">
        <v>0</v>
      </c>
      <c r="R28" s="254">
        <v>0</v>
      </c>
      <c r="S28" s="254">
        <v>0</v>
      </c>
      <c r="T28" s="254">
        <v>0</v>
      </c>
      <c r="U28" s="254">
        <v>0</v>
      </c>
      <c r="V28" s="254">
        <v>0</v>
      </c>
      <c r="W28" s="254">
        <v>0</v>
      </c>
      <c r="X28" s="254">
        <v>0</v>
      </c>
      <c r="Y28" s="254">
        <v>0</v>
      </c>
      <c r="Z28" s="254">
        <v>0</v>
      </c>
      <c r="AA28" s="254"/>
    </row>
    <row r="29" spans="1:27" ht="11.25" customHeight="1" x14ac:dyDescent="0.2">
      <c r="A29" s="254" t="s">
        <v>5</v>
      </c>
      <c r="B29" s="7"/>
      <c r="C29" s="254">
        <v>28.15</v>
      </c>
      <c r="D29" s="254">
        <v>27.25</v>
      </c>
      <c r="E29" s="254">
        <v>27.25</v>
      </c>
      <c r="F29" s="254">
        <v>22.95</v>
      </c>
      <c r="G29" s="254">
        <v>22.95</v>
      </c>
      <c r="H29" s="254">
        <v>22.95</v>
      </c>
      <c r="I29" s="254">
        <v>0</v>
      </c>
      <c r="J29" s="254">
        <v>0</v>
      </c>
      <c r="K29" s="254">
        <v>0</v>
      </c>
      <c r="L29" s="254">
        <v>0</v>
      </c>
      <c r="M29" s="254">
        <v>0</v>
      </c>
      <c r="N29" s="254">
        <v>0</v>
      </c>
      <c r="O29" s="254">
        <v>0</v>
      </c>
      <c r="P29" s="254">
        <v>0</v>
      </c>
      <c r="Q29" s="254">
        <v>0</v>
      </c>
      <c r="R29" s="254">
        <v>0</v>
      </c>
      <c r="S29" s="254">
        <v>0</v>
      </c>
      <c r="T29" s="254">
        <v>0</v>
      </c>
      <c r="U29" s="254">
        <v>0</v>
      </c>
      <c r="V29" s="254">
        <v>0</v>
      </c>
      <c r="W29" s="254">
        <v>0</v>
      </c>
      <c r="X29" s="254">
        <v>0</v>
      </c>
      <c r="Y29" s="254">
        <v>0</v>
      </c>
      <c r="Z29" s="254">
        <v>0</v>
      </c>
      <c r="AA29" s="254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4" t="s">
        <v>6</v>
      </c>
      <c r="B31" s="7"/>
      <c r="C31" s="254">
        <v>0</v>
      </c>
      <c r="D31" s="254">
        <v>0</v>
      </c>
      <c r="E31" s="254">
        <v>0</v>
      </c>
      <c r="F31" s="254">
        <v>0</v>
      </c>
      <c r="G31" s="254">
        <v>0</v>
      </c>
      <c r="H31" s="254">
        <v>0</v>
      </c>
      <c r="I31" s="254">
        <v>0</v>
      </c>
      <c r="J31" s="254">
        <v>0</v>
      </c>
      <c r="K31" s="254">
        <v>0</v>
      </c>
      <c r="L31" s="254">
        <v>0</v>
      </c>
      <c r="M31" s="254">
        <v>0</v>
      </c>
      <c r="N31" s="254">
        <v>0</v>
      </c>
      <c r="O31" s="254">
        <v>0</v>
      </c>
      <c r="P31" s="254">
        <v>0</v>
      </c>
      <c r="Q31" s="254">
        <v>0</v>
      </c>
      <c r="R31" s="254">
        <v>0</v>
      </c>
      <c r="S31" s="254">
        <v>0</v>
      </c>
      <c r="T31" s="254">
        <v>0</v>
      </c>
      <c r="U31" s="254">
        <v>0</v>
      </c>
      <c r="V31" s="254">
        <v>0</v>
      </c>
      <c r="W31" s="254">
        <v>0</v>
      </c>
      <c r="X31" s="254">
        <v>0</v>
      </c>
      <c r="Y31" s="254">
        <v>0</v>
      </c>
      <c r="Z31" s="254">
        <v>0</v>
      </c>
      <c r="AA31" s="254"/>
    </row>
    <row r="32" spans="1:27" ht="11.25" customHeight="1" x14ac:dyDescent="0.2">
      <c r="A32" s="254" t="s">
        <v>7</v>
      </c>
      <c r="B32" s="7"/>
      <c r="C32" s="254">
        <v>0</v>
      </c>
      <c r="D32" s="254">
        <v>0</v>
      </c>
      <c r="E32" s="254">
        <v>0</v>
      </c>
      <c r="F32" s="254">
        <v>0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0</v>
      </c>
      <c r="N32" s="254">
        <v>0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/>
    </row>
    <row r="33" spans="1:27" ht="13.5" customHeight="1" thickBot="1" x14ac:dyDescent="0.25"/>
    <row r="34" spans="1:27" ht="12" customHeight="1" thickBot="1" x14ac:dyDescent="0.25">
      <c r="A34" s="158" t="s">
        <v>308</v>
      </c>
      <c r="C34" s="159" t="s">
        <v>229</v>
      </c>
      <c r="D34" s="159" t="s">
        <v>230</v>
      </c>
      <c r="E34" s="159" t="s">
        <v>231</v>
      </c>
      <c r="F34" s="159" t="s">
        <v>232</v>
      </c>
      <c r="G34" s="159" t="s">
        <v>233</v>
      </c>
      <c r="H34" s="159" t="s">
        <v>234</v>
      </c>
      <c r="I34" s="159" t="s">
        <v>235</v>
      </c>
      <c r="J34" s="159" t="s">
        <v>236</v>
      </c>
      <c r="K34" s="159" t="s">
        <v>237</v>
      </c>
      <c r="L34" s="159" t="s">
        <v>238</v>
      </c>
      <c r="M34" s="159" t="s">
        <v>239</v>
      </c>
      <c r="N34" s="159" t="s">
        <v>240</v>
      </c>
      <c r="O34" s="159" t="s">
        <v>241</v>
      </c>
      <c r="P34" s="159" t="s">
        <v>242</v>
      </c>
      <c r="Q34" s="159" t="s">
        <v>243</v>
      </c>
      <c r="R34" s="159" t="s">
        <v>244</v>
      </c>
      <c r="S34" s="159" t="s">
        <v>245</v>
      </c>
      <c r="T34" s="159" t="s">
        <v>246</v>
      </c>
      <c r="U34" s="159" t="s">
        <v>247</v>
      </c>
      <c r="V34" s="159" t="s">
        <v>248</v>
      </c>
      <c r="W34" s="159" t="s">
        <v>249</v>
      </c>
      <c r="X34" s="159" t="s">
        <v>250</v>
      </c>
      <c r="Y34" s="159" t="s">
        <v>251</v>
      </c>
      <c r="Z34" s="159" t="s">
        <v>252</v>
      </c>
      <c r="AA34" s="159" t="s">
        <v>72</v>
      </c>
    </row>
    <row r="35" spans="1:27" ht="11.25" customHeight="1" x14ac:dyDescent="0.2">
      <c r="A35" s="163" t="s">
        <v>295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296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283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297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298</v>
      </c>
      <c r="B40" s="161"/>
      <c r="C40" s="253">
        <v>0</v>
      </c>
      <c r="D40" s="253">
        <v>0</v>
      </c>
      <c r="E40" s="253">
        <v>0</v>
      </c>
      <c r="F40" s="253"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  <c r="S40" s="253">
        <v>0</v>
      </c>
      <c r="T40" s="253">
        <v>0</v>
      </c>
      <c r="U40" s="253">
        <v>0</v>
      </c>
      <c r="V40" s="253">
        <v>0</v>
      </c>
      <c r="W40" s="253">
        <v>0</v>
      </c>
      <c r="X40" s="253">
        <v>0</v>
      </c>
      <c r="Y40" s="253">
        <v>0</v>
      </c>
      <c r="Z40" s="253">
        <v>0</v>
      </c>
      <c r="AA40" s="253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299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300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292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2" t="s">
        <v>301</v>
      </c>
    </row>
    <row r="47" spans="1:27" ht="11.25" customHeight="1" x14ac:dyDescent="0.2">
      <c r="A47" s="254" t="s">
        <v>302</v>
      </c>
      <c r="B47" s="7"/>
      <c r="C47" s="254">
        <v>27.5</v>
      </c>
      <c r="D47" s="254">
        <v>24.85</v>
      </c>
      <c r="E47" s="254">
        <v>21.75</v>
      </c>
      <c r="F47" s="254">
        <v>20</v>
      </c>
      <c r="G47" s="254">
        <v>20</v>
      </c>
      <c r="H47" s="254">
        <v>22</v>
      </c>
      <c r="I47" s="254">
        <v>34.1</v>
      </c>
      <c r="J47" s="254">
        <v>41</v>
      </c>
      <c r="K47" s="254">
        <v>35.75</v>
      </c>
      <c r="L47" s="254">
        <v>27.75</v>
      </c>
      <c r="M47" s="254">
        <v>29.35</v>
      </c>
      <c r="N47" s="254">
        <v>31.4</v>
      </c>
      <c r="O47" s="254">
        <v>33.35</v>
      </c>
      <c r="P47" s="254">
        <v>31.1</v>
      </c>
      <c r="Q47" s="254">
        <v>27.6</v>
      </c>
      <c r="R47" s="254">
        <v>23.1</v>
      </c>
      <c r="S47" s="254">
        <v>21</v>
      </c>
      <c r="T47" s="254">
        <v>24.75</v>
      </c>
      <c r="U47" s="254">
        <v>40.85</v>
      </c>
      <c r="V47" s="254">
        <v>45.85</v>
      </c>
      <c r="W47" s="254">
        <v>39.6</v>
      </c>
      <c r="X47" s="254">
        <v>27.35</v>
      </c>
      <c r="Y47" s="254">
        <v>29.35</v>
      </c>
      <c r="Z47" s="254">
        <v>34.1</v>
      </c>
      <c r="AA47" s="254"/>
    </row>
    <row r="48" spans="1:27" ht="11.25" customHeight="1" x14ac:dyDescent="0.2">
      <c r="A48" s="254" t="s">
        <v>303</v>
      </c>
      <c r="B48" s="7"/>
      <c r="C48" s="254">
        <v>27.75</v>
      </c>
      <c r="D48" s="254">
        <v>24.5</v>
      </c>
      <c r="E48" s="254">
        <v>21.5</v>
      </c>
      <c r="F48" s="254">
        <v>19.75</v>
      </c>
      <c r="G48" s="254">
        <v>19.75</v>
      </c>
      <c r="H48" s="254">
        <v>21.9</v>
      </c>
      <c r="I48" s="254">
        <v>34.1</v>
      </c>
      <c r="J48" s="254">
        <v>40.25</v>
      </c>
      <c r="K48" s="254">
        <v>35.25</v>
      </c>
      <c r="L48" s="254">
        <v>27.4</v>
      </c>
      <c r="M48" s="254">
        <v>29.15</v>
      </c>
      <c r="N48" s="254">
        <v>31.4</v>
      </c>
      <c r="O48" s="254">
        <v>33.35</v>
      </c>
      <c r="P48" s="254">
        <v>31.1</v>
      </c>
      <c r="Q48" s="254">
        <v>27.6</v>
      </c>
      <c r="R48" s="254">
        <v>22.95</v>
      </c>
      <c r="S48" s="254">
        <v>20.85</v>
      </c>
      <c r="T48" s="254">
        <v>24.6</v>
      </c>
      <c r="U48" s="254">
        <v>40.85</v>
      </c>
      <c r="V48" s="254">
        <v>45.85</v>
      </c>
      <c r="W48" s="254">
        <v>39.6</v>
      </c>
      <c r="X48" s="254">
        <v>27.35</v>
      </c>
      <c r="Y48" s="254">
        <v>29.35</v>
      </c>
      <c r="Z48" s="254">
        <v>34.1</v>
      </c>
      <c r="AA48" s="254"/>
    </row>
    <row r="49" spans="1:27" ht="11.25" customHeight="1" x14ac:dyDescent="0.2">
      <c r="A49" s="254" t="s">
        <v>304</v>
      </c>
      <c r="B49" s="7"/>
      <c r="C49" s="8">
        <v>-0.25</v>
      </c>
      <c r="D49" s="8">
        <v>0.35000000000000142</v>
      </c>
      <c r="E49" s="8">
        <v>0.25</v>
      </c>
      <c r="F49" s="8">
        <v>0.25</v>
      </c>
      <c r="G49" s="8">
        <v>0.25</v>
      </c>
      <c r="H49" s="8">
        <v>0.10000000000000142</v>
      </c>
      <c r="I49" s="8">
        <v>0</v>
      </c>
      <c r="J49" s="8">
        <v>0.75</v>
      </c>
      <c r="K49" s="8">
        <v>0.5</v>
      </c>
      <c r="L49" s="8">
        <v>0.35000000000000142</v>
      </c>
      <c r="M49" s="8">
        <v>0.20000000000000284</v>
      </c>
      <c r="N49" s="8">
        <v>0</v>
      </c>
      <c r="O49" s="8">
        <v>0</v>
      </c>
      <c r="P49" s="8">
        <v>0</v>
      </c>
      <c r="Q49" s="8">
        <v>0</v>
      </c>
      <c r="R49" s="8">
        <v>0.15000000000000213</v>
      </c>
      <c r="S49" s="8">
        <v>0.14999999999999858</v>
      </c>
      <c r="T49" s="8">
        <v>0.14999999999999858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4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4" t="s">
        <v>305</v>
      </c>
      <c r="B51" s="7"/>
      <c r="C51" s="254">
        <v>22</v>
      </c>
      <c r="D51" s="254">
        <v>19</v>
      </c>
      <c r="E51" s="254">
        <v>17.5</v>
      </c>
      <c r="F51" s="254">
        <v>13.75</v>
      </c>
      <c r="G51" s="254">
        <v>12</v>
      </c>
      <c r="H51" s="254">
        <v>13.5</v>
      </c>
      <c r="I51" s="254">
        <v>24</v>
      </c>
      <c r="J51" s="254">
        <v>28</v>
      </c>
      <c r="K51" s="254">
        <v>24</v>
      </c>
      <c r="L51" s="254">
        <v>21.5</v>
      </c>
      <c r="M51" s="254">
        <v>22.5</v>
      </c>
      <c r="N51" s="254">
        <v>24.25</v>
      </c>
      <c r="O51" s="254">
        <v>24.25</v>
      </c>
      <c r="P51" s="254">
        <v>21.25</v>
      </c>
      <c r="Q51" s="254">
        <v>19.25</v>
      </c>
      <c r="R51" s="254">
        <v>15.75</v>
      </c>
      <c r="S51" s="254">
        <v>13.75</v>
      </c>
      <c r="T51" s="254">
        <v>13.25</v>
      </c>
      <c r="U51" s="254">
        <v>27.25</v>
      </c>
      <c r="V51" s="254">
        <v>30.25</v>
      </c>
      <c r="W51" s="254">
        <v>28.25</v>
      </c>
      <c r="X51" s="254">
        <v>21.25</v>
      </c>
      <c r="Y51" s="254">
        <v>23.25</v>
      </c>
      <c r="Z51" s="254">
        <v>26.25</v>
      </c>
      <c r="AA51" s="254"/>
    </row>
    <row r="52" spans="1:27" ht="11.25" customHeight="1" x14ac:dyDescent="0.2">
      <c r="A52" s="254" t="s">
        <v>306</v>
      </c>
      <c r="B52" s="7"/>
      <c r="C52" s="254">
        <v>22</v>
      </c>
      <c r="D52" s="254">
        <v>19</v>
      </c>
      <c r="E52" s="254">
        <v>17</v>
      </c>
      <c r="F52" s="254">
        <v>13.75</v>
      </c>
      <c r="G52" s="254">
        <v>12</v>
      </c>
      <c r="H52" s="254">
        <v>12</v>
      </c>
      <c r="I52" s="254">
        <v>24</v>
      </c>
      <c r="J52" s="254">
        <v>28</v>
      </c>
      <c r="K52" s="254">
        <v>24</v>
      </c>
      <c r="L52" s="254">
        <v>21.5</v>
      </c>
      <c r="M52" s="254">
        <v>22.5</v>
      </c>
      <c r="N52" s="254">
        <v>24.25</v>
      </c>
      <c r="O52" s="254">
        <v>24.25</v>
      </c>
      <c r="P52" s="254">
        <v>21.25</v>
      </c>
      <c r="Q52" s="254">
        <v>19.25</v>
      </c>
      <c r="R52" s="254">
        <v>15.75</v>
      </c>
      <c r="S52" s="254">
        <v>13.75</v>
      </c>
      <c r="T52" s="254">
        <v>13.25</v>
      </c>
      <c r="U52" s="254">
        <v>27.25</v>
      </c>
      <c r="V52" s="254">
        <v>30.25</v>
      </c>
      <c r="W52" s="254">
        <v>28.25</v>
      </c>
      <c r="X52" s="254">
        <v>21.25</v>
      </c>
      <c r="Y52" s="254">
        <v>23.25</v>
      </c>
      <c r="Z52" s="254">
        <v>26.25</v>
      </c>
      <c r="AA52" s="254"/>
    </row>
    <row r="53" spans="1:27" ht="11.25" customHeight="1" x14ac:dyDescent="0.2">
      <c r="A53" s="254" t="s">
        <v>307</v>
      </c>
      <c r="B53" s="7"/>
      <c r="C53" s="8">
        <v>0</v>
      </c>
      <c r="D53" s="8">
        <v>0</v>
      </c>
      <c r="E53" s="8">
        <v>0.5</v>
      </c>
      <c r="F53" s="8">
        <v>0</v>
      </c>
      <c r="G53" s="8">
        <v>0</v>
      </c>
      <c r="H53" s="8">
        <v>1.5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4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4" t="s">
        <v>4</v>
      </c>
      <c r="B56" s="7"/>
      <c r="C56" s="254">
        <v>0</v>
      </c>
      <c r="D56" s="254">
        <v>0</v>
      </c>
      <c r="E56" s="254">
        <v>0</v>
      </c>
      <c r="F56" s="254">
        <v>0</v>
      </c>
      <c r="G56" s="254">
        <v>0</v>
      </c>
      <c r="H56" s="254">
        <v>0</v>
      </c>
      <c r="I56" s="254">
        <v>0</v>
      </c>
      <c r="J56" s="254">
        <v>0</v>
      </c>
      <c r="K56" s="254">
        <v>0</v>
      </c>
      <c r="L56" s="254">
        <v>0</v>
      </c>
      <c r="M56" s="254">
        <v>0</v>
      </c>
      <c r="N56" s="254">
        <v>0</v>
      </c>
      <c r="O56" s="254">
        <v>0</v>
      </c>
      <c r="P56" s="254">
        <v>0</v>
      </c>
      <c r="Q56" s="254">
        <v>0</v>
      </c>
      <c r="R56" s="254">
        <v>0</v>
      </c>
      <c r="S56" s="254">
        <v>0</v>
      </c>
      <c r="T56" s="254">
        <v>0</v>
      </c>
      <c r="U56" s="254">
        <v>0</v>
      </c>
      <c r="V56" s="254">
        <v>0</v>
      </c>
      <c r="W56" s="254">
        <v>0</v>
      </c>
      <c r="X56" s="254">
        <v>0</v>
      </c>
      <c r="Y56" s="254">
        <v>0</v>
      </c>
      <c r="Z56" s="254">
        <v>0</v>
      </c>
      <c r="AA56" s="254"/>
    </row>
    <row r="57" spans="1:27" ht="11.25" customHeight="1" x14ac:dyDescent="0.2">
      <c r="A57" s="254" t="s">
        <v>5</v>
      </c>
      <c r="B57" s="7"/>
      <c r="C57" s="254">
        <v>0</v>
      </c>
      <c r="D57" s="254">
        <v>0</v>
      </c>
      <c r="E57" s="254">
        <v>0</v>
      </c>
      <c r="F57" s="254">
        <v>0</v>
      </c>
      <c r="G57" s="254">
        <v>0</v>
      </c>
      <c r="H57" s="254">
        <v>0</v>
      </c>
      <c r="I57" s="254">
        <v>0</v>
      </c>
      <c r="J57" s="254">
        <v>0</v>
      </c>
      <c r="K57" s="254">
        <v>0</v>
      </c>
      <c r="L57" s="254">
        <v>0</v>
      </c>
      <c r="M57" s="254">
        <v>0</v>
      </c>
      <c r="N57" s="254">
        <v>0</v>
      </c>
      <c r="O57" s="254">
        <v>0</v>
      </c>
      <c r="P57" s="254">
        <v>0</v>
      </c>
      <c r="Q57" s="254">
        <v>0</v>
      </c>
      <c r="R57" s="254">
        <v>0</v>
      </c>
      <c r="S57" s="254">
        <v>0</v>
      </c>
      <c r="T57" s="254">
        <v>0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4" t="s">
        <v>6</v>
      </c>
      <c r="B59" s="7"/>
      <c r="C59" s="254">
        <v>0</v>
      </c>
      <c r="D59" s="254">
        <v>0</v>
      </c>
      <c r="E59" s="254">
        <v>0</v>
      </c>
      <c r="F59" s="254">
        <v>0</v>
      </c>
      <c r="G59" s="254">
        <v>0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0</v>
      </c>
      <c r="N59" s="254">
        <v>0</v>
      </c>
      <c r="O59" s="254">
        <v>0</v>
      </c>
      <c r="P59" s="254">
        <v>0</v>
      </c>
      <c r="Q59" s="254">
        <v>0</v>
      </c>
      <c r="R59" s="254">
        <v>0</v>
      </c>
      <c r="S59" s="254">
        <v>0</v>
      </c>
      <c r="T59" s="254">
        <v>0</v>
      </c>
      <c r="U59" s="254">
        <v>0</v>
      </c>
      <c r="V59" s="254">
        <v>0</v>
      </c>
      <c r="W59" s="254">
        <v>0</v>
      </c>
      <c r="X59" s="254">
        <v>0</v>
      </c>
      <c r="Y59" s="254">
        <v>0</v>
      </c>
      <c r="Z59" s="254">
        <v>0</v>
      </c>
      <c r="AA59" s="254"/>
    </row>
    <row r="60" spans="1:27" ht="11.25" customHeight="1" x14ac:dyDescent="0.2">
      <c r="A60" s="254" t="s">
        <v>7</v>
      </c>
      <c r="B60" s="7"/>
      <c r="C60" s="254">
        <v>0</v>
      </c>
      <c r="D60" s="254">
        <v>0</v>
      </c>
      <c r="E60" s="254">
        <v>0</v>
      </c>
      <c r="F60" s="254">
        <v>0</v>
      </c>
      <c r="G60" s="254">
        <v>0</v>
      </c>
      <c r="H60" s="254">
        <v>0</v>
      </c>
      <c r="I60" s="254">
        <v>0</v>
      </c>
      <c r="J60" s="254">
        <v>0</v>
      </c>
      <c r="K60" s="254">
        <v>0</v>
      </c>
      <c r="L60" s="254">
        <v>0</v>
      </c>
      <c r="M60" s="254">
        <v>0</v>
      </c>
      <c r="N60" s="254">
        <v>0</v>
      </c>
      <c r="O60" s="254">
        <v>0</v>
      </c>
      <c r="P60" s="254">
        <v>0</v>
      </c>
      <c r="Q60" s="254">
        <v>0</v>
      </c>
      <c r="R60" s="254">
        <v>0</v>
      </c>
      <c r="S60" s="254">
        <v>0</v>
      </c>
      <c r="T60" s="254">
        <v>0</v>
      </c>
      <c r="U60" s="254">
        <v>0</v>
      </c>
      <c r="V60" s="254">
        <v>0</v>
      </c>
      <c r="W60" s="254">
        <v>0</v>
      </c>
      <c r="X60" s="254">
        <v>0</v>
      </c>
      <c r="Y60" s="254">
        <v>0</v>
      </c>
      <c r="Z60" s="254">
        <v>0</v>
      </c>
      <c r="AA60" s="254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229</v>
      </c>
      <c r="D62" s="159" t="s">
        <v>230</v>
      </c>
      <c r="E62" s="159" t="s">
        <v>231</v>
      </c>
      <c r="F62" s="159" t="s">
        <v>232</v>
      </c>
      <c r="G62" s="159" t="s">
        <v>233</v>
      </c>
      <c r="H62" s="159" t="s">
        <v>234</v>
      </c>
      <c r="I62" s="159" t="s">
        <v>235</v>
      </c>
      <c r="J62" s="159" t="s">
        <v>236</v>
      </c>
      <c r="K62" s="159" t="s">
        <v>237</v>
      </c>
      <c r="L62" s="159" t="s">
        <v>238</v>
      </c>
      <c r="M62" s="159" t="s">
        <v>239</v>
      </c>
      <c r="N62" s="159" t="s">
        <v>240</v>
      </c>
      <c r="O62" s="159" t="s">
        <v>241</v>
      </c>
      <c r="P62" s="159" t="s">
        <v>242</v>
      </c>
      <c r="Q62" s="159" t="s">
        <v>243</v>
      </c>
      <c r="R62" s="159" t="s">
        <v>244</v>
      </c>
      <c r="S62" s="159" t="s">
        <v>245</v>
      </c>
      <c r="T62" s="159" t="s">
        <v>246</v>
      </c>
      <c r="U62" s="159" t="s">
        <v>247</v>
      </c>
      <c r="V62" s="159" t="s">
        <v>248</v>
      </c>
      <c r="W62" s="159" t="s">
        <v>249</v>
      </c>
      <c r="X62" s="159" t="s">
        <v>250</v>
      </c>
      <c r="Y62" s="159" t="s">
        <v>251</v>
      </c>
      <c r="Z62" s="159" t="s">
        <v>252</v>
      </c>
      <c r="AA62" s="159" t="s">
        <v>72</v>
      </c>
    </row>
    <row r="63" spans="1:27" ht="11.25" customHeight="1" x14ac:dyDescent="0.2">
      <c r="A63" s="163" t="s">
        <v>295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296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283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297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298</v>
      </c>
      <c r="B68" s="161"/>
      <c r="C68" s="253">
        <v>0</v>
      </c>
      <c r="D68" s="253">
        <v>0</v>
      </c>
      <c r="E68" s="253">
        <v>0</v>
      </c>
      <c r="F68" s="253">
        <v>0</v>
      </c>
      <c r="G68" s="253">
        <v>0</v>
      </c>
      <c r="H68" s="253">
        <v>0</v>
      </c>
      <c r="I68" s="253">
        <v>0</v>
      </c>
      <c r="J68" s="253">
        <v>0</v>
      </c>
      <c r="K68" s="253">
        <v>0</v>
      </c>
      <c r="L68" s="253">
        <v>0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0</v>
      </c>
      <c r="X68" s="253">
        <v>0</v>
      </c>
      <c r="Y68" s="253">
        <v>0</v>
      </c>
      <c r="Z68" s="253">
        <v>0</v>
      </c>
      <c r="AA68" s="253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299</v>
      </c>
      <c r="B70" s="161"/>
      <c r="C70" s="163">
        <v>214263</v>
      </c>
      <c r="D70" s="163">
        <v>436814</v>
      </c>
      <c r="E70" s="163">
        <v>545691</v>
      </c>
      <c r="F70" s="163">
        <v>201692</v>
      </c>
      <c r="G70" s="163">
        <v>190991</v>
      </c>
      <c r="H70" s="163">
        <v>225152</v>
      </c>
      <c r="I70" s="163">
        <v>527607</v>
      </c>
      <c r="J70" s="163">
        <v>546630</v>
      </c>
      <c r="K70" s="163">
        <v>484760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3373600</v>
      </c>
    </row>
    <row r="71" spans="1:27" ht="11.25" customHeight="1" thickBot="1" x14ac:dyDescent="0.25">
      <c r="A71" s="163" t="s">
        <v>300</v>
      </c>
      <c r="B71" s="161"/>
      <c r="C71" s="163">
        <v>0</v>
      </c>
      <c r="D71" s="163">
        <v>0</v>
      </c>
      <c r="E71" s="163">
        <v>0</v>
      </c>
      <c r="F71" s="163">
        <v>-136691</v>
      </c>
      <c r="G71" s="163">
        <v>-62576</v>
      </c>
      <c r="H71" s="163">
        <v>-128229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-327736</v>
      </c>
    </row>
    <row r="72" spans="1:27" ht="11.25" customHeight="1" thickBot="1" x14ac:dyDescent="0.25">
      <c r="A72" s="165" t="s">
        <v>292</v>
      </c>
      <c r="B72" s="166"/>
      <c r="C72" s="166">
        <v>214263</v>
      </c>
      <c r="D72" s="166">
        <v>436814</v>
      </c>
      <c r="E72" s="166">
        <v>545691</v>
      </c>
      <c r="F72" s="166">
        <v>65001</v>
      </c>
      <c r="G72" s="166">
        <v>128415</v>
      </c>
      <c r="H72" s="166">
        <v>96923</v>
      </c>
      <c r="I72" s="166">
        <v>527526</v>
      </c>
      <c r="J72" s="166">
        <v>546553</v>
      </c>
      <c r="K72" s="166">
        <v>484678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3045864</v>
      </c>
    </row>
    <row r="74" spans="1:27" ht="12" customHeight="1" x14ac:dyDescent="0.2">
      <c r="A74" s="252" t="s">
        <v>301</v>
      </c>
    </row>
    <row r="75" spans="1:27" ht="11.25" customHeight="1" x14ac:dyDescent="0.2">
      <c r="A75" s="254" t="s">
        <v>302</v>
      </c>
      <c r="B75" s="7"/>
      <c r="C75" s="254">
        <v>25.5</v>
      </c>
      <c r="D75" s="254">
        <v>22.85</v>
      </c>
      <c r="E75" s="254">
        <v>19.75</v>
      </c>
      <c r="F75" s="254">
        <v>18</v>
      </c>
      <c r="G75" s="254">
        <v>17.5</v>
      </c>
      <c r="H75" s="254">
        <v>18.25</v>
      </c>
      <c r="I75" s="254">
        <v>29.1</v>
      </c>
      <c r="J75" s="254">
        <v>37.5</v>
      </c>
      <c r="K75" s="254">
        <v>34</v>
      </c>
      <c r="L75" s="254">
        <v>26.25</v>
      </c>
      <c r="M75" s="254">
        <v>28.1</v>
      </c>
      <c r="N75" s="254">
        <v>30.9</v>
      </c>
      <c r="O75" s="254">
        <v>32.35</v>
      </c>
      <c r="P75" s="254">
        <v>29.6</v>
      </c>
      <c r="Q75" s="254">
        <v>25.6</v>
      </c>
      <c r="R75" s="254">
        <v>21</v>
      </c>
      <c r="S75" s="254">
        <v>17.75</v>
      </c>
      <c r="T75" s="254">
        <v>19.75</v>
      </c>
      <c r="U75" s="254">
        <v>35.85</v>
      </c>
      <c r="V75" s="254">
        <v>41.85</v>
      </c>
      <c r="W75" s="254">
        <v>36.6</v>
      </c>
      <c r="X75" s="254">
        <v>26.1</v>
      </c>
      <c r="Y75" s="254">
        <v>28.1</v>
      </c>
      <c r="Z75" s="254">
        <v>32.85</v>
      </c>
      <c r="AA75" s="254"/>
    </row>
    <row r="76" spans="1:27" ht="11.25" customHeight="1" x14ac:dyDescent="0.2">
      <c r="A76" s="254" t="s">
        <v>303</v>
      </c>
      <c r="B76" s="7"/>
      <c r="C76" s="254">
        <v>25.75</v>
      </c>
      <c r="D76" s="254">
        <v>22.5</v>
      </c>
      <c r="E76" s="254">
        <v>19.5</v>
      </c>
      <c r="F76" s="254">
        <v>17.75</v>
      </c>
      <c r="G76" s="254">
        <v>17.25</v>
      </c>
      <c r="H76" s="254">
        <v>18.149999999999999</v>
      </c>
      <c r="I76" s="254">
        <v>29.1</v>
      </c>
      <c r="J76" s="254">
        <v>36.75</v>
      </c>
      <c r="K76" s="254">
        <v>33.5</v>
      </c>
      <c r="L76" s="254">
        <v>25.9</v>
      </c>
      <c r="M76" s="254">
        <v>27.9</v>
      </c>
      <c r="N76" s="254">
        <v>30.9</v>
      </c>
      <c r="O76" s="254">
        <v>32.35</v>
      </c>
      <c r="P76" s="254">
        <v>29.6</v>
      </c>
      <c r="Q76" s="254">
        <v>25.6</v>
      </c>
      <c r="R76" s="254">
        <v>20.85</v>
      </c>
      <c r="S76" s="254">
        <v>17.600000000000001</v>
      </c>
      <c r="T76" s="254">
        <v>19.600000000000001</v>
      </c>
      <c r="U76" s="254">
        <v>35.85</v>
      </c>
      <c r="V76" s="254">
        <v>41.85</v>
      </c>
      <c r="W76" s="254">
        <v>36.6</v>
      </c>
      <c r="X76" s="254">
        <v>26.1</v>
      </c>
      <c r="Y76" s="254">
        <v>28.1</v>
      </c>
      <c r="Z76" s="254">
        <v>32.85</v>
      </c>
      <c r="AA76" s="254"/>
    </row>
    <row r="77" spans="1:27" ht="11.25" customHeight="1" x14ac:dyDescent="0.2">
      <c r="A77" s="254" t="s">
        <v>304</v>
      </c>
      <c r="B77" s="7"/>
      <c r="C77" s="8">
        <v>-0.25</v>
      </c>
      <c r="D77" s="8">
        <v>0.35000000000000142</v>
      </c>
      <c r="E77" s="8">
        <v>0.25</v>
      </c>
      <c r="F77" s="8">
        <v>0.25</v>
      </c>
      <c r="G77" s="8">
        <v>0.25</v>
      </c>
      <c r="H77" s="8">
        <v>0.10000000000000142</v>
      </c>
      <c r="I77" s="8">
        <v>0</v>
      </c>
      <c r="J77" s="8">
        <v>0.75</v>
      </c>
      <c r="K77" s="8">
        <v>0.5</v>
      </c>
      <c r="L77" s="8">
        <v>0.35000000000000142</v>
      </c>
      <c r="M77" s="8">
        <v>0.20000000000000284</v>
      </c>
      <c r="N77" s="8">
        <v>0</v>
      </c>
      <c r="O77" s="8">
        <v>0</v>
      </c>
      <c r="P77" s="8">
        <v>0</v>
      </c>
      <c r="Q77" s="8">
        <v>0</v>
      </c>
      <c r="R77" s="8">
        <v>0.14999999999999858</v>
      </c>
      <c r="S77" s="8">
        <v>0.14999999999999858</v>
      </c>
      <c r="T77" s="8">
        <v>0.14999999999999858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4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4" t="s">
        <v>305</v>
      </c>
      <c r="B79" s="7"/>
      <c r="C79" s="254">
        <v>22</v>
      </c>
      <c r="D79" s="254">
        <v>19</v>
      </c>
      <c r="E79" s="254">
        <v>17.5</v>
      </c>
      <c r="F79" s="254">
        <v>13.75</v>
      </c>
      <c r="G79" s="254">
        <v>12</v>
      </c>
      <c r="H79" s="254">
        <v>13.5</v>
      </c>
      <c r="I79" s="254">
        <v>24</v>
      </c>
      <c r="J79" s="254">
        <v>28</v>
      </c>
      <c r="K79" s="254">
        <v>24</v>
      </c>
      <c r="L79" s="254">
        <v>21.5</v>
      </c>
      <c r="M79" s="254">
        <v>22.5</v>
      </c>
      <c r="N79" s="254">
        <v>24.25</v>
      </c>
      <c r="O79" s="254">
        <v>24.25</v>
      </c>
      <c r="P79" s="254">
        <v>21.25</v>
      </c>
      <c r="Q79" s="254">
        <v>19.25</v>
      </c>
      <c r="R79" s="254">
        <v>15.75</v>
      </c>
      <c r="S79" s="254">
        <v>13.75</v>
      </c>
      <c r="T79" s="254">
        <v>13.25</v>
      </c>
      <c r="U79" s="254">
        <v>27.25</v>
      </c>
      <c r="V79" s="254">
        <v>30.25</v>
      </c>
      <c r="W79" s="254">
        <v>28.25</v>
      </c>
      <c r="X79" s="254">
        <v>21.25</v>
      </c>
      <c r="Y79" s="254">
        <v>23.25</v>
      </c>
      <c r="Z79" s="254">
        <v>26.25</v>
      </c>
      <c r="AA79" s="254"/>
    </row>
    <row r="80" spans="1:27" ht="11.25" customHeight="1" x14ac:dyDescent="0.2">
      <c r="A80" s="254" t="s">
        <v>306</v>
      </c>
      <c r="B80" s="7"/>
      <c r="C80" s="254">
        <v>22</v>
      </c>
      <c r="D80" s="254">
        <v>19</v>
      </c>
      <c r="E80" s="254">
        <v>17</v>
      </c>
      <c r="F80" s="254">
        <v>13.75</v>
      </c>
      <c r="G80" s="254">
        <v>12</v>
      </c>
      <c r="H80" s="254">
        <v>12</v>
      </c>
      <c r="I80" s="254">
        <v>24</v>
      </c>
      <c r="J80" s="254">
        <v>28</v>
      </c>
      <c r="K80" s="254">
        <v>24</v>
      </c>
      <c r="L80" s="254">
        <v>21.5</v>
      </c>
      <c r="M80" s="254">
        <v>22.5</v>
      </c>
      <c r="N80" s="254">
        <v>24.25</v>
      </c>
      <c r="O80" s="254">
        <v>24.25</v>
      </c>
      <c r="P80" s="254">
        <v>21.25</v>
      </c>
      <c r="Q80" s="254">
        <v>19.25</v>
      </c>
      <c r="R80" s="254">
        <v>15.75</v>
      </c>
      <c r="S80" s="254">
        <v>13.75</v>
      </c>
      <c r="T80" s="254">
        <v>13.25</v>
      </c>
      <c r="U80" s="254">
        <v>27.25</v>
      </c>
      <c r="V80" s="254">
        <v>30.25</v>
      </c>
      <c r="W80" s="254">
        <v>28.25</v>
      </c>
      <c r="X80" s="254">
        <v>21.25</v>
      </c>
      <c r="Y80" s="254">
        <v>23.25</v>
      </c>
      <c r="Z80" s="254">
        <v>26.25</v>
      </c>
      <c r="AA80" s="254"/>
    </row>
    <row r="81" spans="1:27" ht="11.25" customHeight="1" x14ac:dyDescent="0.2">
      <c r="A81" s="254" t="s">
        <v>307</v>
      </c>
      <c r="B81" s="7"/>
      <c r="C81" s="8">
        <v>0</v>
      </c>
      <c r="D81" s="8">
        <v>0</v>
      </c>
      <c r="E81" s="8">
        <v>0.5</v>
      </c>
      <c r="F81" s="8">
        <v>0</v>
      </c>
      <c r="G81" s="8">
        <v>0</v>
      </c>
      <c r="H81" s="8">
        <v>1.5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4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4" t="s">
        <v>4</v>
      </c>
      <c r="B84" s="7"/>
      <c r="C84" s="254">
        <v>36.538600000000002</v>
      </c>
      <c r="D84" s="254">
        <v>35.729199999999999</v>
      </c>
      <c r="E84" s="254">
        <v>36.108699999999999</v>
      </c>
      <c r="F84" s="254">
        <v>32.9529</v>
      </c>
      <c r="G84" s="254">
        <v>32.659999999999997</v>
      </c>
      <c r="H84" s="254">
        <v>34.236400000000003</v>
      </c>
      <c r="I84" s="254">
        <v>62.828600000000002</v>
      </c>
      <c r="J84" s="254">
        <v>67.16</v>
      </c>
      <c r="K84" s="254">
        <v>71.825000000000003</v>
      </c>
      <c r="L84" s="254">
        <v>95.75</v>
      </c>
      <c r="M84" s="254">
        <v>95.75</v>
      </c>
      <c r="N84" s="254">
        <v>95.75</v>
      </c>
      <c r="O84" s="254">
        <v>0</v>
      </c>
      <c r="P84" s="254">
        <v>0</v>
      </c>
      <c r="Q84" s="254">
        <v>0</v>
      </c>
      <c r="R84" s="254">
        <v>0</v>
      </c>
      <c r="S84" s="254">
        <v>0</v>
      </c>
      <c r="T84" s="254">
        <v>0</v>
      </c>
      <c r="U84" s="254">
        <v>0</v>
      </c>
      <c r="V84" s="254">
        <v>0</v>
      </c>
      <c r="W84" s="254">
        <v>0</v>
      </c>
      <c r="X84" s="254">
        <v>0</v>
      </c>
      <c r="Y84" s="254">
        <v>0</v>
      </c>
      <c r="Z84" s="254">
        <v>0</v>
      </c>
      <c r="AA84" s="254"/>
    </row>
    <row r="85" spans="1:27" ht="11.25" customHeight="1" x14ac:dyDescent="0.2">
      <c r="A85" s="254" t="s">
        <v>5</v>
      </c>
      <c r="B85" s="7"/>
      <c r="C85" s="254">
        <v>37.14</v>
      </c>
      <c r="D85" s="254">
        <v>37.054000000000002</v>
      </c>
      <c r="E85" s="254">
        <v>37.639600000000002</v>
      </c>
      <c r="F85" s="254">
        <v>40.8292</v>
      </c>
      <c r="G85" s="254">
        <v>38.963299999999997</v>
      </c>
      <c r="H85" s="254">
        <v>36.049999999999997</v>
      </c>
      <c r="I85" s="254">
        <v>70.178600000000003</v>
      </c>
      <c r="J85" s="254">
        <v>77.45</v>
      </c>
      <c r="K85" s="254">
        <v>84.6875</v>
      </c>
      <c r="L85" s="254">
        <v>95.75</v>
      </c>
      <c r="M85" s="254">
        <v>95.75</v>
      </c>
      <c r="N85" s="254">
        <v>95.75</v>
      </c>
      <c r="O85" s="254">
        <v>0</v>
      </c>
      <c r="P85" s="254">
        <v>0</v>
      </c>
      <c r="Q85" s="254">
        <v>0</v>
      </c>
      <c r="R85" s="254">
        <v>0</v>
      </c>
      <c r="S85" s="254">
        <v>0</v>
      </c>
      <c r="T85" s="254">
        <v>0</v>
      </c>
      <c r="U85" s="254">
        <v>0</v>
      </c>
      <c r="V85" s="254">
        <v>0</v>
      </c>
      <c r="W85" s="254">
        <v>0</v>
      </c>
      <c r="X85" s="254">
        <v>0</v>
      </c>
      <c r="Y85" s="254">
        <v>0</v>
      </c>
      <c r="Z85" s="254">
        <v>0</v>
      </c>
      <c r="AA85" s="254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4" t="s">
        <v>6</v>
      </c>
      <c r="B87" s="7"/>
      <c r="C87" s="254">
        <v>0</v>
      </c>
      <c r="D87" s="254">
        <v>0</v>
      </c>
      <c r="E87" s="254">
        <v>0</v>
      </c>
      <c r="F87" s="254">
        <v>18.7</v>
      </c>
      <c r="G87" s="254">
        <v>19.024999999999999</v>
      </c>
      <c r="H87" s="254">
        <v>20.02</v>
      </c>
      <c r="I87" s="254">
        <v>30.75</v>
      </c>
      <c r="J87" s="254">
        <v>30.75</v>
      </c>
      <c r="K87" s="254">
        <v>30.75</v>
      </c>
      <c r="L87" s="254">
        <v>0</v>
      </c>
      <c r="M87" s="254">
        <v>0</v>
      </c>
      <c r="N87" s="254">
        <v>0</v>
      </c>
      <c r="O87" s="254">
        <v>0</v>
      </c>
      <c r="P87" s="254">
        <v>0</v>
      </c>
      <c r="Q87" s="254">
        <v>0</v>
      </c>
      <c r="R87" s="254">
        <v>0</v>
      </c>
      <c r="S87" s="254">
        <v>0</v>
      </c>
      <c r="T87" s="254">
        <v>0</v>
      </c>
      <c r="U87" s="254">
        <v>0</v>
      </c>
      <c r="V87" s="254">
        <v>0</v>
      </c>
      <c r="W87" s="254">
        <v>0</v>
      </c>
      <c r="X87" s="254">
        <v>0</v>
      </c>
      <c r="Y87" s="254">
        <v>0</v>
      </c>
      <c r="Z87" s="254">
        <v>0</v>
      </c>
      <c r="AA87" s="254"/>
    </row>
    <row r="88" spans="1:27" ht="11.25" customHeight="1" x14ac:dyDescent="0.2">
      <c r="A88" s="254" t="s">
        <v>7</v>
      </c>
      <c r="B88" s="7"/>
      <c r="C88" s="254">
        <v>0</v>
      </c>
      <c r="D88" s="254">
        <v>0</v>
      </c>
      <c r="E88" s="254">
        <v>0</v>
      </c>
      <c r="F88" s="254">
        <v>13.3889</v>
      </c>
      <c r="G88" s="254">
        <v>14.05</v>
      </c>
      <c r="H88" s="254">
        <v>15</v>
      </c>
      <c r="I88" s="254">
        <v>30.75</v>
      </c>
      <c r="J88" s="254">
        <v>30.75</v>
      </c>
      <c r="K88" s="254">
        <v>30.75</v>
      </c>
      <c r="L88" s="254">
        <v>0</v>
      </c>
      <c r="M88" s="254">
        <v>0</v>
      </c>
      <c r="N88" s="254">
        <v>0</v>
      </c>
      <c r="O88" s="254">
        <v>0</v>
      </c>
      <c r="P88" s="254">
        <v>0</v>
      </c>
      <c r="Q88" s="254">
        <v>0</v>
      </c>
      <c r="R88" s="254">
        <v>0</v>
      </c>
      <c r="S88" s="254">
        <v>0</v>
      </c>
      <c r="T88" s="254">
        <v>0</v>
      </c>
      <c r="U88" s="254">
        <v>0</v>
      </c>
      <c r="V88" s="254">
        <v>0</v>
      </c>
      <c r="W88" s="254">
        <v>0</v>
      </c>
      <c r="X88" s="254">
        <v>0</v>
      </c>
      <c r="Y88" s="254">
        <v>0</v>
      </c>
      <c r="Z88" s="254">
        <v>0</v>
      </c>
      <c r="AA88" s="254"/>
    </row>
    <row r="89" spans="1:27" ht="13.5" customHeight="1" thickBot="1" x14ac:dyDescent="0.25"/>
    <row r="90" spans="1:27" ht="12" customHeight="1" thickBot="1" x14ac:dyDescent="0.25">
      <c r="A90" s="158" t="s">
        <v>309</v>
      </c>
      <c r="C90" s="159" t="s">
        <v>229</v>
      </c>
      <c r="D90" s="159" t="s">
        <v>230</v>
      </c>
      <c r="E90" s="159" t="s">
        <v>231</v>
      </c>
      <c r="F90" s="159" t="s">
        <v>232</v>
      </c>
      <c r="G90" s="159" t="s">
        <v>233</v>
      </c>
      <c r="H90" s="159" t="s">
        <v>234</v>
      </c>
      <c r="I90" s="159" t="s">
        <v>235</v>
      </c>
      <c r="J90" s="159" t="s">
        <v>236</v>
      </c>
      <c r="K90" s="159" t="s">
        <v>237</v>
      </c>
      <c r="L90" s="159" t="s">
        <v>238</v>
      </c>
      <c r="M90" s="159" t="s">
        <v>239</v>
      </c>
      <c r="N90" s="159" t="s">
        <v>240</v>
      </c>
      <c r="O90" s="159" t="s">
        <v>241</v>
      </c>
      <c r="P90" s="159" t="s">
        <v>242</v>
      </c>
      <c r="Q90" s="159" t="s">
        <v>243</v>
      </c>
      <c r="R90" s="159" t="s">
        <v>244</v>
      </c>
      <c r="S90" s="159" t="s">
        <v>245</v>
      </c>
      <c r="T90" s="159" t="s">
        <v>246</v>
      </c>
      <c r="U90" s="159" t="s">
        <v>247</v>
      </c>
      <c r="V90" s="159" t="s">
        <v>248</v>
      </c>
      <c r="W90" s="159" t="s">
        <v>249</v>
      </c>
      <c r="X90" s="159" t="s">
        <v>250</v>
      </c>
      <c r="Y90" s="159" t="s">
        <v>251</v>
      </c>
      <c r="Z90" s="159" t="s">
        <v>252</v>
      </c>
      <c r="AA90" s="159" t="s">
        <v>72</v>
      </c>
    </row>
    <row r="91" spans="1:27" ht="11.25" customHeight="1" x14ac:dyDescent="0.2">
      <c r="A91" s="163" t="s">
        <v>295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296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283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297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298</v>
      </c>
      <c r="B96" s="161"/>
      <c r="C96" s="253">
        <v>0</v>
      </c>
      <c r="D96" s="253">
        <v>0</v>
      </c>
      <c r="E96" s="253">
        <v>0</v>
      </c>
      <c r="F96" s="253">
        <v>0</v>
      </c>
      <c r="G96" s="253">
        <v>0</v>
      </c>
      <c r="H96" s="253">
        <v>0</v>
      </c>
      <c r="I96" s="253">
        <v>0</v>
      </c>
      <c r="J96" s="253">
        <v>0</v>
      </c>
      <c r="K96" s="253">
        <v>0</v>
      </c>
      <c r="L96" s="253">
        <v>0</v>
      </c>
      <c r="M96" s="253">
        <v>0</v>
      </c>
      <c r="N96" s="253">
        <v>0</v>
      </c>
      <c r="O96" s="253">
        <v>0</v>
      </c>
      <c r="P96" s="253">
        <v>0</v>
      </c>
      <c r="Q96" s="253">
        <v>0</v>
      </c>
      <c r="R96" s="253">
        <v>0</v>
      </c>
      <c r="S96" s="253">
        <v>0</v>
      </c>
      <c r="T96" s="253">
        <v>0</v>
      </c>
      <c r="U96" s="253">
        <v>0</v>
      </c>
      <c r="V96" s="253">
        <v>0</v>
      </c>
      <c r="W96" s="253">
        <v>0</v>
      </c>
      <c r="X96" s="253">
        <v>0</v>
      </c>
      <c r="Y96" s="253">
        <v>0</v>
      </c>
      <c r="Z96" s="253">
        <v>0</v>
      </c>
      <c r="AA96" s="253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299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300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292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2" t="s">
        <v>301</v>
      </c>
    </row>
    <row r="103" spans="1:27" ht="11.25" customHeight="1" x14ac:dyDescent="0.2">
      <c r="A103" s="254" t="s">
        <v>302</v>
      </c>
      <c r="B103" s="7"/>
      <c r="C103" s="254">
        <v>27.5</v>
      </c>
      <c r="D103" s="254">
        <v>24.85</v>
      </c>
      <c r="E103" s="254">
        <v>21.75</v>
      </c>
      <c r="F103" s="254">
        <v>20</v>
      </c>
      <c r="G103" s="254">
        <v>20</v>
      </c>
      <c r="H103" s="254">
        <v>22</v>
      </c>
      <c r="I103" s="254">
        <v>34.1</v>
      </c>
      <c r="J103" s="254">
        <v>41</v>
      </c>
      <c r="K103" s="254">
        <v>35.75</v>
      </c>
      <c r="L103" s="254">
        <v>27.75</v>
      </c>
      <c r="M103" s="254">
        <v>29.35</v>
      </c>
      <c r="N103" s="254">
        <v>31.4</v>
      </c>
      <c r="O103" s="254">
        <v>33.35</v>
      </c>
      <c r="P103" s="254">
        <v>31.1</v>
      </c>
      <c r="Q103" s="254">
        <v>27.6</v>
      </c>
      <c r="R103" s="254">
        <v>23.1</v>
      </c>
      <c r="S103" s="254">
        <v>21</v>
      </c>
      <c r="T103" s="254">
        <v>24.75</v>
      </c>
      <c r="U103" s="254">
        <v>40.85</v>
      </c>
      <c r="V103" s="254">
        <v>45.85</v>
      </c>
      <c r="W103" s="254">
        <v>39.6</v>
      </c>
      <c r="X103" s="254">
        <v>27.35</v>
      </c>
      <c r="Y103" s="254">
        <v>29.35</v>
      </c>
      <c r="Z103" s="254">
        <v>34.1</v>
      </c>
      <c r="AA103" s="254"/>
    </row>
    <row r="104" spans="1:27" ht="11.25" customHeight="1" x14ac:dyDescent="0.2">
      <c r="A104" s="254" t="s">
        <v>303</v>
      </c>
      <c r="B104" s="7"/>
      <c r="C104" s="254">
        <v>27.75</v>
      </c>
      <c r="D104" s="254">
        <v>24.5</v>
      </c>
      <c r="E104" s="254">
        <v>21.5</v>
      </c>
      <c r="F104" s="254">
        <v>19.75</v>
      </c>
      <c r="G104" s="254">
        <v>19.75</v>
      </c>
      <c r="H104" s="254">
        <v>21.9</v>
      </c>
      <c r="I104" s="254">
        <v>34.1</v>
      </c>
      <c r="J104" s="254">
        <v>40.25</v>
      </c>
      <c r="K104" s="254">
        <v>35.25</v>
      </c>
      <c r="L104" s="254">
        <v>27.4</v>
      </c>
      <c r="M104" s="254">
        <v>29.15</v>
      </c>
      <c r="N104" s="254">
        <v>31.4</v>
      </c>
      <c r="O104" s="254">
        <v>33.35</v>
      </c>
      <c r="P104" s="254">
        <v>31.1</v>
      </c>
      <c r="Q104" s="254">
        <v>27.6</v>
      </c>
      <c r="R104" s="254">
        <v>22.95</v>
      </c>
      <c r="S104" s="254">
        <v>20.85</v>
      </c>
      <c r="T104" s="254">
        <v>24.6</v>
      </c>
      <c r="U104" s="254">
        <v>40.85</v>
      </c>
      <c r="V104" s="254">
        <v>45.85</v>
      </c>
      <c r="W104" s="254">
        <v>39.6</v>
      </c>
      <c r="X104" s="254">
        <v>27.35</v>
      </c>
      <c r="Y104" s="254">
        <v>29.35</v>
      </c>
      <c r="Z104" s="254">
        <v>34.1</v>
      </c>
      <c r="AA104" s="254"/>
    </row>
    <row r="105" spans="1:27" ht="11.25" customHeight="1" x14ac:dyDescent="0.2">
      <c r="A105" s="254" t="s">
        <v>304</v>
      </c>
      <c r="B105" s="7"/>
      <c r="C105" s="8">
        <v>-0.25</v>
      </c>
      <c r="D105" s="8">
        <v>0.35000000000000142</v>
      </c>
      <c r="E105" s="8">
        <v>0.25</v>
      </c>
      <c r="F105" s="8">
        <v>0.25</v>
      </c>
      <c r="G105" s="8">
        <v>0.25</v>
      </c>
      <c r="H105" s="8">
        <v>0.10000000000000142</v>
      </c>
      <c r="I105" s="8">
        <v>0</v>
      </c>
      <c r="J105" s="8">
        <v>0.75</v>
      </c>
      <c r="K105" s="8">
        <v>0.5</v>
      </c>
      <c r="L105" s="8">
        <v>0.35000000000000142</v>
      </c>
      <c r="M105" s="8">
        <v>0.20000000000000284</v>
      </c>
      <c r="N105" s="8">
        <v>0</v>
      </c>
      <c r="O105" s="8">
        <v>0</v>
      </c>
      <c r="P105" s="8">
        <v>0</v>
      </c>
      <c r="Q105" s="8">
        <v>0</v>
      </c>
      <c r="R105" s="8">
        <v>0.15000000000000213</v>
      </c>
      <c r="S105" s="8">
        <v>0.14999999999999858</v>
      </c>
      <c r="T105" s="8">
        <v>0.14999999999999858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4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4" t="s">
        <v>305</v>
      </c>
      <c r="B107" s="7"/>
      <c r="C107" s="254">
        <v>22</v>
      </c>
      <c r="D107" s="254">
        <v>19</v>
      </c>
      <c r="E107" s="254">
        <v>17.5</v>
      </c>
      <c r="F107" s="254">
        <v>13.75</v>
      </c>
      <c r="G107" s="254">
        <v>12</v>
      </c>
      <c r="H107" s="254">
        <v>13.5</v>
      </c>
      <c r="I107" s="254">
        <v>24</v>
      </c>
      <c r="J107" s="254">
        <v>28</v>
      </c>
      <c r="K107" s="254">
        <v>24</v>
      </c>
      <c r="L107" s="254">
        <v>21.5</v>
      </c>
      <c r="M107" s="254">
        <v>22.5</v>
      </c>
      <c r="N107" s="254">
        <v>24.25</v>
      </c>
      <c r="O107" s="254">
        <v>24.25</v>
      </c>
      <c r="P107" s="254">
        <v>21.25</v>
      </c>
      <c r="Q107" s="254">
        <v>19.25</v>
      </c>
      <c r="R107" s="254">
        <v>15.75</v>
      </c>
      <c r="S107" s="254">
        <v>13.75</v>
      </c>
      <c r="T107" s="254">
        <v>13.25</v>
      </c>
      <c r="U107" s="254">
        <v>27.25</v>
      </c>
      <c r="V107" s="254">
        <v>30.25</v>
      </c>
      <c r="W107" s="254">
        <v>28.25</v>
      </c>
      <c r="X107" s="254">
        <v>21.25</v>
      </c>
      <c r="Y107" s="254">
        <v>23.25</v>
      </c>
      <c r="Z107" s="254">
        <v>26.25</v>
      </c>
      <c r="AA107" s="254"/>
    </row>
    <row r="108" spans="1:27" ht="11.25" customHeight="1" x14ac:dyDescent="0.2">
      <c r="A108" s="254" t="s">
        <v>306</v>
      </c>
      <c r="B108" s="7"/>
      <c r="C108" s="254">
        <v>22</v>
      </c>
      <c r="D108" s="254">
        <v>19</v>
      </c>
      <c r="E108" s="254">
        <v>17</v>
      </c>
      <c r="F108" s="254">
        <v>13.75</v>
      </c>
      <c r="G108" s="254">
        <v>12</v>
      </c>
      <c r="H108" s="254">
        <v>12</v>
      </c>
      <c r="I108" s="254">
        <v>24</v>
      </c>
      <c r="J108" s="254">
        <v>28</v>
      </c>
      <c r="K108" s="254">
        <v>24</v>
      </c>
      <c r="L108" s="254">
        <v>21.5</v>
      </c>
      <c r="M108" s="254">
        <v>22.5</v>
      </c>
      <c r="N108" s="254">
        <v>24.25</v>
      </c>
      <c r="O108" s="254">
        <v>24.25</v>
      </c>
      <c r="P108" s="254">
        <v>21.25</v>
      </c>
      <c r="Q108" s="254">
        <v>19.25</v>
      </c>
      <c r="R108" s="254">
        <v>15.75</v>
      </c>
      <c r="S108" s="254">
        <v>13.75</v>
      </c>
      <c r="T108" s="254">
        <v>13.25</v>
      </c>
      <c r="U108" s="254">
        <v>27.25</v>
      </c>
      <c r="V108" s="254">
        <v>30.25</v>
      </c>
      <c r="W108" s="254">
        <v>28.25</v>
      </c>
      <c r="X108" s="254">
        <v>21.25</v>
      </c>
      <c r="Y108" s="254">
        <v>23.25</v>
      </c>
      <c r="Z108" s="254">
        <v>26.25</v>
      </c>
      <c r="AA108" s="254"/>
    </row>
    <row r="109" spans="1:27" ht="11.25" customHeight="1" x14ac:dyDescent="0.2">
      <c r="A109" s="254" t="s">
        <v>307</v>
      </c>
      <c r="B109" s="7"/>
      <c r="C109" s="8">
        <v>0</v>
      </c>
      <c r="D109" s="8">
        <v>0</v>
      </c>
      <c r="E109" s="8">
        <v>0.5</v>
      </c>
      <c r="F109" s="8">
        <v>0</v>
      </c>
      <c r="G109" s="8">
        <v>0</v>
      </c>
      <c r="H109" s="8">
        <v>1.5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4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4" t="s">
        <v>4</v>
      </c>
      <c r="B112" s="7"/>
      <c r="C112" s="254">
        <v>0</v>
      </c>
      <c r="D112" s="254">
        <v>0</v>
      </c>
      <c r="E112" s="254">
        <v>0</v>
      </c>
      <c r="F112" s="254">
        <v>0</v>
      </c>
      <c r="G112" s="254">
        <v>0</v>
      </c>
      <c r="H112" s="254">
        <v>0</v>
      </c>
      <c r="I112" s="254">
        <v>0</v>
      </c>
      <c r="J112" s="254">
        <v>0</v>
      </c>
      <c r="K112" s="254">
        <v>0</v>
      </c>
      <c r="L112" s="254">
        <v>0</v>
      </c>
      <c r="M112" s="254">
        <v>0</v>
      </c>
      <c r="N112" s="254">
        <v>0</v>
      </c>
      <c r="O112" s="254">
        <v>0</v>
      </c>
      <c r="P112" s="254">
        <v>0</v>
      </c>
      <c r="Q112" s="254">
        <v>0</v>
      </c>
      <c r="R112" s="254">
        <v>0</v>
      </c>
      <c r="S112" s="254">
        <v>0</v>
      </c>
      <c r="T112" s="254">
        <v>0</v>
      </c>
      <c r="U112" s="254">
        <v>0</v>
      </c>
      <c r="V112" s="254">
        <v>0</v>
      </c>
      <c r="W112" s="254">
        <v>0</v>
      </c>
      <c r="X112" s="254">
        <v>0</v>
      </c>
      <c r="Y112" s="254">
        <v>0</v>
      </c>
      <c r="Z112" s="254">
        <v>0</v>
      </c>
      <c r="AA112" s="254"/>
    </row>
    <row r="113" spans="1:27" ht="11.25" customHeight="1" x14ac:dyDescent="0.2">
      <c r="A113" s="254" t="s">
        <v>5</v>
      </c>
      <c r="B113" s="7"/>
      <c r="C113" s="254">
        <v>0</v>
      </c>
      <c r="D113" s="254">
        <v>0</v>
      </c>
      <c r="E113" s="254">
        <v>0</v>
      </c>
      <c r="F113" s="254">
        <v>0</v>
      </c>
      <c r="G113" s="254">
        <v>0</v>
      </c>
      <c r="H113" s="254">
        <v>0</v>
      </c>
      <c r="I113" s="254">
        <v>0</v>
      </c>
      <c r="J113" s="254">
        <v>0</v>
      </c>
      <c r="K113" s="254">
        <v>0</v>
      </c>
      <c r="L113" s="254">
        <v>0</v>
      </c>
      <c r="M113" s="254">
        <v>0</v>
      </c>
      <c r="N113" s="254">
        <v>0</v>
      </c>
      <c r="O113" s="254">
        <v>0</v>
      </c>
      <c r="P113" s="254">
        <v>0</v>
      </c>
      <c r="Q113" s="254">
        <v>0</v>
      </c>
      <c r="R113" s="254">
        <v>0</v>
      </c>
      <c r="S113" s="254">
        <v>0</v>
      </c>
      <c r="T113" s="254">
        <v>0</v>
      </c>
      <c r="U113" s="254">
        <v>0</v>
      </c>
      <c r="V113" s="254">
        <v>0</v>
      </c>
      <c r="W113" s="254">
        <v>0</v>
      </c>
      <c r="X113" s="254">
        <v>0</v>
      </c>
      <c r="Y113" s="254">
        <v>0</v>
      </c>
      <c r="Z113" s="254">
        <v>0</v>
      </c>
      <c r="AA113" s="254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4" t="s">
        <v>6</v>
      </c>
      <c r="B115" s="7"/>
      <c r="C115" s="254">
        <v>0</v>
      </c>
      <c r="D115" s="254">
        <v>0</v>
      </c>
      <c r="E115" s="254">
        <v>0</v>
      </c>
      <c r="F115" s="254">
        <v>0</v>
      </c>
      <c r="G115" s="254">
        <v>0</v>
      </c>
      <c r="H115" s="254">
        <v>0</v>
      </c>
      <c r="I115" s="254">
        <v>0</v>
      </c>
      <c r="J115" s="254">
        <v>0</v>
      </c>
      <c r="K115" s="254">
        <v>0</v>
      </c>
      <c r="L115" s="254">
        <v>0</v>
      </c>
      <c r="M115" s="254">
        <v>0</v>
      </c>
      <c r="N115" s="254">
        <v>0</v>
      </c>
      <c r="O115" s="254">
        <v>0</v>
      </c>
      <c r="P115" s="254">
        <v>0</v>
      </c>
      <c r="Q115" s="254">
        <v>0</v>
      </c>
      <c r="R115" s="254">
        <v>0</v>
      </c>
      <c r="S115" s="254">
        <v>0</v>
      </c>
      <c r="T115" s="254">
        <v>0</v>
      </c>
      <c r="U115" s="254">
        <v>0</v>
      </c>
      <c r="V115" s="254">
        <v>0</v>
      </c>
      <c r="W115" s="254">
        <v>0</v>
      </c>
      <c r="X115" s="254">
        <v>0</v>
      </c>
      <c r="Y115" s="254">
        <v>0</v>
      </c>
      <c r="Z115" s="254">
        <v>0</v>
      </c>
      <c r="AA115" s="254"/>
    </row>
    <row r="116" spans="1:27" ht="11.25" customHeight="1" x14ac:dyDescent="0.2">
      <c r="A116" s="254" t="s">
        <v>7</v>
      </c>
      <c r="B116" s="7"/>
      <c r="C116" s="254">
        <v>0</v>
      </c>
      <c r="D116" s="254">
        <v>0</v>
      </c>
      <c r="E116" s="254">
        <v>0</v>
      </c>
      <c r="F116" s="254">
        <v>0</v>
      </c>
      <c r="G116" s="254">
        <v>0</v>
      </c>
      <c r="H116" s="254">
        <v>0</v>
      </c>
      <c r="I116" s="254">
        <v>0</v>
      </c>
      <c r="J116" s="254">
        <v>0</v>
      </c>
      <c r="K116" s="254">
        <v>0</v>
      </c>
      <c r="L116" s="254">
        <v>0</v>
      </c>
      <c r="M116" s="254">
        <v>0</v>
      </c>
      <c r="N116" s="254">
        <v>0</v>
      </c>
      <c r="O116" s="254">
        <v>0</v>
      </c>
      <c r="P116" s="254">
        <v>0</v>
      </c>
      <c r="Q116" s="254">
        <v>0</v>
      </c>
      <c r="R116" s="254">
        <v>0</v>
      </c>
      <c r="S116" s="254">
        <v>0</v>
      </c>
      <c r="T116" s="254">
        <v>0</v>
      </c>
      <c r="U116" s="254">
        <v>0</v>
      </c>
      <c r="V116" s="254">
        <v>0</v>
      </c>
      <c r="W116" s="254">
        <v>0</v>
      </c>
      <c r="X116" s="254">
        <v>0</v>
      </c>
      <c r="Y116" s="254">
        <v>0</v>
      </c>
      <c r="Z116" s="254">
        <v>0</v>
      </c>
      <c r="AA116" s="254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229</v>
      </c>
      <c r="D118" s="159" t="s">
        <v>230</v>
      </c>
      <c r="E118" s="159" t="s">
        <v>231</v>
      </c>
      <c r="F118" s="159" t="s">
        <v>232</v>
      </c>
      <c r="G118" s="159" t="s">
        <v>233</v>
      </c>
      <c r="H118" s="159" t="s">
        <v>234</v>
      </c>
      <c r="I118" s="159" t="s">
        <v>235</v>
      </c>
      <c r="J118" s="159" t="s">
        <v>236</v>
      </c>
      <c r="K118" s="159" t="s">
        <v>237</v>
      </c>
      <c r="L118" s="159" t="s">
        <v>238</v>
      </c>
      <c r="M118" s="159" t="s">
        <v>239</v>
      </c>
      <c r="N118" s="159" t="s">
        <v>240</v>
      </c>
      <c r="O118" s="159" t="s">
        <v>241</v>
      </c>
      <c r="P118" s="159" t="s">
        <v>242</v>
      </c>
      <c r="Q118" s="159" t="s">
        <v>243</v>
      </c>
      <c r="R118" s="159" t="s">
        <v>244</v>
      </c>
      <c r="S118" s="159" t="s">
        <v>245</v>
      </c>
      <c r="T118" s="159" t="s">
        <v>246</v>
      </c>
      <c r="U118" s="159" t="s">
        <v>247</v>
      </c>
      <c r="V118" s="159" t="s">
        <v>248</v>
      </c>
      <c r="W118" s="159" t="s">
        <v>249</v>
      </c>
      <c r="X118" s="159" t="s">
        <v>250</v>
      </c>
      <c r="Y118" s="159" t="s">
        <v>251</v>
      </c>
      <c r="Z118" s="159" t="s">
        <v>252</v>
      </c>
      <c r="AA118" s="159" t="s">
        <v>72</v>
      </c>
    </row>
    <row r="119" spans="1:27" ht="11.25" customHeight="1" x14ac:dyDescent="0.2">
      <c r="A119" s="163" t="s">
        <v>295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296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283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297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298</v>
      </c>
      <c r="B124" s="161"/>
      <c r="C124" s="253">
        <v>0</v>
      </c>
      <c r="D124" s="253">
        <v>0</v>
      </c>
      <c r="E124" s="253">
        <v>0</v>
      </c>
      <c r="F124" s="253">
        <v>0</v>
      </c>
      <c r="G124" s="253">
        <v>0</v>
      </c>
      <c r="H124" s="253">
        <v>0</v>
      </c>
      <c r="I124" s="253">
        <v>0</v>
      </c>
      <c r="J124" s="253">
        <v>0</v>
      </c>
      <c r="K124" s="253">
        <v>0</v>
      </c>
      <c r="L124" s="253">
        <v>0</v>
      </c>
      <c r="M124" s="253">
        <v>0</v>
      </c>
      <c r="N124" s="253">
        <v>0</v>
      </c>
      <c r="O124" s="253">
        <v>0</v>
      </c>
      <c r="P124" s="253">
        <v>0</v>
      </c>
      <c r="Q124" s="253">
        <v>0</v>
      </c>
      <c r="R124" s="253">
        <v>0</v>
      </c>
      <c r="S124" s="253">
        <v>0</v>
      </c>
      <c r="T124" s="253">
        <v>0</v>
      </c>
      <c r="U124" s="253">
        <v>0</v>
      </c>
      <c r="V124" s="253">
        <v>0</v>
      </c>
      <c r="W124" s="253">
        <v>0</v>
      </c>
      <c r="X124" s="253">
        <v>0</v>
      </c>
      <c r="Y124" s="253">
        <v>0</v>
      </c>
      <c r="Z124" s="253">
        <v>0</v>
      </c>
      <c r="AA124" s="253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299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300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292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2" t="s">
        <v>301</v>
      </c>
    </row>
    <row r="131" spans="1:27" ht="11.25" customHeight="1" x14ac:dyDescent="0.2">
      <c r="A131" s="254" t="s">
        <v>302</v>
      </c>
      <c r="B131" s="7"/>
      <c r="C131" s="254">
        <v>0</v>
      </c>
      <c r="D131" s="254">
        <v>0</v>
      </c>
      <c r="E131" s="254">
        <v>0</v>
      </c>
      <c r="F131" s="254">
        <v>0</v>
      </c>
      <c r="G131" s="254">
        <v>0</v>
      </c>
      <c r="H131" s="254">
        <v>0</v>
      </c>
      <c r="I131" s="254">
        <v>0</v>
      </c>
      <c r="J131" s="254">
        <v>0</v>
      </c>
      <c r="K131" s="254">
        <v>0</v>
      </c>
      <c r="L131" s="254">
        <v>0</v>
      </c>
      <c r="M131" s="254">
        <v>0</v>
      </c>
      <c r="N131" s="254">
        <v>0</v>
      </c>
      <c r="O131" s="254">
        <v>0</v>
      </c>
      <c r="P131" s="254">
        <v>0</v>
      </c>
      <c r="Q131" s="254">
        <v>0</v>
      </c>
      <c r="R131" s="254">
        <v>0</v>
      </c>
      <c r="S131" s="254">
        <v>0</v>
      </c>
      <c r="T131" s="254">
        <v>0</v>
      </c>
      <c r="U131" s="254">
        <v>0</v>
      </c>
      <c r="V131" s="254">
        <v>0</v>
      </c>
      <c r="W131" s="254">
        <v>0</v>
      </c>
      <c r="X131" s="254">
        <v>0</v>
      </c>
      <c r="Y131" s="254">
        <v>0</v>
      </c>
      <c r="Z131" s="254">
        <v>0</v>
      </c>
      <c r="AA131" s="254"/>
    </row>
    <row r="132" spans="1:27" ht="11.25" customHeight="1" x14ac:dyDescent="0.2">
      <c r="A132" s="254" t="s">
        <v>303</v>
      </c>
      <c r="B132" s="7"/>
      <c r="C132" s="254">
        <v>0</v>
      </c>
      <c r="D132" s="254">
        <v>0</v>
      </c>
      <c r="E132" s="254">
        <v>0</v>
      </c>
      <c r="F132" s="254">
        <v>0</v>
      </c>
      <c r="G132" s="254">
        <v>0</v>
      </c>
      <c r="H132" s="254">
        <v>0</v>
      </c>
      <c r="I132" s="254">
        <v>0</v>
      </c>
      <c r="J132" s="254">
        <v>0</v>
      </c>
      <c r="K132" s="254">
        <v>0</v>
      </c>
      <c r="L132" s="254">
        <v>0</v>
      </c>
      <c r="M132" s="254">
        <v>0</v>
      </c>
      <c r="N132" s="254">
        <v>0</v>
      </c>
      <c r="O132" s="254">
        <v>0</v>
      </c>
      <c r="P132" s="254">
        <v>0</v>
      </c>
      <c r="Q132" s="254">
        <v>0</v>
      </c>
      <c r="R132" s="254">
        <v>0</v>
      </c>
      <c r="S132" s="254">
        <v>0</v>
      </c>
      <c r="T132" s="254">
        <v>0</v>
      </c>
      <c r="U132" s="254">
        <v>0</v>
      </c>
      <c r="V132" s="254">
        <v>0</v>
      </c>
      <c r="W132" s="254">
        <v>0</v>
      </c>
      <c r="X132" s="254">
        <v>0</v>
      </c>
      <c r="Y132" s="254">
        <v>0</v>
      </c>
      <c r="Z132" s="254">
        <v>0</v>
      </c>
      <c r="AA132" s="254"/>
    </row>
    <row r="133" spans="1:27" ht="11.25" customHeight="1" x14ac:dyDescent="0.2">
      <c r="A133" s="254" t="s">
        <v>304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4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4" t="s">
        <v>305</v>
      </c>
      <c r="B135" s="7"/>
      <c r="C135" s="254">
        <v>0</v>
      </c>
      <c r="D135" s="254">
        <v>0</v>
      </c>
      <c r="E135" s="254">
        <v>0</v>
      </c>
      <c r="F135" s="254">
        <v>0</v>
      </c>
      <c r="G135" s="254">
        <v>0</v>
      </c>
      <c r="H135" s="254">
        <v>0</v>
      </c>
      <c r="I135" s="254">
        <v>0</v>
      </c>
      <c r="J135" s="254">
        <v>0</v>
      </c>
      <c r="K135" s="254">
        <v>0</v>
      </c>
      <c r="L135" s="254">
        <v>0</v>
      </c>
      <c r="M135" s="254">
        <v>0</v>
      </c>
      <c r="N135" s="254">
        <v>0</v>
      </c>
      <c r="O135" s="254">
        <v>0</v>
      </c>
      <c r="P135" s="254">
        <v>0</v>
      </c>
      <c r="Q135" s="254">
        <v>0</v>
      </c>
      <c r="R135" s="254">
        <v>0</v>
      </c>
      <c r="S135" s="254">
        <v>0</v>
      </c>
      <c r="T135" s="254">
        <v>0</v>
      </c>
      <c r="U135" s="254">
        <v>0</v>
      </c>
      <c r="V135" s="254">
        <v>0</v>
      </c>
      <c r="W135" s="254">
        <v>0</v>
      </c>
      <c r="X135" s="254">
        <v>0</v>
      </c>
      <c r="Y135" s="254">
        <v>0</v>
      </c>
      <c r="Z135" s="254">
        <v>0</v>
      </c>
      <c r="AA135" s="254"/>
    </row>
    <row r="136" spans="1:27" ht="11.25" customHeight="1" x14ac:dyDescent="0.2">
      <c r="A136" s="254" t="s">
        <v>306</v>
      </c>
      <c r="B136" s="7"/>
      <c r="C136" s="254">
        <v>0</v>
      </c>
      <c r="D136" s="254">
        <v>0</v>
      </c>
      <c r="E136" s="254">
        <v>0</v>
      </c>
      <c r="F136" s="254">
        <v>0</v>
      </c>
      <c r="G136" s="254">
        <v>0</v>
      </c>
      <c r="H136" s="254">
        <v>0</v>
      </c>
      <c r="I136" s="254">
        <v>0</v>
      </c>
      <c r="J136" s="254">
        <v>0</v>
      </c>
      <c r="K136" s="254">
        <v>0</v>
      </c>
      <c r="L136" s="254">
        <v>0</v>
      </c>
      <c r="M136" s="254">
        <v>0</v>
      </c>
      <c r="N136" s="254">
        <v>0</v>
      </c>
      <c r="O136" s="254">
        <v>0</v>
      </c>
      <c r="P136" s="254">
        <v>0</v>
      </c>
      <c r="Q136" s="254">
        <v>0</v>
      </c>
      <c r="R136" s="254">
        <v>0</v>
      </c>
      <c r="S136" s="254">
        <v>0</v>
      </c>
      <c r="T136" s="254">
        <v>0</v>
      </c>
      <c r="U136" s="254">
        <v>0</v>
      </c>
      <c r="V136" s="254">
        <v>0</v>
      </c>
      <c r="W136" s="254">
        <v>0</v>
      </c>
      <c r="X136" s="254">
        <v>0</v>
      </c>
      <c r="Y136" s="254">
        <v>0</v>
      </c>
      <c r="Z136" s="254">
        <v>0</v>
      </c>
      <c r="AA136" s="254"/>
    </row>
    <row r="137" spans="1:27" ht="11.25" customHeight="1" x14ac:dyDescent="0.2">
      <c r="A137" s="254" t="s">
        <v>307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4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4" t="s">
        <v>4</v>
      </c>
      <c r="B140" s="7"/>
      <c r="C140" s="254">
        <v>0</v>
      </c>
      <c r="D140" s="254">
        <v>0</v>
      </c>
      <c r="E140" s="254">
        <v>0</v>
      </c>
      <c r="F140" s="254">
        <v>0</v>
      </c>
      <c r="G140" s="254">
        <v>0</v>
      </c>
      <c r="H140" s="254">
        <v>0</v>
      </c>
      <c r="I140" s="254">
        <v>0</v>
      </c>
      <c r="J140" s="254">
        <v>0</v>
      </c>
      <c r="K140" s="254">
        <v>0</v>
      </c>
      <c r="L140" s="254">
        <v>0</v>
      </c>
      <c r="M140" s="254">
        <v>0</v>
      </c>
      <c r="N140" s="254">
        <v>0</v>
      </c>
      <c r="O140" s="254">
        <v>0</v>
      </c>
      <c r="P140" s="254">
        <v>0</v>
      </c>
      <c r="Q140" s="254">
        <v>0</v>
      </c>
      <c r="R140" s="254">
        <v>0</v>
      </c>
      <c r="S140" s="254">
        <v>0</v>
      </c>
      <c r="T140" s="254">
        <v>0</v>
      </c>
      <c r="U140" s="254">
        <v>0</v>
      </c>
      <c r="V140" s="254">
        <v>0</v>
      </c>
      <c r="W140" s="254">
        <v>0</v>
      </c>
      <c r="X140" s="254">
        <v>0</v>
      </c>
      <c r="Y140" s="254">
        <v>0</v>
      </c>
      <c r="Z140" s="254">
        <v>0</v>
      </c>
      <c r="AA140" s="254"/>
    </row>
    <row r="141" spans="1:27" ht="11.25" customHeight="1" x14ac:dyDescent="0.2">
      <c r="A141" s="254" t="s">
        <v>5</v>
      </c>
      <c r="B141" s="7"/>
      <c r="C141" s="254">
        <v>0</v>
      </c>
      <c r="D141" s="254">
        <v>0</v>
      </c>
      <c r="E141" s="254">
        <v>0</v>
      </c>
      <c r="F141" s="254">
        <v>0</v>
      </c>
      <c r="G141" s="254">
        <v>0</v>
      </c>
      <c r="H141" s="254">
        <v>0</v>
      </c>
      <c r="I141" s="254">
        <v>0</v>
      </c>
      <c r="J141" s="254">
        <v>0</v>
      </c>
      <c r="K141" s="254">
        <v>0</v>
      </c>
      <c r="L141" s="254">
        <v>0</v>
      </c>
      <c r="M141" s="254">
        <v>0</v>
      </c>
      <c r="N141" s="254">
        <v>0</v>
      </c>
      <c r="O141" s="254">
        <v>0</v>
      </c>
      <c r="P141" s="254">
        <v>0</v>
      </c>
      <c r="Q141" s="254">
        <v>0</v>
      </c>
      <c r="R141" s="254">
        <v>0</v>
      </c>
      <c r="S141" s="254">
        <v>0</v>
      </c>
      <c r="T141" s="254">
        <v>0</v>
      </c>
      <c r="U141" s="254">
        <v>0</v>
      </c>
      <c r="V141" s="254">
        <v>0</v>
      </c>
      <c r="W141" s="254">
        <v>0</v>
      </c>
      <c r="X141" s="254">
        <v>0</v>
      </c>
      <c r="Y141" s="254">
        <v>0</v>
      </c>
      <c r="Z141" s="254">
        <v>0</v>
      </c>
      <c r="AA141" s="254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4" t="s">
        <v>6</v>
      </c>
      <c r="B143" s="7"/>
      <c r="C143" s="254">
        <v>0</v>
      </c>
      <c r="D143" s="254">
        <v>0</v>
      </c>
      <c r="E143" s="254">
        <v>0</v>
      </c>
      <c r="F143" s="254">
        <v>0</v>
      </c>
      <c r="G143" s="254">
        <v>0</v>
      </c>
      <c r="H143" s="254">
        <v>0</v>
      </c>
      <c r="I143" s="254">
        <v>0</v>
      </c>
      <c r="J143" s="254">
        <v>0</v>
      </c>
      <c r="K143" s="254">
        <v>0</v>
      </c>
      <c r="L143" s="254">
        <v>0</v>
      </c>
      <c r="M143" s="254">
        <v>0</v>
      </c>
      <c r="N143" s="254">
        <v>0</v>
      </c>
      <c r="O143" s="254">
        <v>0</v>
      </c>
      <c r="P143" s="254">
        <v>0</v>
      </c>
      <c r="Q143" s="254">
        <v>0</v>
      </c>
      <c r="R143" s="254">
        <v>0</v>
      </c>
      <c r="S143" s="254">
        <v>0</v>
      </c>
      <c r="T143" s="254">
        <v>0</v>
      </c>
      <c r="U143" s="254">
        <v>0</v>
      </c>
      <c r="V143" s="254">
        <v>0</v>
      </c>
      <c r="W143" s="254">
        <v>0</v>
      </c>
      <c r="X143" s="254">
        <v>0</v>
      </c>
      <c r="Y143" s="254">
        <v>0</v>
      </c>
      <c r="Z143" s="254">
        <v>0</v>
      </c>
      <c r="AA143" s="254"/>
    </row>
    <row r="144" spans="1:27" ht="11.25" customHeight="1" x14ac:dyDescent="0.2">
      <c r="A144" s="254" t="s">
        <v>7</v>
      </c>
      <c r="B144" s="7"/>
      <c r="C144" s="254">
        <v>0</v>
      </c>
      <c r="D144" s="254">
        <v>0</v>
      </c>
      <c r="E144" s="254">
        <v>0</v>
      </c>
      <c r="F144" s="254">
        <v>0</v>
      </c>
      <c r="G144" s="254">
        <v>0</v>
      </c>
      <c r="H144" s="254">
        <v>0</v>
      </c>
      <c r="I144" s="254">
        <v>0</v>
      </c>
      <c r="J144" s="254">
        <v>0</v>
      </c>
      <c r="K144" s="254">
        <v>0</v>
      </c>
      <c r="L144" s="254">
        <v>0</v>
      </c>
      <c r="M144" s="254">
        <v>0</v>
      </c>
      <c r="N144" s="254">
        <v>0</v>
      </c>
      <c r="O144" s="254">
        <v>0</v>
      </c>
      <c r="P144" s="254">
        <v>0</v>
      </c>
      <c r="Q144" s="254">
        <v>0</v>
      </c>
      <c r="R144" s="254">
        <v>0</v>
      </c>
      <c r="S144" s="254">
        <v>0</v>
      </c>
      <c r="T144" s="254">
        <v>0</v>
      </c>
      <c r="U144" s="254">
        <v>0</v>
      </c>
      <c r="V144" s="254">
        <v>0</v>
      </c>
      <c r="W144" s="254">
        <v>0</v>
      </c>
      <c r="X144" s="254">
        <v>0</v>
      </c>
      <c r="Y144" s="254">
        <v>0</v>
      </c>
      <c r="Z144" s="254">
        <v>0</v>
      </c>
      <c r="AA144" s="254"/>
    </row>
    <row r="145" spans="1:27" ht="13.5" customHeight="1" thickBot="1" x14ac:dyDescent="0.25"/>
    <row r="146" spans="1:27" ht="12" customHeight="1" thickBot="1" x14ac:dyDescent="0.25">
      <c r="A146" s="158" t="s">
        <v>310</v>
      </c>
      <c r="C146" s="159" t="s">
        <v>229</v>
      </c>
      <c r="D146" s="159" t="s">
        <v>230</v>
      </c>
      <c r="E146" s="159" t="s">
        <v>231</v>
      </c>
      <c r="F146" s="159" t="s">
        <v>232</v>
      </c>
      <c r="G146" s="159" t="s">
        <v>233</v>
      </c>
      <c r="H146" s="159" t="s">
        <v>234</v>
      </c>
      <c r="I146" s="159" t="s">
        <v>235</v>
      </c>
      <c r="J146" s="159" t="s">
        <v>236</v>
      </c>
      <c r="K146" s="159" t="s">
        <v>237</v>
      </c>
      <c r="L146" s="159" t="s">
        <v>238</v>
      </c>
      <c r="M146" s="159" t="s">
        <v>239</v>
      </c>
      <c r="N146" s="159" t="s">
        <v>240</v>
      </c>
      <c r="O146" s="159" t="s">
        <v>241</v>
      </c>
      <c r="P146" s="159" t="s">
        <v>242</v>
      </c>
      <c r="Q146" s="159" t="s">
        <v>243</v>
      </c>
      <c r="R146" s="159" t="s">
        <v>244</v>
      </c>
      <c r="S146" s="159" t="s">
        <v>245</v>
      </c>
      <c r="T146" s="159" t="s">
        <v>246</v>
      </c>
      <c r="U146" s="159" t="s">
        <v>247</v>
      </c>
      <c r="V146" s="159" t="s">
        <v>248</v>
      </c>
      <c r="W146" s="159" t="s">
        <v>249</v>
      </c>
      <c r="X146" s="159" t="s">
        <v>250</v>
      </c>
      <c r="Y146" s="159" t="s">
        <v>251</v>
      </c>
      <c r="Z146" s="159" t="s">
        <v>252</v>
      </c>
      <c r="AA146" s="159" t="s">
        <v>72</v>
      </c>
    </row>
    <row r="147" spans="1:27" ht="11.25" customHeight="1" x14ac:dyDescent="0.2">
      <c r="A147" s="163" t="s">
        <v>295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296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283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297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298</v>
      </c>
      <c r="B152" s="161"/>
      <c r="C152" s="253">
        <v>0</v>
      </c>
      <c r="D152" s="253">
        <v>0</v>
      </c>
      <c r="E152" s="253">
        <v>0</v>
      </c>
      <c r="F152" s="253">
        <v>0</v>
      </c>
      <c r="G152" s="253">
        <v>0</v>
      </c>
      <c r="H152" s="253">
        <v>0</v>
      </c>
      <c r="I152" s="253">
        <v>0</v>
      </c>
      <c r="J152" s="253">
        <v>0</v>
      </c>
      <c r="K152" s="253">
        <v>0</v>
      </c>
      <c r="L152" s="253">
        <v>0</v>
      </c>
      <c r="M152" s="253">
        <v>0</v>
      </c>
      <c r="N152" s="253">
        <v>0</v>
      </c>
      <c r="O152" s="253">
        <v>0</v>
      </c>
      <c r="P152" s="253">
        <v>0</v>
      </c>
      <c r="Q152" s="253">
        <v>0</v>
      </c>
      <c r="R152" s="253">
        <v>0</v>
      </c>
      <c r="S152" s="253">
        <v>0</v>
      </c>
      <c r="T152" s="253">
        <v>0</v>
      </c>
      <c r="U152" s="253">
        <v>0</v>
      </c>
      <c r="V152" s="253">
        <v>0</v>
      </c>
      <c r="W152" s="253">
        <v>0</v>
      </c>
      <c r="X152" s="253">
        <v>0</v>
      </c>
      <c r="Y152" s="253">
        <v>0</v>
      </c>
      <c r="Z152" s="253">
        <v>0</v>
      </c>
      <c r="AA152" s="253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299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300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292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2" t="s">
        <v>301</v>
      </c>
    </row>
    <row r="159" spans="1:27" ht="11.25" customHeight="1" x14ac:dyDescent="0.2">
      <c r="A159" s="254" t="s">
        <v>302</v>
      </c>
      <c r="B159" s="7"/>
      <c r="C159" s="254">
        <v>25.98</v>
      </c>
      <c r="D159" s="254">
        <v>23.28</v>
      </c>
      <c r="E159" s="254">
        <v>20.13</v>
      </c>
      <c r="F159" s="254">
        <v>18.34</v>
      </c>
      <c r="G159" s="254">
        <v>17.829999999999998</v>
      </c>
      <c r="H159" s="254">
        <v>18.600000000000001</v>
      </c>
      <c r="I159" s="254">
        <v>29.65</v>
      </c>
      <c r="J159" s="254">
        <v>38.21</v>
      </c>
      <c r="K159" s="254">
        <v>34.65</v>
      </c>
      <c r="L159" s="254">
        <v>26.75</v>
      </c>
      <c r="M159" s="254">
        <v>28.63</v>
      </c>
      <c r="N159" s="254">
        <v>31.49</v>
      </c>
      <c r="O159" s="254">
        <v>32.96</v>
      </c>
      <c r="P159" s="254">
        <v>30.16</v>
      </c>
      <c r="Q159" s="254">
        <v>26.09</v>
      </c>
      <c r="R159" s="254">
        <v>21.4</v>
      </c>
      <c r="S159" s="254">
        <v>18.09</v>
      </c>
      <c r="T159" s="254">
        <v>20.13</v>
      </c>
      <c r="U159" s="254">
        <v>36.53</v>
      </c>
      <c r="V159" s="254">
        <v>42.65</v>
      </c>
      <c r="W159" s="254">
        <v>37.299999999999997</v>
      </c>
      <c r="X159" s="254">
        <v>26.6</v>
      </c>
      <c r="Y159" s="254">
        <v>28.63</v>
      </c>
      <c r="Z159" s="254">
        <v>33.47</v>
      </c>
      <c r="AA159" s="254"/>
    </row>
    <row r="160" spans="1:27" ht="11.25" customHeight="1" x14ac:dyDescent="0.2">
      <c r="A160" s="254" t="s">
        <v>303</v>
      </c>
      <c r="B160" s="7"/>
      <c r="C160" s="254">
        <v>26.24</v>
      </c>
      <c r="D160" s="254">
        <v>22.93</v>
      </c>
      <c r="E160" s="254">
        <v>19.87</v>
      </c>
      <c r="F160" s="254">
        <v>18.09</v>
      </c>
      <c r="G160" s="254">
        <v>17.579999999999998</v>
      </c>
      <c r="H160" s="254">
        <v>18.489999999999998</v>
      </c>
      <c r="I160" s="254">
        <v>29.65</v>
      </c>
      <c r="J160" s="254">
        <v>37.450000000000003</v>
      </c>
      <c r="K160" s="254">
        <v>34.14</v>
      </c>
      <c r="L160" s="254">
        <v>26.39</v>
      </c>
      <c r="M160" s="254">
        <v>28.43</v>
      </c>
      <c r="N160" s="254">
        <v>31.49</v>
      </c>
      <c r="O160" s="254">
        <v>32.96</v>
      </c>
      <c r="P160" s="254">
        <v>30.16</v>
      </c>
      <c r="Q160" s="254">
        <v>26.09</v>
      </c>
      <c r="R160" s="254">
        <v>21.25</v>
      </c>
      <c r="S160" s="254">
        <v>17.93</v>
      </c>
      <c r="T160" s="254">
        <v>19.97</v>
      </c>
      <c r="U160" s="254">
        <v>36.53</v>
      </c>
      <c r="V160" s="254">
        <v>42.65</v>
      </c>
      <c r="W160" s="254">
        <v>37.299999999999997</v>
      </c>
      <c r="X160" s="254">
        <v>26.6</v>
      </c>
      <c r="Y160" s="254">
        <v>28.63</v>
      </c>
      <c r="Z160" s="254">
        <v>33.47</v>
      </c>
      <c r="AA160" s="254"/>
    </row>
    <row r="161" spans="1:27" ht="11.25" customHeight="1" x14ac:dyDescent="0.2">
      <c r="A161" s="254" t="s">
        <v>304</v>
      </c>
      <c r="B161" s="7"/>
      <c r="C161" s="8">
        <v>-0.25999999999999801</v>
      </c>
      <c r="D161" s="8">
        <v>0.35000000000000142</v>
      </c>
      <c r="E161" s="8">
        <v>0.25999999999999801</v>
      </c>
      <c r="F161" s="8">
        <v>0.25</v>
      </c>
      <c r="G161" s="8">
        <v>0.25</v>
      </c>
      <c r="H161" s="8">
        <v>0.11000000000000298</v>
      </c>
      <c r="I161" s="8">
        <v>0</v>
      </c>
      <c r="J161" s="8">
        <v>0.75999999999999801</v>
      </c>
      <c r="K161" s="8">
        <v>0.50999999999999801</v>
      </c>
      <c r="L161" s="8">
        <v>0.35999999999999943</v>
      </c>
      <c r="M161" s="8">
        <v>0.19999999999999929</v>
      </c>
      <c r="N161" s="8">
        <v>0</v>
      </c>
      <c r="O161" s="8">
        <v>0</v>
      </c>
      <c r="P161" s="8">
        <v>0</v>
      </c>
      <c r="Q161" s="8">
        <v>0</v>
      </c>
      <c r="R161" s="8">
        <v>0.14999999999999858</v>
      </c>
      <c r="S161" s="8">
        <v>0.16</v>
      </c>
      <c r="T161" s="8">
        <v>0.16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4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4" t="s">
        <v>305</v>
      </c>
      <c r="B163" s="7"/>
      <c r="C163" s="254">
        <v>22.42</v>
      </c>
      <c r="D163" s="254">
        <v>19.36</v>
      </c>
      <c r="E163" s="254">
        <v>17.829999999999998</v>
      </c>
      <c r="F163" s="254">
        <v>14.01</v>
      </c>
      <c r="G163" s="254">
        <v>12.23</v>
      </c>
      <c r="H163" s="254">
        <v>13.76</v>
      </c>
      <c r="I163" s="254">
        <v>24.46</v>
      </c>
      <c r="J163" s="254">
        <v>28.53</v>
      </c>
      <c r="K163" s="254">
        <v>24.46</v>
      </c>
      <c r="L163" s="254">
        <v>21.91</v>
      </c>
      <c r="M163" s="254">
        <v>22.93</v>
      </c>
      <c r="N163" s="254">
        <v>24.71</v>
      </c>
      <c r="O163" s="254">
        <v>24.71</v>
      </c>
      <c r="P163" s="254">
        <v>21.65</v>
      </c>
      <c r="Q163" s="254">
        <v>19.62</v>
      </c>
      <c r="R163" s="254">
        <v>16.05</v>
      </c>
      <c r="S163" s="254">
        <v>14.01</v>
      </c>
      <c r="T163" s="254">
        <v>13.5</v>
      </c>
      <c r="U163" s="254">
        <v>27.77</v>
      </c>
      <c r="V163" s="254">
        <v>30.82</v>
      </c>
      <c r="W163" s="254">
        <v>28.79</v>
      </c>
      <c r="X163" s="254">
        <v>21.65</v>
      </c>
      <c r="Y163" s="254">
        <v>23.69</v>
      </c>
      <c r="Z163" s="254">
        <v>26.75</v>
      </c>
      <c r="AA163" s="254"/>
    </row>
    <row r="164" spans="1:27" ht="11.25" customHeight="1" x14ac:dyDescent="0.2">
      <c r="A164" s="254" t="s">
        <v>306</v>
      </c>
      <c r="B164" s="7"/>
      <c r="C164" s="254">
        <v>22.42</v>
      </c>
      <c r="D164" s="254">
        <v>19.36</v>
      </c>
      <c r="E164" s="254">
        <v>17.32</v>
      </c>
      <c r="F164" s="254">
        <v>14.01</v>
      </c>
      <c r="G164" s="254">
        <v>12.23</v>
      </c>
      <c r="H164" s="254">
        <v>12.23</v>
      </c>
      <c r="I164" s="254">
        <v>24.46</v>
      </c>
      <c r="J164" s="254">
        <v>28.53</v>
      </c>
      <c r="K164" s="254">
        <v>24.46</v>
      </c>
      <c r="L164" s="254">
        <v>21.91</v>
      </c>
      <c r="M164" s="254">
        <v>22.93</v>
      </c>
      <c r="N164" s="254">
        <v>24.71</v>
      </c>
      <c r="O164" s="254">
        <v>24.71</v>
      </c>
      <c r="P164" s="254">
        <v>21.65</v>
      </c>
      <c r="Q164" s="254">
        <v>19.62</v>
      </c>
      <c r="R164" s="254">
        <v>16.05</v>
      </c>
      <c r="S164" s="254">
        <v>14.01</v>
      </c>
      <c r="T164" s="254">
        <v>13.5</v>
      </c>
      <c r="U164" s="254">
        <v>27.77</v>
      </c>
      <c r="V164" s="254">
        <v>30.82</v>
      </c>
      <c r="W164" s="254">
        <v>28.79</v>
      </c>
      <c r="X164" s="254">
        <v>21.65</v>
      </c>
      <c r="Y164" s="254">
        <v>23.69</v>
      </c>
      <c r="Z164" s="254">
        <v>26.75</v>
      </c>
      <c r="AA164" s="254"/>
    </row>
    <row r="165" spans="1:27" ht="11.25" customHeight="1" x14ac:dyDescent="0.2">
      <c r="A165" s="254" t="s">
        <v>307</v>
      </c>
      <c r="B165" s="7"/>
      <c r="C165" s="8">
        <v>0</v>
      </c>
      <c r="D165" s="8">
        <v>0</v>
      </c>
      <c r="E165" s="8">
        <v>0.50999999999999801</v>
      </c>
      <c r="F165" s="8">
        <v>0</v>
      </c>
      <c r="G165" s="8">
        <v>0</v>
      </c>
      <c r="H165" s="8">
        <v>1.53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4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4" t="s">
        <v>4</v>
      </c>
      <c r="B168" s="7"/>
      <c r="C168" s="254">
        <v>0</v>
      </c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254">
        <v>0</v>
      </c>
      <c r="Q168" s="254">
        <v>0</v>
      </c>
      <c r="R168" s="254">
        <v>0</v>
      </c>
      <c r="S168" s="254">
        <v>0</v>
      </c>
      <c r="T168" s="254">
        <v>0</v>
      </c>
      <c r="U168" s="254">
        <v>0</v>
      </c>
      <c r="V168" s="254">
        <v>0</v>
      </c>
      <c r="W168" s="254">
        <v>0</v>
      </c>
      <c r="X168" s="254">
        <v>0</v>
      </c>
      <c r="Y168" s="254">
        <v>0</v>
      </c>
      <c r="Z168" s="254">
        <v>0</v>
      </c>
      <c r="AA168" s="254"/>
    </row>
    <row r="169" spans="1:27" ht="11.25" customHeight="1" x14ac:dyDescent="0.2">
      <c r="A169" s="254" t="s">
        <v>5</v>
      </c>
      <c r="B169" s="7"/>
      <c r="C169" s="254">
        <v>0</v>
      </c>
      <c r="D169" s="254">
        <v>0</v>
      </c>
      <c r="E169" s="254">
        <v>0</v>
      </c>
      <c r="F169" s="254">
        <v>0</v>
      </c>
      <c r="G169" s="254">
        <v>0</v>
      </c>
      <c r="H169" s="254">
        <v>0</v>
      </c>
      <c r="I169" s="254">
        <v>0</v>
      </c>
      <c r="J169" s="254">
        <v>0</v>
      </c>
      <c r="K169" s="254">
        <v>0</v>
      </c>
      <c r="L169" s="254">
        <v>0</v>
      </c>
      <c r="M169" s="254">
        <v>0</v>
      </c>
      <c r="N169" s="254">
        <v>0</v>
      </c>
      <c r="O169" s="254">
        <v>0</v>
      </c>
      <c r="P169" s="254">
        <v>0</v>
      </c>
      <c r="Q169" s="254">
        <v>0</v>
      </c>
      <c r="R169" s="254">
        <v>0</v>
      </c>
      <c r="S169" s="254">
        <v>0</v>
      </c>
      <c r="T169" s="254">
        <v>0</v>
      </c>
      <c r="U169" s="254">
        <v>0</v>
      </c>
      <c r="V169" s="254">
        <v>0</v>
      </c>
      <c r="W169" s="254">
        <v>0</v>
      </c>
      <c r="X169" s="254">
        <v>0</v>
      </c>
      <c r="Y169" s="254">
        <v>0</v>
      </c>
      <c r="Z169" s="254">
        <v>0</v>
      </c>
      <c r="AA169" s="254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4" t="s">
        <v>6</v>
      </c>
      <c r="B171" s="7"/>
      <c r="C171" s="254">
        <v>0</v>
      </c>
      <c r="D171" s="254">
        <v>0</v>
      </c>
      <c r="E171" s="254">
        <v>0</v>
      </c>
      <c r="F171" s="254">
        <v>0</v>
      </c>
      <c r="G171" s="254">
        <v>0</v>
      </c>
      <c r="H171" s="254">
        <v>0</v>
      </c>
      <c r="I171" s="254">
        <v>0</v>
      </c>
      <c r="J171" s="254">
        <v>0</v>
      </c>
      <c r="K171" s="254">
        <v>0</v>
      </c>
      <c r="L171" s="254">
        <v>0</v>
      </c>
      <c r="M171" s="254">
        <v>0</v>
      </c>
      <c r="N171" s="254">
        <v>0</v>
      </c>
      <c r="O171" s="254">
        <v>0</v>
      </c>
      <c r="P171" s="254">
        <v>0</v>
      </c>
      <c r="Q171" s="254">
        <v>0</v>
      </c>
      <c r="R171" s="254">
        <v>0</v>
      </c>
      <c r="S171" s="254">
        <v>0</v>
      </c>
      <c r="T171" s="254">
        <v>0</v>
      </c>
      <c r="U171" s="254">
        <v>0</v>
      </c>
      <c r="V171" s="254">
        <v>0</v>
      </c>
      <c r="W171" s="254">
        <v>0</v>
      </c>
      <c r="X171" s="254">
        <v>0</v>
      </c>
      <c r="Y171" s="254">
        <v>0</v>
      </c>
      <c r="Z171" s="254">
        <v>0</v>
      </c>
      <c r="AA171" s="254"/>
    </row>
    <row r="172" spans="1:27" ht="11.25" customHeight="1" x14ac:dyDescent="0.2">
      <c r="A172" s="254" t="s">
        <v>7</v>
      </c>
      <c r="B172" s="7"/>
      <c r="C172" s="254">
        <v>0</v>
      </c>
      <c r="D172" s="254">
        <v>0</v>
      </c>
      <c r="E172" s="254">
        <v>0</v>
      </c>
      <c r="F172" s="254">
        <v>0</v>
      </c>
      <c r="G172" s="254">
        <v>0</v>
      </c>
      <c r="H172" s="254">
        <v>0</v>
      </c>
      <c r="I172" s="254">
        <v>0</v>
      </c>
      <c r="J172" s="254">
        <v>0</v>
      </c>
      <c r="K172" s="254">
        <v>0</v>
      </c>
      <c r="L172" s="254">
        <v>0</v>
      </c>
      <c r="M172" s="254">
        <v>0</v>
      </c>
      <c r="N172" s="254">
        <v>0</v>
      </c>
      <c r="O172" s="254">
        <v>0</v>
      </c>
      <c r="P172" s="254">
        <v>0</v>
      </c>
      <c r="Q172" s="254">
        <v>0</v>
      </c>
      <c r="R172" s="254">
        <v>0</v>
      </c>
      <c r="S172" s="254">
        <v>0</v>
      </c>
      <c r="T172" s="254">
        <v>0</v>
      </c>
      <c r="U172" s="254">
        <v>0</v>
      </c>
      <c r="V172" s="254">
        <v>0</v>
      </c>
      <c r="W172" s="254">
        <v>0</v>
      </c>
      <c r="X172" s="254">
        <v>0</v>
      </c>
      <c r="Y172" s="254">
        <v>0</v>
      </c>
      <c r="Z172" s="254">
        <v>0</v>
      </c>
      <c r="AA172" s="254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229</v>
      </c>
      <c r="D174" s="159" t="s">
        <v>230</v>
      </c>
      <c r="E174" s="159" t="s">
        <v>231</v>
      </c>
      <c r="F174" s="159" t="s">
        <v>232</v>
      </c>
      <c r="G174" s="159" t="s">
        <v>233</v>
      </c>
      <c r="H174" s="159" t="s">
        <v>234</v>
      </c>
      <c r="I174" s="159" t="s">
        <v>235</v>
      </c>
      <c r="J174" s="159" t="s">
        <v>236</v>
      </c>
      <c r="K174" s="159" t="s">
        <v>237</v>
      </c>
      <c r="L174" s="159" t="s">
        <v>238</v>
      </c>
      <c r="M174" s="159" t="s">
        <v>239</v>
      </c>
      <c r="N174" s="159" t="s">
        <v>240</v>
      </c>
      <c r="O174" s="159" t="s">
        <v>241</v>
      </c>
      <c r="P174" s="159" t="s">
        <v>242</v>
      </c>
      <c r="Q174" s="159" t="s">
        <v>243</v>
      </c>
      <c r="R174" s="159" t="s">
        <v>244</v>
      </c>
      <c r="S174" s="159" t="s">
        <v>245</v>
      </c>
      <c r="T174" s="159" t="s">
        <v>246</v>
      </c>
      <c r="U174" s="159" t="s">
        <v>247</v>
      </c>
      <c r="V174" s="159" t="s">
        <v>248</v>
      </c>
      <c r="W174" s="159" t="s">
        <v>249</v>
      </c>
      <c r="X174" s="159" t="s">
        <v>250</v>
      </c>
      <c r="Y174" s="159" t="s">
        <v>251</v>
      </c>
      <c r="Z174" s="159" t="s">
        <v>252</v>
      </c>
      <c r="AA174" s="159" t="s">
        <v>72</v>
      </c>
    </row>
    <row r="175" spans="1:27" ht="11.25" customHeight="1" x14ac:dyDescent="0.2">
      <c r="A175" s="163" t="s">
        <v>295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296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283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297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298</v>
      </c>
      <c r="B180" s="161"/>
      <c r="C180" s="253">
        <v>0</v>
      </c>
      <c r="D180" s="253">
        <v>0</v>
      </c>
      <c r="E180" s="253">
        <v>0</v>
      </c>
      <c r="F180" s="253">
        <v>0</v>
      </c>
      <c r="G180" s="253">
        <v>0</v>
      </c>
      <c r="H180" s="253">
        <v>0</v>
      </c>
      <c r="I180" s="253">
        <v>0</v>
      </c>
      <c r="J180" s="253">
        <v>0</v>
      </c>
      <c r="K180" s="253">
        <v>0</v>
      </c>
      <c r="L180" s="253">
        <v>0</v>
      </c>
      <c r="M180" s="253">
        <v>0</v>
      </c>
      <c r="N180" s="253">
        <v>0</v>
      </c>
      <c r="O180" s="253">
        <v>0</v>
      </c>
      <c r="P180" s="253">
        <v>0</v>
      </c>
      <c r="Q180" s="253">
        <v>0</v>
      </c>
      <c r="R180" s="253">
        <v>0</v>
      </c>
      <c r="S180" s="253">
        <v>0</v>
      </c>
      <c r="T180" s="253">
        <v>0</v>
      </c>
      <c r="U180" s="253">
        <v>0</v>
      </c>
      <c r="V180" s="253">
        <v>0</v>
      </c>
      <c r="W180" s="253">
        <v>0</v>
      </c>
      <c r="X180" s="253">
        <v>0</v>
      </c>
      <c r="Y180" s="253">
        <v>0</v>
      </c>
      <c r="Z180" s="253">
        <v>0</v>
      </c>
      <c r="AA180" s="253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299</v>
      </c>
      <c r="B182" s="161"/>
      <c r="C182" s="163">
        <v>121426</v>
      </c>
      <c r="D182" s="163">
        <v>121045</v>
      </c>
      <c r="E182" s="163">
        <v>127193</v>
      </c>
      <c r="F182" s="163">
        <v>266242</v>
      </c>
      <c r="G182" s="163">
        <v>255823</v>
      </c>
      <c r="H182" s="163">
        <v>92157</v>
      </c>
      <c r="I182" s="163">
        <v>-187977</v>
      </c>
      <c r="J182" s="163">
        <v>-194754</v>
      </c>
      <c r="K182" s="163">
        <v>-172711</v>
      </c>
      <c r="L182" s="163">
        <v>194901</v>
      </c>
      <c r="M182" s="163">
        <v>180020</v>
      </c>
      <c r="N182" s="163">
        <v>177502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980867</v>
      </c>
    </row>
    <row r="183" spans="1:27" ht="11.25" customHeight="1" thickBot="1" x14ac:dyDescent="0.25">
      <c r="A183" s="163" t="s">
        <v>300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292</v>
      </c>
      <c r="B184" s="166"/>
      <c r="C184" s="166">
        <v>121426</v>
      </c>
      <c r="D184" s="166">
        <v>121045</v>
      </c>
      <c r="E184" s="166">
        <v>127193</v>
      </c>
      <c r="F184" s="166">
        <v>266242</v>
      </c>
      <c r="G184" s="166">
        <v>255823</v>
      </c>
      <c r="H184" s="166">
        <v>92157</v>
      </c>
      <c r="I184" s="166">
        <v>-187977</v>
      </c>
      <c r="J184" s="166">
        <v>-194754</v>
      </c>
      <c r="K184" s="166">
        <v>-172711</v>
      </c>
      <c r="L184" s="166">
        <v>194901</v>
      </c>
      <c r="M184" s="166">
        <v>180020</v>
      </c>
      <c r="N184" s="166">
        <v>177502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980867</v>
      </c>
    </row>
    <row r="186" spans="1:27" ht="12" customHeight="1" x14ac:dyDescent="0.2">
      <c r="A186" s="252" t="s">
        <v>301</v>
      </c>
    </row>
    <row r="187" spans="1:27" ht="11.25" customHeight="1" x14ac:dyDescent="0.2">
      <c r="A187" s="254" t="s">
        <v>302</v>
      </c>
      <c r="B187" s="7"/>
      <c r="C187" s="254">
        <v>27.5</v>
      </c>
      <c r="D187" s="254">
        <v>26</v>
      </c>
      <c r="E187" s="254">
        <v>25.5</v>
      </c>
      <c r="F187" s="254">
        <v>25.5</v>
      </c>
      <c r="G187" s="254">
        <v>26</v>
      </c>
      <c r="H187" s="254">
        <v>33.75</v>
      </c>
      <c r="I187" s="254">
        <v>44.75</v>
      </c>
      <c r="J187" s="254">
        <v>50</v>
      </c>
      <c r="K187" s="254">
        <v>39</v>
      </c>
      <c r="L187" s="254">
        <v>29</v>
      </c>
      <c r="M187" s="254">
        <v>27</v>
      </c>
      <c r="N187" s="254">
        <v>29.5</v>
      </c>
      <c r="O187" s="254">
        <v>29.26</v>
      </c>
      <c r="P187" s="254">
        <v>27.66</v>
      </c>
      <c r="Q187" s="254">
        <v>27.13</v>
      </c>
      <c r="R187" s="254">
        <v>27.13</v>
      </c>
      <c r="S187" s="254">
        <v>27.66</v>
      </c>
      <c r="T187" s="254">
        <v>35.909999999999997</v>
      </c>
      <c r="U187" s="254">
        <v>47.61</v>
      </c>
      <c r="V187" s="254">
        <v>53.19</v>
      </c>
      <c r="W187" s="254">
        <v>41.49</v>
      </c>
      <c r="X187" s="254">
        <v>30.85</v>
      </c>
      <c r="Y187" s="254">
        <v>28.72</v>
      </c>
      <c r="Z187" s="254">
        <v>31.38</v>
      </c>
      <c r="AA187" s="254"/>
    </row>
    <row r="188" spans="1:27" ht="11.25" customHeight="1" x14ac:dyDescent="0.2">
      <c r="A188" s="254" t="s">
        <v>303</v>
      </c>
      <c r="B188" s="7"/>
      <c r="C188" s="254">
        <v>27.15</v>
      </c>
      <c r="D188" s="254">
        <v>26</v>
      </c>
      <c r="E188" s="254">
        <v>24.5</v>
      </c>
      <c r="F188" s="254">
        <v>25.5</v>
      </c>
      <c r="G188" s="254">
        <v>26</v>
      </c>
      <c r="H188" s="254">
        <v>33.75</v>
      </c>
      <c r="I188" s="254">
        <v>44.3</v>
      </c>
      <c r="J188" s="254">
        <v>49.5</v>
      </c>
      <c r="K188" s="254">
        <v>38.5</v>
      </c>
      <c r="L188" s="254">
        <v>29</v>
      </c>
      <c r="M188" s="254">
        <v>27</v>
      </c>
      <c r="N188" s="254">
        <v>29.5</v>
      </c>
      <c r="O188" s="254">
        <v>28.46</v>
      </c>
      <c r="P188" s="254">
        <v>27.25</v>
      </c>
      <c r="Q188" s="254">
        <v>25.68</v>
      </c>
      <c r="R188" s="254">
        <v>26.73</v>
      </c>
      <c r="S188" s="254">
        <v>27.25</v>
      </c>
      <c r="T188" s="254">
        <v>35.369999999999997</v>
      </c>
      <c r="U188" s="254">
        <v>46.43</v>
      </c>
      <c r="V188" s="254">
        <v>51.88</v>
      </c>
      <c r="W188" s="254">
        <v>40.35</v>
      </c>
      <c r="X188" s="254">
        <v>30.39</v>
      </c>
      <c r="Y188" s="254">
        <v>28.3</v>
      </c>
      <c r="Z188" s="254">
        <v>30.92</v>
      </c>
      <c r="AA188" s="254"/>
    </row>
    <row r="189" spans="1:27" ht="11.25" customHeight="1" x14ac:dyDescent="0.2">
      <c r="A189" s="254" t="s">
        <v>304</v>
      </c>
      <c r="B189" s="7"/>
      <c r="C189" s="8">
        <v>0.35000000000000142</v>
      </c>
      <c r="D189" s="8">
        <v>0</v>
      </c>
      <c r="E189" s="8">
        <v>1</v>
      </c>
      <c r="F189" s="8">
        <v>0</v>
      </c>
      <c r="G189" s="8">
        <v>0</v>
      </c>
      <c r="H189" s="8">
        <v>0</v>
      </c>
      <c r="I189" s="8">
        <v>0.45000000000000284</v>
      </c>
      <c r="J189" s="8">
        <v>0.5</v>
      </c>
      <c r="K189" s="8">
        <v>0.5</v>
      </c>
      <c r="L189" s="8">
        <v>0</v>
      </c>
      <c r="M189" s="8">
        <v>0</v>
      </c>
      <c r="N189" s="8">
        <v>0</v>
      </c>
      <c r="O189" s="8">
        <v>0.80000000000000071</v>
      </c>
      <c r="P189" s="8">
        <v>0.41</v>
      </c>
      <c r="Q189" s="8">
        <v>1.45</v>
      </c>
      <c r="R189" s="8">
        <v>0.39999999999999858</v>
      </c>
      <c r="S189" s="8">
        <v>0.41</v>
      </c>
      <c r="T189" s="8">
        <v>0.53999999999999915</v>
      </c>
      <c r="U189" s="8">
        <v>1.18</v>
      </c>
      <c r="V189" s="8">
        <v>1.31</v>
      </c>
      <c r="W189" s="8">
        <v>1.1399999999999999</v>
      </c>
      <c r="X189" s="8">
        <v>0.46000000000000085</v>
      </c>
      <c r="Y189" s="8">
        <v>0.41999999999999815</v>
      </c>
      <c r="Z189" s="8">
        <v>0.4599999999999973</v>
      </c>
      <c r="AA189" s="254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4" t="s">
        <v>305</v>
      </c>
      <c r="B191" s="7"/>
      <c r="C191" s="254">
        <v>0</v>
      </c>
      <c r="D191" s="254">
        <v>0</v>
      </c>
      <c r="E191" s="254">
        <v>0</v>
      </c>
      <c r="F191" s="254">
        <v>0</v>
      </c>
      <c r="G191" s="254">
        <v>0</v>
      </c>
      <c r="H191" s="254">
        <v>0</v>
      </c>
      <c r="I191" s="254">
        <v>0</v>
      </c>
      <c r="J191" s="254">
        <v>0</v>
      </c>
      <c r="K191" s="254">
        <v>0</v>
      </c>
      <c r="L191" s="254">
        <v>0</v>
      </c>
      <c r="M191" s="254">
        <v>0</v>
      </c>
      <c r="N191" s="254">
        <v>0</v>
      </c>
      <c r="O191" s="254">
        <v>0</v>
      </c>
      <c r="P191" s="254">
        <v>0</v>
      </c>
      <c r="Q191" s="254">
        <v>0</v>
      </c>
      <c r="R191" s="254">
        <v>0</v>
      </c>
      <c r="S191" s="254">
        <v>0</v>
      </c>
      <c r="T191" s="254">
        <v>0</v>
      </c>
      <c r="U191" s="254">
        <v>0</v>
      </c>
      <c r="V191" s="254">
        <v>0</v>
      </c>
      <c r="W191" s="254">
        <v>0</v>
      </c>
      <c r="X191" s="254">
        <v>0</v>
      </c>
      <c r="Y191" s="254">
        <v>0</v>
      </c>
      <c r="Z191" s="254">
        <v>0</v>
      </c>
      <c r="AA191" s="254"/>
    </row>
    <row r="192" spans="1:27" ht="11.25" customHeight="1" x14ac:dyDescent="0.2">
      <c r="A192" s="254" t="s">
        <v>306</v>
      </c>
      <c r="B192" s="7"/>
      <c r="C192" s="254">
        <v>0</v>
      </c>
      <c r="D192" s="254">
        <v>0</v>
      </c>
      <c r="E192" s="254">
        <v>0</v>
      </c>
      <c r="F192" s="254">
        <v>0</v>
      </c>
      <c r="G192" s="254">
        <v>0</v>
      </c>
      <c r="H192" s="254">
        <v>0</v>
      </c>
      <c r="I192" s="254">
        <v>0</v>
      </c>
      <c r="J192" s="254">
        <v>0</v>
      </c>
      <c r="K192" s="254">
        <v>0</v>
      </c>
      <c r="L192" s="254">
        <v>0</v>
      </c>
      <c r="M192" s="254">
        <v>0</v>
      </c>
      <c r="N192" s="254">
        <v>0</v>
      </c>
      <c r="O192" s="254">
        <v>0</v>
      </c>
      <c r="P192" s="254">
        <v>0</v>
      </c>
      <c r="Q192" s="254">
        <v>0</v>
      </c>
      <c r="R192" s="254">
        <v>0</v>
      </c>
      <c r="S192" s="254">
        <v>0</v>
      </c>
      <c r="T192" s="254">
        <v>0</v>
      </c>
      <c r="U192" s="254">
        <v>0</v>
      </c>
      <c r="V192" s="254">
        <v>0</v>
      </c>
      <c r="W192" s="254">
        <v>0</v>
      </c>
      <c r="X192" s="254">
        <v>0</v>
      </c>
      <c r="Y192" s="254">
        <v>0</v>
      </c>
      <c r="Z192" s="254">
        <v>0</v>
      </c>
      <c r="AA192" s="254"/>
    </row>
    <row r="193" spans="1:27" ht="11.25" customHeight="1" x14ac:dyDescent="0.2">
      <c r="A193" s="254" t="s">
        <v>307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4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4" t="s">
        <v>4</v>
      </c>
      <c r="B196" s="7"/>
      <c r="C196" s="254">
        <v>71.954999999999998</v>
      </c>
      <c r="D196" s="254">
        <v>61.465400000000002</v>
      </c>
      <c r="E196" s="254">
        <v>61.465400000000002</v>
      </c>
      <c r="F196" s="254">
        <v>113.35</v>
      </c>
      <c r="G196" s="254">
        <v>113.35</v>
      </c>
      <c r="H196" s="254">
        <v>113.35</v>
      </c>
      <c r="I196" s="254">
        <v>106.28570000000001</v>
      </c>
      <c r="J196" s="254">
        <v>106.28570000000001</v>
      </c>
      <c r="K196" s="254">
        <v>106.28570000000001</v>
      </c>
      <c r="L196" s="254">
        <v>134.625</v>
      </c>
      <c r="M196" s="254">
        <v>134.625</v>
      </c>
      <c r="N196" s="254">
        <v>134.625</v>
      </c>
      <c r="O196" s="254">
        <v>0</v>
      </c>
      <c r="P196" s="254">
        <v>0</v>
      </c>
      <c r="Q196" s="254">
        <v>0</v>
      </c>
      <c r="R196" s="254">
        <v>0</v>
      </c>
      <c r="S196" s="254">
        <v>0</v>
      </c>
      <c r="T196" s="254">
        <v>0</v>
      </c>
      <c r="U196" s="254">
        <v>0</v>
      </c>
      <c r="V196" s="254">
        <v>0</v>
      </c>
      <c r="W196" s="254">
        <v>0</v>
      </c>
      <c r="X196" s="254">
        <v>0</v>
      </c>
      <c r="Y196" s="254">
        <v>0</v>
      </c>
      <c r="Z196" s="254">
        <v>0</v>
      </c>
      <c r="AA196" s="254"/>
    </row>
    <row r="197" spans="1:27" ht="11.25" customHeight="1" x14ac:dyDescent="0.2">
      <c r="A197" s="254" t="s">
        <v>5</v>
      </c>
      <c r="B197" s="7"/>
      <c r="C197" s="254">
        <v>73.14</v>
      </c>
      <c r="D197" s="254">
        <v>62.453800000000001</v>
      </c>
      <c r="E197" s="254">
        <v>62.426900000000003</v>
      </c>
      <c r="F197" s="254">
        <v>91.957099999999997</v>
      </c>
      <c r="G197" s="254">
        <v>91.957099999999997</v>
      </c>
      <c r="H197" s="254">
        <v>91.957099999999997</v>
      </c>
      <c r="I197" s="254">
        <v>103.6857</v>
      </c>
      <c r="J197" s="254">
        <v>103.6857</v>
      </c>
      <c r="K197" s="254">
        <v>103.6857</v>
      </c>
      <c r="L197" s="254">
        <v>139.25</v>
      </c>
      <c r="M197" s="254">
        <v>139.25</v>
      </c>
      <c r="N197" s="254">
        <v>139.25</v>
      </c>
      <c r="O197" s="254">
        <v>0</v>
      </c>
      <c r="P197" s="254">
        <v>0</v>
      </c>
      <c r="Q197" s="254">
        <v>0</v>
      </c>
      <c r="R197" s="254">
        <v>0</v>
      </c>
      <c r="S197" s="254">
        <v>0</v>
      </c>
      <c r="T197" s="254">
        <v>0</v>
      </c>
      <c r="U197" s="254">
        <v>0</v>
      </c>
      <c r="V197" s="254">
        <v>0</v>
      </c>
      <c r="W197" s="254">
        <v>0</v>
      </c>
      <c r="X197" s="254">
        <v>0</v>
      </c>
      <c r="Y197" s="254">
        <v>0</v>
      </c>
      <c r="Z197" s="254">
        <v>0</v>
      </c>
      <c r="AA197" s="254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4" t="s">
        <v>6</v>
      </c>
      <c r="B199" s="7"/>
      <c r="C199" s="254">
        <v>0</v>
      </c>
      <c r="D199" s="254">
        <v>0</v>
      </c>
      <c r="E199" s="254">
        <v>0</v>
      </c>
      <c r="F199" s="254">
        <v>0</v>
      </c>
      <c r="G199" s="254">
        <v>0</v>
      </c>
      <c r="H199" s="254">
        <v>0</v>
      </c>
      <c r="I199" s="254">
        <v>0</v>
      </c>
      <c r="J199" s="254">
        <v>0</v>
      </c>
      <c r="K199" s="254">
        <v>0</v>
      </c>
      <c r="L199" s="254">
        <v>0</v>
      </c>
      <c r="M199" s="254">
        <v>0</v>
      </c>
      <c r="N199" s="254">
        <v>0</v>
      </c>
      <c r="O199" s="254">
        <v>0</v>
      </c>
      <c r="P199" s="254">
        <v>0</v>
      </c>
      <c r="Q199" s="254">
        <v>0</v>
      </c>
      <c r="R199" s="254">
        <v>0</v>
      </c>
      <c r="S199" s="254">
        <v>0</v>
      </c>
      <c r="T199" s="254">
        <v>0</v>
      </c>
      <c r="U199" s="254">
        <v>0</v>
      </c>
      <c r="V199" s="254">
        <v>0</v>
      </c>
      <c r="W199" s="254">
        <v>0</v>
      </c>
      <c r="X199" s="254">
        <v>0</v>
      </c>
      <c r="Y199" s="254">
        <v>0</v>
      </c>
      <c r="Z199" s="254">
        <v>0</v>
      </c>
      <c r="AA199" s="254"/>
    </row>
    <row r="200" spans="1:27" ht="11.25" customHeight="1" x14ac:dyDescent="0.2">
      <c r="A200" s="254" t="s">
        <v>7</v>
      </c>
      <c r="B200" s="7"/>
      <c r="C200" s="254">
        <v>0</v>
      </c>
      <c r="D200" s="254">
        <v>0</v>
      </c>
      <c r="E200" s="254">
        <v>0</v>
      </c>
      <c r="F200" s="254">
        <v>0</v>
      </c>
      <c r="G200" s="254">
        <v>0</v>
      </c>
      <c r="H200" s="254">
        <v>0</v>
      </c>
      <c r="I200" s="254">
        <v>0</v>
      </c>
      <c r="J200" s="254">
        <v>0</v>
      </c>
      <c r="K200" s="254">
        <v>0</v>
      </c>
      <c r="L200" s="254">
        <v>0</v>
      </c>
      <c r="M200" s="254">
        <v>0</v>
      </c>
      <c r="N200" s="254">
        <v>0</v>
      </c>
      <c r="O200" s="254">
        <v>0</v>
      </c>
      <c r="P200" s="254">
        <v>0</v>
      </c>
      <c r="Q200" s="254">
        <v>0</v>
      </c>
      <c r="R200" s="254">
        <v>0</v>
      </c>
      <c r="S200" s="254">
        <v>0</v>
      </c>
      <c r="T200" s="254">
        <v>0</v>
      </c>
      <c r="U200" s="254">
        <v>0</v>
      </c>
      <c r="V200" s="254">
        <v>0</v>
      </c>
      <c r="W200" s="254">
        <v>0</v>
      </c>
      <c r="X200" s="254">
        <v>0</v>
      </c>
      <c r="Y200" s="254">
        <v>0</v>
      </c>
      <c r="Z200" s="254">
        <v>0</v>
      </c>
      <c r="AA200" s="254"/>
    </row>
    <row r="201" spans="1:27" ht="13.5" customHeight="1" thickBot="1" x14ac:dyDescent="0.25"/>
    <row r="202" spans="1:27" ht="12" customHeight="1" thickBot="1" x14ac:dyDescent="0.25">
      <c r="A202" s="158" t="s">
        <v>311</v>
      </c>
      <c r="C202" s="159" t="s">
        <v>229</v>
      </c>
      <c r="D202" s="159" t="s">
        <v>230</v>
      </c>
      <c r="E202" s="159" t="s">
        <v>231</v>
      </c>
      <c r="F202" s="159" t="s">
        <v>232</v>
      </c>
      <c r="G202" s="159" t="s">
        <v>233</v>
      </c>
      <c r="H202" s="159" t="s">
        <v>234</v>
      </c>
      <c r="I202" s="159" t="s">
        <v>235</v>
      </c>
      <c r="J202" s="159" t="s">
        <v>236</v>
      </c>
      <c r="K202" s="159" t="s">
        <v>237</v>
      </c>
      <c r="L202" s="159" t="s">
        <v>238</v>
      </c>
      <c r="M202" s="159" t="s">
        <v>239</v>
      </c>
      <c r="N202" s="159" t="s">
        <v>240</v>
      </c>
      <c r="O202" s="159" t="s">
        <v>241</v>
      </c>
      <c r="P202" s="159" t="s">
        <v>242</v>
      </c>
      <c r="Q202" s="159" t="s">
        <v>243</v>
      </c>
      <c r="R202" s="159" t="s">
        <v>244</v>
      </c>
      <c r="S202" s="159" t="s">
        <v>245</v>
      </c>
      <c r="T202" s="159" t="s">
        <v>246</v>
      </c>
      <c r="U202" s="159" t="s">
        <v>247</v>
      </c>
      <c r="V202" s="159" t="s">
        <v>248</v>
      </c>
      <c r="W202" s="159" t="s">
        <v>249</v>
      </c>
      <c r="X202" s="159" t="s">
        <v>250</v>
      </c>
      <c r="Y202" s="159" t="s">
        <v>251</v>
      </c>
      <c r="Z202" s="159" t="s">
        <v>252</v>
      </c>
      <c r="AA202" s="159" t="s">
        <v>72</v>
      </c>
    </row>
    <row r="203" spans="1:27" ht="11.25" customHeight="1" x14ac:dyDescent="0.2">
      <c r="A203" s="163" t="s">
        <v>295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296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283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297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298</v>
      </c>
      <c r="B208" s="161"/>
      <c r="C208" s="253">
        <v>0</v>
      </c>
      <c r="D208" s="253">
        <v>0</v>
      </c>
      <c r="E208" s="253">
        <v>0</v>
      </c>
      <c r="F208" s="253">
        <v>0</v>
      </c>
      <c r="G208" s="253">
        <v>0</v>
      </c>
      <c r="H208" s="253">
        <v>0</v>
      </c>
      <c r="I208" s="253">
        <v>0</v>
      </c>
      <c r="J208" s="253">
        <v>0</v>
      </c>
      <c r="K208" s="253">
        <v>0</v>
      </c>
      <c r="L208" s="253">
        <v>0</v>
      </c>
      <c r="M208" s="253">
        <v>0</v>
      </c>
      <c r="N208" s="253">
        <v>0</v>
      </c>
      <c r="O208" s="253">
        <v>0</v>
      </c>
      <c r="P208" s="253">
        <v>0</v>
      </c>
      <c r="Q208" s="253">
        <v>0</v>
      </c>
      <c r="R208" s="253">
        <v>0</v>
      </c>
      <c r="S208" s="253">
        <v>0</v>
      </c>
      <c r="T208" s="253">
        <v>0</v>
      </c>
      <c r="U208" s="253">
        <v>0</v>
      </c>
      <c r="V208" s="253">
        <v>0</v>
      </c>
      <c r="W208" s="253">
        <v>0</v>
      </c>
      <c r="X208" s="253">
        <v>0</v>
      </c>
      <c r="Y208" s="253">
        <v>0</v>
      </c>
      <c r="Z208" s="253">
        <v>0</v>
      </c>
      <c r="AA208" s="253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299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300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292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2" t="s">
        <v>301</v>
      </c>
    </row>
    <row r="215" spans="1:27" ht="11.25" customHeight="1" x14ac:dyDescent="0.2">
      <c r="A215" s="254" t="s">
        <v>302</v>
      </c>
      <c r="B215" s="7"/>
      <c r="C215" s="254">
        <v>27.35</v>
      </c>
      <c r="D215" s="254">
        <v>24.65</v>
      </c>
      <c r="E215" s="254">
        <v>21.5</v>
      </c>
      <c r="F215" s="254">
        <v>19.71</v>
      </c>
      <c r="G215" s="254">
        <v>19.2</v>
      </c>
      <c r="H215" s="254">
        <v>19.97</v>
      </c>
      <c r="I215" s="254">
        <v>31.02</v>
      </c>
      <c r="J215" s="254">
        <v>39.58</v>
      </c>
      <c r="K215" s="254">
        <v>36.020000000000003</v>
      </c>
      <c r="L215" s="254">
        <v>28.12</v>
      </c>
      <c r="M215" s="254">
        <v>30</v>
      </c>
      <c r="N215" s="254">
        <v>32.86</v>
      </c>
      <c r="O215" s="254">
        <v>34.33</v>
      </c>
      <c r="P215" s="254">
        <v>32.53</v>
      </c>
      <c r="Q215" s="254">
        <v>28.46</v>
      </c>
      <c r="R215" s="254">
        <v>23.77</v>
      </c>
      <c r="S215" s="254">
        <v>21.46</v>
      </c>
      <c r="T215" s="254">
        <v>23.5</v>
      </c>
      <c r="U215" s="254">
        <v>39.9</v>
      </c>
      <c r="V215" s="254">
        <v>46.02</v>
      </c>
      <c r="W215" s="254">
        <v>40.67</v>
      </c>
      <c r="X215" s="254">
        <v>29.97</v>
      </c>
      <c r="Y215" s="254">
        <v>32</v>
      </c>
      <c r="Z215" s="254">
        <v>36.840000000000003</v>
      </c>
      <c r="AA215" s="254"/>
    </row>
    <row r="216" spans="1:27" ht="11.25" customHeight="1" x14ac:dyDescent="0.2">
      <c r="A216" s="254" t="s">
        <v>303</v>
      </c>
      <c r="B216" s="7"/>
      <c r="C216" s="254">
        <v>27.61</v>
      </c>
      <c r="D216" s="254">
        <v>24.3</v>
      </c>
      <c r="E216" s="254">
        <v>21.24</v>
      </c>
      <c r="F216" s="254">
        <v>19.46</v>
      </c>
      <c r="G216" s="254">
        <v>18.95</v>
      </c>
      <c r="H216" s="254">
        <v>19.86</v>
      </c>
      <c r="I216" s="254">
        <v>31.02</v>
      </c>
      <c r="J216" s="254">
        <v>38.82</v>
      </c>
      <c r="K216" s="254">
        <v>35.51</v>
      </c>
      <c r="L216" s="254">
        <v>27.76</v>
      </c>
      <c r="M216" s="254">
        <v>29.8</v>
      </c>
      <c r="N216" s="254">
        <v>32.86</v>
      </c>
      <c r="O216" s="254">
        <v>34.33</v>
      </c>
      <c r="P216" s="254">
        <v>32.53</v>
      </c>
      <c r="Q216" s="254">
        <v>28.46</v>
      </c>
      <c r="R216" s="254">
        <v>23.62</v>
      </c>
      <c r="S216" s="254">
        <v>21.3</v>
      </c>
      <c r="T216" s="254">
        <v>23.34</v>
      </c>
      <c r="U216" s="254">
        <v>39.9</v>
      </c>
      <c r="V216" s="254">
        <v>46.02</v>
      </c>
      <c r="W216" s="254">
        <v>40.67</v>
      </c>
      <c r="X216" s="254">
        <v>29.97</v>
      </c>
      <c r="Y216" s="254">
        <v>32</v>
      </c>
      <c r="Z216" s="254">
        <v>36.840000000000003</v>
      </c>
      <c r="AA216" s="254"/>
    </row>
    <row r="217" spans="1:27" ht="11.25" customHeight="1" x14ac:dyDescent="0.2">
      <c r="A217" s="254" t="s">
        <v>304</v>
      </c>
      <c r="B217" s="7"/>
      <c r="C217" s="8">
        <v>-0.25999999999999801</v>
      </c>
      <c r="D217" s="8">
        <v>0.34999999999999787</v>
      </c>
      <c r="E217" s="8">
        <v>0.26000000000000156</v>
      </c>
      <c r="F217" s="8">
        <v>0.25</v>
      </c>
      <c r="G217" s="8">
        <v>0.25</v>
      </c>
      <c r="H217" s="8">
        <v>0.10999999999999943</v>
      </c>
      <c r="I217" s="8">
        <v>0</v>
      </c>
      <c r="J217" s="8">
        <v>0.75999999999999801</v>
      </c>
      <c r="K217" s="8">
        <v>0.51000000000000512</v>
      </c>
      <c r="L217" s="8">
        <v>0.35999999999999943</v>
      </c>
      <c r="M217" s="8">
        <v>0.19999999999999929</v>
      </c>
      <c r="N217" s="8">
        <v>0</v>
      </c>
      <c r="O217" s="8">
        <v>0</v>
      </c>
      <c r="P217" s="8">
        <v>0</v>
      </c>
      <c r="Q217" s="8">
        <v>0</v>
      </c>
      <c r="R217" s="8">
        <v>0.14999999999999858</v>
      </c>
      <c r="S217" s="8">
        <v>0.16</v>
      </c>
      <c r="T217" s="8">
        <v>0.16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4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4" t="s">
        <v>305</v>
      </c>
      <c r="B219" s="7"/>
      <c r="C219" s="254">
        <v>23.79</v>
      </c>
      <c r="D219" s="254">
        <v>20.73</v>
      </c>
      <c r="E219" s="254">
        <v>19.2</v>
      </c>
      <c r="F219" s="254">
        <v>15.38</v>
      </c>
      <c r="G219" s="254">
        <v>13.6</v>
      </c>
      <c r="H219" s="254">
        <v>15.13</v>
      </c>
      <c r="I219" s="254">
        <v>25.83</v>
      </c>
      <c r="J219" s="254">
        <v>29.9</v>
      </c>
      <c r="K219" s="254">
        <v>25.83</v>
      </c>
      <c r="L219" s="254">
        <v>23.28</v>
      </c>
      <c r="M219" s="254">
        <v>24.3</v>
      </c>
      <c r="N219" s="254">
        <v>26.08</v>
      </c>
      <c r="O219" s="254">
        <v>26.08</v>
      </c>
      <c r="P219" s="254">
        <v>24.02</v>
      </c>
      <c r="Q219" s="254">
        <v>21.99</v>
      </c>
      <c r="R219" s="254">
        <v>18.420000000000002</v>
      </c>
      <c r="S219" s="254">
        <v>17.38</v>
      </c>
      <c r="T219" s="254">
        <v>16.87</v>
      </c>
      <c r="U219" s="254">
        <v>31.14</v>
      </c>
      <c r="V219" s="254">
        <v>34.19</v>
      </c>
      <c r="W219" s="254">
        <v>32.159999999999997</v>
      </c>
      <c r="X219" s="254">
        <v>25.02</v>
      </c>
      <c r="Y219" s="254">
        <v>27.06</v>
      </c>
      <c r="Z219" s="254">
        <v>30.12</v>
      </c>
      <c r="AA219" s="254"/>
    </row>
    <row r="220" spans="1:27" ht="11.25" customHeight="1" x14ac:dyDescent="0.2">
      <c r="A220" s="254" t="s">
        <v>306</v>
      </c>
      <c r="B220" s="7"/>
      <c r="C220" s="254">
        <v>23.79</v>
      </c>
      <c r="D220" s="254">
        <v>20.73</v>
      </c>
      <c r="E220" s="254">
        <v>18.690000000000001</v>
      </c>
      <c r="F220" s="254">
        <v>15.38</v>
      </c>
      <c r="G220" s="254">
        <v>13.6</v>
      </c>
      <c r="H220" s="254">
        <v>13.6</v>
      </c>
      <c r="I220" s="254">
        <v>25.83</v>
      </c>
      <c r="J220" s="254">
        <v>29.9</v>
      </c>
      <c r="K220" s="254">
        <v>25.83</v>
      </c>
      <c r="L220" s="254">
        <v>23.28</v>
      </c>
      <c r="M220" s="254">
        <v>24.3</v>
      </c>
      <c r="N220" s="254">
        <v>26.08</v>
      </c>
      <c r="O220" s="254">
        <v>26.08</v>
      </c>
      <c r="P220" s="254">
        <v>24.02</v>
      </c>
      <c r="Q220" s="254">
        <v>21.99</v>
      </c>
      <c r="R220" s="254">
        <v>18.420000000000002</v>
      </c>
      <c r="S220" s="254">
        <v>17.38</v>
      </c>
      <c r="T220" s="254">
        <v>16.87</v>
      </c>
      <c r="U220" s="254">
        <v>31.14</v>
      </c>
      <c r="V220" s="254">
        <v>34.19</v>
      </c>
      <c r="W220" s="254">
        <v>32.159999999999997</v>
      </c>
      <c r="X220" s="254">
        <v>25.02</v>
      </c>
      <c r="Y220" s="254">
        <v>27.06</v>
      </c>
      <c r="Z220" s="254">
        <v>30.12</v>
      </c>
      <c r="AA220" s="254"/>
    </row>
    <row r="221" spans="1:27" ht="11.25" customHeight="1" x14ac:dyDescent="0.2">
      <c r="A221" s="254" t="s">
        <v>307</v>
      </c>
      <c r="B221" s="7"/>
      <c r="C221" s="8">
        <v>0</v>
      </c>
      <c r="D221" s="8">
        <v>0</v>
      </c>
      <c r="E221" s="8">
        <v>0.50999999999999801</v>
      </c>
      <c r="F221" s="8">
        <v>0</v>
      </c>
      <c r="G221" s="8">
        <v>0</v>
      </c>
      <c r="H221" s="8">
        <v>1.53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4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4" t="s">
        <v>4</v>
      </c>
      <c r="B224" s="7"/>
      <c r="C224" s="254">
        <v>0</v>
      </c>
      <c r="D224" s="254">
        <v>0</v>
      </c>
      <c r="E224" s="254">
        <v>0</v>
      </c>
      <c r="F224" s="254">
        <v>0</v>
      </c>
      <c r="G224" s="254">
        <v>0</v>
      </c>
      <c r="H224" s="254">
        <v>0</v>
      </c>
      <c r="I224" s="254">
        <v>0</v>
      </c>
      <c r="J224" s="254">
        <v>0</v>
      </c>
      <c r="K224" s="254">
        <v>0</v>
      </c>
      <c r="L224" s="254">
        <v>0</v>
      </c>
      <c r="M224" s="254">
        <v>0</v>
      </c>
      <c r="N224" s="254">
        <v>0</v>
      </c>
      <c r="O224" s="254">
        <v>0</v>
      </c>
      <c r="P224" s="254">
        <v>0</v>
      </c>
      <c r="Q224" s="254">
        <v>0</v>
      </c>
      <c r="R224" s="254">
        <v>0</v>
      </c>
      <c r="S224" s="254">
        <v>0</v>
      </c>
      <c r="T224" s="254">
        <v>0</v>
      </c>
      <c r="U224" s="254">
        <v>0</v>
      </c>
      <c r="V224" s="254">
        <v>0</v>
      </c>
      <c r="W224" s="254">
        <v>0</v>
      </c>
      <c r="X224" s="254">
        <v>0</v>
      </c>
      <c r="Y224" s="254">
        <v>0</v>
      </c>
      <c r="Z224" s="254">
        <v>0</v>
      </c>
      <c r="AA224" s="254"/>
    </row>
    <row r="225" spans="1:27" ht="11.25" customHeight="1" x14ac:dyDescent="0.2">
      <c r="A225" s="254" t="s">
        <v>5</v>
      </c>
      <c r="B225" s="7"/>
      <c r="C225" s="254">
        <v>0</v>
      </c>
      <c r="D225" s="254">
        <v>0</v>
      </c>
      <c r="E225" s="254">
        <v>0</v>
      </c>
      <c r="F225" s="254">
        <v>0</v>
      </c>
      <c r="G225" s="254">
        <v>0</v>
      </c>
      <c r="H225" s="254">
        <v>0</v>
      </c>
      <c r="I225" s="254">
        <v>0</v>
      </c>
      <c r="J225" s="254">
        <v>0</v>
      </c>
      <c r="K225" s="254">
        <v>0</v>
      </c>
      <c r="L225" s="254">
        <v>0</v>
      </c>
      <c r="M225" s="254">
        <v>0</v>
      </c>
      <c r="N225" s="254">
        <v>0</v>
      </c>
      <c r="O225" s="254">
        <v>0</v>
      </c>
      <c r="P225" s="254">
        <v>0</v>
      </c>
      <c r="Q225" s="254">
        <v>0</v>
      </c>
      <c r="R225" s="254">
        <v>0</v>
      </c>
      <c r="S225" s="254">
        <v>0</v>
      </c>
      <c r="T225" s="254">
        <v>0</v>
      </c>
      <c r="U225" s="254">
        <v>0</v>
      </c>
      <c r="V225" s="254">
        <v>0</v>
      </c>
      <c r="W225" s="254">
        <v>0</v>
      </c>
      <c r="X225" s="254">
        <v>0</v>
      </c>
      <c r="Y225" s="254">
        <v>0</v>
      </c>
      <c r="Z225" s="254">
        <v>0</v>
      </c>
      <c r="AA225" s="254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4" t="s">
        <v>6</v>
      </c>
      <c r="B227" s="7"/>
      <c r="C227" s="254">
        <v>0</v>
      </c>
      <c r="D227" s="254">
        <v>0</v>
      </c>
      <c r="E227" s="254">
        <v>0</v>
      </c>
      <c r="F227" s="254">
        <v>0</v>
      </c>
      <c r="G227" s="254">
        <v>0</v>
      </c>
      <c r="H227" s="254">
        <v>0</v>
      </c>
      <c r="I227" s="254">
        <v>0</v>
      </c>
      <c r="J227" s="254">
        <v>0</v>
      </c>
      <c r="K227" s="254">
        <v>0</v>
      </c>
      <c r="L227" s="254">
        <v>0</v>
      </c>
      <c r="M227" s="254">
        <v>0</v>
      </c>
      <c r="N227" s="254">
        <v>0</v>
      </c>
      <c r="O227" s="254">
        <v>0</v>
      </c>
      <c r="P227" s="254">
        <v>0</v>
      </c>
      <c r="Q227" s="254">
        <v>0</v>
      </c>
      <c r="R227" s="254">
        <v>0</v>
      </c>
      <c r="S227" s="254">
        <v>0</v>
      </c>
      <c r="T227" s="254">
        <v>0</v>
      </c>
      <c r="U227" s="254">
        <v>0</v>
      </c>
      <c r="V227" s="254">
        <v>0</v>
      </c>
      <c r="W227" s="254">
        <v>0</v>
      </c>
      <c r="X227" s="254">
        <v>0</v>
      </c>
      <c r="Y227" s="254">
        <v>0</v>
      </c>
      <c r="Z227" s="254">
        <v>0</v>
      </c>
      <c r="AA227" s="254"/>
    </row>
    <row r="228" spans="1:27" ht="11.25" customHeight="1" x14ac:dyDescent="0.2">
      <c r="A228" s="254" t="s">
        <v>7</v>
      </c>
      <c r="B228" s="7"/>
      <c r="C228" s="254">
        <v>0</v>
      </c>
      <c r="D228" s="254">
        <v>0</v>
      </c>
      <c r="E228" s="254">
        <v>0</v>
      </c>
      <c r="F228" s="254">
        <v>0</v>
      </c>
      <c r="G228" s="254">
        <v>0</v>
      </c>
      <c r="H228" s="254">
        <v>0</v>
      </c>
      <c r="I228" s="254">
        <v>0</v>
      </c>
      <c r="J228" s="254">
        <v>0</v>
      </c>
      <c r="K228" s="254">
        <v>0</v>
      </c>
      <c r="L228" s="254">
        <v>0</v>
      </c>
      <c r="M228" s="254">
        <v>0</v>
      </c>
      <c r="N228" s="254">
        <v>0</v>
      </c>
      <c r="O228" s="254">
        <v>0</v>
      </c>
      <c r="P228" s="254">
        <v>0</v>
      </c>
      <c r="Q228" s="254">
        <v>0</v>
      </c>
      <c r="R228" s="254">
        <v>0</v>
      </c>
      <c r="S228" s="254">
        <v>0</v>
      </c>
      <c r="T228" s="254">
        <v>0</v>
      </c>
      <c r="U228" s="254">
        <v>0</v>
      </c>
      <c r="V228" s="254">
        <v>0</v>
      </c>
      <c r="W228" s="254">
        <v>0</v>
      </c>
      <c r="X228" s="254">
        <v>0</v>
      </c>
      <c r="Y228" s="254">
        <v>0</v>
      </c>
      <c r="Z228" s="254">
        <v>0</v>
      </c>
      <c r="AA228" s="254"/>
    </row>
    <row r="229" spans="1:27" ht="13.5" customHeight="1" thickBot="1" x14ac:dyDescent="0.25"/>
    <row r="230" spans="1:27" ht="12" customHeight="1" thickBot="1" x14ac:dyDescent="0.25">
      <c r="A230" s="158" t="s">
        <v>312</v>
      </c>
      <c r="C230" s="159" t="s">
        <v>229</v>
      </c>
      <c r="D230" s="159" t="s">
        <v>230</v>
      </c>
      <c r="E230" s="159" t="s">
        <v>231</v>
      </c>
      <c r="F230" s="159" t="s">
        <v>232</v>
      </c>
      <c r="G230" s="159" t="s">
        <v>233</v>
      </c>
      <c r="H230" s="159" t="s">
        <v>234</v>
      </c>
      <c r="I230" s="159" t="s">
        <v>235</v>
      </c>
      <c r="J230" s="159" t="s">
        <v>236</v>
      </c>
      <c r="K230" s="159" t="s">
        <v>237</v>
      </c>
      <c r="L230" s="159" t="s">
        <v>238</v>
      </c>
      <c r="M230" s="159" t="s">
        <v>239</v>
      </c>
      <c r="N230" s="159" t="s">
        <v>240</v>
      </c>
      <c r="O230" s="159" t="s">
        <v>241</v>
      </c>
      <c r="P230" s="159" t="s">
        <v>242</v>
      </c>
      <c r="Q230" s="159" t="s">
        <v>243</v>
      </c>
      <c r="R230" s="159" t="s">
        <v>244</v>
      </c>
      <c r="S230" s="159" t="s">
        <v>245</v>
      </c>
      <c r="T230" s="159" t="s">
        <v>246</v>
      </c>
      <c r="U230" s="159" t="s">
        <v>247</v>
      </c>
      <c r="V230" s="159" t="s">
        <v>248</v>
      </c>
      <c r="W230" s="159" t="s">
        <v>249</v>
      </c>
      <c r="X230" s="159" t="s">
        <v>250</v>
      </c>
      <c r="Y230" s="159" t="s">
        <v>251</v>
      </c>
      <c r="Z230" s="159" t="s">
        <v>252</v>
      </c>
      <c r="AA230" s="159" t="s">
        <v>72</v>
      </c>
    </row>
    <row r="231" spans="1:27" ht="11.25" customHeight="1" x14ac:dyDescent="0.2">
      <c r="A231" s="163" t="s">
        <v>295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296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283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297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298</v>
      </c>
      <c r="B236" s="161"/>
      <c r="C236" s="253">
        <v>0</v>
      </c>
      <c r="D236" s="253">
        <v>0</v>
      </c>
      <c r="E236" s="253">
        <v>0</v>
      </c>
      <c r="F236" s="253">
        <v>0</v>
      </c>
      <c r="G236" s="253">
        <v>0</v>
      </c>
      <c r="H236" s="253">
        <v>0</v>
      </c>
      <c r="I236" s="253">
        <v>0</v>
      </c>
      <c r="J236" s="253">
        <v>0</v>
      </c>
      <c r="K236" s="253">
        <v>0</v>
      </c>
      <c r="L236" s="253">
        <v>0</v>
      </c>
      <c r="M236" s="253">
        <v>0</v>
      </c>
      <c r="N236" s="253">
        <v>0</v>
      </c>
      <c r="O236" s="253">
        <v>0</v>
      </c>
      <c r="P236" s="253">
        <v>0</v>
      </c>
      <c r="Q236" s="253">
        <v>0</v>
      </c>
      <c r="R236" s="253">
        <v>0</v>
      </c>
      <c r="S236" s="253">
        <v>0</v>
      </c>
      <c r="T236" s="253">
        <v>0</v>
      </c>
      <c r="U236" s="253">
        <v>0</v>
      </c>
      <c r="V236" s="253">
        <v>0</v>
      </c>
      <c r="W236" s="253">
        <v>0</v>
      </c>
      <c r="X236" s="253">
        <v>0</v>
      </c>
      <c r="Y236" s="253">
        <v>0</v>
      </c>
      <c r="Z236" s="253">
        <v>0</v>
      </c>
      <c r="AA236" s="253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299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300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292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2" t="s">
        <v>301</v>
      </c>
    </row>
    <row r="243" spans="1:27" ht="11.25" customHeight="1" x14ac:dyDescent="0.2">
      <c r="A243" s="254" t="s">
        <v>302</v>
      </c>
      <c r="B243" s="7"/>
      <c r="C243" s="254">
        <v>25.5</v>
      </c>
      <c r="D243" s="254">
        <v>22.85</v>
      </c>
      <c r="E243" s="254">
        <v>19.75</v>
      </c>
      <c r="F243" s="254">
        <v>18</v>
      </c>
      <c r="G243" s="254">
        <v>17.5</v>
      </c>
      <c r="H243" s="254">
        <v>18.25</v>
      </c>
      <c r="I243" s="254">
        <v>29.1</v>
      </c>
      <c r="J243" s="254">
        <v>37.5</v>
      </c>
      <c r="K243" s="254">
        <v>34</v>
      </c>
      <c r="L243" s="254">
        <v>26.25</v>
      </c>
      <c r="M243" s="254">
        <v>28.1</v>
      </c>
      <c r="N243" s="254">
        <v>30.9</v>
      </c>
      <c r="O243" s="254">
        <v>32.35</v>
      </c>
      <c r="P243" s="254">
        <v>29.6</v>
      </c>
      <c r="Q243" s="254">
        <v>25.6</v>
      </c>
      <c r="R243" s="254">
        <v>21</v>
      </c>
      <c r="S243" s="254">
        <v>17.75</v>
      </c>
      <c r="T243" s="254">
        <v>19.75</v>
      </c>
      <c r="U243" s="254">
        <v>35.85</v>
      </c>
      <c r="V243" s="254">
        <v>41.85</v>
      </c>
      <c r="W243" s="254">
        <v>36.6</v>
      </c>
      <c r="X243" s="254">
        <v>26.1</v>
      </c>
      <c r="Y243" s="254">
        <v>28.1</v>
      </c>
      <c r="Z243" s="254">
        <v>32.85</v>
      </c>
      <c r="AA243" s="254"/>
    </row>
    <row r="244" spans="1:27" ht="11.25" customHeight="1" x14ac:dyDescent="0.2">
      <c r="A244" s="254" t="s">
        <v>303</v>
      </c>
      <c r="B244" s="7"/>
      <c r="C244" s="254">
        <v>25.75</v>
      </c>
      <c r="D244" s="254">
        <v>22.5</v>
      </c>
      <c r="E244" s="254">
        <v>19.5</v>
      </c>
      <c r="F244" s="254">
        <v>17.75</v>
      </c>
      <c r="G244" s="254">
        <v>17.25</v>
      </c>
      <c r="H244" s="254">
        <v>18.149999999999999</v>
      </c>
      <c r="I244" s="254">
        <v>29.1</v>
      </c>
      <c r="J244" s="254">
        <v>36.75</v>
      </c>
      <c r="K244" s="254">
        <v>33.5</v>
      </c>
      <c r="L244" s="254">
        <v>25.9</v>
      </c>
      <c r="M244" s="254">
        <v>27.9</v>
      </c>
      <c r="N244" s="254">
        <v>30.9</v>
      </c>
      <c r="O244" s="254">
        <v>32.35</v>
      </c>
      <c r="P244" s="254">
        <v>29.6</v>
      </c>
      <c r="Q244" s="254">
        <v>25.6</v>
      </c>
      <c r="R244" s="254">
        <v>20.85</v>
      </c>
      <c r="S244" s="254">
        <v>17.600000000000001</v>
      </c>
      <c r="T244" s="254">
        <v>19.600000000000001</v>
      </c>
      <c r="U244" s="254">
        <v>35.85</v>
      </c>
      <c r="V244" s="254">
        <v>41.85</v>
      </c>
      <c r="W244" s="254">
        <v>36.6</v>
      </c>
      <c r="X244" s="254">
        <v>26.1</v>
      </c>
      <c r="Y244" s="254">
        <v>28.1</v>
      </c>
      <c r="Z244" s="254">
        <v>32.85</v>
      </c>
      <c r="AA244" s="254"/>
    </row>
    <row r="245" spans="1:27" ht="11.25" customHeight="1" x14ac:dyDescent="0.2">
      <c r="A245" s="254" t="s">
        <v>304</v>
      </c>
      <c r="B245" s="7"/>
      <c r="C245" s="8">
        <v>-0.25</v>
      </c>
      <c r="D245" s="8">
        <v>0.35000000000000142</v>
      </c>
      <c r="E245" s="8">
        <v>0.25</v>
      </c>
      <c r="F245" s="8">
        <v>0.25</v>
      </c>
      <c r="G245" s="8">
        <v>0.25</v>
      </c>
      <c r="H245" s="8">
        <v>0.10000000000000142</v>
      </c>
      <c r="I245" s="8">
        <v>0</v>
      </c>
      <c r="J245" s="8">
        <v>0.75</v>
      </c>
      <c r="K245" s="8">
        <v>0.5</v>
      </c>
      <c r="L245" s="8">
        <v>0.35000000000000142</v>
      </c>
      <c r="M245" s="8">
        <v>0.20000000000000284</v>
      </c>
      <c r="N245" s="8">
        <v>0</v>
      </c>
      <c r="O245" s="8">
        <v>0</v>
      </c>
      <c r="P245" s="8">
        <v>0</v>
      </c>
      <c r="Q245" s="8">
        <v>0</v>
      </c>
      <c r="R245" s="8">
        <v>0.14999999999999858</v>
      </c>
      <c r="S245" s="8">
        <v>0.14999999999999858</v>
      </c>
      <c r="T245" s="8">
        <v>0.14999999999999858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4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4" t="s">
        <v>305</v>
      </c>
      <c r="B247" s="7"/>
      <c r="C247" s="254">
        <v>22</v>
      </c>
      <c r="D247" s="254">
        <v>19</v>
      </c>
      <c r="E247" s="254">
        <v>17.5</v>
      </c>
      <c r="F247" s="254">
        <v>13.75</v>
      </c>
      <c r="G247" s="254">
        <v>12</v>
      </c>
      <c r="H247" s="254">
        <v>13.5</v>
      </c>
      <c r="I247" s="254">
        <v>24</v>
      </c>
      <c r="J247" s="254">
        <v>28</v>
      </c>
      <c r="K247" s="254">
        <v>24</v>
      </c>
      <c r="L247" s="254">
        <v>21.5</v>
      </c>
      <c r="M247" s="254">
        <v>22.5</v>
      </c>
      <c r="N247" s="254">
        <v>24.25</v>
      </c>
      <c r="O247" s="254">
        <v>24.25</v>
      </c>
      <c r="P247" s="254">
        <v>21.25</v>
      </c>
      <c r="Q247" s="254">
        <v>19.25</v>
      </c>
      <c r="R247" s="254">
        <v>15.75</v>
      </c>
      <c r="S247" s="254">
        <v>13.75</v>
      </c>
      <c r="T247" s="254">
        <v>13.25</v>
      </c>
      <c r="U247" s="254">
        <v>27.25</v>
      </c>
      <c r="V247" s="254">
        <v>30.25</v>
      </c>
      <c r="W247" s="254">
        <v>28.25</v>
      </c>
      <c r="X247" s="254">
        <v>21.25</v>
      </c>
      <c r="Y247" s="254">
        <v>23.25</v>
      </c>
      <c r="Z247" s="254">
        <v>26.25</v>
      </c>
      <c r="AA247" s="254"/>
    </row>
    <row r="248" spans="1:27" ht="11.25" customHeight="1" x14ac:dyDescent="0.2">
      <c r="A248" s="254" t="s">
        <v>306</v>
      </c>
      <c r="B248" s="7"/>
      <c r="C248" s="254">
        <v>22</v>
      </c>
      <c r="D248" s="254">
        <v>19</v>
      </c>
      <c r="E248" s="254">
        <v>17</v>
      </c>
      <c r="F248" s="254">
        <v>13.75</v>
      </c>
      <c r="G248" s="254">
        <v>12</v>
      </c>
      <c r="H248" s="254">
        <v>12</v>
      </c>
      <c r="I248" s="254">
        <v>24</v>
      </c>
      <c r="J248" s="254">
        <v>28</v>
      </c>
      <c r="K248" s="254">
        <v>24</v>
      </c>
      <c r="L248" s="254">
        <v>21.5</v>
      </c>
      <c r="M248" s="254">
        <v>22.5</v>
      </c>
      <c r="N248" s="254">
        <v>24.25</v>
      </c>
      <c r="O248" s="254">
        <v>24.25</v>
      </c>
      <c r="P248" s="254">
        <v>21.25</v>
      </c>
      <c r="Q248" s="254">
        <v>19.25</v>
      </c>
      <c r="R248" s="254">
        <v>15.75</v>
      </c>
      <c r="S248" s="254">
        <v>13.75</v>
      </c>
      <c r="T248" s="254">
        <v>13.25</v>
      </c>
      <c r="U248" s="254">
        <v>27.25</v>
      </c>
      <c r="V248" s="254">
        <v>30.25</v>
      </c>
      <c r="W248" s="254">
        <v>28.25</v>
      </c>
      <c r="X248" s="254">
        <v>21.25</v>
      </c>
      <c r="Y248" s="254">
        <v>23.25</v>
      </c>
      <c r="Z248" s="254">
        <v>26.25</v>
      </c>
      <c r="AA248" s="254"/>
    </row>
    <row r="249" spans="1:27" ht="11.25" customHeight="1" x14ac:dyDescent="0.2">
      <c r="A249" s="254" t="s">
        <v>307</v>
      </c>
      <c r="B249" s="7"/>
      <c r="C249" s="8">
        <v>0</v>
      </c>
      <c r="D249" s="8">
        <v>0</v>
      </c>
      <c r="E249" s="8">
        <v>0.5</v>
      </c>
      <c r="F249" s="8">
        <v>0</v>
      </c>
      <c r="G249" s="8">
        <v>0</v>
      </c>
      <c r="H249" s="8">
        <v>1.5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4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4" t="s">
        <v>4</v>
      </c>
      <c r="B252" s="7"/>
      <c r="C252" s="254">
        <v>0</v>
      </c>
      <c r="D252" s="254">
        <v>0</v>
      </c>
      <c r="E252" s="254">
        <v>0</v>
      </c>
      <c r="F252" s="254">
        <v>0</v>
      </c>
      <c r="G252" s="254">
        <v>0</v>
      </c>
      <c r="H252" s="254">
        <v>0</v>
      </c>
      <c r="I252" s="254">
        <v>0</v>
      </c>
      <c r="J252" s="254">
        <v>0</v>
      </c>
      <c r="K252" s="254">
        <v>0</v>
      </c>
      <c r="L252" s="254">
        <v>0</v>
      </c>
      <c r="M252" s="254">
        <v>0</v>
      </c>
      <c r="N252" s="254">
        <v>0</v>
      </c>
      <c r="O252" s="254">
        <v>0</v>
      </c>
      <c r="P252" s="254">
        <v>0</v>
      </c>
      <c r="Q252" s="254">
        <v>0</v>
      </c>
      <c r="R252" s="254">
        <v>0</v>
      </c>
      <c r="S252" s="254">
        <v>0</v>
      </c>
      <c r="T252" s="254">
        <v>0</v>
      </c>
      <c r="U252" s="254">
        <v>0</v>
      </c>
      <c r="V252" s="254">
        <v>0</v>
      </c>
      <c r="W252" s="254">
        <v>0</v>
      </c>
      <c r="X252" s="254">
        <v>0</v>
      </c>
      <c r="Y252" s="254">
        <v>0</v>
      </c>
      <c r="Z252" s="254">
        <v>0</v>
      </c>
      <c r="AA252" s="254"/>
    </row>
    <row r="253" spans="1:27" ht="11.25" customHeight="1" x14ac:dyDescent="0.2">
      <c r="A253" s="254" t="s">
        <v>5</v>
      </c>
      <c r="B253" s="7"/>
      <c r="C253" s="254">
        <v>0</v>
      </c>
      <c r="D253" s="254">
        <v>0</v>
      </c>
      <c r="E253" s="254">
        <v>0</v>
      </c>
      <c r="F253" s="254">
        <v>0</v>
      </c>
      <c r="G253" s="254">
        <v>0</v>
      </c>
      <c r="H253" s="254">
        <v>0</v>
      </c>
      <c r="I253" s="254">
        <v>0</v>
      </c>
      <c r="J253" s="254">
        <v>0</v>
      </c>
      <c r="K253" s="254">
        <v>0</v>
      </c>
      <c r="L253" s="254">
        <v>0</v>
      </c>
      <c r="M253" s="254">
        <v>0</v>
      </c>
      <c r="N253" s="254">
        <v>0</v>
      </c>
      <c r="O253" s="254">
        <v>0</v>
      </c>
      <c r="P253" s="254">
        <v>0</v>
      </c>
      <c r="Q253" s="254">
        <v>0</v>
      </c>
      <c r="R253" s="254">
        <v>0</v>
      </c>
      <c r="S253" s="254">
        <v>0</v>
      </c>
      <c r="T253" s="254">
        <v>0</v>
      </c>
      <c r="U253" s="254">
        <v>0</v>
      </c>
      <c r="V253" s="254">
        <v>0</v>
      </c>
      <c r="W253" s="254">
        <v>0</v>
      </c>
      <c r="X253" s="254">
        <v>0</v>
      </c>
      <c r="Y253" s="254">
        <v>0</v>
      </c>
      <c r="Z253" s="254">
        <v>0</v>
      </c>
      <c r="AA253" s="254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4" t="s">
        <v>6</v>
      </c>
      <c r="B255" s="7"/>
      <c r="C255" s="254">
        <v>0</v>
      </c>
      <c r="D255" s="254">
        <v>0</v>
      </c>
      <c r="E255" s="254">
        <v>0</v>
      </c>
      <c r="F255" s="254">
        <v>0</v>
      </c>
      <c r="G255" s="254">
        <v>0</v>
      </c>
      <c r="H255" s="254">
        <v>0</v>
      </c>
      <c r="I255" s="254">
        <v>0</v>
      </c>
      <c r="J255" s="254">
        <v>0</v>
      </c>
      <c r="K255" s="254">
        <v>0</v>
      </c>
      <c r="L255" s="254">
        <v>0</v>
      </c>
      <c r="M255" s="254">
        <v>0</v>
      </c>
      <c r="N255" s="254">
        <v>0</v>
      </c>
      <c r="O255" s="254">
        <v>0</v>
      </c>
      <c r="P255" s="254">
        <v>0</v>
      </c>
      <c r="Q255" s="254">
        <v>0</v>
      </c>
      <c r="R255" s="254">
        <v>0</v>
      </c>
      <c r="S255" s="254">
        <v>0</v>
      </c>
      <c r="T255" s="254">
        <v>0</v>
      </c>
      <c r="U255" s="254">
        <v>0</v>
      </c>
      <c r="V255" s="254">
        <v>0</v>
      </c>
      <c r="W255" s="254">
        <v>0</v>
      </c>
      <c r="X255" s="254">
        <v>0</v>
      </c>
      <c r="Y255" s="254">
        <v>0</v>
      </c>
      <c r="Z255" s="254">
        <v>0</v>
      </c>
      <c r="AA255" s="254"/>
    </row>
    <row r="256" spans="1:27" ht="11.25" customHeight="1" x14ac:dyDescent="0.2">
      <c r="A256" s="254" t="s">
        <v>7</v>
      </c>
      <c r="B256" s="7"/>
      <c r="C256" s="254">
        <v>0</v>
      </c>
      <c r="D256" s="254">
        <v>0</v>
      </c>
      <c r="E256" s="254">
        <v>0</v>
      </c>
      <c r="F256" s="254">
        <v>0</v>
      </c>
      <c r="G256" s="254">
        <v>0</v>
      </c>
      <c r="H256" s="254">
        <v>0</v>
      </c>
      <c r="I256" s="254">
        <v>0</v>
      </c>
      <c r="J256" s="254">
        <v>0</v>
      </c>
      <c r="K256" s="254">
        <v>0</v>
      </c>
      <c r="L256" s="254">
        <v>0</v>
      </c>
      <c r="M256" s="254">
        <v>0</v>
      </c>
      <c r="N256" s="254">
        <v>0</v>
      </c>
      <c r="O256" s="254">
        <v>0</v>
      </c>
      <c r="P256" s="254">
        <v>0</v>
      </c>
      <c r="Q256" s="254">
        <v>0</v>
      </c>
      <c r="R256" s="254">
        <v>0</v>
      </c>
      <c r="S256" s="254">
        <v>0</v>
      </c>
      <c r="T256" s="254">
        <v>0</v>
      </c>
      <c r="U256" s="254">
        <v>0</v>
      </c>
      <c r="V256" s="254">
        <v>0</v>
      </c>
      <c r="W256" s="254">
        <v>0</v>
      </c>
      <c r="X256" s="254">
        <v>0</v>
      </c>
      <c r="Y256" s="254">
        <v>0</v>
      </c>
      <c r="Z256" s="254">
        <v>0</v>
      </c>
      <c r="AA256" s="254"/>
    </row>
    <row r="257" spans="1:27" ht="13.5" customHeight="1" thickBot="1" x14ac:dyDescent="0.25"/>
    <row r="258" spans="1:27" ht="12" customHeight="1" thickBot="1" x14ac:dyDescent="0.25">
      <c r="A258" s="158" t="s">
        <v>313</v>
      </c>
      <c r="C258" s="159" t="s">
        <v>229</v>
      </c>
      <c r="D258" s="159" t="s">
        <v>230</v>
      </c>
      <c r="E258" s="159" t="s">
        <v>231</v>
      </c>
      <c r="F258" s="159" t="s">
        <v>232</v>
      </c>
      <c r="G258" s="159" t="s">
        <v>233</v>
      </c>
      <c r="H258" s="159" t="s">
        <v>234</v>
      </c>
      <c r="I258" s="159" t="s">
        <v>235</v>
      </c>
      <c r="J258" s="159" t="s">
        <v>236</v>
      </c>
      <c r="K258" s="159" t="s">
        <v>237</v>
      </c>
      <c r="L258" s="159" t="s">
        <v>238</v>
      </c>
      <c r="M258" s="159" t="s">
        <v>239</v>
      </c>
      <c r="N258" s="159" t="s">
        <v>240</v>
      </c>
      <c r="O258" s="159" t="s">
        <v>241</v>
      </c>
      <c r="P258" s="159" t="s">
        <v>242</v>
      </c>
      <c r="Q258" s="159" t="s">
        <v>243</v>
      </c>
      <c r="R258" s="159" t="s">
        <v>244</v>
      </c>
      <c r="S258" s="159" t="s">
        <v>245</v>
      </c>
      <c r="T258" s="159" t="s">
        <v>246</v>
      </c>
      <c r="U258" s="159" t="s">
        <v>247</v>
      </c>
      <c r="V258" s="159" t="s">
        <v>248</v>
      </c>
      <c r="W258" s="159" t="s">
        <v>249</v>
      </c>
      <c r="X258" s="159" t="s">
        <v>250</v>
      </c>
      <c r="Y258" s="159" t="s">
        <v>251</v>
      </c>
      <c r="Z258" s="159" t="s">
        <v>252</v>
      </c>
      <c r="AA258" s="159" t="s">
        <v>72</v>
      </c>
    </row>
    <row r="259" spans="1:27" ht="11.25" customHeight="1" x14ac:dyDescent="0.2">
      <c r="A259" s="163" t="s">
        <v>295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296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283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297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298</v>
      </c>
      <c r="B264" s="161"/>
      <c r="C264" s="253">
        <v>0</v>
      </c>
      <c r="D264" s="253">
        <v>0</v>
      </c>
      <c r="E264" s="253">
        <v>0</v>
      </c>
      <c r="F264" s="253">
        <v>0</v>
      </c>
      <c r="G264" s="253">
        <v>0</v>
      </c>
      <c r="H264" s="253">
        <v>0</v>
      </c>
      <c r="I264" s="253">
        <v>0</v>
      </c>
      <c r="J264" s="253">
        <v>0</v>
      </c>
      <c r="K264" s="253">
        <v>0</v>
      </c>
      <c r="L264" s="253">
        <v>0</v>
      </c>
      <c r="M264" s="253">
        <v>0</v>
      </c>
      <c r="N264" s="253">
        <v>0</v>
      </c>
      <c r="O264" s="253">
        <v>0</v>
      </c>
      <c r="P264" s="253">
        <v>0</v>
      </c>
      <c r="Q264" s="253">
        <v>0</v>
      </c>
      <c r="R264" s="253">
        <v>0</v>
      </c>
      <c r="S264" s="253">
        <v>0</v>
      </c>
      <c r="T264" s="253">
        <v>0</v>
      </c>
      <c r="U264" s="253">
        <v>0</v>
      </c>
      <c r="V264" s="253">
        <v>0</v>
      </c>
      <c r="W264" s="253">
        <v>0</v>
      </c>
      <c r="X264" s="253">
        <v>0</v>
      </c>
      <c r="Y264" s="253">
        <v>0</v>
      </c>
      <c r="Z264" s="253">
        <v>0</v>
      </c>
      <c r="AA264" s="253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299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300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292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2" t="s">
        <v>301</v>
      </c>
    </row>
    <row r="271" spans="1:27" ht="11.25" customHeight="1" x14ac:dyDescent="0.2">
      <c r="A271" s="254" t="s">
        <v>302</v>
      </c>
      <c r="B271" s="7"/>
      <c r="C271" s="254">
        <v>25.5</v>
      </c>
      <c r="D271" s="254">
        <v>22.85</v>
      </c>
      <c r="E271" s="254">
        <v>19.75</v>
      </c>
      <c r="F271" s="254">
        <v>18</v>
      </c>
      <c r="G271" s="254">
        <v>17.5</v>
      </c>
      <c r="H271" s="254">
        <v>18.25</v>
      </c>
      <c r="I271" s="254">
        <v>29.1</v>
      </c>
      <c r="J271" s="254">
        <v>37.5</v>
      </c>
      <c r="K271" s="254">
        <v>34</v>
      </c>
      <c r="L271" s="254">
        <v>26.25</v>
      </c>
      <c r="M271" s="254">
        <v>28.1</v>
      </c>
      <c r="N271" s="254">
        <v>30.9</v>
      </c>
      <c r="O271" s="254">
        <v>32.35</v>
      </c>
      <c r="P271" s="254">
        <v>29.6</v>
      </c>
      <c r="Q271" s="254">
        <v>25.6</v>
      </c>
      <c r="R271" s="254">
        <v>21</v>
      </c>
      <c r="S271" s="254">
        <v>17.75</v>
      </c>
      <c r="T271" s="254">
        <v>19.75</v>
      </c>
      <c r="U271" s="254">
        <v>35.85</v>
      </c>
      <c r="V271" s="254">
        <v>41.85</v>
      </c>
      <c r="W271" s="254">
        <v>36.6</v>
      </c>
      <c r="X271" s="254">
        <v>26.1</v>
      </c>
      <c r="Y271" s="254">
        <v>28.1</v>
      </c>
      <c r="Z271" s="254">
        <v>32.85</v>
      </c>
      <c r="AA271" s="254"/>
    </row>
    <row r="272" spans="1:27" ht="11.25" customHeight="1" x14ac:dyDescent="0.2">
      <c r="A272" s="254" t="s">
        <v>303</v>
      </c>
      <c r="B272" s="7"/>
      <c r="C272" s="254">
        <v>25.75</v>
      </c>
      <c r="D272" s="254">
        <v>22.5</v>
      </c>
      <c r="E272" s="254">
        <v>19.5</v>
      </c>
      <c r="F272" s="254">
        <v>17.75</v>
      </c>
      <c r="G272" s="254">
        <v>17.25</v>
      </c>
      <c r="H272" s="254">
        <v>18.149999999999999</v>
      </c>
      <c r="I272" s="254">
        <v>29.1</v>
      </c>
      <c r="J272" s="254">
        <v>36.75</v>
      </c>
      <c r="K272" s="254">
        <v>33.5</v>
      </c>
      <c r="L272" s="254">
        <v>25.9</v>
      </c>
      <c r="M272" s="254">
        <v>27.9</v>
      </c>
      <c r="N272" s="254">
        <v>30.9</v>
      </c>
      <c r="O272" s="254">
        <v>32.35</v>
      </c>
      <c r="P272" s="254">
        <v>29.6</v>
      </c>
      <c r="Q272" s="254">
        <v>25.6</v>
      </c>
      <c r="R272" s="254">
        <v>20.85</v>
      </c>
      <c r="S272" s="254">
        <v>17.600000000000001</v>
      </c>
      <c r="T272" s="254">
        <v>19.600000000000001</v>
      </c>
      <c r="U272" s="254">
        <v>35.85</v>
      </c>
      <c r="V272" s="254">
        <v>41.85</v>
      </c>
      <c r="W272" s="254">
        <v>36.6</v>
      </c>
      <c r="X272" s="254">
        <v>26.1</v>
      </c>
      <c r="Y272" s="254">
        <v>28.1</v>
      </c>
      <c r="Z272" s="254">
        <v>32.85</v>
      </c>
      <c r="AA272" s="254"/>
    </row>
    <row r="273" spans="1:27" ht="11.25" customHeight="1" x14ac:dyDescent="0.2">
      <c r="A273" s="254" t="s">
        <v>304</v>
      </c>
      <c r="B273" s="7"/>
      <c r="C273" s="8">
        <v>-0.25</v>
      </c>
      <c r="D273" s="8">
        <v>0.35000000000000142</v>
      </c>
      <c r="E273" s="8">
        <v>0.25</v>
      </c>
      <c r="F273" s="8">
        <v>0.25</v>
      </c>
      <c r="G273" s="8">
        <v>0.25</v>
      </c>
      <c r="H273" s="8">
        <v>0.10000000000000142</v>
      </c>
      <c r="I273" s="8">
        <v>0</v>
      </c>
      <c r="J273" s="8">
        <v>0.75</v>
      </c>
      <c r="K273" s="8">
        <v>0.5</v>
      </c>
      <c r="L273" s="8">
        <v>0.35000000000000142</v>
      </c>
      <c r="M273" s="8">
        <v>0.20000000000000284</v>
      </c>
      <c r="N273" s="8">
        <v>0</v>
      </c>
      <c r="O273" s="8">
        <v>0</v>
      </c>
      <c r="P273" s="8">
        <v>0</v>
      </c>
      <c r="Q273" s="8">
        <v>0</v>
      </c>
      <c r="R273" s="8">
        <v>0.14999999999999858</v>
      </c>
      <c r="S273" s="8">
        <v>0.14999999999999858</v>
      </c>
      <c r="T273" s="8">
        <v>0.14999999999999858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4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4" t="s">
        <v>305</v>
      </c>
      <c r="B275" s="7"/>
      <c r="C275" s="254">
        <v>22</v>
      </c>
      <c r="D275" s="254">
        <v>19</v>
      </c>
      <c r="E275" s="254">
        <v>17.5</v>
      </c>
      <c r="F275" s="254">
        <v>13.75</v>
      </c>
      <c r="G275" s="254">
        <v>12</v>
      </c>
      <c r="H275" s="254">
        <v>13.5</v>
      </c>
      <c r="I275" s="254">
        <v>24</v>
      </c>
      <c r="J275" s="254">
        <v>28</v>
      </c>
      <c r="K275" s="254">
        <v>24</v>
      </c>
      <c r="L275" s="254">
        <v>21.5</v>
      </c>
      <c r="M275" s="254">
        <v>22.5</v>
      </c>
      <c r="N275" s="254">
        <v>24.25</v>
      </c>
      <c r="O275" s="254">
        <v>24.25</v>
      </c>
      <c r="P275" s="254">
        <v>21.25</v>
      </c>
      <c r="Q275" s="254">
        <v>19.25</v>
      </c>
      <c r="R275" s="254">
        <v>15.75</v>
      </c>
      <c r="S275" s="254">
        <v>13.75</v>
      </c>
      <c r="T275" s="254">
        <v>13.25</v>
      </c>
      <c r="U275" s="254">
        <v>27.25</v>
      </c>
      <c r="V275" s="254">
        <v>30.25</v>
      </c>
      <c r="W275" s="254">
        <v>28.25</v>
      </c>
      <c r="X275" s="254">
        <v>21.25</v>
      </c>
      <c r="Y275" s="254">
        <v>23.25</v>
      </c>
      <c r="Z275" s="254">
        <v>26.25</v>
      </c>
      <c r="AA275" s="254"/>
    </row>
    <row r="276" spans="1:27" ht="11.25" customHeight="1" x14ac:dyDescent="0.2">
      <c r="A276" s="254" t="s">
        <v>306</v>
      </c>
      <c r="B276" s="7"/>
      <c r="C276" s="254">
        <v>22</v>
      </c>
      <c r="D276" s="254">
        <v>19</v>
      </c>
      <c r="E276" s="254">
        <v>17</v>
      </c>
      <c r="F276" s="254">
        <v>13.75</v>
      </c>
      <c r="G276" s="254">
        <v>12</v>
      </c>
      <c r="H276" s="254">
        <v>12</v>
      </c>
      <c r="I276" s="254">
        <v>24</v>
      </c>
      <c r="J276" s="254">
        <v>28</v>
      </c>
      <c r="K276" s="254">
        <v>24</v>
      </c>
      <c r="L276" s="254">
        <v>21.5</v>
      </c>
      <c r="M276" s="254">
        <v>22.5</v>
      </c>
      <c r="N276" s="254">
        <v>24.25</v>
      </c>
      <c r="O276" s="254">
        <v>24.25</v>
      </c>
      <c r="P276" s="254">
        <v>21.25</v>
      </c>
      <c r="Q276" s="254">
        <v>19.25</v>
      </c>
      <c r="R276" s="254">
        <v>15.75</v>
      </c>
      <c r="S276" s="254">
        <v>13.75</v>
      </c>
      <c r="T276" s="254">
        <v>13.25</v>
      </c>
      <c r="U276" s="254">
        <v>27.25</v>
      </c>
      <c r="V276" s="254">
        <v>30.25</v>
      </c>
      <c r="W276" s="254">
        <v>28.25</v>
      </c>
      <c r="X276" s="254">
        <v>21.25</v>
      </c>
      <c r="Y276" s="254">
        <v>23.25</v>
      </c>
      <c r="Z276" s="254">
        <v>26.25</v>
      </c>
      <c r="AA276" s="254"/>
    </row>
    <row r="277" spans="1:27" ht="11.25" customHeight="1" x14ac:dyDescent="0.2">
      <c r="A277" s="254" t="s">
        <v>307</v>
      </c>
      <c r="B277" s="7"/>
      <c r="C277" s="8">
        <v>0</v>
      </c>
      <c r="D277" s="8">
        <v>0</v>
      </c>
      <c r="E277" s="8">
        <v>0.5</v>
      </c>
      <c r="F277" s="8">
        <v>0</v>
      </c>
      <c r="G277" s="8">
        <v>0</v>
      </c>
      <c r="H277" s="8">
        <v>1.5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4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4" t="s">
        <v>4</v>
      </c>
      <c r="B280" s="7"/>
      <c r="C280" s="254">
        <v>0</v>
      </c>
      <c r="D280" s="254">
        <v>0</v>
      </c>
      <c r="E280" s="254">
        <v>0</v>
      </c>
      <c r="F280" s="254">
        <v>0</v>
      </c>
      <c r="G280" s="254">
        <v>0</v>
      </c>
      <c r="H280" s="254">
        <v>0</v>
      </c>
      <c r="I280" s="254">
        <v>0</v>
      </c>
      <c r="J280" s="254">
        <v>0</v>
      </c>
      <c r="K280" s="254">
        <v>0</v>
      </c>
      <c r="L280" s="254">
        <v>0</v>
      </c>
      <c r="M280" s="254">
        <v>0</v>
      </c>
      <c r="N280" s="254">
        <v>0</v>
      </c>
      <c r="O280" s="254">
        <v>0</v>
      </c>
      <c r="P280" s="254">
        <v>0</v>
      </c>
      <c r="Q280" s="254">
        <v>0</v>
      </c>
      <c r="R280" s="254">
        <v>0</v>
      </c>
      <c r="S280" s="254">
        <v>0</v>
      </c>
      <c r="T280" s="254">
        <v>0</v>
      </c>
      <c r="U280" s="254">
        <v>0</v>
      </c>
      <c r="V280" s="254">
        <v>0</v>
      </c>
      <c r="W280" s="254">
        <v>0</v>
      </c>
      <c r="X280" s="254">
        <v>0</v>
      </c>
      <c r="Y280" s="254">
        <v>0</v>
      </c>
      <c r="Z280" s="254">
        <v>0</v>
      </c>
      <c r="AA280" s="254"/>
    </row>
    <row r="281" spans="1:27" ht="11.25" customHeight="1" x14ac:dyDescent="0.2">
      <c r="A281" s="254" t="s">
        <v>5</v>
      </c>
      <c r="B281" s="7"/>
      <c r="C281" s="254">
        <v>0</v>
      </c>
      <c r="D281" s="254">
        <v>0</v>
      </c>
      <c r="E281" s="254">
        <v>0</v>
      </c>
      <c r="F281" s="254">
        <v>0</v>
      </c>
      <c r="G281" s="254">
        <v>0</v>
      </c>
      <c r="H281" s="254">
        <v>0</v>
      </c>
      <c r="I281" s="254">
        <v>0</v>
      </c>
      <c r="J281" s="254">
        <v>0</v>
      </c>
      <c r="K281" s="254">
        <v>0</v>
      </c>
      <c r="L281" s="254">
        <v>0</v>
      </c>
      <c r="M281" s="254">
        <v>0</v>
      </c>
      <c r="N281" s="254">
        <v>0</v>
      </c>
      <c r="O281" s="254">
        <v>0</v>
      </c>
      <c r="P281" s="254">
        <v>0</v>
      </c>
      <c r="Q281" s="254">
        <v>0</v>
      </c>
      <c r="R281" s="254">
        <v>0</v>
      </c>
      <c r="S281" s="254">
        <v>0</v>
      </c>
      <c r="T281" s="254">
        <v>0</v>
      </c>
      <c r="U281" s="254">
        <v>0</v>
      </c>
      <c r="V281" s="254">
        <v>0</v>
      </c>
      <c r="W281" s="254">
        <v>0</v>
      </c>
      <c r="X281" s="254">
        <v>0</v>
      </c>
      <c r="Y281" s="254">
        <v>0</v>
      </c>
      <c r="Z281" s="254">
        <v>0</v>
      </c>
      <c r="AA281" s="254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4" t="s">
        <v>6</v>
      </c>
      <c r="B283" s="7"/>
      <c r="C283" s="254">
        <v>0</v>
      </c>
      <c r="D283" s="254">
        <v>0</v>
      </c>
      <c r="E283" s="254">
        <v>0</v>
      </c>
      <c r="F283" s="254">
        <v>0</v>
      </c>
      <c r="G283" s="254">
        <v>0</v>
      </c>
      <c r="H283" s="254">
        <v>0</v>
      </c>
      <c r="I283" s="254">
        <v>0</v>
      </c>
      <c r="J283" s="254">
        <v>0</v>
      </c>
      <c r="K283" s="254">
        <v>0</v>
      </c>
      <c r="L283" s="254">
        <v>0</v>
      </c>
      <c r="M283" s="254">
        <v>0</v>
      </c>
      <c r="N283" s="254">
        <v>0</v>
      </c>
      <c r="O283" s="254">
        <v>0</v>
      </c>
      <c r="P283" s="254">
        <v>0</v>
      </c>
      <c r="Q283" s="254">
        <v>0</v>
      </c>
      <c r="R283" s="254">
        <v>0</v>
      </c>
      <c r="S283" s="254">
        <v>0</v>
      </c>
      <c r="T283" s="254">
        <v>0</v>
      </c>
      <c r="U283" s="254">
        <v>0</v>
      </c>
      <c r="V283" s="254">
        <v>0</v>
      </c>
      <c r="W283" s="254">
        <v>0</v>
      </c>
      <c r="X283" s="254">
        <v>0</v>
      </c>
      <c r="Y283" s="254">
        <v>0</v>
      </c>
      <c r="Z283" s="254">
        <v>0</v>
      </c>
      <c r="AA283" s="254"/>
    </row>
    <row r="284" spans="1:27" ht="11.25" customHeight="1" x14ac:dyDescent="0.2">
      <c r="A284" s="254" t="s">
        <v>7</v>
      </c>
      <c r="B284" s="7"/>
      <c r="C284" s="254">
        <v>0</v>
      </c>
      <c r="D284" s="254">
        <v>0</v>
      </c>
      <c r="E284" s="254">
        <v>0</v>
      </c>
      <c r="F284" s="254">
        <v>0</v>
      </c>
      <c r="G284" s="254">
        <v>0</v>
      </c>
      <c r="H284" s="254">
        <v>0</v>
      </c>
      <c r="I284" s="254">
        <v>0</v>
      </c>
      <c r="J284" s="254">
        <v>0</v>
      </c>
      <c r="K284" s="254">
        <v>0</v>
      </c>
      <c r="L284" s="254">
        <v>0</v>
      </c>
      <c r="M284" s="254">
        <v>0</v>
      </c>
      <c r="N284" s="254">
        <v>0</v>
      </c>
      <c r="O284" s="254">
        <v>0</v>
      </c>
      <c r="P284" s="254">
        <v>0</v>
      </c>
      <c r="Q284" s="254">
        <v>0</v>
      </c>
      <c r="R284" s="254">
        <v>0</v>
      </c>
      <c r="S284" s="254">
        <v>0</v>
      </c>
      <c r="T284" s="254">
        <v>0</v>
      </c>
      <c r="U284" s="254">
        <v>0</v>
      </c>
      <c r="V284" s="254">
        <v>0</v>
      </c>
      <c r="W284" s="254">
        <v>0</v>
      </c>
      <c r="X284" s="254">
        <v>0</v>
      </c>
      <c r="Y284" s="254">
        <v>0</v>
      </c>
      <c r="Z284" s="254">
        <v>0</v>
      </c>
      <c r="AA284" s="254"/>
    </row>
    <row r="285" spans="1:27" ht="13.5" customHeight="1" thickBot="1" x14ac:dyDescent="0.25"/>
    <row r="286" spans="1:27" ht="12" customHeight="1" thickBot="1" x14ac:dyDescent="0.25">
      <c r="A286" s="158" t="s">
        <v>314</v>
      </c>
      <c r="C286" s="159" t="s">
        <v>229</v>
      </c>
      <c r="D286" s="159" t="s">
        <v>230</v>
      </c>
      <c r="E286" s="159" t="s">
        <v>231</v>
      </c>
      <c r="F286" s="159" t="s">
        <v>232</v>
      </c>
      <c r="G286" s="159" t="s">
        <v>233</v>
      </c>
      <c r="H286" s="159" t="s">
        <v>234</v>
      </c>
      <c r="I286" s="159" t="s">
        <v>235</v>
      </c>
      <c r="J286" s="159" t="s">
        <v>236</v>
      </c>
      <c r="K286" s="159" t="s">
        <v>237</v>
      </c>
      <c r="L286" s="159" t="s">
        <v>238</v>
      </c>
      <c r="M286" s="159" t="s">
        <v>239</v>
      </c>
      <c r="N286" s="159" t="s">
        <v>240</v>
      </c>
      <c r="O286" s="159" t="s">
        <v>241</v>
      </c>
      <c r="P286" s="159" t="s">
        <v>242</v>
      </c>
      <c r="Q286" s="159" t="s">
        <v>243</v>
      </c>
      <c r="R286" s="159" t="s">
        <v>244</v>
      </c>
      <c r="S286" s="159" t="s">
        <v>245</v>
      </c>
      <c r="T286" s="159" t="s">
        <v>246</v>
      </c>
      <c r="U286" s="159" t="s">
        <v>247</v>
      </c>
      <c r="V286" s="159" t="s">
        <v>248</v>
      </c>
      <c r="W286" s="159" t="s">
        <v>249</v>
      </c>
      <c r="X286" s="159" t="s">
        <v>250</v>
      </c>
      <c r="Y286" s="159" t="s">
        <v>251</v>
      </c>
      <c r="Z286" s="159" t="s">
        <v>252</v>
      </c>
      <c r="AA286" s="159" t="s">
        <v>72</v>
      </c>
    </row>
    <row r="287" spans="1:27" ht="11.25" customHeight="1" x14ac:dyDescent="0.2">
      <c r="A287" s="163" t="s">
        <v>295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296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283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297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298</v>
      </c>
      <c r="B292" s="161"/>
      <c r="C292" s="253">
        <v>0</v>
      </c>
      <c r="D292" s="253">
        <v>0</v>
      </c>
      <c r="E292" s="253">
        <v>0</v>
      </c>
      <c r="F292" s="253">
        <v>0</v>
      </c>
      <c r="G292" s="253">
        <v>0</v>
      </c>
      <c r="H292" s="253">
        <v>0</v>
      </c>
      <c r="I292" s="253">
        <v>0</v>
      </c>
      <c r="J292" s="253">
        <v>0</v>
      </c>
      <c r="K292" s="253">
        <v>0</v>
      </c>
      <c r="L292" s="253">
        <v>0</v>
      </c>
      <c r="M292" s="253">
        <v>0</v>
      </c>
      <c r="N292" s="253">
        <v>0</v>
      </c>
      <c r="O292" s="253">
        <v>0</v>
      </c>
      <c r="P292" s="253">
        <v>0</v>
      </c>
      <c r="Q292" s="253">
        <v>0</v>
      </c>
      <c r="R292" s="253">
        <v>0</v>
      </c>
      <c r="S292" s="253">
        <v>0</v>
      </c>
      <c r="T292" s="253">
        <v>0</v>
      </c>
      <c r="U292" s="253">
        <v>0</v>
      </c>
      <c r="V292" s="253">
        <v>0</v>
      </c>
      <c r="W292" s="253">
        <v>0</v>
      </c>
      <c r="X292" s="253">
        <v>0</v>
      </c>
      <c r="Y292" s="253">
        <v>0</v>
      </c>
      <c r="Z292" s="253">
        <v>0</v>
      </c>
      <c r="AA292" s="253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299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300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292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2" t="s">
        <v>301</v>
      </c>
    </row>
    <row r="299" spans="1:27" ht="11.25" customHeight="1" x14ac:dyDescent="0.2">
      <c r="A299" s="254" t="s">
        <v>302</v>
      </c>
      <c r="B299" s="7"/>
      <c r="C299" s="254">
        <v>25.5</v>
      </c>
      <c r="D299" s="254">
        <v>22.85</v>
      </c>
      <c r="E299" s="254">
        <v>19.75</v>
      </c>
      <c r="F299" s="254">
        <v>18</v>
      </c>
      <c r="G299" s="254">
        <v>17.5</v>
      </c>
      <c r="H299" s="254">
        <v>18.25</v>
      </c>
      <c r="I299" s="254">
        <v>29.1</v>
      </c>
      <c r="J299" s="254">
        <v>37.5</v>
      </c>
      <c r="K299" s="254">
        <v>34</v>
      </c>
      <c r="L299" s="254">
        <v>26.25</v>
      </c>
      <c r="M299" s="254">
        <v>28.1</v>
      </c>
      <c r="N299" s="254">
        <v>30.9</v>
      </c>
      <c r="O299" s="254">
        <v>32.35</v>
      </c>
      <c r="P299" s="254">
        <v>29.6</v>
      </c>
      <c r="Q299" s="254">
        <v>25.6</v>
      </c>
      <c r="R299" s="254">
        <v>21</v>
      </c>
      <c r="S299" s="254">
        <v>17.75</v>
      </c>
      <c r="T299" s="254">
        <v>19.75</v>
      </c>
      <c r="U299" s="254">
        <v>35.85</v>
      </c>
      <c r="V299" s="254">
        <v>41.85</v>
      </c>
      <c r="W299" s="254">
        <v>36.6</v>
      </c>
      <c r="X299" s="254">
        <v>26.1</v>
      </c>
      <c r="Y299" s="254">
        <v>28.1</v>
      </c>
      <c r="Z299" s="254">
        <v>32.85</v>
      </c>
      <c r="AA299" s="254"/>
    </row>
    <row r="300" spans="1:27" ht="11.25" customHeight="1" x14ac:dyDescent="0.2">
      <c r="A300" s="254" t="s">
        <v>303</v>
      </c>
      <c r="B300" s="7"/>
      <c r="C300" s="254">
        <v>25.75</v>
      </c>
      <c r="D300" s="254">
        <v>22.5</v>
      </c>
      <c r="E300" s="254">
        <v>19.5</v>
      </c>
      <c r="F300" s="254">
        <v>17.75</v>
      </c>
      <c r="G300" s="254">
        <v>17.25</v>
      </c>
      <c r="H300" s="254">
        <v>18.149999999999999</v>
      </c>
      <c r="I300" s="254">
        <v>29.1</v>
      </c>
      <c r="J300" s="254">
        <v>36.75</v>
      </c>
      <c r="K300" s="254">
        <v>33.5</v>
      </c>
      <c r="L300" s="254">
        <v>25.9</v>
      </c>
      <c r="M300" s="254">
        <v>27.9</v>
      </c>
      <c r="N300" s="254">
        <v>30.9</v>
      </c>
      <c r="O300" s="254">
        <v>32.35</v>
      </c>
      <c r="P300" s="254">
        <v>29.6</v>
      </c>
      <c r="Q300" s="254">
        <v>25.6</v>
      </c>
      <c r="R300" s="254">
        <v>20.85</v>
      </c>
      <c r="S300" s="254">
        <v>17.600000000000001</v>
      </c>
      <c r="T300" s="254">
        <v>19.600000000000001</v>
      </c>
      <c r="U300" s="254">
        <v>35.85</v>
      </c>
      <c r="V300" s="254">
        <v>41.85</v>
      </c>
      <c r="W300" s="254">
        <v>36.6</v>
      </c>
      <c r="X300" s="254">
        <v>26.1</v>
      </c>
      <c r="Y300" s="254">
        <v>28.1</v>
      </c>
      <c r="Z300" s="254">
        <v>32.85</v>
      </c>
      <c r="AA300" s="254"/>
    </row>
    <row r="301" spans="1:27" ht="11.25" customHeight="1" x14ac:dyDescent="0.2">
      <c r="A301" s="254" t="s">
        <v>304</v>
      </c>
      <c r="B301" s="7"/>
      <c r="C301" s="8">
        <v>-0.25</v>
      </c>
      <c r="D301" s="8">
        <v>0.35000000000000142</v>
      </c>
      <c r="E301" s="8">
        <v>0.25</v>
      </c>
      <c r="F301" s="8">
        <v>0.25</v>
      </c>
      <c r="G301" s="8">
        <v>0.25</v>
      </c>
      <c r="H301" s="8">
        <v>0.10000000000000142</v>
      </c>
      <c r="I301" s="8">
        <v>0</v>
      </c>
      <c r="J301" s="8">
        <v>0.75</v>
      </c>
      <c r="K301" s="8">
        <v>0.5</v>
      </c>
      <c r="L301" s="8">
        <v>0.35000000000000142</v>
      </c>
      <c r="M301" s="8">
        <v>0.20000000000000284</v>
      </c>
      <c r="N301" s="8">
        <v>0</v>
      </c>
      <c r="O301" s="8">
        <v>0</v>
      </c>
      <c r="P301" s="8">
        <v>0</v>
      </c>
      <c r="Q301" s="8">
        <v>0</v>
      </c>
      <c r="R301" s="8">
        <v>0.14999999999999858</v>
      </c>
      <c r="S301" s="8">
        <v>0.14999999999999858</v>
      </c>
      <c r="T301" s="8">
        <v>0.14999999999999858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4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4" t="s">
        <v>305</v>
      </c>
      <c r="B303" s="7"/>
      <c r="C303" s="254">
        <v>22</v>
      </c>
      <c r="D303" s="254">
        <v>19</v>
      </c>
      <c r="E303" s="254">
        <v>17.5</v>
      </c>
      <c r="F303" s="254">
        <v>13.75</v>
      </c>
      <c r="G303" s="254">
        <v>12</v>
      </c>
      <c r="H303" s="254">
        <v>13.5</v>
      </c>
      <c r="I303" s="254">
        <v>24</v>
      </c>
      <c r="J303" s="254">
        <v>28</v>
      </c>
      <c r="K303" s="254">
        <v>24</v>
      </c>
      <c r="L303" s="254">
        <v>21.5</v>
      </c>
      <c r="M303" s="254">
        <v>22.5</v>
      </c>
      <c r="N303" s="254">
        <v>24.25</v>
      </c>
      <c r="O303" s="254">
        <v>24.25</v>
      </c>
      <c r="P303" s="254">
        <v>21.25</v>
      </c>
      <c r="Q303" s="254">
        <v>19.25</v>
      </c>
      <c r="R303" s="254">
        <v>15.75</v>
      </c>
      <c r="S303" s="254">
        <v>13.75</v>
      </c>
      <c r="T303" s="254">
        <v>13.25</v>
      </c>
      <c r="U303" s="254">
        <v>27.25</v>
      </c>
      <c r="V303" s="254">
        <v>30.25</v>
      </c>
      <c r="W303" s="254">
        <v>28.25</v>
      </c>
      <c r="X303" s="254">
        <v>21.25</v>
      </c>
      <c r="Y303" s="254">
        <v>23.25</v>
      </c>
      <c r="Z303" s="254">
        <v>26.25</v>
      </c>
      <c r="AA303" s="254"/>
    </row>
    <row r="304" spans="1:27" ht="11.25" customHeight="1" x14ac:dyDescent="0.2">
      <c r="A304" s="254" t="s">
        <v>306</v>
      </c>
      <c r="B304" s="7"/>
      <c r="C304" s="254">
        <v>22</v>
      </c>
      <c r="D304" s="254">
        <v>19</v>
      </c>
      <c r="E304" s="254">
        <v>17</v>
      </c>
      <c r="F304" s="254">
        <v>13.75</v>
      </c>
      <c r="G304" s="254">
        <v>12</v>
      </c>
      <c r="H304" s="254">
        <v>12</v>
      </c>
      <c r="I304" s="254">
        <v>24</v>
      </c>
      <c r="J304" s="254">
        <v>28</v>
      </c>
      <c r="K304" s="254">
        <v>24</v>
      </c>
      <c r="L304" s="254">
        <v>21.5</v>
      </c>
      <c r="M304" s="254">
        <v>22.5</v>
      </c>
      <c r="N304" s="254">
        <v>24.25</v>
      </c>
      <c r="O304" s="254">
        <v>24.25</v>
      </c>
      <c r="P304" s="254">
        <v>21.25</v>
      </c>
      <c r="Q304" s="254">
        <v>19.25</v>
      </c>
      <c r="R304" s="254">
        <v>15.75</v>
      </c>
      <c r="S304" s="254">
        <v>13.75</v>
      </c>
      <c r="T304" s="254">
        <v>13.25</v>
      </c>
      <c r="U304" s="254">
        <v>27.25</v>
      </c>
      <c r="V304" s="254">
        <v>30.25</v>
      </c>
      <c r="W304" s="254">
        <v>28.25</v>
      </c>
      <c r="X304" s="254">
        <v>21.25</v>
      </c>
      <c r="Y304" s="254">
        <v>23.25</v>
      </c>
      <c r="Z304" s="254">
        <v>26.25</v>
      </c>
      <c r="AA304" s="254"/>
    </row>
    <row r="305" spans="1:27" ht="11.25" customHeight="1" x14ac:dyDescent="0.2">
      <c r="A305" s="254" t="s">
        <v>307</v>
      </c>
      <c r="B305" s="7"/>
      <c r="C305" s="8">
        <v>0</v>
      </c>
      <c r="D305" s="8">
        <v>0</v>
      </c>
      <c r="E305" s="8">
        <v>0.5</v>
      </c>
      <c r="F305" s="8">
        <v>0</v>
      </c>
      <c r="G305" s="8">
        <v>0</v>
      </c>
      <c r="H305" s="8">
        <v>1.5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4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4" t="s">
        <v>4</v>
      </c>
      <c r="B308" s="7"/>
      <c r="C308" s="254">
        <v>0</v>
      </c>
      <c r="D308" s="254">
        <v>0</v>
      </c>
      <c r="E308" s="254">
        <v>0</v>
      </c>
      <c r="F308" s="254">
        <v>0</v>
      </c>
      <c r="G308" s="254">
        <v>0</v>
      </c>
      <c r="H308" s="254">
        <v>0</v>
      </c>
      <c r="I308" s="254">
        <v>0</v>
      </c>
      <c r="J308" s="254">
        <v>0</v>
      </c>
      <c r="K308" s="254">
        <v>0</v>
      </c>
      <c r="L308" s="254">
        <v>0</v>
      </c>
      <c r="M308" s="254">
        <v>0</v>
      </c>
      <c r="N308" s="254">
        <v>0</v>
      </c>
      <c r="O308" s="254">
        <v>0</v>
      </c>
      <c r="P308" s="254">
        <v>0</v>
      </c>
      <c r="Q308" s="254">
        <v>0</v>
      </c>
      <c r="R308" s="254">
        <v>0</v>
      </c>
      <c r="S308" s="254">
        <v>0</v>
      </c>
      <c r="T308" s="254">
        <v>0</v>
      </c>
      <c r="U308" s="254">
        <v>0</v>
      </c>
      <c r="V308" s="254">
        <v>0</v>
      </c>
      <c r="W308" s="254">
        <v>0</v>
      </c>
      <c r="X308" s="254">
        <v>0</v>
      </c>
      <c r="Y308" s="254">
        <v>0</v>
      </c>
      <c r="Z308" s="254">
        <v>0</v>
      </c>
      <c r="AA308" s="254"/>
    </row>
    <row r="309" spans="1:27" ht="11.25" customHeight="1" x14ac:dyDescent="0.2">
      <c r="A309" s="254" t="s">
        <v>5</v>
      </c>
      <c r="B309" s="7"/>
      <c r="C309" s="254"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  <c r="L309" s="254">
        <v>0</v>
      </c>
      <c r="M309" s="254">
        <v>0</v>
      </c>
      <c r="N309" s="254">
        <v>0</v>
      </c>
      <c r="O309" s="254">
        <v>0</v>
      </c>
      <c r="P309" s="254">
        <v>0</v>
      </c>
      <c r="Q309" s="254">
        <v>0</v>
      </c>
      <c r="R309" s="254">
        <v>0</v>
      </c>
      <c r="S309" s="254">
        <v>0</v>
      </c>
      <c r="T309" s="254">
        <v>0</v>
      </c>
      <c r="U309" s="254">
        <v>0</v>
      </c>
      <c r="V309" s="254">
        <v>0</v>
      </c>
      <c r="W309" s="254">
        <v>0</v>
      </c>
      <c r="X309" s="254">
        <v>0</v>
      </c>
      <c r="Y309" s="254">
        <v>0</v>
      </c>
      <c r="Z309" s="254">
        <v>0</v>
      </c>
      <c r="AA309" s="254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4" t="s">
        <v>6</v>
      </c>
      <c r="B311" s="7"/>
      <c r="C311" s="254"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54">
        <v>0</v>
      </c>
      <c r="K311" s="254">
        <v>0</v>
      </c>
      <c r="L311" s="254">
        <v>0</v>
      </c>
      <c r="M311" s="254">
        <v>0</v>
      </c>
      <c r="N311" s="254">
        <v>0</v>
      </c>
      <c r="O311" s="254">
        <v>0</v>
      </c>
      <c r="P311" s="254">
        <v>0</v>
      </c>
      <c r="Q311" s="254">
        <v>0</v>
      </c>
      <c r="R311" s="254">
        <v>0</v>
      </c>
      <c r="S311" s="254">
        <v>0</v>
      </c>
      <c r="T311" s="254">
        <v>0</v>
      </c>
      <c r="U311" s="254">
        <v>0</v>
      </c>
      <c r="V311" s="254">
        <v>0</v>
      </c>
      <c r="W311" s="254">
        <v>0</v>
      </c>
      <c r="X311" s="254">
        <v>0</v>
      </c>
      <c r="Y311" s="254">
        <v>0</v>
      </c>
      <c r="Z311" s="254">
        <v>0</v>
      </c>
      <c r="AA311" s="254"/>
    </row>
    <row r="312" spans="1:27" ht="11.25" customHeight="1" x14ac:dyDescent="0.2">
      <c r="A312" s="254" t="s">
        <v>7</v>
      </c>
      <c r="B312" s="7"/>
      <c r="C312" s="254">
        <v>0</v>
      </c>
      <c r="D312" s="254">
        <v>0</v>
      </c>
      <c r="E312" s="254">
        <v>0</v>
      </c>
      <c r="F312" s="254">
        <v>0</v>
      </c>
      <c r="G312" s="254">
        <v>0</v>
      </c>
      <c r="H312" s="254">
        <v>0</v>
      </c>
      <c r="I312" s="254">
        <v>0</v>
      </c>
      <c r="J312" s="254">
        <v>0</v>
      </c>
      <c r="K312" s="254">
        <v>0</v>
      </c>
      <c r="L312" s="254">
        <v>0</v>
      </c>
      <c r="M312" s="254">
        <v>0</v>
      </c>
      <c r="N312" s="254">
        <v>0</v>
      </c>
      <c r="O312" s="254">
        <v>0</v>
      </c>
      <c r="P312" s="254">
        <v>0</v>
      </c>
      <c r="Q312" s="254">
        <v>0</v>
      </c>
      <c r="R312" s="254">
        <v>0</v>
      </c>
      <c r="S312" s="254">
        <v>0</v>
      </c>
      <c r="T312" s="254">
        <v>0</v>
      </c>
      <c r="U312" s="254">
        <v>0</v>
      </c>
      <c r="V312" s="254">
        <v>0</v>
      </c>
      <c r="W312" s="254">
        <v>0</v>
      </c>
      <c r="X312" s="254">
        <v>0</v>
      </c>
      <c r="Y312" s="254">
        <v>0</v>
      </c>
      <c r="Z312" s="254">
        <v>0</v>
      </c>
      <c r="AA312" s="254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>
      <selection activeCell="I9" sqref="I9"/>
    </sheetView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28,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-3637628</v>
      </c>
      <c r="F8" s="62" t="s">
        <v>66</v>
      </c>
      <c r="G8" s="76"/>
      <c r="I8" s="104">
        <f>'POWER SUM'!C23</f>
        <v>60124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3117614</v>
      </c>
      <c r="F9" s="62" t="s">
        <v>62</v>
      </c>
      <c r="I9" s="155">
        <f>O59+300</f>
        <v>-33773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-122301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-12939128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-12980870.558000006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63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6">
        <v>-3833913</v>
      </c>
      <c r="N16" s="206">
        <f>'SPEC SETTLEMENTS'!C4</f>
        <v>-3637628</v>
      </c>
      <c r="O16" s="69">
        <f>SUM(C16:N16)</f>
        <v>-41742.558000005782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3223821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-106207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3117614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268946</v>
      </c>
      <c r="D36" s="63">
        <f>'SPEC REPORT DETAILS'!K9+'SPEC REPORT DETAILS'!K22+'SPEC REPORT DETAILS'!K48</f>
        <v>466957</v>
      </c>
      <c r="E36" s="63">
        <f>'SPEC REPORT DETAILS'!L9+'SPEC REPORT DETAILS'!L22+'SPEC REPORT DETAILS'!L48</f>
        <v>542588</v>
      </c>
      <c r="F36" s="63">
        <f>'SPEC REPORT DETAILS'!M9+'SPEC REPORT DETAILS'!M22+'SPEC REPORT DETAILS'!M48</f>
        <v>120516</v>
      </c>
      <c r="G36" s="63">
        <f>'SPEC REPORT DETAILS'!N9+'SPEC REPORT DETAILS'!N22+'SPEC REPORT DETAILS'!N48</f>
        <v>133114</v>
      </c>
      <c r="H36" s="63">
        <f>'SPEC REPORT DETAILS'!O9+'SPEC REPORT DETAILS'!O22+'SPEC REPORT DETAILS'!O48</f>
        <v>135962</v>
      </c>
      <c r="I36" s="63">
        <f>'SPEC REPORT DETAILS'!P9+'SPEC REPORT DETAILS'!P22+'SPEC REPORT DETAILS'!P48</f>
        <v>339549</v>
      </c>
      <c r="J36" s="63">
        <f>'SPEC REPORT DETAILS'!Q9+'SPEC REPORT DETAILS'!Q22+'SPEC REPORT DETAILS'!Q48</f>
        <v>351799</v>
      </c>
      <c r="K36" s="63">
        <f>'SPEC REPORT DETAILS'!R9+'SPEC REPORT DETAILS'!R22+'SPEC REPORT DETAILS'!R48</f>
        <v>311967</v>
      </c>
      <c r="L36" s="63">
        <f>'SPEC REPORT DETAILS'!S9+'SPEC REPORT DETAILS'!S22+'SPEC REPORT DETAILS'!S48</f>
        <v>194901</v>
      </c>
      <c r="M36" s="63">
        <f>'SPEC REPORT DETAILS'!T9+'SPEC REPORT DETAILS'!T22+'SPEC REPORT DETAILS'!T48</f>
        <v>180020</v>
      </c>
      <c r="N36" s="63">
        <f>'SPEC REPORT DETAILS'!U9+'SPEC REPORT DETAILS'!U22+'SPEC REPORT DETAILS'!U48</f>
        <v>177502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4688</v>
      </c>
      <c r="E37" s="63">
        <f>'SPEC REPORT DETAILS'!L10+'SPEC REPORT DETAILS'!L23+'SPEC REPORT DETAILS'!L36+'SPEC REPORT DETAILS'!L49+'SPEC REPORT DETAILS'!L57</f>
        <v>5067</v>
      </c>
      <c r="F37" s="63">
        <f>'SPEC REPORT DETAILS'!M10+'SPEC REPORT DETAILS'!M23+'SPEC REPORT DETAILS'!M36+'SPEC REPORT DETAILS'!M49+'SPEC REPORT DETAILS'!M57</f>
        <v>-9216</v>
      </c>
      <c r="G37" s="63">
        <f>'SPEC REPORT DETAILS'!N10+'SPEC REPORT DETAILS'!N23+'SPEC REPORT DETAILS'!N36+'SPEC REPORT DETAILS'!N49+'SPEC REPORT DETAILS'!N57</f>
        <v>31273</v>
      </c>
      <c r="H37" s="63">
        <f>'SPEC REPORT DETAILS'!O10+'SPEC REPORT DETAILS'!O23+'SPEC REPORT DETAILS'!O36+'SPEC REPORT DETAILS'!O49+'SPEC REPORT DETAILS'!O57</f>
        <v>-138019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268946</v>
      </c>
      <c r="D39" s="69">
        <f t="shared" ref="D39:N39" si="1">SUM(D36:D38)</f>
        <v>471645</v>
      </c>
      <c r="E39" s="69">
        <f t="shared" si="1"/>
        <v>547655</v>
      </c>
      <c r="F39" s="69">
        <f t="shared" si="1"/>
        <v>111300</v>
      </c>
      <c r="G39" s="69">
        <f t="shared" si="1"/>
        <v>164387</v>
      </c>
      <c r="H39" s="69">
        <f t="shared" si="1"/>
        <v>-2057</v>
      </c>
      <c r="I39" s="69">
        <f t="shared" si="1"/>
        <v>339549</v>
      </c>
      <c r="J39" s="69">
        <f t="shared" si="1"/>
        <v>351799</v>
      </c>
      <c r="K39" s="69">
        <f t="shared" si="1"/>
        <v>311967</v>
      </c>
      <c r="L39" s="69">
        <f t="shared" si="1"/>
        <v>194901</v>
      </c>
      <c r="M39" s="69">
        <f t="shared" si="1"/>
        <v>180020</v>
      </c>
      <c r="N39" s="69">
        <f t="shared" si="1"/>
        <v>177502</v>
      </c>
    </row>
    <row r="40" spans="1:37" s="81" customFormat="1" x14ac:dyDescent="0.15">
      <c r="A40" s="46" t="s">
        <v>0</v>
      </c>
      <c r="C40" s="41">
        <v>268922</v>
      </c>
      <c r="D40" s="41">
        <v>471600</v>
      </c>
      <c r="E40" s="41">
        <v>547607</v>
      </c>
      <c r="F40" s="41">
        <v>95824</v>
      </c>
      <c r="G40" s="41">
        <v>148916</v>
      </c>
      <c r="H40" s="41">
        <v>63200</v>
      </c>
      <c r="I40" s="41">
        <v>339524</v>
      </c>
      <c r="J40" s="41">
        <v>351773</v>
      </c>
      <c r="K40" s="41">
        <v>311945</v>
      </c>
      <c r="L40" s="41">
        <v>194887</v>
      </c>
      <c r="M40" s="41">
        <v>180007</v>
      </c>
      <c r="N40" s="41">
        <v>177482</v>
      </c>
    </row>
    <row r="41" spans="1:37" x14ac:dyDescent="0.15">
      <c r="A41" s="62" t="s">
        <v>1</v>
      </c>
      <c r="C41" s="63">
        <f>C39-C40</f>
        <v>24</v>
      </c>
      <c r="D41" s="63">
        <f>D39-D40</f>
        <v>45</v>
      </c>
      <c r="E41" s="63">
        <f t="shared" ref="E41:N41" si="2">E39-E40</f>
        <v>48</v>
      </c>
      <c r="F41" s="63">
        <f t="shared" si="2"/>
        <v>15476</v>
      </c>
      <c r="G41" s="63">
        <f t="shared" si="2"/>
        <v>15471</v>
      </c>
      <c r="H41" s="63">
        <f t="shared" si="2"/>
        <v>-65257</v>
      </c>
      <c r="I41" s="63">
        <f t="shared" si="2"/>
        <v>25</v>
      </c>
      <c r="J41" s="63">
        <f t="shared" si="2"/>
        <v>26</v>
      </c>
      <c r="K41" s="63">
        <f t="shared" si="2"/>
        <v>22</v>
      </c>
      <c r="L41" s="63">
        <f t="shared" si="2"/>
        <v>14</v>
      </c>
      <c r="M41" s="63">
        <f t="shared" si="2"/>
        <v>13</v>
      </c>
      <c r="N41" s="63">
        <f t="shared" si="2"/>
        <v>20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3223821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-106207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3117614</v>
      </c>
    </row>
    <row r="58" spans="1:15" x14ac:dyDescent="0.15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3151687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-34073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28,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-66743</v>
      </c>
      <c r="K9" s="54">
        <f t="shared" si="0"/>
        <v>-56072</v>
      </c>
      <c r="L9" s="54">
        <f t="shared" si="0"/>
        <v>-60598</v>
      </c>
      <c r="M9" s="54">
        <f t="shared" si="0"/>
        <v>-145185</v>
      </c>
      <c r="N9" s="54">
        <f t="shared" si="0"/>
        <v>-145124</v>
      </c>
      <c r="O9" s="54">
        <f t="shared" si="0"/>
        <v>-139224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-612946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-30142</v>
      </c>
      <c r="L10" s="56">
        <v>-64631</v>
      </c>
      <c r="M10" s="56">
        <v>-74758</v>
      </c>
      <c r="N10" s="56">
        <v>-74727</v>
      </c>
      <c r="O10" s="56">
        <v>-51913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-296171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-66743</v>
      </c>
      <c r="K11" s="57">
        <f>'SPEC DETAILS'!D16+'SPEC DETAILS'!D44</f>
        <v>-86214</v>
      </c>
      <c r="L11" s="57">
        <f>'SPEC DETAILS'!E16+'SPEC DETAILS'!E44</f>
        <v>-125229</v>
      </c>
      <c r="M11" s="57">
        <f>'SPEC DETAILS'!F16+'SPEC DETAILS'!F44</f>
        <v>-219943</v>
      </c>
      <c r="N11" s="57">
        <f>'SPEC DETAILS'!G16+'SPEC DETAILS'!G44</f>
        <v>-219851</v>
      </c>
      <c r="O11" s="57">
        <f>'SPEC DETAILS'!H16+'SPEC DETAILS'!H44</f>
        <v>-191137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-909117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214263</v>
      </c>
      <c r="K22" s="54">
        <f t="shared" si="2"/>
        <v>401984</v>
      </c>
      <c r="L22" s="54">
        <f t="shared" si="2"/>
        <v>475993</v>
      </c>
      <c r="M22" s="54">
        <f t="shared" si="2"/>
        <v>76073</v>
      </c>
      <c r="N22" s="54">
        <f t="shared" si="2"/>
        <v>88690</v>
      </c>
      <c r="O22" s="54">
        <f t="shared" si="2"/>
        <v>93344</v>
      </c>
      <c r="P22" s="54">
        <f t="shared" si="2"/>
        <v>527526</v>
      </c>
      <c r="Q22" s="54">
        <f t="shared" si="2"/>
        <v>546553</v>
      </c>
      <c r="R22" s="54">
        <f>R24-R23</f>
        <v>484678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2909104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34830</v>
      </c>
      <c r="L23" s="56">
        <v>69698</v>
      </c>
      <c r="M23" s="56">
        <v>-11072</v>
      </c>
      <c r="N23" s="56">
        <v>39725</v>
      </c>
      <c r="O23" s="56">
        <v>3579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136760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214263</v>
      </c>
      <c r="K24" s="57">
        <f>'SPEC DETAILS'!D72</f>
        <v>436814</v>
      </c>
      <c r="L24" s="57">
        <f>'SPEC DETAILS'!E72</f>
        <v>545691</v>
      </c>
      <c r="M24" s="57">
        <f>'SPEC DETAILS'!F72</f>
        <v>65001</v>
      </c>
      <c r="N24" s="57">
        <f>'SPEC DETAILS'!G72</f>
        <v>128415</v>
      </c>
      <c r="O24" s="57">
        <f>'SPEC DETAILS'!H72</f>
        <v>96923</v>
      </c>
      <c r="P24" s="57">
        <f>'SPEC DETAILS'!I72</f>
        <v>527526</v>
      </c>
      <c r="Q24" s="57">
        <f>'SPEC DETAILS'!J72</f>
        <v>546553</v>
      </c>
      <c r="R24" s="57">
        <f>'SPEC DETAILS'!K72</f>
        <v>484678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3045864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36.538600000000002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37.14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121426</v>
      </c>
      <c r="K48" s="54">
        <f t="shared" si="6"/>
        <v>121045</v>
      </c>
      <c r="L48" s="54">
        <f t="shared" si="6"/>
        <v>127193</v>
      </c>
      <c r="M48" s="54">
        <f t="shared" si="6"/>
        <v>189628</v>
      </c>
      <c r="N48" s="54">
        <f t="shared" si="6"/>
        <v>189548</v>
      </c>
      <c r="O48" s="54">
        <f t="shared" si="6"/>
        <v>181842</v>
      </c>
      <c r="P48" s="54">
        <f t="shared" si="6"/>
        <v>-187977</v>
      </c>
      <c r="Q48" s="54">
        <f t="shared" si="6"/>
        <v>-194754</v>
      </c>
      <c r="R48" s="54">
        <f t="shared" si="6"/>
        <v>-172711</v>
      </c>
      <c r="S48" s="54">
        <f t="shared" si="6"/>
        <v>194901</v>
      </c>
      <c r="T48" s="54">
        <f t="shared" si="6"/>
        <v>180020</v>
      </c>
      <c r="U48" s="54">
        <f t="shared" si="6"/>
        <v>177502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927663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76614</v>
      </c>
      <c r="N49" s="56">
        <v>66275</v>
      </c>
      <c r="O49" s="56">
        <v>-89685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53204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121426</v>
      </c>
      <c r="K50" s="57">
        <f>'SPEC DETAILS'!D184</f>
        <v>121045</v>
      </c>
      <c r="L50" s="57">
        <f>'SPEC DETAILS'!E184</f>
        <v>127193</v>
      </c>
      <c r="M50" s="57">
        <f>'SPEC DETAILS'!F184</f>
        <v>266242</v>
      </c>
      <c r="N50" s="57">
        <f>'SPEC DETAILS'!G184</f>
        <v>255823</v>
      </c>
      <c r="O50" s="57">
        <f>'SPEC DETAILS'!H184</f>
        <v>92157</v>
      </c>
      <c r="P50" s="57">
        <f>'SPEC DETAILS'!I184</f>
        <v>-187977</v>
      </c>
      <c r="Q50" s="57">
        <f>'SPEC DETAILS'!J184</f>
        <v>-194754</v>
      </c>
      <c r="R50" s="57">
        <f>'SPEC DETAILS'!K184</f>
        <v>-172711</v>
      </c>
      <c r="S50" s="57">
        <f>'SPEC DETAILS'!L184</f>
        <v>194901</v>
      </c>
      <c r="T50" s="57">
        <f>'SPEC DETAILS'!M184</f>
        <v>180020</v>
      </c>
      <c r="U50" s="57">
        <f>'SPEC DETAILS'!N184</f>
        <v>177502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980867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5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5" t="s">
        <v>167</v>
      </c>
    </row>
    <row r="4" spans="1:3" ht="9" thickBot="1" x14ac:dyDescent="0.2">
      <c r="A4" s="169" t="s">
        <v>159</v>
      </c>
      <c r="C4" s="246">
        <f>SUM(C7:C14)</f>
        <v>-3637628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-6200</v>
      </c>
    </row>
    <row r="11" spans="1:3" x14ac:dyDescent="0.15">
      <c r="A11" s="169" t="s">
        <v>160</v>
      </c>
      <c r="C11" s="177">
        <f>C44</f>
        <v>47572</v>
      </c>
    </row>
    <row r="13" spans="1:3" x14ac:dyDescent="0.15">
      <c r="A13" s="169" t="s">
        <v>161</v>
      </c>
    </row>
    <row r="18" spans="1:26" x14ac:dyDescent="0.15">
      <c r="A18" s="10" t="s">
        <v>271</v>
      </c>
      <c r="Z18" s="247"/>
    </row>
    <row r="19" spans="1:26" x14ac:dyDescent="0.15">
      <c r="D19" s="169" t="s">
        <v>189</v>
      </c>
      <c r="E19" s="169" t="s">
        <v>190</v>
      </c>
      <c r="F19" s="169" t="s">
        <v>191</v>
      </c>
      <c r="Z19" s="247"/>
    </row>
    <row r="20" spans="1:26" x14ac:dyDescent="0.15">
      <c r="A20" s="10"/>
      <c r="C20" s="169" t="s">
        <v>176</v>
      </c>
      <c r="D20" s="176">
        <f>-T36</f>
        <v>-8000</v>
      </c>
      <c r="E20" s="177">
        <f>-V36</f>
        <v>-230000</v>
      </c>
      <c r="F20" s="247">
        <f>E20/D20</f>
        <v>28.75</v>
      </c>
      <c r="I20" s="176"/>
      <c r="J20" s="247"/>
      <c r="K20" s="177"/>
      <c r="Z20" s="247"/>
    </row>
    <row r="21" spans="1:26" x14ac:dyDescent="0.15">
      <c r="C21" s="169" t="s">
        <v>183</v>
      </c>
      <c r="D21" s="176">
        <f>-T40</f>
        <v>8000</v>
      </c>
      <c r="E21" s="177">
        <f>-V40</f>
        <v>223800</v>
      </c>
      <c r="F21" s="247">
        <f>E21/D21</f>
        <v>27.975000000000001</v>
      </c>
      <c r="J21" s="247"/>
      <c r="K21" s="177"/>
      <c r="Z21" s="247"/>
    </row>
    <row r="22" spans="1:26" x14ac:dyDescent="0.15">
      <c r="D22" s="250">
        <f>SUM(D20:D21)</f>
        <v>0</v>
      </c>
      <c r="E22" s="248">
        <f>SUM(E20:E21)</f>
        <v>-6200</v>
      </c>
      <c r="F22" s="247"/>
      <c r="J22" s="247"/>
      <c r="K22" s="177"/>
      <c r="Z22" s="247"/>
    </row>
    <row r="23" spans="1:26" x14ac:dyDescent="0.15">
      <c r="D23" s="176"/>
      <c r="E23" s="177"/>
      <c r="F23" s="247"/>
      <c r="J23" s="247"/>
      <c r="K23" s="177"/>
      <c r="Z23" s="247"/>
    </row>
    <row r="24" spans="1:26" x14ac:dyDescent="0.15">
      <c r="Z24" s="247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7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7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7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7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7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7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7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7"/>
    </row>
    <row r="33" spans="1:26" outlineLevel="2" x14ac:dyDescent="0.15">
      <c r="A33" s="169" t="s">
        <v>187</v>
      </c>
      <c r="B33" s="169" t="s">
        <v>173</v>
      </c>
      <c r="C33" s="169" t="s">
        <v>219</v>
      </c>
      <c r="D33" s="170">
        <v>37243</v>
      </c>
      <c r="E33" s="170">
        <v>37243</v>
      </c>
      <c r="F33" s="169" t="s">
        <v>220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7"/>
    </row>
    <row r="34" spans="1:26" outlineLevel="2" x14ac:dyDescent="0.15">
      <c r="A34" s="169" t="s">
        <v>221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222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7"/>
    </row>
    <row r="35" spans="1:26" outlineLevel="2" x14ac:dyDescent="0.15">
      <c r="A35" s="169" t="s">
        <v>267</v>
      </c>
      <c r="B35" s="169" t="s">
        <v>173</v>
      </c>
      <c r="C35" s="169" t="s">
        <v>197</v>
      </c>
      <c r="D35" s="170">
        <v>37244</v>
      </c>
      <c r="E35" s="170">
        <v>37244</v>
      </c>
      <c r="F35" s="169" t="s">
        <v>268</v>
      </c>
      <c r="G35" s="169">
        <v>9330</v>
      </c>
      <c r="H35" s="169" t="s">
        <v>174</v>
      </c>
      <c r="I35" s="170">
        <v>37243</v>
      </c>
      <c r="J35" s="169" t="s">
        <v>199</v>
      </c>
      <c r="K35" s="169" t="s">
        <v>176</v>
      </c>
      <c r="L35" s="169" t="s">
        <v>8</v>
      </c>
      <c r="M35" s="169" t="b">
        <v>0</v>
      </c>
      <c r="N35" s="169">
        <v>25</v>
      </c>
      <c r="O35" s="169" t="s">
        <v>177</v>
      </c>
      <c r="P35" s="169" t="s">
        <v>178</v>
      </c>
      <c r="Q35" s="169" t="s">
        <v>74</v>
      </c>
      <c r="R35" s="169" t="s">
        <v>202</v>
      </c>
      <c r="S35" s="169" t="b">
        <v>0</v>
      </c>
      <c r="T35" s="169">
        <v>400</v>
      </c>
      <c r="U35" s="169">
        <v>27.25</v>
      </c>
      <c r="V35" s="169">
        <v>10900</v>
      </c>
      <c r="W35" s="169" t="s">
        <v>180</v>
      </c>
      <c r="X35" s="169">
        <v>0</v>
      </c>
      <c r="Z35" s="247"/>
    </row>
    <row r="36" spans="1:26" outlineLevel="1" x14ac:dyDescent="0.15">
      <c r="D36" s="170"/>
      <c r="E36" s="170"/>
      <c r="I36" s="170"/>
      <c r="K36" s="249" t="s">
        <v>212</v>
      </c>
      <c r="T36" s="169">
        <f>SUBTOTAL(9,T26:T35)</f>
        <v>8000</v>
      </c>
      <c r="V36" s="169">
        <f>SUBTOTAL(9,V26:V35)</f>
        <v>230000</v>
      </c>
      <c r="Z36" s="247"/>
    </row>
    <row r="37" spans="1:26" outlineLevel="2" x14ac:dyDescent="0.15">
      <c r="A37" s="169" t="s">
        <v>187</v>
      </c>
      <c r="B37" s="169" t="s">
        <v>173</v>
      </c>
      <c r="C37" s="169" t="s">
        <v>197</v>
      </c>
      <c r="D37" s="170">
        <v>37235</v>
      </c>
      <c r="E37" s="170">
        <v>37256</v>
      </c>
      <c r="F37" s="169" t="s">
        <v>213</v>
      </c>
      <c r="G37" s="169">
        <v>8566</v>
      </c>
      <c r="H37" s="169" t="s">
        <v>174</v>
      </c>
      <c r="I37" s="170">
        <v>37231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202</v>
      </c>
      <c r="S37" s="169" t="b">
        <v>0</v>
      </c>
      <c r="T37" s="169">
        <v>-7200</v>
      </c>
      <c r="U37" s="169">
        <v>27.5</v>
      </c>
      <c r="V37" s="169">
        <v>-198000</v>
      </c>
      <c r="W37" s="169" t="s">
        <v>180</v>
      </c>
      <c r="X37" s="169">
        <v>0</v>
      </c>
      <c r="Z37" s="247"/>
    </row>
    <row r="38" spans="1:26" outlineLevel="2" x14ac:dyDescent="0.15">
      <c r="A38" s="169" t="s">
        <v>214</v>
      </c>
      <c r="B38" s="169" t="s">
        <v>173</v>
      </c>
      <c r="C38" s="169" t="s">
        <v>215</v>
      </c>
      <c r="D38" s="170">
        <v>37237</v>
      </c>
      <c r="E38" s="170">
        <v>37237</v>
      </c>
      <c r="F38" s="169" t="s">
        <v>216</v>
      </c>
      <c r="G38" s="169">
        <v>8839</v>
      </c>
      <c r="H38" s="169" t="s">
        <v>174</v>
      </c>
      <c r="I38" s="170">
        <v>37236</v>
      </c>
      <c r="J38" s="169" t="s">
        <v>199</v>
      </c>
      <c r="K38" s="169" t="s">
        <v>183</v>
      </c>
      <c r="L38" s="169" t="s">
        <v>8</v>
      </c>
      <c r="M38" s="169" t="b">
        <v>0</v>
      </c>
      <c r="N38" s="169">
        <v>-25</v>
      </c>
      <c r="O38" s="169" t="s">
        <v>177</v>
      </c>
      <c r="P38" s="169" t="s">
        <v>178</v>
      </c>
      <c r="Q38" s="169" t="s">
        <v>74</v>
      </c>
      <c r="R38" s="169" t="s">
        <v>179</v>
      </c>
      <c r="S38" s="169" t="b">
        <v>0</v>
      </c>
      <c r="T38" s="169">
        <v>-400</v>
      </c>
      <c r="U38" s="169">
        <v>36.5</v>
      </c>
      <c r="V38" s="169">
        <v>-14600</v>
      </c>
      <c r="W38" s="169" t="s">
        <v>180</v>
      </c>
      <c r="X38" s="169">
        <v>0</v>
      </c>
      <c r="Z38" s="247"/>
    </row>
    <row r="39" spans="1:26" outlineLevel="2" x14ac:dyDescent="0.15">
      <c r="A39" s="169" t="s">
        <v>269</v>
      </c>
      <c r="B39" s="169" t="s">
        <v>173</v>
      </c>
      <c r="C39" s="169" t="s">
        <v>197</v>
      </c>
      <c r="D39" s="170">
        <v>37244</v>
      </c>
      <c r="E39" s="170">
        <v>37244</v>
      </c>
      <c r="F39" s="169" t="s">
        <v>270</v>
      </c>
      <c r="G39" s="169">
        <v>9333</v>
      </c>
      <c r="H39" s="169" t="s">
        <v>174</v>
      </c>
      <c r="I39" s="170">
        <v>37243</v>
      </c>
      <c r="J39" s="169" t="s">
        <v>199</v>
      </c>
      <c r="K39" s="169" t="s">
        <v>183</v>
      </c>
      <c r="L39" s="169" t="s">
        <v>8</v>
      </c>
      <c r="M39" s="169" t="b">
        <v>0</v>
      </c>
      <c r="N39" s="169">
        <v>-25</v>
      </c>
      <c r="O39" s="169" t="s">
        <v>177</v>
      </c>
      <c r="P39" s="169" t="s">
        <v>178</v>
      </c>
      <c r="Q39" s="169" t="s">
        <v>74</v>
      </c>
      <c r="R39" s="169" t="s">
        <v>202</v>
      </c>
      <c r="S39" s="169" t="b">
        <v>0</v>
      </c>
      <c r="T39" s="169">
        <v>-400</v>
      </c>
      <c r="U39" s="169">
        <v>28</v>
      </c>
      <c r="V39" s="169">
        <v>-11200</v>
      </c>
      <c r="W39" s="169" t="s">
        <v>180</v>
      </c>
      <c r="X39" s="169">
        <v>0</v>
      </c>
      <c r="Z39" s="247"/>
    </row>
    <row r="40" spans="1:26" outlineLevel="1" x14ac:dyDescent="0.15">
      <c r="D40" s="170"/>
      <c r="E40" s="170"/>
      <c r="I40" s="170"/>
      <c r="K40" s="10" t="s">
        <v>217</v>
      </c>
      <c r="T40" s="169">
        <f>SUBTOTAL(9,T37:T39)</f>
        <v>-8000</v>
      </c>
      <c r="V40" s="169">
        <f>SUBTOTAL(9,V37:V39)</f>
        <v>-223800</v>
      </c>
      <c r="Z40" s="247"/>
    </row>
    <row r="41" spans="1:26" x14ac:dyDescent="0.15">
      <c r="D41" s="170"/>
      <c r="E41" s="170"/>
      <c r="I41" s="170"/>
      <c r="K41" s="10" t="s">
        <v>83</v>
      </c>
      <c r="T41" s="169">
        <f>SUBTOTAL(9,T26:T40)</f>
        <v>0</v>
      </c>
      <c r="V41" s="169">
        <f>SUBTOTAL(9,V26:V40)</f>
        <v>6200</v>
      </c>
      <c r="Z41" s="247"/>
    </row>
    <row r="42" spans="1:26" x14ac:dyDescent="0.15">
      <c r="D42" s="170"/>
      <c r="E42" s="170"/>
      <c r="I42" s="170"/>
      <c r="Z42" s="247"/>
    </row>
    <row r="43" spans="1:26" x14ac:dyDescent="0.15">
      <c r="Z43" s="247"/>
    </row>
    <row r="44" spans="1:26" ht="9" thickBot="1" x14ac:dyDescent="0.2">
      <c r="A44" s="10" t="s">
        <v>218</v>
      </c>
      <c r="C44" s="246">
        <v>47572</v>
      </c>
      <c r="Z44" s="247"/>
    </row>
    <row r="45" spans="1:26" ht="9" thickTop="1" x14ac:dyDescent="0.15">
      <c r="Z45" s="247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4" t="s">
        <v>11</v>
      </c>
    </row>
    <row r="2" spans="1:15" x14ac:dyDescent="0.15">
      <c r="A2" s="184" t="s">
        <v>155</v>
      </c>
    </row>
    <row r="3" spans="1:15" x14ac:dyDescent="0.15">
      <c r="A3" s="184" t="str">
        <f>'POWER SUM'!A3</f>
        <v>As of December 28, 2001</v>
      </c>
    </row>
    <row r="4" spans="1:15" x14ac:dyDescent="0.15">
      <c r="A4" s="184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50</v>
      </c>
      <c r="D9" s="27">
        <v>0</v>
      </c>
      <c r="E9" s="27">
        <v>0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50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23</v>
      </c>
      <c r="G14" s="29">
        <v>24</v>
      </c>
      <c r="H14" s="29">
        <v>21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-15805</v>
      </c>
      <c r="G19" s="27">
        <v>-25540</v>
      </c>
      <c r="H19" s="27">
        <v>-18516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41496+12896</f>
        <v>54392</v>
      </c>
      <c r="G20" s="27">
        <f>46696+18096</f>
        <v>64792</v>
      </c>
      <c r="H20" s="27">
        <f>37400+9900</f>
        <v>47300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108267</v>
      </c>
      <c r="G21" s="69">
        <f t="shared" si="1"/>
        <v>108932</v>
      </c>
      <c r="H21" s="69">
        <f t="shared" si="1"/>
        <v>95784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-59861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166484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283783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4" t="s">
        <v>11</v>
      </c>
    </row>
    <row r="2" spans="1:15" x14ac:dyDescent="0.15">
      <c r="A2" s="184" t="s">
        <v>12</v>
      </c>
    </row>
    <row r="3" spans="1:15" x14ac:dyDescent="0.15">
      <c r="A3" s="184" t="str">
        <f>'POWER SUM'!A3</f>
        <v>As of December 28, 2001</v>
      </c>
    </row>
    <row r="4" spans="1:15" x14ac:dyDescent="0.15">
      <c r="A4" s="184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3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7" t="s">
        <v>151</v>
      </c>
      <c r="K3" s="187" t="s">
        <v>150</v>
      </c>
    </row>
    <row r="4" spans="1:56" s="193" customFormat="1" ht="11.25" x14ac:dyDescent="0.2">
      <c r="A4" s="280" t="s">
        <v>84</v>
      </c>
      <c r="B4" s="189" t="s">
        <v>43</v>
      </c>
      <c r="C4" s="214"/>
      <c r="D4" s="214"/>
      <c r="E4" s="214"/>
      <c r="F4" s="214"/>
      <c r="G4" s="214"/>
      <c r="H4" s="190"/>
      <c r="I4"/>
      <c r="J4" s="191"/>
      <c r="K4" s="280" t="s">
        <v>146</v>
      </c>
      <c r="L4" s="189" t="s">
        <v>43</v>
      </c>
      <c r="M4" s="214"/>
      <c r="N4" s="214"/>
      <c r="O4" s="214"/>
      <c r="P4" s="214"/>
      <c r="Q4" s="214"/>
      <c r="R4" s="190"/>
      <c r="S4"/>
      <c r="T4" s="15"/>
      <c r="U4" s="15"/>
      <c r="V4" s="15"/>
      <c r="W4" s="15"/>
      <c r="X4" s="15"/>
      <c r="Y4" s="204"/>
      <c r="Z4" s="15"/>
      <c r="AA4" s="178"/>
      <c r="AB4" s="192"/>
    </row>
    <row r="5" spans="1:56" s="181" customFormat="1" ht="9.75" customHeight="1" x14ac:dyDescent="0.2">
      <c r="A5" s="189" t="s">
        <v>45</v>
      </c>
      <c r="B5" s="188" t="s">
        <v>185</v>
      </c>
      <c r="C5" s="214" t="s">
        <v>186</v>
      </c>
      <c r="D5" s="214" t="s">
        <v>175</v>
      </c>
      <c r="E5" s="214" t="s">
        <v>182</v>
      </c>
      <c r="F5" s="214" t="s">
        <v>181</v>
      </c>
      <c r="G5" s="214" t="s">
        <v>144</v>
      </c>
      <c r="H5" s="194" t="s">
        <v>83</v>
      </c>
      <c r="I5"/>
      <c r="J5" s="191"/>
      <c r="K5" s="189" t="s">
        <v>45</v>
      </c>
      <c r="L5" s="188" t="s">
        <v>185</v>
      </c>
      <c r="M5" s="214" t="s">
        <v>186</v>
      </c>
      <c r="N5" s="214" t="s">
        <v>175</v>
      </c>
      <c r="O5" s="214" t="s">
        <v>182</v>
      </c>
      <c r="P5" s="214" t="s">
        <v>181</v>
      </c>
      <c r="Q5" s="214" t="s">
        <v>144</v>
      </c>
      <c r="R5" s="194" t="s">
        <v>83</v>
      </c>
      <c r="S5"/>
      <c r="T5" s="15"/>
      <c r="U5" s="15"/>
      <c r="V5" s="15"/>
      <c r="W5" s="15"/>
      <c r="X5" s="15"/>
      <c r="Y5" s="204"/>
      <c r="Z5" s="15"/>
      <c r="AA5" s="178"/>
      <c r="AB5" s="178"/>
    </row>
    <row r="6" spans="1:56" s="181" customFormat="1" ht="9.75" customHeight="1" x14ac:dyDescent="0.2">
      <c r="A6" s="188" t="s">
        <v>2</v>
      </c>
      <c r="B6" s="219">
        <v>-30142</v>
      </c>
      <c r="C6" s="220">
        <v>-64631</v>
      </c>
      <c r="D6" s="220">
        <v>-74758</v>
      </c>
      <c r="E6" s="220">
        <v>-74727</v>
      </c>
      <c r="F6" s="220">
        <v>-51913</v>
      </c>
      <c r="G6" s="220"/>
      <c r="H6" s="221">
        <v>-296171</v>
      </c>
      <c r="I6"/>
      <c r="J6" s="191"/>
      <c r="K6" s="188" t="s">
        <v>2</v>
      </c>
      <c r="L6" s="196">
        <v>9600</v>
      </c>
      <c r="M6" s="215">
        <v>10400</v>
      </c>
      <c r="N6" s="215">
        <v>10400</v>
      </c>
      <c r="O6" s="215">
        <v>10400</v>
      </c>
      <c r="P6" s="215">
        <v>10000</v>
      </c>
      <c r="Q6" s="215"/>
      <c r="R6" s="197">
        <v>50800</v>
      </c>
      <c r="S6"/>
      <c r="T6" s="195"/>
      <c r="U6" s="195"/>
      <c r="V6" s="195"/>
      <c r="W6" s="195"/>
      <c r="X6" s="195"/>
      <c r="Y6" s="204"/>
      <c r="Z6" s="195"/>
      <c r="AA6" s="178"/>
      <c r="AB6" s="178"/>
    </row>
    <row r="7" spans="1:56" s="181" customFormat="1" ht="9.75" customHeight="1" x14ac:dyDescent="0.2">
      <c r="A7" s="4" t="s">
        <v>8</v>
      </c>
      <c r="B7" s="222">
        <v>34830</v>
      </c>
      <c r="C7" s="177">
        <v>69698</v>
      </c>
      <c r="D7" s="177">
        <v>-11072</v>
      </c>
      <c r="E7" s="177">
        <v>39725</v>
      </c>
      <c r="F7" s="177">
        <v>3579</v>
      </c>
      <c r="G7" s="177"/>
      <c r="H7" s="223">
        <v>136760</v>
      </c>
      <c r="I7"/>
      <c r="J7" s="191"/>
      <c r="K7" s="4" t="s">
        <v>8</v>
      </c>
      <c r="L7" s="216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7">
        <v>-8650</v>
      </c>
      <c r="S7"/>
      <c r="T7" s="195"/>
      <c r="U7" s="195"/>
      <c r="V7" s="195"/>
      <c r="W7" s="195"/>
      <c r="X7" s="195"/>
      <c r="Y7" s="204"/>
      <c r="Z7" s="195"/>
      <c r="AA7" s="178"/>
      <c r="AB7" s="178"/>
    </row>
    <row r="8" spans="1:56" s="181" customFormat="1" ht="9.75" customHeight="1" x14ac:dyDescent="0.2">
      <c r="A8" s="4" t="s">
        <v>10</v>
      </c>
      <c r="B8" s="222"/>
      <c r="C8" s="177"/>
      <c r="D8" s="177">
        <v>76614</v>
      </c>
      <c r="E8" s="177">
        <v>66275</v>
      </c>
      <c r="F8" s="177">
        <v>-89685</v>
      </c>
      <c r="G8" s="177"/>
      <c r="H8" s="223">
        <v>53204</v>
      </c>
      <c r="I8"/>
      <c r="J8" s="191"/>
      <c r="K8" s="4" t="s">
        <v>10</v>
      </c>
      <c r="L8" s="216"/>
      <c r="M8" s="176"/>
      <c r="N8" s="176">
        <v>-20800</v>
      </c>
      <c r="O8" s="176">
        <v>-20800</v>
      </c>
      <c r="P8" s="176">
        <v>-20000</v>
      </c>
      <c r="Q8" s="176"/>
      <c r="R8" s="217">
        <v>-61600</v>
      </c>
      <c r="S8"/>
      <c r="T8" s="195"/>
      <c r="U8" s="195"/>
      <c r="V8" s="195"/>
      <c r="W8" s="195"/>
      <c r="X8" s="195"/>
      <c r="Y8" s="204"/>
      <c r="Z8" s="195"/>
      <c r="AA8" s="178"/>
      <c r="AB8" s="178"/>
    </row>
    <row r="9" spans="1:56" s="181" customFormat="1" ht="9.75" customHeight="1" x14ac:dyDescent="0.2">
      <c r="A9" s="4" t="s">
        <v>144</v>
      </c>
      <c r="B9" s="222"/>
      <c r="C9" s="177"/>
      <c r="D9" s="177"/>
      <c r="E9" s="177"/>
      <c r="F9" s="177"/>
      <c r="G9" s="177"/>
      <c r="H9" s="223"/>
      <c r="I9"/>
      <c r="J9" s="191"/>
      <c r="K9" s="4" t="s">
        <v>144</v>
      </c>
      <c r="L9" s="216"/>
      <c r="M9" s="176"/>
      <c r="N9" s="176"/>
      <c r="O9" s="176"/>
      <c r="P9" s="176"/>
      <c r="Q9" s="176"/>
      <c r="R9" s="217"/>
      <c r="S9"/>
      <c r="T9" s="195"/>
      <c r="U9" s="195"/>
      <c r="V9" s="195"/>
      <c r="W9" s="195"/>
      <c r="X9" s="195"/>
      <c r="Y9" s="204"/>
      <c r="Z9" s="195"/>
      <c r="AA9" s="178"/>
      <c r="AB9" s="178"/>
    </row>
    <row r="10" spans="1:56" s="181" customFormat="1" ht="9.75" customHeight="1" x14ac:dyDescent="0.2">
      <c r="A10" s="5" t="s">
        <v>83</v>
      </c>
      <c r="B10" s="224">
        <v>4688</v>
      </c>
      <c r="C10" s="225">
        <v>5067</v>
      </c>
      <c r="D10" s="225">
        <v>-9216</v>
      </c>
      <c r="E10" s="225">
        <v>31273</v>
      </c>
      <c r="F10" s="225">
        <v>-138019</v>
      </c>
      <c r="G10" s="225"/>
      <c r="H10" s="226">
        <v>-106207</v>
      </c>
      <c r="I10"/>
      <c r="J10" s="191"/>
      <c r="K10" s="5" t="s">
        <v>83</v>
      </c>
      <c r="L10" s="198">
        <v>0</v>
      </c>
      <c r="M10" s="218">
        <v>0</v>
      </c>
      <c r="N10" s="218">
        <v>-3850</v>
      </c>
      <c r="O10" s="218">
        <v>-7600</v>
      </c>
      <c r="P10" s="218">
        <v>-8000</v>
      </c>
      <c r="Q10" s="218"/>
      <c r="R10" s="199">
        <v>-19450</v>
      </c>
      <c r="S10"/>
      <c r="T10" s="195"/>
      <c r="U10" s="195"/>
      <c r="V10" s="195"/>
      <c r="W10" s="195"/>
      <c r="X10" s="195"/>
      <c r="Y10" s="204"/>
      <c r="Z10" s="195"/>
      <c r="AA10" s="178"/>
      <c r="AB10" s="178"/>
    </row>
    <row r="11" spans="1:56" s="181" customFormat="1" ht="9.75" customHeight="1" x14ac:dyDescent="0.15">
      <c r="A11" s="251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180"/>
      <c r="P11" s="241"/>
      <c r="Q11" s="241"/>
      <c r="R11" s="241"/>
      <c r="S11" s="241"/>
      <c r="T11" s="241"/>
      <c r="U11" s="241"/>
      <c r="V11" s="241"/>
      <c r="W11" s="241"/>
      <c r="X11" s="241"/>
      <c r="Y11" s="211"/>
      <c r="Z11" s="241"/>
      <c r="AA11" s="212"/>
      <c r="AB11" s="212"/>
    </row>
    <row r="12" spans="1:56" s="181" customFormat="1" ht="9.75" customHeight="1" x14ac:dyDescent="0.15">
      <c r="A12" s="25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180"/>
      <c r="P12" s="241"/>
      <c r="Q12" s="241"/>
      <c r="R12" s="241"/>
      <c r="S12" s="241"/>
      <c r="T12" s="241"/>
      <c r="U12" s="241"/>
      <c r="V12" s="241"/>
      <c r="W12" s="241"/>
      <c r="X12" s="241"/>
      <c r="Y12" s="211"/>
      <c r="Z12" s="241"/>
      <c r="AA12" s="212"/>
      <c r="AB12" s="212"/>
    </row>
    <row r="13" spans="1:56" s="181" customFormat="1" ht="9.75" customHeight="1" x14ac:dyDescent="0.15">
      <c r="B13" s="213"/>
      <c r="C13" s="213"/>
      <c r="G13" s="200"/>
      <c r="I13" s="200"/>
      <c r="X13" s="210"/>
      <c r="Y13" s="211"/>
      <c r="AA13" s="212"/>
      <c r="AB13" s="212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5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7" customFormat="1" ht="8.25" x14ac:dyDescent="0.15">
      <c r="A15" s="227" t="s">
        <v>226</v>
      </c>
      <c r="B15" s="227" t="s">
        <v>173</v>
      </c>
      <c r="C15" s="227" t="s">
        <v>184</v>
      </c>
      <c r="D15" s="228">
        <v>37347</v>
      </c>
      <c r="E15" s="228">
        <v>37437</v>
      </c>
      <c r="F15" s="227" t="s">
        <v>227</v>
      </c>
      <c r="G15" s="227">
        <v>8181</v>
      </c>
      <c r="H15" s="227" t="s">
        <v>174</v>
      </c>
      <c r="I15" s="228">
        <v>37228</v>
      </c>
      <c r="J15" s="227" t="s">
        <v>175</v>
      </c>
      <c r="K15" s="227" t="s">
        <v>176</v>
      </c>
      <c r="L15" s="227" t="s">
        <v>2</v>
      </c>
      <c r="M15" s="227" t="b">
        <v>0</v>
      </c>
      <c r="N15" s="227">
        <v>25</v>
      </c>
      <c r="O15" s="227" t="s">
        <v>177</v>
      </c>
      <c r="P15" s="227" t="s">
        <v>178</v>
      </c>
      <c r="Q15" s="227" t="s">
        <v>74</v>
      </c>
      <c r="R15" s="227" t="s">
        <v>179</v>
      </c>
      <c r="S15" s="227" t="b">
        <v>0</v>
      </c>
      <c r="T15" s="227">
        <v>10400</v>
      </c>
      <c r="U15" s="227">
        <v>27.25</v>
      </c>
      <c r="V15" s="227" t="s">
        <v>180</v>
      </c>
      <c r="W15" s="227">
        <v>0</v>
      </c>
      <c r="X15" s="227">
        <v>283400</v>
      </c>
      <c r="Y15" s="229">
        <v>37253</v>
      </c>
      <c r="Z15" s="227">
        <v>20</v>
      </c>
      <c r="AA15" s="227">
        <v>-75400</v>
      </c>
      <c r="AB15" s="227">
        <v>-74758</v>
      </c>
    </row>
    <row r="16" spans="1:56" s="227" customFormat="1" ht="8.25" x14ac:dyDescent="0.15">
      <c r="A16" s="227" t="s">
        <v>226</v>
      </c>
      <c r="B16" s="227" t="s">
        <v>173</v>
      </c>
      <c r="C16" s="227" t="s">
        <v>184</v>
      </c>
      <c r="D16" s="228">
        <v>37347</v>
      </c>
      <c r="E16" s="228">
        <v>37437</v>
      </c>
      <c r="F16" s="227" t="s">
        <v>227</v>
      </c>
      <c r="G16" s="227">
        <v>8181</v>
      </c>
      <c r="H16" s="227" t="s">
        <v>174</v>
      </c>
      <c r="I16" s="228">
        <v>37228</v>
      </c>
      <c r="J16" s="227" t="s">
        <v>182</v>
      </c>
      <c r="K16" s="227" t="s">
        <v>176</v>
      </c>
      <c r="L16" s="227" t="s">
        <v>2</v>
      </c>
      <c r="M16" s="227" t="b">
        <v>0</v>
      </c>
      <c r="N16" s="227">
        <v>25</v>
      </c>
      <c r="O16" s="227" t="s">
        <v>177</v>
      </c>
      <c r="P16" s="227" t="s">
        <v>178</v>
      </c>
      <c r="Q16" s="227" t="s">
        <v>74</v>
      </c>
      <c r="R16" s="227" t="s">
        <v>179</v>
      </c>
      <c r="S16" s="227" t="b">
        <v>0</v>
      </c>
      <c r="T16" s="227">
        <v>10400</v>
      </c>
      <c r="U16" s="227">
        <v>27.25</v>
      </c>
      <c r="V16" s="227" t="s">
        <v>180</v>
      </c>
      <c r="W16" s="227">
        <v>0</v>
      </c>
      <c r="X16" s="227">
        <v>283400</v>
      </c>
      <c r="Y16" s="229">
        <v>37253</v>
      </c>
      <c r="Z16" s="227">
        <v>20</v>
      </c>
      <c r="AA16" s="227">
        <v>-75400</v>
      </c>
      <c r="AB16" s="227">
        <v>-74727</v>
      </c>
    </row>
    <row r="17" spans="1:28" s="227" customFormat="1" ht="8.25" x14ac:dyDescent="0.15">
      <c r="A17" s="227" t="s">
        <v>226</v>
      </c>
      <c r="B17" s="227" t="s">
        <v>173</v>
      </c>
      <c r="C17" s="227" t="s">
        <v>184</v>
      </c>
      <c r="D17" s="228">
        <v>37347</v>
      </c>
      <c r="E17" s="228">
        <v>37437</v>
      </c>
      <c r="F17" s="227" t="s">
        <v>227</v>
      </c>
      <c r="G17" s="227">
        <v>8181</v>
      </c>
      <c r="H17" s="227" t="s">
        <v>174</v>
      </c>
      <c r="I17" s="228">
        <v>37228</v>
      </c>
      <c r="J17" s="227" t="s">
        <v>181</v>
      </c>
      <c r="K17" s="227" t="s">
        <v>176</v>
      </c>
      <c r="L17" s="227" t="s">
        <v>2</v>
      </c>
      <c r="M17" s="227" t="b">
        <v>0</v>
      </c>
      <c r="N17" s="227">
        <v>25</v>
      </c>
      <c r="O17" s="227" t="s">
        <v>177</v>
      </c>
      <c r="P17" s="227" t="s">
        <v>178</v>
      </c>
      <c r="Q17" s="227" t="s">
        <v>74</v>
      </c>
      <c r="R17" s="227" t="s">
        <v>179</v>
      </c>
      <c r="S17" s="227" t="b">
        <v>0</v>
      </c>
      <c r="T17" s="227">
        <v>10000</v>
      </c>
      <c r="U17" s="227">
        <v>27.25</v>
      </c>
      <c r="V17" s="227" t="s">
        <v>180</v>
      </c>
      <c r="W17" s="227">
        <v>0</v>
      </c>
      <c r="X17" s="227">
        <v>272500</v>
      </c>
      <c r="Y17" s="229">
        <v>37253</v>
      </c>
      <c r="Z17" s="227">
        <v>22</v>
      </c>
      <c r="AA17" s="227">
        <v>-52500</v>
      </c>
      <c r="AB17" s="227">
        <v>-51913</v>
      </c>
    </row>
    <row r="18" spans="1:28" s="21" customFormat="1" ht="8.25" x14ac:dyDescent="0.15">
      <c r="A18" s="21" t="s">
        <v>226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228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37253</v>
      </c>
      <c r="Z18" s="21">
        <v>18</v>
      </c>
      <c r="AA18" s="21">
        <v>72696</v>
      </c>
      <c r="AB18" s="21">
        <v>72077</v>
      </c>
    </row>
    <row r="19" spans="1:28" s="21" customFormat="1" ht="8.25" x14ac:dyDescent="0.15">
      <c r="A19" s="21" t="s">
        <v>226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228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37253</v>
      </c>
      <c r="Z19" s="21">
        <v>17.5</v>
      </c>
      <c r="AA19" s="21">
        <v>77896</v>
      </c>
      <c r="AB19" s="21">
        <v>77200</v>
      </c>
    </row>
    <row r="20" spans="1:28" s="21" customFormat="1" ht="8.25" x14ac:dyDescent="0.15">
      <c r="A20" s="21" t="s">
        <v>226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228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37253</v>
      </c>
      <c r="Z20" s="21">
        <v>18.25</v>
      </c>
      <c r="AA20" s="21">
        <v>67400</v>
      </c>
      <c r="AB20" s="21">
        <v>66646</v>
      </c>
    </row>
    <row r="21" spans="1:28" s="227" customFormat="1" ht="9.75" customHeight="1" x14ac:dyDescent="0.15">
      <c r="A21" s="227" t="s">
        <v>188</v>
      </c>
      <c r="B21" s="227" t="s">
        <v>173</v>
      </c>
      <c r="C21" s="227" t="s">
        <v>184</v>
      </c>
      <c r="D21" s="228">
        <v>37257</v>
      </c>
      <c r="E21" s="228">
        <v>37346</v>
      </c>
      <c r="F21" s="228" t="s">
        <v>170</v>
      </c>
      <c r="G21" s="227">
        <v>8847</v>
      </c>
      <c r="H21" s="227" t="s">
        <v>174</v>
      </c>
      <c r="I21" s="228">
        <v>37236</v>
      </c>
      <c r="J21" s="228" t="s">
        <v>185</v>
      </c>
      <c r="K21" s="227" t="s">
        <v>176</v>
      </c>
      <c r="L21" s="227" t="s">
        <v>2</v>
      </c>
      <c r="M21" s="227" t="b">
        <v>0</v>
      </c>
      <c r="N21" s="227">
        <v>25</v>
      </c>
      <c r="O21" s="227" t="s">
        <v>177</v>
      </c>
      <c r="P21" s="227" t="s">
        <v>178</v>
      </c>
      <c r="Q21" s="227" t="s">
        <v>74</v>
      </c>
      <c r="R21" s="227" t="s">
        <v>179</v>
      </c>
      <c r="S21" s="227" t="b">
        <v>0</v>
      </c>
      <c r="T21" s="12">
        <v>9600</v>
      </c>
      <c r="U21" s="227">
        <v>28</v>
      </c>
      <c r="V21" s="227" t="s">
        <v>180</v>
      </c>
      <c r="W21" s="227">
        <v>0</v>
      </c>
      <c r="X21" s="13">
        <v>268800</v>
      </c>
      <c r="Y21" s="229">
        <v>37253</v>
      </c>
      <c r="Z21" s="227">
        <v>24.85</v>
      </c>
      <c r="AA21" s="14">
        <v>-30240</v>
      </c>
      <c r="AB21" s="14">
        <v>-30142</v>
      </c>
    </row>
    <row r="22" spans="1:28" s="227" customFormat="1" ht="9.75" customHeight="1" x14ac:dyDescent="0.15">
      <c r="A22" s="227" t="s">
        <v>188</v>
      </c>
      <c r="B22" s="227" t="s">
        <v>173</v>
      </c>
      <c r="C22" s="227" t="s">
        <v>184</v>
      </c>
      <c r="D22" s="228">
        <v>37257</v>
      </c>
      <c r="E22" s="228">
        <v>37346</v>
      </c>
      <c r="F22" s="227" t="s">
        <v>170</v>
      </c>
      <c r="G22" s="227">
        <v>8847</v>
      </c>
      <c r="H22" s="227" t="s">
        <v>174</v>
      </c>
      <c r="I22" s="228">
        <v>37236</v>
      </c>
      <c r="J22" s="227" t="s">
        <v>186</v>
      </c>
      <c r="K22" s="227" t="s">
        <v>176</v>
      </c>
      <c r="L22" s="227" t="s">
        <v>2</v>
      </c>
      <c r="M22" s="227" t="b">
        <v>0</v>
      </c>
      <c r="N22" s="227">
        <v>25</v>
      </c>
      <c r="O22" s="227" t="s">
        <v>177</v>
      </c>
      <c r="P22" s="227" t="s">
        <v>178</v>
      </c>
      <c r="Q22" s="227" t="s">
        <v>74</v>
      </c>
      <c r="R22" s="227" t="s">
        <v>179</v>
      </c>
      <c r="S22" s="227" t="b">
        <v>0</v>
      </c>
      <c r="T22" s="227">
        <v>10400</v>
      </c>
      <c r="U22" s="227">
        <v>28</v>
      </c>
      <c r="V22" s="227" t="s">
        <v>180</v>
      </c>
      <c r="W22" s="227">
        <v>0</v>
      </c>
      <c r="X22" s="227">
        <v>291200</v>
      </c>
      <c r="Y22" s="229">
        <v>37253</v>
      </c>
      <c r="Z22" s="227">
        <v>21.75</v>
      </c>
      <c r="AA22" s="227">
        <v>-65000</v>
      </c>
      <c r="AB22" s="227">
        <v>-64631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37253</v>
      </c>
      <c r="Z23" s="21">
        <v>22.85</v>
      </c>
      <c r="AA23" s="11">
        <v>34944</v>
      </c>
      <c r="AB23" s="11">
        <v>34830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37253</v>
      </c>
      <c r="Z24" s="21">
        <v>19.75</v>
      </c>
      <c r="AA24" s="11">
        <v>70096</v>
      </c>
      <c r="AB24" s="11">
        <v>69698</v>
      </c>
    </row>
    <row r="25" spans="1:28" s="227" customFormat="1" ht="9.75" customHeight="1" x14ac:dyDescent="0.15">
      <c r="A25" s="227" t="s">
        <v>223</v>
      </c>
      <c r="B25" s="227" t="s">
        <v>173</v>
      </c>
      <c r="C25" s="227" t="s">
        <v>184</v>
      </c>
      <c r="D25" s="228">
        <v>37347</v>
      </c>
      <c r="E25" s="228">
        <v>37437</v>
      </c>
      <c r="F25" s="228" t="s">
        <v>224</v>
      </c>
      <c r="G25" s="227">
        <v>9261</v>
      </c>
      <c r="H25" s="227" t="s">
        <v>174</v>
      </c>
      <c r="I25" s="228">
        <v>37242</v>
      </c>
      <c r="J25" s="228" t="s">
        <v>175</v>
      </c>
      <c r="K25" s="227" t="s">
        <v>183</v>
      </c>
      <c r="L25" s="227" t="s">
        <v>10</v>
      </c>
      <c r="M25" s="227" t="b">
        <v>0</v>
      </c>
      <c r="N25" s="227">
        <v>-25</v>
      </c>
      <c r="O25" s="227" t="s">
        <v>177</v>
      </c>
      <c r="P25" s="227" t="s">
        <v>178</v>
      </c>
      <c r="Q25" s="227" t="s">
        <v>74</v>
      </c>
      <c r="R25" s="227" t="s">
        <v>179</v>
      </c>
      <c r="S25" s="227" t="b">
        <v>0</v>
      </c>
      <c r="T25" s="227">
        <v>-10400</v>
      </c>
      <c r="U25" s="227">
        <v>29.5</v>
      </c>
      <c r="V25" s="227" t="s">
        <v>180</v>
      </c>
      <c r="W25" s="227">
        <v>0</v>
      </c>
      <c r="X25" s="13">
        <v>-306800</v>
      </c>
      <c r="Y25" s="229">
        <v>37253</v>
      </c>
      <c r="Z25" s="227">
        <v>25.5</v>
      </c>
      <c r="AA25" s="14">
        <v>41496</v>
      </c>
      <c r="AB25" s="14">
        <v>41143</v>
      </c>
    </row>
    <row r="26" spans="1:28" s="227" customFormat="1" ht="9.75" customHeight="1" x14ac:dyDescent="0.15">
      <c r="A26" s="227" t="s">
        <v>223</v>
      </c>
      <c r="B26" s="227" t="s">
        <v>173</v>
      </c>
      <c r="C26" s="227" t="s">
        <v>184</v>
      </c>
      <c r="D26" s="228">
        <v>37347</v>
      </c>
      <c r="E26" s="228">
        <v>37437</v>
      </c>
      <c r="F26" s="228" t="s">
        <v>224</v>
      </c>
      <c r="G26" s="227">
        <v>9261</v>
      </c>
      <c r="H26" s="227" t="s">
        <v>174</v>
      </c>
      <c r="I26" s="228">
        <v>37242</v>
      </c>
      <c r="J26" s="228" t="s">
        <v>182</v>
      </c>
      <c r="K26" s="227" t="s">
        <v>183</v>
      </c>
      <c r="L26" s="227" t="s">
        <v>10</v>
      </c>
      <c r="M26" s="227" t="b">
        <v>0</v>
      </c>
      <c r="N26" s="227">
        <v>-25</v>
      </c>
      <c r="O26" s="227" t="s">
        <v>177</v>
      </c>
      <c r="P26" s="227" t="s">
        <v>178</v>
      </c>
      <c r="Q26" s="227" t="s">
        <v>74</v>
      </c>
      <c r="R26" s="227" t="s">
        <v>179</v>
      </c>
      <c r="S26" s="227" t="b">
        <v>0</v>
      </c>
      <c r="T26" s="12">
        <v>-10400</v>
      </c>
      <c r="U26" s="227">
        <v>29.5</v>
      </c>
      <c r="V26" s="227" t="s">
        <v>180</v>
      </c>
      <c r="W26" s="227">
        <v>0</v>
      </c>
      <c r="X26" s="13">
        <v>-306800</v>
      </c>
      <c r="Y26" s="229">
        <v>37253</v>
      </c>
      <c r="Z26" s="227">
        <v>26</v>
      </c>
      <c r="AA26" s="14">
        <v>36296</v>
      </c>
      <c r="AB26" s="14">
        <v>35972</v>
      </c>
    </row>
    <row r="27" spans="1:28" s="227" customFormat="1" ht="9.75" customHeight="1" x14ac:dyDescent="0.15">
      <c r="A27" s="227" t="s">
        <v>223</v>
      </c>
      <c r="B27" s="227" t="s">
        <v>173</v>
      </c>
      <c r="C27" s="227" t="s">
        <v>184</v>
      </c>
      <c r="D27" s="228">
        <v>37347</v>
      </c>
      <c r="E27" s="228">
        <v>37437</v>
      </c>
      <c r="F27" s="227" t="s">
        <v>224</v>
      </c>
      <c r="G27" s="227">
        <v>9261</v>
      </c>
      <c r="H27" s="227" t="s">
        <v>174</v>
      </c>
      <c r="I27" s="228">
        <v>37242</v>
      </c>
      <c r="J27" s="227" t="s">
        <v>181</v>
      </c>
      <c r="K27" s="227" t="s">
        <v>183</v>
      </c>
      <c r="L27" s="227" t="s">
        <v>10</v>
      </c>
      <c r="M27" s="227" t="b">
        <v>0</v>
      </c>
      <c r="N27" s="227">
        <v>-25</v>
      </c>
      <c r="O27" s="227" t="s">
        <v>177</v>
      </c>
      <c r="P27" s="227" t="s">
        <v>178</v>
      </c>
      <c r="Q27" s="227" t="s">
        <v>74</v>
      </c>
      <c r="R27" s="227" t="s">
        <v>179</v>
      </c>
      <c r="S27" s="227" t="b">
        <v>0</v>
      </c>
      <c r="T27" s="227">
        <v>-10000</v>
      </c>
      <c r="U27" s="227">
        <v>29.5</v>
      </c>
      <c r="V27" s="227" t="s">
        <v>180</v>
      </c>
      <c r="W27" s="227">
        <v>0</v>
      </c>
      <c r="X27" s="227">
        <v>-295000</v>
      </c>
      <c r="Y27" s="229">
        <v>37253</v>
      </c>
      <c r="Z27" s="227">
        <v>33.75</v>
      </c>
      <c r="AA27" s="227">
        <v>-42600</v>
      </c>
      <c r="AB27" s="227">
        <v>-42123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225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37253</v>
      </c>
      <c r="Z28" s="21">
        <v>18</v>
      </c>
      <c r="AA28" s="11">
        <v>-10504</v>
      </c>
      <c r="AB28" s="11">
        <v>-10415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225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37253</v>
      </c>
      <c r="Z29" s="21">
        <v>17.5</v>
      </c>
      <c r="AA29" s="11">
        <v>-15704</v>
      </c>
      <c r="AB29" s="11">
        <v>-15564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225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37253</v>
      </c>
      <c r="Z30" s="21">
        <v>18.25</v>
      </c>
      <c r="AA30" s="11">
        <v>-7600</v>
      </c>
      <c r="AB30" s="11">
        <v>-7515</v>
      </c>
    </row>
    <row r="31" spans="1:28" s="227" customFormat="1" ht="9.75" customHeight="1" x14ac:dyDescent="0.15">
      <c r="A31" s="227" t="s">
        <v>259</v>
      </c>
      <c r="B31" s="227" t="s">
        <v>173</v>
      </c>
      <c r="C31" s="227" t="s">
        <v>184</v>
      </c>
      <c r="D31" s="228">
        <v>37347</v>
      </c>
      <c r="E31" s="228">
        <v>37437</v>
      </c>
      <c r="F31" s="228" t="s">
        <v>260</v>
      </c>
      <c r="G31" s="227">
        <v>9270</v>
      </c>
      <c r="H31" s="227" t="s">
        <v>174</v>
      </c>
      <c r="I31" s="228">
        <v>37242</v>
      </c>
      <c r="J31" s="228" t="s">
        <v>175</v>
      </c>
      <c r="K31" s="227" t="s">
        <v>183</v>
      </c>
      <c r="L31" s="227" t="s">
        <v>10</v>
      </c>
      <c r="M31" s="227" t="b">
        <v>0</v>
      </c>
      <c r="N31" s="227">
        <v>-25</v>
      </c>
      <c r="O31" s="227" t="s">
        <v>177</v>
      </c>
      <c r="P31" s="227" t="s">
        <v>178</v>
      </c>
      <c r="Q31" s="227" t="s">
        <v>74</v>
      </c>
      <c r="R31" s="227" t="s">
        <v>179</v>
      </c>
      <c r="S31" s="227" t="b">
        <v>0</v>
      </c>
      <c r="T31" s="227">
        <v>-10400</v>
      </c>
      <c r="U31" s="227">
        <v>28.95</v>
      </c>
      <c r="V31" s="227" t="s">
        <v>180</v>
      </c>
      <c r="W31" s="227">
        <v>0</v>
      </c>
      <c r="X31" s="13">
        <v>-301080</v>
      </c>
      <c r="Y31" s="229">
        <v>37253</v>
      </c>
      <c r="Z31" s="227">
        <v>25.5</v>
      </c>
      <c r="AA31" s="14">
        <v>35776</v>
      </c>
      <c r="AB31" s="14">
        <v>35471</v>
      </c>
    </row>
    <row r="32" spans="1:28" s="227" customFormat="1" ht="9.75" customHeight="1" x14ac:dyDescent="0.15">
      <c r="A32" s="227" t="s">
        <v>259</v>
      </c>
      <c r="B32" s="227" t="s">
        <v>173</v>
      </c>
      <c r="C32" s="227" t="s">
        <v>184</v>
      </c>
      <c r="D32" s="228">
        <v>37347</v>
      </c>
      <c r="E32" s="228">
        <v>37437</v>
      </c>
      <c r="F32" s="228" t="s">
        <v>260</v>
      </c>
      <c r="G32" s="227">
        <v>9270</v>
      </c>
      <c r="H32" s="227" t="s">
        <v>174</v>
      </c>
      <c r="I32" s="228">
        <v>37242</v>
      </c>
      <c r="J32" s="228" t="s">
        <v>182</v>
      </c>
      <c r="K32" s="227" t="s">
        <v>183</v>
      </c>
      <c r="L32" s="227" t="s">
        <v>10</v>
      </c>
      <c r="M32" s="227" t="b">
        <v>0</v>
      </c>
      <c r="N32" s="227">
        <v>-25</v>
      </c>
      <c r="O32" s="227" t="s">
        <v>177</v>
      </c>
      <c r="P32" s="227" t="s">
        <v>178</v>
      </c>
      <c r="Q32" s="227" t="s">
        <v>74</v>
      </c>
      <c r="R32" s="227" t="s">
        <v>179</v>
      </c>
      <c r="S32" s="227" t="b">
        <v>0</v>
      </c>
      <c r="T32" s="12">
        <v>-10400</v>
      </c>
      <c r="U32" s="227">
        <v>28.95</v>
      </c>
      <c r="V32" s="227" t="s">
        <v>180</v>
      </c>
      <c r="W32" s="227">
        <v>0</v>
      </c>
      <c r="X32" s="13">
        <v>-301080</v>
      </c>
      <c r="Y32" s="229">
        <v>37253</v>
      </c>
      <c r="Z32" s="227">
        <v>26</v>
      </c>
      <c r="AA32" s="14">
        <v>30576</v>
      </c>
      <c r="AB32" s="14">
        <v>30303</v>
      </c>
    </row>
    <row r="33" spans="1:28" s="227" customFormat="1" ht="9.75" customHeight="1" x14ac:dyDescent="0.15">
      <c r="A33" s="227" t="s">
        <v>259</v>
      </c>
      <c r="B33" s="227" t="s">
        <v>173</v>
      </c>
      <c r="C33" s="227" t="s">
        <v>184</v>
      </c>
      <c r="D33" s="228">
        <v>37347</v>
      </c>
      <c r="E33" s="228">
        <v>37437</v>
      </c>
      <c r="F33" s="227" t="s">
        <v>260</v>
      </c>
      <c r="G33" s="227">
        <v>9270</v>
      </c>
      <c r="H33" s="227" t="s">
        <v>174</v>
      </c>
      <c r="I33" s="228">
        <v>37242</v>
      </c>
      <c r="J33" s="227" t="s">
        <v>181</v>
      </c>
      <c r="K33" s="227" t="s">
        <v>183</v>
      </c>
      <c r="L33" s="227" t="s">
        <v>10</v>
      </c>
      <c r="M33" s="227" t="b">
        <v>0</v>
      </c>
      <c r="N33" s="227">
        <v>-25</v>
      </c>
      <c r="O33" s="227" t="s">
        <v>177</v>
      </c>
      <c r="P33" s="227" t="s">
        <v>178</v>
      </c>
      <c r="Q33" s="227" t="s">
        <v>74</v>
      </c>
      <c r="R33" s="227" t="s">
        <v>179</v>
      </c>
      <c r="S33" s="227" t="b">
        <v>0</v>
      </c>
      <c r="T33" s="227">
        <v>-10000</v>
      </c>
      <c r="U33" s="227">
        <v>28.95</v>
      </c>
      <c r="V33" s="227" t="s">
        <v>180</v>
      </c>
      <c r="W33" s="227">
        <v>0</v>
      </c>
      <c r="X33" s="227">
        <v>-289500</v>
      </c>
      <c r="Y33" s="229">
        <v>37253</v>
      </c>
      <c r="Z33" s="227">
        <v>33.75</v>
      </c>
      <c r="AA33" s="227">
        <v>-48100</v>
      </c>
      <c r="AB33" s="227">
        <v>-47562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261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37253</v>
      </c>
      <c r="Z34" s="21">
        <v>18</v>
      </c>
      <c r="AA34" s="11">
        <v>-7280</v>
      </c>
      <c r="AB34" s="11">
        <v>-7218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261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37253</v>
      </c>
      <c r="Z35" s="21">
        <v>17.5</v>
      </c>
      <c r="AA35" s="11">
        <v>-12480</v>
      </c>
      <c r="AB35" s="11">
        <v>-12369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261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37253</v>
      </c>
      <c r="Z36" s="21">
        <v>18.25</v>
      </c>
      <c r="AA36" s="11">
        <v>-4500</v>
      </c>
      <c r="AB36" s="11">
        <v>-4450</v>
      </c>
    </row>
    <row r="37" spans="1:28" s="227" customFormat="1" ht="9.75" customHeight="1" x14ac:dyDescent="0.15">
      <c r="A37" s="227" t="s">
        <v>209</v>
      </c>
      <c r="B37" s="227" t="s">
        <v>173</v>
      </c>
      <c r="C37" s="227" t="s">
        <v>184</v>
      </c>
      <c r="D37" s="228">
        <v>37347</v>
      </c>
      <c r="E37" s="228">
        <v>37437</v>
      </c>
      <c r="F37" s="228" t="s">
        <v>262</v>
      </c>
      <c r="G37" s="227">
        <v>9361</v>
      </c>
      <c r="H37" s="227" t="s">
        <v>174</v>
      </c>
      <c r="I37" s="228">
        <v>37244</v>
      </c>
      <c r="J37" s="228" t="s">
        <v>175</v>
      </c>
      <c r="K37" s="227" t="s">
        <v>176</v>
      </c>
      <c r="L37" s="227" t="s">
        <v>8</v>
      </c>
      <c r="M37" s="227" t="b">
        <v>0</v>
      </c>
      <c r="N37" s="227">
        <v>100</v>
      </c>
      <c r="O37" s="227" t="s">
        <v>177</v>
      </c>
      <c r="P37" s="227" t="s">
        <v>178</v>
      </c>
      <c r="Q37" s="227" t="s">
        <v>74</v>
      </c>
      <c r="R37" s="227" t="s">
        <v>179</v>
      </c>
      <c r="S37" s="227" t="b">
        <v>0</v>
      </c>
      <c r="T37" s="227">
        <v>41600</v>
      </c>
      <c r="U37" s="227">
        <v>17</v>
      </c>
      <c r="V37" s="227" t="s">
        <v>180</v>
      </c>
      <c r="W37" s="227">
        <v>0</v>
      </c>
      <c r="X37" s="13">
        <v>707200</v>
      </c>
      <c r="Y37" s="229">
        <v>37253</v>
      </c>
      <c r="Z37" s="227">
        <v>18</v>
      </c>
      <c r="AA37" s="14">
        <v>41184</v>
      </c>
      <c r="AB37" s="14">
        <v>40833</v>
      </c>
    </row>
    <row r="38" spans="1:28" s="227" customFormat="1" ht="9.75" customHeight="1" x14ac:dyDescent="0.15">
      <c r="A38" s="227" t="s">
        <v>209</v>
      </c>
      <c r="B38" s="227" t="s">
        <v>173</v>
      </c>
      <c r="C38" s="227" t="s">
        <v>184</v>
      </c>
      <c r="D38" s="228">
        <v>37347</v>
      </c>
      <c r="E38" s="228">
        <v>37437</v>
      </c>
      <c r="F38" s="228" t="s">
        <v>262</v>
      </c>
      <c r="G38" s="227">
        <v>9361</v>
      </c>
      <c r="H38" s="227" t="s">
        <v>174</v>
      </c>
      <c r="I38" s="228">
        <v>37244</v>
      </c>
      <c r="J38" s="228" t="s">
        <v>182</v>
      </c>
      <c r="K38" s="227" t="s">
        <v>176</v>
      </c>
      <c r="L38" s="227" t="s">
        <v>8</v>
      </c>
      <c r="M38" s="227" t="b">
        <v>0</v>
      </c>
      <c r="N38" s="227">
        <v>100</v>
      </c>
      <c r="O38" s="227" t="s">
        <v>177</v>
      </c>
      <c r="P38" s="227" t="s">
        <v>178</v>
      </c>
      <c r="Q38" s="227" t="s">
        <v>74</v>
      </c>
      <c r="R38" s="227" t="s">
        <v>179</v>
      </c>
      <c r="S38" s="227" t="b">
        <v>0</v>
      </c>
      <c r="T38" s="12">
        <v>41600</v>
      </c>
      <c r="U38" s="227">
        <v>17</v>
      </c>
      <c r="V38" s="227" t="s">
        <v>180</v>
      </c>
      <c r="W38" s="227">
        <v>0</v>
      </c>
      <c r="X38" s="13">
        <v>707200</v>
      </c>
      <c r="Y38" s="229">
        <v>37253</v>
      </c>
      <c r="Z38" s="227">
        <v>17.5</v>
      </c>
      <c r="AA38" s="14">
        <v>20384</v>
      </c>
      <c r="AB38" s="14">
        <v>20202</v>
      </c>
    </row>
    <row r="39" spans="1:28" s="227" customFormat="1" ht="9.75" customHeight="1" x14ac:dyDescent="0.15">
      <c r="A39" s="227" t="s">
        <v>209</v>
      </c>
      <c r="B39" s="227" t="s">
        <v>173</v>
      </c>
      <c r="C39" s="227" t="s">
        <v>184</v>
      </c>
      <c r="D39" s="228">
        <v>37347</v>
      </c>
      <c r="E39" s="228">
        <v>37437</v>
      </c>
      <c r="F39" s="227" t="s">
        <v>262</v>
      </c>
      <c r="G39" s="227">
        <v>9361</v>
      </c>
      <c r="H39" s="227" t="s">
        <v>174</v>
      </c>
      <c r="I39" s="228">
        <v>37244</v>
      </c>
      <c r="J39" s="227" t="s">
        <v>181</v>
      </c>
      <c r="K39" s="227" t="s">
        <v>176</v>
      </c>
      <c r="L39" s="227" t="s">
        <v>8</v>
      </c>
      <c r="M39" s="227" t="b">
        <v>0</v>
      </c>
      <c r="N39" s="227">
        <v>100</v>
      </c>
      <c r="O39" s="227" t="s">
        <v>177</v>
      </c>
      <c r="P39" s="227" t="s">
        <v>178</v>
      </c>
      <c r="Q39" s="227" t="s">
        <v>74</v>
      </c>
      <c r="R39" s="227" t="s">
        <v>179</v>
      </c>
      <c r="S39" s="227" t="b">
        <v>0</v>
      </c>
      <c r="T39" s="227">
        <v>40000</v>
      </c>
      <c r="U39" s="227">
        <v>17</v>
      </c>
      <c r="V39" s="227" t="s">
        <v>180</v>
      </c>
      <c r="W39" s="227">
        <v>0</v>
      </c>
      <c r="X39" s="227">
        <v>680000</v>
      </c>
      <c r="Y39" s="229">
        <v>37253</v>
      </c>
      <c r="Z39" s="227">
        <v>18.25</v>
      </c>
      <c r="AA39" s="227">
        <v>49600</v>
      </c>
      <c r="AB39" s="227">
        <v>49045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263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264</v>
      </c>
      <c r="P40" s="21" t="s">
        <v>265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37253</v>
      </c>
      <c r="Z40" s="21">
        <v>13.75</v>
      </c>
      <c r="AA40" s="11">
        <v>-107262</v>
      </c>
      <c r="AB40" s="11">
        <v>-106349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263</v>
      </c>
      <c r="G41" s="21">
        <v>9362</v>
      </c>
      <c r="H41" s="21" t="s">
        <v>174</v>
      </c>
      <c r="I41" s="22">
        <v>37244</v>
      </c>
      <c r="J41" s="22" t="s">
        <v>182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264</v>
      </c>
      <c r="P41" s="21" t="s">
        <v>265</v>
      </c>
      <c r="Q41" s="21" t="s">
        <v>74</v>
      </c>
      <c r="R41" s="21" t="s">
        <v>179</v>
      </c>
      <c r="S41" s="21" t="b">
        <v>0</v>
      </c>
      <c r="T41" s="24">
        <v>-49200</v>
      </c>
      <c r="U41" s="21">
        <v>11.4</v>
      </c>
      <c r="V41" s="21" t="s">
        <v>180</v>
      </c>
      <c r="W41" s="21">
        <v>0</v>
      </c>
      <c r="X41" s="25">
        <v>-560880</v>
      </c>
      <c r="Y41" s="23">
        <v>37253</v>
      </c>
      <c r="Z41" s="21">
        <v>12</v>
      </c>
      <c r="AA41" s="11">
        <v>-30012</v>
      </c>
      <c r="AB41" s="11">
        <v>-29744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263</v>
      </c>
      <c r="G42" s="21">
        <v>9362</v>
      </c>
      <c r="H42" s="21" t="s">
        <v>174</v>
      </c>
      <c r="I42" s="22">
        <v>37244</v>
      </c>
      <c r="J42" s="22" t="s">
        <v>181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264</v>
      </c>
      <c r="P42" s="21" t="s">
        <v>265</v>
      </c>
      <c r="Q42" s="21" t="s">
        <v>74</v>
      </c>
      <c r="R42" s="21" t="s">
        <v>179</v>
      </c>
      <c r="S42" s="21" t="b">
        <v>0</v>
      </c>
      <c r="T42" s="24">
        <v>-48000</v>
      </c>
      <c r="U42" s="21">
        <v>11.4</v>
      </c>
      <c r="V42" s="21" t="s">
        <v>180</v>
      </c>
      <c r="W42" s="21">
        <v>0</v>
      </c>
      <c r="X42" s="25">
        <v>-547200</v>
      </c>
      <c r="Y42" s="23">
        <v>37253</v>
      </c>
      <c r="Z42" s="21">
        <v>13.5</v>
      </c>
      <c r="AA42" s="11">
        <v>-101280</v>
      </c>
      <c r="AB42" s="11">
        <v>-100147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8"/>
      <c r="U43" s="180"/>
      <c r="V43" s="180"/>
      <c r="W43" s="180"/>
      <c r="X43" s="183"/>
      <c r="Y43" s="207"/>
      <c r="Z43" s="180"/>
      <c r="AA43" s="209"/>
      <c r="AB43" s="209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8"/>
      <c r="U44" s="180"/>
      <c r="V44" s="180"/>
      <c r="W44" s="180"/>
      <c r="X44" s="183"/>
      <c r="Y44" s="207"/>
      <c r="Z44" s="180"/>
      <c r="AA44" s="209"/>
      <c r="AB44" s="209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8"/>
      <c r="U45" s="180"/>
      <c r="V45" s="180"/>
      <c r="W45" s="180"/>
      <c r="X45" s="183"/>
      <c r="Y45" s="207"/>
      <c r="Z45" s="180"/>
      <c r="AA45" s="209"/>
      <c r="AB45" s="209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8"/>
      <c r="U46" s="180"/>
      <c r="V46" s="180"/>
      <c r="W46" s="180"/>
      <c r="X46" s="183"/>
      <c r="Y46" s="207"/>
      <c r="Z46" s="180"/>
      <c r="AA46" s="209"/>
      <c r="AB46" s="209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8"/>
      <c r="U47" s="180"/>
      <c r="V47" s="180"/>
      <c r="W47" s="180"/>
      <c r="X47" s="183"/>
      <c r="Y47" s="207"/>
      <c r="Z47" s="180"/>
      <c r="AA47" s="209"/>
      <c r="AB47" s="209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8"/>
      <c r="U48" s="180"/>
      <c r="V48" s="180"/>
      <c r="W48" s="180"/>
      <c r="X48" s="183"/>
      <c r="Y48" s="207"/>
      <c r="Z48" s="180"/>
      <c r="AA48" s="209"/>
      <c r="AB48" s="209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8"/>
      <c r="U49" s="180"/>
      <c r="V49" s="180"/>
      <c r="W49" s="180"/>
      <c r="X49" s="183"/>
      <c r="Y49" s="207"/>
      <c r="Z49" s="180"/>
      <c r="AA49" s="209"/>
      <c r="AB49" s="209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8"/>
      <c r="U50" s="180"/>
      <c r="V50" s="180"/>
      <c r="W50" s="180"/>
      <c r="X50" s="183"/>
      <c r="Y50" s="207"/>
      <c r="Z50" s="180"/>
      <c r="AA50" s="209"/>
      <c r="AB50" s="209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8"/>
      <c r="U51" s="180"/>
      <c r="V51" s="180"/>
      <c r="W51" s="180"/>
      <c r="X51" s="183"/>
      <c r="Y51" s="207"/>
      <c r="Z51" s="180"/>
      <c r="AA51" s="209"/>
      <c r="AB51" s="209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8"/>
      <c r="U52" s="180"/>
      <c r="V52" s="180"/>
      <c r="W52" s="180"/>
      <c r="X52" s="183"/>
      <c r="Y52" s="207"/>
      <c r="Z52" s="180"/>
      <c r="AA52" s="209"/>
      <c r="AB52" s="209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8"/>
      <c r="U53" s="180"/>
      <c r="V53" s="180"/>
      <c r="W53" s="180"/>
      <c r="X53" s="183"/>
      <c r="Y53" s="207"/>
      <c r="Z53" s="180"/>
      <c r="AA53" s="209"/>
      <c r="AB53" s="209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12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SUM(B138:B65536)</f>
        <v>1588897</v>
      </c>
      <c r="E1" s="10" t="s">
        <v>101</v>
      </c>
      <c r="H1" s="230"/>
      <c r="I1" s="168"/>
    </row>
    <row r="2" spans="1:9" x14ac:dyDescent="0.15">
      <c r="A2" s="10" t="s">
        <v>81</v>
      </c>
      <c r="C2" s="6">
        <f>SUM(C138:C65536)</f>
        <v>-122301</v>
      </c>
      <c r="E2" s="10" t="s">
        <v>163</v>
      </c>
      <c r="F2" s="6">
        <f>SUM(C124:C143)</f>
        <v>342766</v>
      </c>
      <c r="H2" s="230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3" customFormat="1" ht="9" hidden="1" thickBot="1" x14ac:dyDescent="0.2">
      <c r="A62" s="231">
        <v>37134</v>
      </c>
      <c r="B62" s="232">
        <v>1030606</v>
      </c>
      <c r="C62" s="232">
        <v>-55778</v>
      </c>
      <c r="E62" s="231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3" customFormat="1" ht="9" hidden="1" thickBot="1" x14ac:dyDescent="0.2">
      <c r="A80" s="231">
        <v>37162</v>
      </c>
      <c r="B80" s="232">
        <v>-205452</v>
      </c>
      <c r="C80" s="232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3" customFormat="1" ht="9" hidden="1" thickBot="1" x14ac:dyDescent="0.2">
      <c r="A103" s="231">
        <v>37195</v>
      </c>
      <c r="B103" s="232">
        <v>65756</v>
      </c>
      <c r="C103" s="234">
        <f>-26531+108467-74443</f>
        <v>7493</v>
      </c>
      <c r="E103" s="235"/>
    </row>
    <row r="104" spans="1:5" ht="9" hidden="1" thickTop="1" x14ac:dyDescent="0.15">
      <c r="A104" s="170">
        <v>37196</v>
      </c>
      <c r="B104" s="177">
        <v>134898</v>
      </c>
      <c r="C104" s="236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3" customFormat="1" ht="9" hidden="1" thickBot="1" x14ac:dyDescent="0.2">
      <c r="A123" s="231">
        <v>37225</v>
      </c>
      <c r="B123" s="232">
        <v>309592</v>
      </c>
      <c r="C123" s="232">
        <v>18898</v>
      </c>
      <c r="E123" s="232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>
        <v>1580121</v>
      </c>
      <c r="C141" s="177">
        <v>-101314</v>
      </c>
      <c r="E141" s="177"/>
    </row>
    <row r="142" spans="1:5" x14ac:dyDescent="0.15">
      <c r="A142" s="170">
        <v>37253</v>
      </c>
      <c r="B142" s="177">
        <v>47847</v>
      </c>
      <c r="C142" s="177">
        <v>-33773</v>
      </c>
      <c r="E142" s="177"/>
    </row>
    <row r="143" spans="1:5" s="233" customFormat="1" ht="9" thickBot="1" x14ac:dyDescent="0.2">
      <c r="A143" s="231">
        <v>37256</v>
      </c>
      <c r="B143" s="232"/>
      <c r="C143" s="232"/>
    </row>
    <row r="144" spans="1:5" ht="9" thickTop="1" x14ac:dyDescent="0.15">
      <c r="A144" s="170">
        <v>36893</v>
      </c>
      <c r="B144" s="177"/>
      <c r="C144" s="177"/>
    </row>
    <row r="145" spans="1:3" x14ac:dyDescent="0.15">
      <c r="A145" s="170">
        <v>36894</v>
      </c>
      <c r="B145" s="177"/>
      <c r="C145" s="177"/>
    </row>
    <row r="146" spans="1:3" x14ac:dyDescent="0.15">
      <c r="A146" s="170">
        <v>36895</v>
      </c>
      <c r="B146" s="177"/>
      <c r="C146" s="177"/>
    </row>
    <row r="147" spans="1:3" x14ac:dyDescent="0.15">
      <c r="A147" s="170">
        <v>36898</v>
      </c>
      <c r="B147" s="177"/>
      <c r="C147" s="177"/>
    </row>
    <row r="148" spans="1:3" x14ac:dyDescent="0.15">
      <c r="A148" s="170">
        <v>36899</v>
      </c>
      <c r="B148" s="177"/>
      <c r="C148" s="177"/>
    </row>
    <row r="149" spans="1:3" x14ac:dyDescent="0.15">
      <c r="A149" s="170">
        <v>36900</v>
      </c>
      <c r="B149" s="177"/>
      <c r="C149" s="177"/>
    </row>
    <row r="150" spans="1:3" x14ac:dyDescent="0.15">
      <c r="A150" s="170">
        <v>36901</v>
      </c>
      <c r="B150" s="177"/>
      <c r="C150" s="177"/>
    </row>
    <row r="151" spans="1:3" x14ac:dyDescent="0.15">
      <c r="A151" s="170">
        <v>36902</v>
      </c>
      <c r="B151" s="177"/>
      <c r="C151" s="177"/>
    </row>
    <row r="152" spans="1:3" x14ac:dyDescent="0.15">
      <c r="A152" s="170">
        <v>36905</v>
      </c>
      <c r="B152" s="177"/>
      <c r="C152" s="177"/>
    </row>
    <row r="153" spans="1:3" x14ac:dyDescent="0.15">
      <c r="A153" s="170">
        <v>36906</v>
      </c>
      <c r="B153" s="177"/>
      <c r="C153" s="177"/>
    </row>
    <row r="154" spans="1:3" x14ac:dyDescent="0.15">
      <c r="A154" s="170">
        <v>36907</v>
      </c>
      <c r="B154" s="177"/>
      <c r="C154" s="177"/>
    </row>
    <row r="155" spans="1:3" x14ac:dyDescent="0.15">
      <c r="A155" s="170">
        <v>36908</v>
      </c>
      <c r="B155" s="177"/>
      <c r="C155" s="177"/>
    </row>
    <row r="156" spans="1:3" x14ac:dyDescent="0.15">
      <c r="A156" s="170">
        <v>36909</v>
      </c>
      <c r="B156" s="177"/>
      <c r="C156" s="177"/>
    </row>
    <row r="157" spans="1:3" x14ac:dyDescent="0.15">
      <c r="A157" s="170">
        <v>36912</v>
      </c>
      <c r="B157" s="177"/>
      <c r="C157" s="177"/>
    </row>
    <row r="158" spans="1:3" x14ac:dyDescent="0.15">
      <c r="A158" s="170">
        <v>36913</v>
      </c>
      <c r="B158" s="177"/>
      <c r="C158" s="177"/>
    </row>
    <row r="159" spans="1:3" x14ac:dyDescent="0.15">
      <c r="A159" s="170">
        <v>36914</v>
      </c>
      <c r="B159" s="177"/>
      <c r="C159" s="177"/>
    </row>
    <row r="160" spans="1:3" x14ac:dyDescent="0.15">
      <c r="A160" s="170">
        <v>36915</v>
      </c>
      <c r="B160" s="177"/>
      <c r="C160" s="177"/>
    </row>
    <row r="161" spans="1:3" x14ac:dyDescent="0.15">
      <c r="A161" s="170">
        <v>36916</v>
      </c>
      <c r="B161" s="177"/>
      <c r="C161" s="177"/>
    </row>
    <row r="162" spans="1:3" x14ac:dyDescent="0.15">
      <c r="A162" s="170">
        <v>36919</v>
      </c>
      <c r="B162" s="177"/>
      <c r="C162" s="177"/>
    </row>
    <row r="163" spans="1:3" x14ac:dyDescent="0.15">
      <c r="A163" s="170">
        <v>36920</v>
      </c>
      <c r="B163" s="177"/>
      <c r="C163" s="177"/>
    </row>
    <row r="164" spans="1:3" x14ac:dyDescent="0.15">
      <c r="A164" s="170">
        <v>36921</v>
      </c>
      <c r="B164" s="177"/>
      <c r="C164" s="177"/>
    </row>
    <row r="165" spans="1:3" s="233" customFormat="1" ht="9" thickBot="1" x14ac:dyDescent="0.2">
      <c r="A165" s="231">
        <v>36922</v>
      </c>
      <c r="B165" s="232"/>
      <c r="C165" s="232"/>
    </row>
    <row r="166" spans="1:3" ht="9" thickTop="1" x14ac:dyDescent="0.15">
      <c r="B166" s="177"/>
      <c r="C166" s="177"/>
    </row>
    <row r="167" spans="1:3" x14ac:dyDescent="0.15">
      <c r="B167" s="177"/>
      <c r="C167" s="177"/>
    </row>
    <row r="168" spans="1:3" x14ac:dyDescent="0.15">
      <c r="B168" s="177"/>
      <c r="C168" s="177"/>
    </row>
    <row r="169" spans="1:3" x14ac:dyDescent="0.15">
      <c r="B169" s="177"/>
      <c r="C169" s="177"/>
    </row>
    <row r="170" spans="1:3" x14ac:dyDescent="0.15">
      <c r="B170" s="177"/>
      <c r="C170" s="177"/>
    </row>
    <row r="171" spans="1:3" x14ac:dyDescent="0.15">
      <c r="B171" s="177"/>
      <c r="C171" s="177"/>
    </row>
    <row r="172" spans="1:3" x14ac:dyDescent="0.15">
      <c r="B172" s="177"/>
      <c r="C172" s="177"/>
    </row>
    <row r="173" spans="1:3" x14ac:dyDescent="0.15">
      <c r="B173" s="177"/>
      <c r="C173" s="177"/>
    </row>
    <row r="174" spans="1:3" x14ac:dyDescent="0.15">
      <c r="B174" s="177"/>
      <c r="C174" s="177"/>
    </row>
    <row r="175" spans="1:3" x14ac:dyDescent="0.15">
      <c r="B175" s="177"/>
      <c r="C175" s="177"/>
    </row>
    <row r="176" spans="1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28,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2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15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15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15">
      <c r="N108" s="152">
        <f>'5-DAY'!A141</f>
        <v>37252</v>
      </c>
      <c r="O108" s="153">
        <f>'5-DAY'!B141/1000</f>
        <v>1580.1210000000001</v>
      </c>
      <c r="P108" s="153">
        <f t="shared" si="10"/>
        <v>1437.69</v>
      </c>
      <c r="Q108" s="153">
        <f>VAR!B104/1000</f>
        <v>2500.98</v>
      </c>
    </row>
    <row r="109" spans="14:17" x14ac:dyDescent="0.15">
      <c r="N109" s="152">
        <f>'5-DAY'!A142</f>
        <v>37253</v>
      </c>
      <c r="O109" s="153">
        <f>'5-DAY'!B142/1000</f>
        <v>47.847000000000001</v>
      </c>
      <c r="P109" s="153">
        <f t="shared" si="10"/>
        <v>1588.8970000000002</v>
      </c>
      <c r="Q109" s="153">
        <f>VAR!B105/1000</f>
        <v>2585.8319999999999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1422.7810000000002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7" t="s">
        <v>79</v>
      </c>
      <c r="C3" s="237" t="s">
        <v>74</v>
      </c>
      <c r="D3" s="237" t="s">
        <v>72</v>
      </c>
    </row>
    <row r="4" spans="1:5" hidden="1" x14ac:dyDescent="0.15">
      <c r="A4" s="238">
        <v>37105</v>
      </c>
      <c r="B4" s="239">
        <v>5135371</v>
      </c>
      <c r="C4" s="239">
        <v>0</v>
      </c>
      <c r="D4" s="239">
        <v>5135371</v>
      </c>
      <c r="E4" s="170"/>
    </row>
    <row r="5" spans="1:5" hidden="1" x14ac:dyDescent="0.15">
      <c r="A5" s="238">
        <v>37106</v>
      </c>
      <c r="B5" s="239">
        <v>5031308</v>
      </c>
      <c r="C5" s="239">
        <v>0</v>
      </c>
      <c r="D5" s="239">
        <v>5031308</v>
      </c>
      <c r="E5" s="170"/>
    </row>
    <row r="6" spans="1:5" hidden="1" x14ac:dyDescent="0.15">
      <c r="A6" s="238">
        <v>37109</v>
      </c>
      <c r="B6" s="239">
        <v>4991698</v>
      </c>
      <c r="C6" s="239">
        <v>0</v>
      </c>
      <c r="D6" s="239">
        <v>4991698</v>
      </c>
      <c r="E6" s="170"/>
    </row>
    <row r="7" spans="1:5" hidden="1" x14ac:dyDescent="0.15">
      <c r="A7" s="238">
        <v>37110</v>
      </c>
      <c r="B7" s="239">
        <v>4873733</v>
      </c>
      <c r="C7" s="239">
        <v>0</v>
      </c>
      <c r="D7" s="239">
        <v>4873733</v>
      </c>
      <c r="E7" s="170"/>
    </row>
    <row r="8" spans="1:5" hidden="1" x14ac:dyDescent="0.15">
      <c r="A8" s="238">
        <v>37111</v>
      </c>
      <c r="B8" s="239">
        <v>4218714</v>
      </c>
      <c r="C8" s="239">
        <v>0</v>
      </c>
      <c r="D8" s="239">
        <v>4218714</v>
      </c>
      <c r="E8" s="170"/>
    </row>
    <row r="9" spans="1:5" hidden="1" x14ac:dyDescent="0.15">
      <c r="A9" s="238">
        <v>37112</v>
      </c>
      <c r="B9" s="239">
        <v>4169850</v>
      </c>
      <c r="C9" s="239">
        <v>0</v>
      </c>
      <c r="D9" s="239">
        <v>4169850</v>
      </c>
      <c r="E9" s="170"/>
    </row>
    <row r="10" spans="1:5" hidden="1" x14ac:dyDescent="0.15">
      <c r="A10" s="238">
        <v>37113</v>
      </c>
      <c r="B10" s="239">
        <v>4147185</v>
      </c>
      <c r="C10" s="239">
        <v>0</v>
      </c>
      <c r="D10" s="239">
        <v>4147185</v>
      </c>
      <c r="E10" s="170"/>
    </row>
    <row r="11" spans="1:5" hidden="1" x14ac:dyDescent="0.15">
      <c r="A11" s="238">
        <v>37116</v>
      </c>
      <c r="B11" s="239">
        <v>4319686</v>
      </c>
      <c r="C11" s="239">
        <v>0</v>
      </c>
      <c r="D11" s="239">
        <v>4319686</v>
      </c>
      <c r="E11" s="170"/>
    </row>
    <row r="12" spans="1:5" hidden="1" x14ac:dyDescent="0.15">
      <c r="A12" s="238">
        <v>37117</v>
      </c>
      <c r="B12" s="239">
        <v>4431433</v>
      </c>
      <c r="C12" s="239">
        <v>59431</v>
      </c>
      <c r="D12" s="239">
        <v>4337591</v>
      </c>
      <c r="E12" s="170"/>
    </row>
    <row r="13" spans="1:5" hidden="1" x14ac:dyDescent="0.15">
      <c r="A13" s="238">
        <v>37118</v>
      </c>
      <c r="B13" s="239">
        <v>4350292</v>
      </c>
      <c r="C13" s="239">
        <v>59771</v>
      </c>
      <c r="D13" s="239">
        <v>4363810</v>
      </c>
      <c r="E13" s="170"/>
    </row>
    <row r="14" spans="1:5" hidden="1" x14ac:dyDescent="0.15">
      <c r="A14" s="238">
        <v>37119</v>
      </c>
      <c r="B14" s="239">
        <v>4448251</v>
      </c>
      <c r="C14" s="239">
        <v>0</v>
      </c>
      <c r="D14" s="239">
        <v>4448251</v>
      </c>
      <c r="E14" s="170"/>
    </row>
    <row r="15" spans="1:5" hidden="1" x14ac:dyDescent="0.15">
      <c r="A15" s="238">
        <v>37120</v>
      </c>
      <c r="B15" s="239">
        <v>4379551</v>
      </c>
      <c r="C15" s="239">
        <v>0</v>
      </c>
      <c r="D15" s="239">
        <v>4379551</v>
      </c>
      <c r="E15" s="170"/>
    </row>
    <row r="16" spans="1:5" hidden="1" x14ac:dyDescent="0.15">
      <c r="A16" s="238">
        <v>37123</v>
      </c>
      <c r="B16" s="239">
        <v>4756348</v>
      </c>
      <c r="C16" s="239">
        <v>0</v>
      </c>
      <c r="D16" s="239">
        <v>4756348</v>
      </c>
      <c r="E16" s="170"/>
    </row>
    <row r="17" spans="1:5" hidden="1" x14ac:dyDescent="0.15">
      <c r="A17" s="238">
        <v>37124</v>
      </c>
      <c r="B17" s="239">
        <v>4758991</v>
      </c>
      <c r="C17" s="239">
        <v>0</v>
      </c>
      <c r="D17" s="239">
        <v>4758991</v>
      </c>
      <c r="E17" s="170"/>
    </row>
    <row r="18" spans="1:5" hidden="1" x14ac:dyDescent="0.15">
      <c r="A18" s="238">
        <v>37125</v>
      </c>
      <c r="B18" s="239">
        <v>4752500</v>
      </c>
      <c r="C18" s="239">
        <v>0</v>
      </c>
      <c r="D18" s="239">
        <v>4752500</v>
      </c>
      <c r="E18" s="170"/>
    </row>
    <row r="19" spans="1:5" hidden="1" x14ac:dyDescent="0.15">
      <c r="A19" s="238">
        <v>37126</v>
      </c>
      <c r="B19" s="239">
        <v>4879554</v>
      </c>
      <c r="C19" s="239">
        <v>0</v>
      </c>
      <c r="D19" s="239">
        <v>4879554</v>
      </c>
      <c r="E19" s="170"/>
    </row>
    <row r="20" spans="1:5" hidden="1" x14ac:dyDescent="0.15">
      <c r="A20" s="238">
        <v>37127</v>
      </c>
      <c r="B20" s="239">
        <v>4590731</v>
      </c>
      <c r="C20" s="239">
        <v>0</v>
      </c>
      <c r="D20" s="239">
        <v>4590731</v>
      </c>
      <c r="E20" s="170"/>
    </row>
    <row r="21" spans="1:5" hidden="1" x14ac:dyDescent="0.15">
      <c r="A21" s="238">
        <v>37130</v>
      </c>
      <c r="B21" s="239">
        <v>4821289</v>
      </c>
      <c r="C21" s="239">
        <v>0</v>
      </c>
      <c r="D21" s="239">
        <v>4821289</v>
      </c>
      <c r="E21" s="170"/>
    </row>
    <row r="22" spans="1:5" hidden="1" x14ac:dyDescent="0.15">
      <c r="A22" s="238">
        <v>37131</v>
      </c>
      <c r="B22" s="239">
        <v>4811492</v>
      </c>
      <c r="C22" s="239">
        <v>0</v>
      </c>
      <c r="D22" s="239">
        <v>4811492</v>
      </c>
      <c r="E22" s="170"/>
    </row>
    <row r="23" spans="1:5" hidden="1" x14ac:dyDescent="0.15">
      <c r="A23" s="238">
        <v>37132</v>
      </c>
      <c r="B23" s="239">
        <v>4477692</v>
      </c>
      <c r="C23" s="239">
        <v>50285</v>
      </c>
      <c r="D23" s="239">
        <v>4607370</v>
      </c>
      <c r="E23" s="170"/>
    </row>
    <row r="24" spans="1:5" hidden="1" x14ac:dyDescent="0.15">
      <c r="A24" s="238">
        <v>37133</v>
      </c>
      <c r="B24" s="239">
        <v>4329987</v>
      </c>
      <c r="C24" s="239">
        <v>51411</v>
      </c>
      <c r="D24" s="239">
        <v>4341912</v>
      </c>
      <c r="E24" s="170"/>
    </row>
    <row r="25" spans="1:5" hidden="1" x14ac:dyDescent="0.15">
      <c r="A25" s="238">
        <v>37134</v>
      </c>
      <c r="B25" s="239">
        <v>4667981</v>
      </c>
      <c r="C25" s="239">
        <v>51177</v>
      </c>
      <c r="D25" s="239">
        <v>4658361</v>
      </c>
      <c r="E25" s="170"/>
    </row>
    <row r="26" spans="1:5" hidden="1" x14ac:dyDescent="0.15">
      <c r="A26" s="238">
        <v>37138</v>
      </c>
      <c r="B26" s="239">
        <v>4557588</v>
      </c>
      <c r="C26" s="239">
        <v>19189</v>
      </c>
      <c r="D26" s="239">
        <v>4540505</v>
      </c>
      <c r="E26" s="170"/>
    </row>
    <row r="27" spans="1:5" hidden="1" x14ac:dyDescent="0.15">
      <c r="A27" s="238">
        <v>37139</v>
      </c>
      <c r="B27" s="239">
        <v>3675905</v>
      </c>
      <c r="C27" s="239">
        <v>32722</v>
      </c>
      <c r="D27" s="239">
        <v>3689558</v>
      </c>
      <c r="E27" s="170"/>
    </row>
    <row r="28" spans="1:5" hidden="1" x14ac:dyDescent="0.15">
      <c r="A28" s="238">
        <v>37140</v>
      </c>
      <c r="B28" s="239">
        <v>5389229</v>
      </c>
      <c r="C28" s="239">
        <v>26249</v>
      </c>
      <c r="D28" s="239">
        <v>5635970</v>
      </c>
      <c r="E28" s="170"/>
    </row>
    <row r="29" spans="1:5" hidden="1" x14ac:dyDescent="0.15">
      <c r="A29" s="238">
        <v>37141</v>
      </c>
      <c r="B29" s="239">
        <v>5177361</v>
      </c>
      <c r="C29" s="239">
        <v>37191</v>
      </c>
      <c r="D29" s="239">
        <v>5166388</v>
      </c>
      <c r="E29" s="170"/>
    </row>
    <row r="30" spans="1:5" hidden="1" x14ac:dyDescent="0.15">
      <c r="A30" s="238">
        <v>37144</v>
      </c>
      <c r="B30" s="239">
        <v>5113932</v>
      </c>
      <c r="C30" s="239">
        <v>23605</v>
      </c>
      <c r="D30" s="239">
        <v>5150111</v>
      </c>
      <c r="E30" s="170"/>
    </row>
    <row r="31" spans="1:5" hidden="1" x14ac:dyDescent="0.15">
      <c r="A31" s="238">
        <v>37146</v>
      </c>
      <c r="B31" s="239">
        <v>5102144</v>
      </c>
      <c r="C31" s="239">
        <v>23912</v>
      </c>
      <c r="D31" s="239">
        <v>5126259</v>
      </c>
    </row>
    <row r="32" spans="1:5" hidden="1" x14ac:dyDescent="0.15">
      <c r="A32" s="238">
        <v>37147</v>
      </c>
      <c r="B32" s="239">
        <v>5348072</v>
      </c>
      <c r="C32" s="239">
        <v>24406</v>
      </c>
      <c r="D32" s="239">
        <v>5335087</v>
      </c>
    </row>
    <row r="33" spans="1:4" hidden="1" x14ac:dyDescent="0.15">
      <c r="A33" s="238">
        <v>37148</v>
      </c>
      <c r="B33" s="239">
        <v>5251501</v>
      </c>
      <c r="C33" s="239">
        <v>25263</v>
      </c>
      <c r="D33" s="239">
        <v>5247060</v>
      </c>
    </row>
    <row r="34" spans="1:4" hidden="1" x14ac:dyDescent="0.15">
      <c r="A34" s="238">
        <v>37151</v>
      </c>
      <c r="B34" s="239">
        <v>5410909</v>
      </c>
      <c r="C34" s="239">
        <v>47058</v>
      </c>
      <c r="D34" s="239">
        <v>5414388</v>
      </c>
    </row>
    <row r="35" spans="1:4" hidden="1" x14ac:dyDescent="0.15">
      <c r="A35" s="238">
        <v>37152</v>
      </c>
      <c r="B35" s="239">
        <v>5206488</v>
      </c>
      <c r="C35" s="239">
        <v>87994</v>
      </c>
      <c r="D35" s="239">
        <v>5266345</v>
      </c>
    </row>
    <row r="36" spans="1:4" hidden="1" x14ac:dyDescent="0.15">
      <c r="A36" s="238">
        <v>37153</v>
      </c>
      <c r="B36" s="239">
        <v>5063625</v>
      </c>
      <c r="C36" s="239">
        <v>85087</v>
      </c>
      <c r="D36" s="239">
        <v>5108834</v>
      </c>
    </row>
    <row r="37" spans="1:4" hidden="1" x14ac:dyDescent="0.15">
      <c r="A37" s="238">
        <v>37154</v>
      </c>
      <c r="B37" s="239">
        <v>5188121</v>
      </c>
      <c r="C37" s="239">
        <v>41778</v>
      </c>
      <c r="D37" s="239">
        <v>5216006</v>
      </c>
    </row>
    <row r="38" spans="1:4" hidden="1" x14ac:dyDescent="0.15">
      <c r="A38" s="238">
        <v>37155</v>
      </c>
      <c r="B38" s="239">
        <v>5166748</v>
      </c>
      <c r="C38" s="239">
        <v>61979</v>
      </c>
      <c r="D38" s="239">
        <v>5259605</v>
      </c>
    </row>
    <row r="39" spans="1:4" hidden="1" x14ac:dyDescent="0.15">
      <c r="A39" s="238">
        <v>37158</v>
      </c>
      <c r="B39" s="239">
        <v>4988723</v>
      </c>
      <c r="C39" s="239">
        <v>18555</v>
      </c>
      <c r="D39" s="239">
        <v>5007848</v>
      </c>
    </row>
    <row r="40" spans="1:4" hidden="1" x14ac:dyDescent="0.15">
      <c r="A40" s="238">
        <v>37159</v>
      </c>
      <c r="B40" s="239">
        <v>5266180</v>
      </c>
      <c r="C40" s="239">
        <v>0</v>
      </c>
      <c r="D40" s="239">
        <v>5266180</v>
      </c>
    </row>
    <row r="41" spans="1:4" hidden="1" x14ac:dyDescent="0.15">
      <c r="A41" s="238">
        <v>37160</v>
      </c>
      <c r="B41" s="239">
        <v>5224540</v>
      </c>
      <c r="C41" s="239">
        <v>0</v>
      </c>
      <c r="D41" s="239">
        <v>5224540</v>
      </c>
    </row>
    <row r="42" spans="1:4" hidden="1" x14ac:dyDescent="0.15">
      <c r="A42" s="238">
        <v>37161</v>
      </c>
      <c r="B42" s="239">
        <v>4809166</v>
      </c>
      <c r="C42" s="239">
        <v>46711</v>
      </c>
      <c r="D42" s="239">
        <v>4854145</v>
      </c>
    </row>
    <row r="43" spans="1:4" hidden="1" x14ac:dyDescent="0.15">
      <c r="A43" s="238">
        <v>37162</v>
      </c>
      <c r="B43" s="239">
        <v>3496601</v>
      </c>
      <c r="C43" s="239">
        <v>33771</v>
      </c>
      <c r="D43" s="239">
        <v>3529422</v>
      </c>
    </row>
    <row r="44" spans="1:4" hidden="1" x14ac:dyDescent="0.15">
      <c r="A44" s="238">
        <v>37165</v>
      </c>
      <c r="B44" s="239">
        <v>3575484</v>
      </c>
      <c r="C44" s="239">
        <v>17468</v>
      </c>
      <c r="D44" s="239">
        <v>3580598</v>
      </c>
    </row>
    <row r="45" spans="1:4" hidden="1" x14ac:dyDescent="0.15">
      <c r="A45" s="238">
        <v>37166</v>
      </c>
      <c r="B45" s="239">
        <v>3809799</v>
      </c>
      <c r="C45" s="239">
        <v>49097</v>
      </c>
      <c r="D45" s="239">
        <v>3793151</v>
      </c>
    </row>
    <row r="46" spans="1:4" hidden="1" x14ac:dyDescent="0.15">
      <c r="A46" s="238">
        <v>37167</v>
      </c>
      <c r="B46" s="239">
        <v>3609348</v>
      </c>
      <c r="C46" s="239">
        <v>65421</v>
      </c>
      <c r="D46" s="239">
        <v>3622596</v>
      </c>
    </row>
    <row r="47" spans="1:4" hidden="1" x14ac:dyDescent="0.15">
      <c r="A47" s="238">
        <v>37168</v>
      </c>
      <c r="B47" s="239">
        <v>3641954</v>
      </c>
      <c r="C47" s="239">
        <v>94572</v>
      </c>
      <c r="D47" s="239">
        <v>3684441</v>
      </c>
    </row>
    <row r="48" spans="1:4" hidden="1" x14ac:dyDescent="0.15">
      <c r="A48" s="238">
        <v>37169</v>
      </c>
      <c r="B48" s="239">
        <v>3440550</v>
      </c>
      <c r="C48" s="239">
        <v>101310</v>
      </c>
      <c r="D48" s="239">
        <v>3489760</v>
      </c>
    </row>
    <row r="49" spans="1:4" hidden="1" x14ac:dyDescent="0.15">
      <c r="A49" s="238">
        <v>37172</v>
      </c>
      <c r="B49" s="239">
        <v>3538467</v>
      </c>
      <c r="C49" s="239">
        <v>92393</v>
      </c>
      <c r="D49" s="239">
        <v>3585302</v>
      </c>
    </row>
    <row r="50" spans="1:4" hidden="1" x14ac:dyDescent="0.15">
      <c r="A50" s="238">
        <v>37173</v>
      </c>
      <c r="B50" s="239">
        <v>3658463</v>
      </c>
      <c r="C50" s="239">
        <v>93862</v>
      </c>
      <c r="D50" s="239">
        <v>3693921</v>
      </c>
    </row>
    <row r="51" spans="1:4" hidden="1" x14ac:dyDescent="0.15">
      <c r="A51" s="238">
        <v>37174</v>
      </c>
      <c r="B51" s="239">
        <v>3669823</v>
      </c>
      <c r="C51" s="239">
        <v>78645</v>
      </c>
      <c r="D51" s="239">
        <v>3708046</v>
      </c>
    </row>
    <row r="52" spans="1:4" hidden="1" x14ac:dyDescent="0.15">
      <c r="A52" s="238">
        <v>37175</v>
      </c>
      <c r="B52" s="239">
        <v>3664616</v>
      </c>
      <c r="C52" s="239">
        <v>67665</v>
      </c>
      <c r="D52" s="239">
        <v>3695578</v>
      </c>
    </row>
    <row r="53" spans="1:4" hidden="1" x14ac:dyDescent="0.15">
      <c r="A53" s="238">
        <v>37176</v>
      </c>
      <c r="B53" s="239">
        <v>3563823</v>
      </c>
      <c r="C53" s="239">
        <v>66842</v>
      </c>
      <c r="D53" s="239">
        <v>3580105</v>
      </c>
    </row>
    <row r="54" spans="1:4" hidden="1" x14ac:dyDescent="0.15">
      <c r="A54" s="238">
        <v>37179</v>
      </c>
      <c r="B54" s="239">
        <v>3690055</v>
      </c>
      <c r="C54" s="239">
        <v>104121</v>
      </c>
      <c r="D54" s="239">
        <v>3722424</v>
      </c>
    </row>
    <row r="55" spans="1:4" hidden="1" x14ac:dyDescent="0.15">
      <c r="A55" s="238">
        <v>37180</v>
      </c>
      <c r="B55" s="239">
        <v>3888355</v>
      </c>
      <c r="C55" s="239">
        <v>121889</v>
      </c>
      <c r="D55" s="239">
        <v>3970370</v>
      </c>
    </row>
    <row r="56" spans="1:4" hidden="1" x14ac:dyDescent="0.15">
      <c r="A56" s="238">
        <v>37181</v>
      </c>
      <c r="B56" s="239">
        <v>3774340</v>
      </c>
      <c r="C56" s="239">
        <v>74597</v>
      </c>
      <c r="D56" s="239">
        <v>3784501</v>
      </c>
    </row>
    <row r="57" spans="1:4" hidden="1" x14ac:dyDescent="0.15">
      <c r="A57" s="238">
        <v>37182</v>
      </c>
      <c r="B57" s="239">
        <v>3859777</v>
      </c>
      <c r="C57" s="239">
        <v>78248</v>
      </c>
      <c r="D57" s="239">
        <v>3849725</v>
      </c>
    </row>
    <row r="58" spans="1:4" hidden="1" x14ac:dyDescent="0.15">
      <c r="A58" s="238">
        <v>37183</v>
      </c>
      <c r="B58" s="239">
        <v>4123208</v>
      </c>
      <c r="C58" s="239">
        <v>71027</v>
      </c>
      <c r="D58" s="239">
        <v>4129982</v>
      </c>
    </row>
    <row r="59" spans="1:4" hidden="1" x14ac:dyDescent="0.15">
      <c r="A59" s="238">
        <v>37186</v>
      </c>
      <c r="B59" s="239">
        <v>4239994</v>
      </c>
      <c r="C59" s="239">
        <v>67688</v>
      </c>
      <c r="D59" s="239">
        <v>4269701</v>
      </c>
    </row>
    <row r="60" spans="1:4" hidden="1" x14ac:dyDescent="0.15">
      <c r="A60" s="238">
        <v>37187</v>
      </c>
      <c r="B60" s="239">
        <v>4037636</v>
      </c>
      <c r="C60" s="239">
        <v>94051</v>
      </c>
      <c r="D60" s="239">
        <v>4018050</v>
      </c>
    </row>
    <row r="61" spans="1:4" hidden="1" x14ac:dyDescent="0.15">
      <c r="A61" s="238">
        <v>37188</v>
      </c>
      <c r="B61" s="239">
        <v>4351565</v>
      </c>
      <c r="C61" s="239">
        <v>98838</v>
      </c>
      <c r="D61" s="239">
        <v>4338948</v>
      </c>
    </row>
    <row r="62" spans="1:4" hidden="1" x14ac:dyDescent="0.15">
      <c r="A62" s="238">
        <v>37189</v>
      </c>
      <c r="B62" s="239">
        <v>4001432</v>
      </c>
      <c r="C62" s="239">
        <v>45477</v>
      </c>
      <c r="D62" s="239">
        <v>3995418</v>
      </c>
    </row>
    <row r="63" spans="1:4" hidden="1" x14ac:dyDescent="0.15">
      <c r="A63" s="238">
        <v>37190</v>
      </c>
      <c r="B63" s="239">
        <v>3950109</v>
      </c>
      <c r="C63" s="239">
        <v>46380</v>
      </c>
      <c r="D63" s="239">
        <v>3964569</v>
      </c>
    </row>
    <row r="64" spans="1:4" hidden="1" x14ac:dyDescent="0.15">
      <c r="A64" s="238">
        <v>37193</v>
      </c>
      <c r="B64" s="239">
        <v>3928527</v>
      </c>
      <c r="C64" s="239">
        <v>50461</v>
      </c>
      <c r="D64" s="239">
        <v>3912664</v>
      </c>
    </row>
    <row r="65" spans="1:4" hidden="1" x14ac:dyDescent="0.15">
      <c r="A65" s="238">
        <v>37194</v>
      </c>
      <c r="B65" s="239">
        <v>3711336</v>
      </c>
      <c r="C65" s="239">
        <v>77130</v>
      </c>
      <c r="D65" s="239">
        <v>3782800</v>
      </c>
    </row>
    <row r="66" spans="1:4" hidden="1" x14ac:dyDescent="0.15">
      <c r="A66" s="238">
        <v>37195</v>
      </c>
      <c r="B66" s="239">
        <v>3910002</v>
      </c>
      <c r="C66" s="239">
        <v>155959</v>
      </c>
      <c r="D66" s="239">
        <v>4025011</v>
      </c>
    </row>
    <row r="67" spans="1:4" hidden="1" x14ac:dyDescent="0.15">
      <c r="A67" s="238">
        <v>37196</v>
      </c>
      <c r="B67" s="239">
        <v>4426451</v>
      </c>
      <c r="C67" s="239">
        <v>196900</v>
      </c>
      <c r="D67" s="239">
        <v>4613491</v>
      </c>
    </row>
    <row r="68" spans="1:4" hidden="1" x14ac:dyDescent="0.15">
      <c r="A68" s="238">
        <v>37197</v>
      </c>
      <c r="B68" s="239">
        <v>4376134</v>
      </c>
      <c r="C68" s="239">
        <v>271403</v>
      </c>
      <c r="D68" s="239">
        <v>4551076</v>
      </c>
    </row>
    <row r="69" spans="1:4" hidden="1" x14ac:dyDescent="0.15">
      <c r="A69" s="238">
        <v>37200</v>
      </c>
      <c r="B69" s="239">
        <v>3429486</v>
      </c>
      <c r="C69" s="239">
        <v>196915</v>
      </c>
      <c r="D69" s="239">
        <v>3559299</v>
      </c>
    </row>
    <row r="70" spans="1:4" hidden="1" x14ac:dyDescent="0.15">
      <c r="A70" s="238">
        <v>37201</v>
      </c>
      <c r="B70" s="239">
        <v>3453118</v>
      </c>
      <c r="C70" s="239">
        <v>164717</v>
      </c>
      <c r="D70" s="239">
        <v>3568636</v>
      </c>
    </row>
    <row r="71" spans="1:4" hidden="1" x14ac:dyDescent="0.15">
      <c r="A71" s="238">
        <v>37202</v>
      </c>
      <c r="B71" s="239">
        <v>3514451</v>
      </c>
      <c r="C71" s="239">
        <v>162696</v>
      </c>
      <c r="D71" s="239">
        <v>3642867</v>
      </c>
    </row>
    <row r="72" spans="1:4" hidden="1" x14ac:dyDescent="0.15">
      <c r="A72" s="238">
        <v>37203</v>
      </c>
      <c r="B72" s="239">
        <v>3606439</v>
      </c>
      <c r="C72" s="239">
        <v>52243</v>
      </c>
      <c r="D72" s="239">
        <v>3578805</v>
      </c>
    </row>
    <row r="73" spans="1:4" hidden="1" x14ac:dyDescent="0.15">
      <c r="A73" s="238">
        <v>37204</v>
      </c>
      <c r="B73" s="239">
        <v>3511298</v>
      </c>
      <c r="C73" s="239">
        <v>52381</v>
      </c>
      <c r="D73" s="239">
        <v>3515384</v>
      </c>
    </row>
    <row r="74" spans="1:4" hidden="1" x14ac:dyDescent="0.15">
      <c r="A74" s="238">
        <v>37207</v>
      </c>
      <c r="B74" s="239">
        <v>3393795</v>
      </c>
      <c r="C74" s="239">
        <v>67732</v>
      </c>
      <c r="D74" s="239">
        <v>3436209</v>
      </c>
    </row>
    <row r="75" spans="1:4" hidden="1" x14ac:dyDescent="0.15">
      <c r="A75" s="238">
        <v>37208</v>
      </c>
      <c r="B75" s="239">
        <v>3716810</v>
      </c>
      <c r="C75" s="239">
        <v>194676</v>
      </c>
      <c r="D75" s="239">
        <v>3570444</v>
      </c>
    </row>
    <row r="76" spans="1:4" hidden="1" x14ac:dyDescent="0.15">
      <c r="A76" s="238">
        <v>37209</v>
      </c>
      <c r="B76" s="239">
        <v>3467048</v>
      </c>
      <c r="C76" s="239">
        <v>112358</v>
      </c>
      <c r="D76" s="239">
        <v>3512833</v>
      </c>
    </row>
    <row r="77" spans="1:4" hidden="1" x14ac:dyDescent="0.15">
      <c r="A77" s="238">
        <v>37210</v>
      </c>
      <c r="B77" s="239">
        <v>3360265</v>
      </c>
      <c r="C77" s="239">
        <v>162004</v>
      </c>
      <c r="D77" s="239">
        <v>3467883</v>
      </c>
    </row>
    <row r="78" spans="1:4" hidden="1" x14ac:dyDescent="0.15">
      <c r="A78" s="238">
        <v>37211</v>
      </c>
      <c r="B78" s="239">
        <v>3550157</v>
      </c>
      <c r="C78" s="239">
        <v>81833</v>
      </c>
      <c r="D78" s="239">
        <v>3635010</v>
      </c>
    </row>
    <row r="79" spans="1:4" hidden="1" x14ac:dyDescent="0.15">
      <c r="A79" s="238">
        <v>37214</v>
      </c>
      <c r="B79" s="239">
        <v>3474065</v>
      </c>
      <c r="C79" s="239">
        <v>56093</v>
      </c>
      <c r="D79" s="239">
        <v>3488022</v>
      </c>
    </row>
    <row r="80" spans="1:4" hidden="1" x14ac:dyDescent="0.15">
      <c r="A80" s="238">
        <v>37215</v>
      </c>
      <c r="B80" s="239">
        <v>3825623</v>
      </c>
      <c r="C80" s="239">
        <v>65780</v>
      </c>
      <c r="D80" s="239">
        <v>3825623</v>
      </c>
    </row>
    <row r="81" spans="1:4" hidden="1" x14ac:dyDescent="0.15">
      <c r="A81" s="238">
        <v>37216</v>
      </c>
      <c r="B81" s="239">
        <v>3702958</v>
      </c>
      <c r="C81" s="239">
        <v>64697</v>
      </c>
      <c r="D81" s="239">
        <v>3721036</v>
      </c>
    </row>
    <row r="82" spans="1:4" hidden="1" x14ac:dyDescent="0.15">
      <c r="A82" s="238">
        <v>37221</v>
      </c>
      <c r="B82" s="239">
        <v>3691106</v>
      </c>
      <c r="C82" s="239">
        <v>0</v>
      </c>
      <c r="D82" s="239">
        <v>3691106</v>
      </c>
    </row>
    <row r="83" spans="1:4" hidden="1" x14ac:dyDescent="0.15">
      <c r="A83" s="238">
        <v>37222</v>
      </c>
      <c r="B83" s="239">
        <v>3669288</v>
      </c>
      <c r="C83" s="239">
        <v>0</v>
      </c>
      <c r="D83" s="239">
        <v>3669288</v>
      </c>
    </row>
    <row r="84" spans="1:4" hidden="1" x14ac:dyDescent="0.15">
      <c r="A84" s="238">
        <v>37223</v>
      </c>
      <c r="B84" s="239">
        <v>3366928</v>
      </c>
      <c r="C84" s="239">
        <v>0</v>
      </c>
      <c r="D84" s="239">
        <v>3366928</v>
      </c>
    </row>
    <row r="85" spans="1:4" hidden="1" x14ac:dyDescent="0.15">
      <c r="A85" s="238">
        <v>37224</v>
      </c>
      <c r="B85" s="239">
        <v>2585660</v>
      </c>
      <c r="C85" s="239">
        <v>49041</v>
      </c>
      <c r="D85" s="239">
        <v>2570757</v>
      </c>
    </row>
    <row r="86" spans="1:4" hidden="1" x14ac:dyDescent="0.15">
      <c r="A86" s="238">
        <v>37225</v>
      </c>
      <c r="B86" s="239">
        <v>2367644</v>
      </c>
      <c r="C86" s="239">
        <v>0</v>
      </c>
      <c r="D86" s="239">
        <v>2367644</v>
      </c>
    </row>
    <row r="87" spans="1:4" x14ac:dyDescent="0.15">
      <c r="A87" s="238">
        <v>37228</v>
      </c>
      <c r="B87" s="239">
        <v>2440994</v>
      </c>
      <c r="C87" s="239">
        <v>0</v>
      </c>
      <c r="D87" s="239">
        <v>2440994</v>
      </c>
    </row>
    <row r="88" spans="1:4" x14ac:dyDescent="0.15">
      <c r="A88" s="238">
        <v>37229</v>
      </c>
      <c r="B88" s="239">
        <v>2420756</v>
      </c>
      <c r="C88" s="239">
        <v>34929</v>
      </c>
      <c r="D88" s="239">
        <v>2408493</v>
      </c>
    </row>
    <row r="89" spans="1:4" x14ac:dyDescent="0.15">
      <c r="A89" s="238">
        <v>37230</v>
      </c>
      <c r="B89" s="239">
        <v>2416480</v>
      </c>
      <c r="C89" s="239">
        <v>0</v>
      </c>
      <c r="D89" s="239">
        <v>2416480</v>
      </c>
    </row>
    <row r="90" spans="1:4" x14ac:dyDescent="0.15">
      <c r="A90" s="238">
        <v>37231</v>
      </c>
      <c r="B90" s="239">
        <v>2452849</v>
      </c>
      <c r="C90" s="239">
        <v>0</v>
      </c>
      <c r="D90" s="239">
        <v>2452849</v>
      </c>
    </row>
    <row r="91" spans="1:4" x14ac:dyDescent="0.15">
      <c r="A91" s="238">
        <v>37232</v>
      </c>
      <c r="B91" s="239">
        <v>2501438</v>
      </c>
      <c r="C91" s="239">
        <v>0</v>
      </c>
      <c r="D91" s="239">
        <v>2501438</v>
      </c>
    </row>
    <row r="92" spans="1:4" x14ac:dyDescent="0.15">
      <c r="A92" s="238">
        <v>37235</v>
      </c>
      <c r="B92" s="239">
        <v>2664387</v>
      </c>
      <c r="C92" s="239">
        <v>0</v>
      </c>
      <c r="D92" s="239">
        <v>2664387</v>
      </c>
    </row>
    <row r="93" spans="1:4" x14ac:dyDescent="0.15">
      <c r="A93" s="238">
        <v>37236</v>
      </c>
      <c r="B93" s="239">
        <v>2593503</v>
      </c>
      <c r="C93" s="239">
        <v>0</v>
      </c>
      <c r="D93" s="239">
        <v>2593503</v>
      </c>
    </row>
    <row r="94" spans="1:4" x14ac:dyDescent="0.15">
      <c r="A94" s="238">
        <v>37237</v>
      </c>
      <c r="B94" s="239">
        <v>2497434</v>
      </c>
      <c r="C94" s="239">
        <v>0</v>
      </c>
      <c r="D94" s="239">
        <v>2497434</v>
      </c>
    </row>
    <row r="95" spans="1:4" x14ac:dyDescent="0.15">
      <c r="A95" s="238">
        <v>37238</v>
      </c>
      <c r="B95" s="239">
        <v>2532113</v>
      </c>
      <c r="C95" s="239">
        <v>0</v>
      </c>
      <c r="D95" s="239">
        <v>2532113</v>
      </c>
    </row>
    <row r="96" spans="1:4" x14ac:dyDescent="0.15">
      <c r="A96" s="238">
        <v>37239</v>
      </c>
      <c r="B96" s="239">
        <v>2637944</v>
      </c>
      <c r="C96" s="239">
        <v>0</v>
      </c>
      <c r="D96" s="239">
        <v>2637944</v>
      </c>
    </row>
    <row r="97" spans="1:4" x14ac:dyDescent="0.15">
      <c r="A97" s="238">
        <v>37242</v>
      </c>
      <c r="B97" s="239">
        <v>2641141</v>
      </c>
      <c r="C97" s="239">
        <v>0</v>
      </c>
      <c r="D97" s="239">
        <v>2641141</v>
      </c>
    </row>
    <row r="98" spans="1:4" x14ac:dyDescent="0.15">
      <c r="A98" s="238">
        <v>37243</v>
      </c>
      <c r="B98" s="239">
        <v>2502953</v>
      </c>
      <c r="C98" s="239">
        <v>0</v>
      </c>
      <c r="D98" s="239">
        <v>2502953</v>
      </c>
    </row>
    <row r="99" spans="1:4" x14ac:dyDescent="0.15">
      <c r="A99" s="238">
        <v>37244</v>
      </c>
      <c r="B99" s="239">
        <v>2495851</v>
      </c>
      <c r="C99" s="239">
        <v>47201</v>
      </c>
      <c r="D99" s="239">
        <v>2500894</v>
      </c>
    </row>
    <row r="100" spans="1:4" x14ac:dyDescent="0.15">
      <c r="A100" s="238">
        <v>37245</v>
      </c>
      <c r="B100" s="239">
        <v>2534808</v>
      </c>
      <c r="C100" s="239">
        <v>51993</v>
      </c>
      <c r="D100" s="239">
        <v>2556295</v>
      </c>
    </row>
    <row r="101" spans="1:4" x14ac:dyDescent="0.15">
      <c r="A101" s="238">
        <v>37246</v>
      </c>
      <c r="B101" s="239">
        <v>2669275</v>
      </c>
      <c r="C101" s="239">
        <v>59794</v>
      </c>
      <c r="D101" s="239">
        <v>2676092</v>
      </c>
    </row>
    <row r="102" spans="1:4" x14ac:dyDescent="0.15">
      <c r="A102" s="238">
        <v>37249</v>
      </c>
      <c r="B102" s="239">
        <v>2672378</v>
      </c>
      <c r="C102" s="239">
        <v>59794</v>
      </c>
      <c r="D102" s="239">
        <v>2673190</v>
      </c>
    </row>
    <row r="103" spans="1:4" x14ac:dyDescent="0.15">
      <c r="A103" s="238">
        <v>37251</v>
      </c>
      <c r="B103" s="239">
        <v>2720893</v>
      </c>
      <c r="C103" s="239">
        <v>59794</v>
      </c>
      <c r="D103" s="239">
        <v>2724903</v>
      </c>
    </row>
    <row r="104" spans="1:4" x14ac:dyDescent="0.15">
      <c r="A104" s="238">
        <v>37252</v>
      </c>
      <c r="B104" s="239">
        <v>2500980</v>
      </c>
      <c r="C104" s="239">
        <v>58755</v>
      </c>
      <c r="D104" s="239">
        <v>2476991</v>
      </c>
    </row>
    <row r="105" spans="1:4" x14ac:dyDescent="0.15">
      <c r="A105" s="238">
        <v>37253</v>
      </c>
      <c r="B105" s="239">
        <v>2585832</v>
      </c>
      <c r="C105" s="239">
        <v>60124</v>
      </c>
      <c r="D105" s="239">
        <v>2580481</v>
      </c>
    </row>
    <row r="106" spans="1:4" x14ac:dyDescent="0.15">
      <c r="A106" s="238"/>
      <c r="B106" s="239"/>
      <c r="C106" s="239"/>
      <c r="D106" s="239"/>
    </row>
    <row r="107" spans="1:4" x14ac:dyDescent="0.15">
      <c r="A107" s="238"/>
      <c r="B107" s="239"/>
      <c r="C107" s="239"/>
      <c r="D107" s="239"/>
    </row>
    <row r="108" spans="1:4" x14ac:dyDescent="0.15">
      <c r="A108" s="238"/>
      <c r="B108" s="239"/>
      <c r="C108" s="239"/>
      <c r="D108" s="239"/>
    </row>
    <row r="109" spans="1:4" x14ac:dyDescent="0.15">
      <c r="A109" s="238"/>
      <c r="B109" s="239"/>
      <c r="C109" s="239"/>
      <c r="D109" s="239"/>
    </row>
    <row r="110" spans="1:4" x14ac:dyDescent="0.15">
      <c r="A110" s="238"/>
      <c r="B110" s="239"/>
      <c r="C110" s="239"/>
      <c r="D110" s="239"/>
    </row>
    <row r="111" spans="1:4" x14ac:dyDescent="0.15">
      <c r="A111" s="238"/>
      <c r="B111" s="239"/>
      <c r="C111" s="239"/>
      <c r="D111" s="239"/>
    </row>
    <row r="112" spans="1:4" x14ac:dyDescent="0.15">
      <c r="A112" s="238"/>
      <c r="B112" s="239"/>
      <c r="C112" s="239"/>
      <c r="D112" s="239"/>
    </row>
    <row r="113" spans="1:4" x14ac:dyDescent="0.15">
      <c r="A113" s="238"/>
      <c r="B113" s="239"/>
      <c r="C113" s="239"/>
      <c r="D113" s="239"/>
    </row>
    <row r="114" spans="1:4" x14ac:dyDescent="0.15">
      <c r="A114" s="238"/>
      <c r="B114" s="239"/>
      <c r="C114" s="239"/>
      <c r="D114" s="239"/>
    </row>
    <row r="115" spans="1:4" x14ac:dyDescent="0.15">
      <c r="A115" s="238"/>
      <c r="B115" s="239"/>
      <c r="C115" s="239"/>
      <c r="D115" s="239"/>
    </row>
    <row r="116" spans="1:4" x14ac:dyDescent="0.15">
      <c r="A116" s="238"/>
      <c r="B116" s="239"/>
      <c r="C116" s="239"/>
      <c r="D116" s="239"/>
    </row>
    <row r="117" spans="1:4" x14ac:dyDescent="0.15">
      <c r="A117" s="238"/>
      <c r="B117" s="239"/>
      <c r="C117" s="239"/>
      <c r="D117" s="239"/>
    </row>
    <row r="118" spans="1:4" x14ac:dyDescent="0.15">
      <c r="A118" s="238"/>
      <c r="B118" s="239"/>
      <c r="C118" s="239"/>
      <c r="D118" s="239"/>
    </row>
    <row r="119" spans="1:4" x14ac:dyDescent="0.15">
      <c r="A119" s="238"/>
      <c r="B119" s="239"/>
      <c r="C119" s="239"/>
      <c r="D119" s="239"/>
    </row>
    <row r="120" spans="1:4" x14ac:dyDescent="0.15">
      <c r="A120" s="238"/>
      <c r="B120" s="239"/>
      <c r="C120" s="239"/>
      <c r="D120" s="239"/>
    </row>
    <row r="121" spans="1:4" x14ac:dyDescent="0.15">
      <c r="A121" s="238"/>
      <c r="B121" s="239"/>
      <c r="C121" s="239"/>
      <c r="D121" s="239"/>
    </row>
    <row r="122" spans="1:4" x14ac:dyDescent="0.15">
      <c r="A122" s="238"/>
      <c r="B122" s="239"/>
      <c r="C122" s="239"/>
      <c r="D122" s="239"/>
    </row>
    <row r="123" spans="1:4" x14ac:dyDescent="0.15">
      <c r="A123" s="238"/>
      <c r="B123" s="239"/>
      <c r="C123" s="239"/>
      <c r="D123" s="239"/>
    </row>
    <row r="124" spans="1:4" x14ac:dyDescent="0.15">
      <c r="A124" s="238"/>
      <c r="B124" s="239"/>
      <c r="C124" s="239"/>
      <c r="D124" s="239"/>
    </row>
    <row r="125" spans="1:4" x14ac:dyDescent="0.15">
      <c r="A125" s="238"/>
      <c r="B125" s="239"/>
      <c r="C125" s="239"/>
      <c r="D125" s="239"/>
    </row>
    <row r="126" spans="1:4" x14ac:dyDescent="0.15">
      <c r="A126" s="238"/>
      <c r="B126" s="239"/>
      <c r="C126" s="239"/>
      <c r="D126" s="239"/>
    </row>
    <row r="127" spans="1:4" x14ac:dyDescent="0.15">
      <c r="A127" s="238"/>
      <c r="B127" s="239"/>
      <c r="C127" s="239"/>
      <c r="D127" s="239"/>
    </row>
    <row r="128" spans="1:4" x14ac:dyDescent="0.15">
      <c r="A128" s="238"/>
      <c r="B128" s="239"/>
      <c r="C128" s="239"/>
      <c r="D128" s="239"/>
    </row>
    <row r="129" spans="1:4" x14ac:dyDescent="0.15">
      <c r="A129" s="238"/>
      <c r="B129" s="239"/>
      <c r="C129" s="239"/>
      <c r="D129" s="239"/>
    </row>
    <row r="130" spans="1:4" x14ac:dyDescent="0.15">
      <c r="A130" s="238"/>
      <c r="B130" s="239"/>
      <c r="C130" s="239"/>
      <c r="D130" s="239"/>
    </row>
    <row r="131" spans="1:4" x14ac:dyDescent="0.15">
      <c r="A131" s="238"/>
      <c r="B131" s="239"/>
      <c r="C131" s="239"/>
      <c r="D131" s="239"/>
    </row>
    <row r="132" spans="1:4" x14ac:dyDescent="0.15">
      <c r="A132" s="238"/>
      <c r="B132" s="239"/>
      <c r="C132" s="239"/>
      <c r="D132" s="239"/>
    </row>
    <row r="133" spans="1:4" x14ac:dyDescent="0.15">
      <c r="A133" s="238"/>
      <c r="B133" s="239"/>
      <c r="C133" s="239"/>
      <c r="D133" s="239"/>
    </row>
    <row r="134" spans="1:4" x14ac:dyDescent="0.15">
      <c r="A134" s="238"/>
      <c r="B134" s="239"/>
      <c r="C134" s="239"/>
      <c r="D134" s="239"/>
    </row>
    <row r="135" spans="1:4" x14ac:dyDescent="0.15">
      <c r="A135" s="238"/>
      <c r="B135" s="239"/>
      <c r="C135" s="239"/>
      <c r="D135" s="239"/>
    </row>
    <row r="136" spans="1:4" x14ac:dyDescent="0.15">
      <c r="A136" s="238"/>
      <c r="B136" s="239"/>
      <c r="C136" s="239"/>
      <c r="D136" s="239"/>
    </row>
    <row r="137" spans="1:4" x14ac:dyDescent="0.15">
      <c r="A137" s="238"/>
      <c r="B137" s="239"/>
      <c r="C137" s="239"/>
      <c r="D137" s="239"/>
    </row>
    <row r="138" spans="1:4" x14ac:dyDescent="0.15">
      <c r="A138" s="238"/>
      <c r="B138" s="239"/>
      <c r="C138" s="239"/>
      <c r="D138" s="239"/>
    </row>
    <row r="139" spans="1:4" x14ac:dyDescent="0.15">
      <c r="A139" s="238"/>
      <c r="B139" s="239"/>
      <c r="C139" s="239"/>
      <c r="D139" s="239"/>
    </row>
    <row r="140" spans="1:4" x14ac:dyDescent="0.15">
      <c r="A140" s="238"/>
      <c r="B140" s="239"/>
      <c r="C140" s="239"/>
      <c r="D140" s="239"/>
    </row>
    <row r="141" spans="1:4" x14ac:dyDescent="0.15">
      <c r="A141" s="238"/>
      <c r="B141" s="239"/>
      <c r="C141" s="239"/>
      <c r="D141" s="239"/>
    </row>
    <row r="142" spans="1:4" x14ac:dyDescent="0.15">
      <c r="A142" s="238"/>
      <c r="B142" s="239"/>
      <c r="C142" s="239"/>
      <c r="D142" s="239"/>
    </row>
    <row r="143" spans="1:4" x14ac:dyDescent="0.15">
      <c r="A143" s="238"/>
      <c r="B143" s="239"/>
      <c r="C143" s="239"/>
      <c r="D143" s="239"/>
    </row>
    <row r="144" spans="1:4" x14ac:dyDescent="0.15">
      <c r="A144" s="238"/>
      <c r="B144" s="239"/>
      <c r="C144" s="239"/>
      <c r="D144" s="239"/>
    </row>
    <row r="145" spans="1:4" x14ac:dyDescent="0.15">
      <c r="A145" s="238"/>
      <c r="B145" s="239"/>
      <c r="C145" s="239"/>
      <c r="D145" s="239"/>
    </row>
    <row r="146" spans="1:4" x14ac:dyDescent="0.15">
      <c r="A146" s="238"/>
      <c r="B146" s="239"/>
      <c r="C146" s="239"/>
      <c r="D146" s="239"/>
    </row>
    <row r="147" spans="1:4" x14ac:dyDescent="0.15">
      <c r="A147" s="238"/>
      <c r="B147" s="239"/>
      <c r="C147" s="239"/>
      <c r="D147" s="239"/>
    </row>
    <row r="148" spans="1:4" x14ac:dyDescent="0.15">
      <c r="A148" s="238"/>
      <c r="B148" s="239"/>
      <c r="C148" s="239"/>
      <c r="D148" s="239"/>
    </row>
    <row r="149" spans="1:4" x14ac:dyDescent="0.15">
      <c r="A149" s="238"/>
      <c r="B149" s="239"/>
      <c r="C149" s="239"/>
      <c r="D149" s="239"/>
    </row>
    <row r="150" spans="1:4" x14ac:dyDescent="0.15">
      <c r="A150" s="238"/>
      <c r="B150" s="239"/>
      <c r="C150" s="239"/>
      <c r="D150" s="239"/>
    </row>
    <row r="151" spans="1:4" x14ac:dyDescent="0.15">
      <c r="A151" s="238"/>
      <c r="B151" s="239"/>
      <c r="C151" s="239"/>
      <c r="D151" s="239"/>
    </row>
    <row r="152" spans="1:4" x14ac:dyDescent="0.15">
      <c r="A152" s="238"/>
      <c r="B152" s="239"/>
      <c r="C152" s="239"/>
      <c r="D152" s="239"/>
    </row>
    <row r="153" spans="1:4" x14ac:dyDescent="0.15">
      <c r="A153" s="238"/>
      <c r="B153" s="239"/>
      <c r="C153" s="239"/>
      <c r="D153" s="239"/>
    </row>
    <row r="154" spans="1:4" x14ac:dyDescent="0.15">
      <c r="A154" s="238"/>
      <c r="B154" s="239"/>
      <c r="C154" s="239"/>
      <c r="D154" s="239"/>
    </row>
    <row r="155" spans="1:4" x14ac:dyDescent="0.15">
      <c r="A155" s="238"/>
      <c r="B155" s="239"/>
      <c r="C155" s="239"/>
      <c r="D155" s="239"/>
    </row>
    <row r="156" spans="1:4" x14ac:dyDescent="0.15">
      <c r="A156" s="238"/>
      <c r="B156" s="239"/>
      <c r="C156" s="239"/>
      <c r="D156" s="239"/>
    </row>
    <row r="157" spans="1:4" x14ac:dyDescent="0.15">
      <c r="A157" s="238"/>
      <c r="B157" s="239"/>
      <c r="C157" s="239"/>
      <c r="D157" s="239"/>
    </row>
    <row r="158" spans="1:4" x14ac:dyDescent="0.15">
      <c r="A158" s="238"/>
      <c r="B158" s="239"/>
      <c r="C158" s="239"/>
      <c r="D158" s="239"/>
    </row>
    <row r="159" spans="1:4" x14ac:dyDescent="0.15">
      <c r="A159" s="238"/>
      <c r="B159" s="239"/>
      <c r="C159" s="239"/>
      <c r="D159" s="239"/>
    </row>
    <row r="160" spans="1:4" x14ac:dyDescent="0.15">
      <c r="A160" s="238"/>
      <c r="B160" s="239"/>
      <c r="C160" s="239"/>
      <c r="D160" s="239"/>
    </row>
    <row r="161" spans="1:4" x14ac:dyDescent="0.15">
      <c r="A161" s="238"/>
      <c r="B161" s="239"/>
      <c r="C161" s="239"/>
      <c r="D161" s="239"/>
    </row>
    <row r="162" spans="1:4" x14ac:dyDescent="0.15">
      <c r="A162" s="238"/>
      <c r="B162" s="239"/>
      <c r="C162" s="239"/>
      <c r="D162" s="239"/>
    </row>
    <row r="163" spans="1:4" x14ac:dyDescent="0.15">
      <c r="A163" s="238"/>
      <c r="B163" s="239"/>
      <c r="C163" s="239"/>
      <c r="D163" s="239"/>
    </row>
    <row r="164" spans="1:4" x14ac:dyDescent="0.15">
      <c r="A164" s="238"/>
      <c r="B164" s="239"/>
      <c r="C164" s="239"/>
      <c r="D164" s="239"/>
    </row>
    <row r="165" spans="1:4" x14ac:dyDescent="0.15">
      <c r="A165" s="238"/>
      <c r="B165" s="239"/>
      <c r="C165" s="239"/>
      <c r="D165" s="239"/>
    </row>
    <row r="166" spans="1:4" x14ac:dyDescent="0.15">
      <c r="A166" s="238"/>
      <c r="B166" s="239"/>
      <c r="C166" s="239"/>
      <c r="D166" s="239"/>
    </row>
    <row r="167" spans="1:4" x14ac:dyDescent="0.15">
      <c r="A167" s="238"/>
      <c r="B167" s="239"/>
      <c r="C167" s="239"/>
      <c r="D167" s="239"/>
    </row>
    <row r="168" spans="1:4" x14ac:dyDescent="0.15">
      <c r="A168" s="238"/>
      <c r="B168" s="239"/>
      <c r="C168" s="239"/>
      <c r="D168" s="239"/>
    </row>
    <row r="169" spans="1:4" x14ac:dyDescent="0.15">
      <c r="A169" s="238"/>
      <c r="B169" s="239"/>
      <c r="C169" s="239"/>
      <c r="D169" s="239"/>
    </row>
    <row r="170" spans="1:4" x14ac:dyDescent="0.15">
      <c r="A170" s="238"/>
      <c r="B170" s="239"/>
      <c r="C170" s="239"/>
      <c r="D170" s="239"/>
    </row>
    <row r="171" spans="1:4" x14ac:dyDescent="0.15">
      <c r="A171" s="238"/>
      <c r="B171" s="239"/>
      <c r="C171" s="239"/>
      <c r="D171" s="239"/>
    </row>
    <row r="172" spans="1:4" x14ac:dyDescent="0.15">
      <c r="A172" s="238"/>
      <c r="B172" s="239"/>
      <c r="C172" s="239"/>
      <c r="D172" s="239"/>
    </row>
    <row r="173" spans="1:4" x14ac:dyDescent="0.15">
      <c r="A173" s="238"/>
      <c r="B173" s="239"/>
      <c r="C173" s="239"/>
      <c r="D173" s="239"/>
    </row>
    <row r="174" spans="1:4" x14ac:dyDescent="0.15">
      <c r="A174" s="238"/>
      <c r="B174" s="239"/>
      <c r="C174" s="239"/>
      <c r="D174" s="239"/>
    </row>
    <row r="175" spans="1:4" x14ac:dyDescent="0.15">
      <c r="A175" s="238"/>
      <c r="B175" s="239"/>
      <c r="C175" s="239"/>
      <c r="D175" s="239"/>
    </row>
    <row r="176" spans="1:4" x14ac:dyDescent="0.15">
      <c r="A176" s="238"/>
      <c r="B176" s="239"/>
      <c r="C176" s="239"/>
      <c r="D176" s="239"/>
    </row>
    <row r="177" spans="1:4" x14ac:dyDescent="0.15">
      <c r="A177" s="238"/>
      <c r="B177" s="239"/>
      <c r="C177" s="239"/>
      <c r="D177" s="239"/>
    </row>
    <row r="178" spans="1:4" x14ac:dyDescent="0.15">
      <c r="A178" s="238"/>
      <c r="B178" s="239"/>
      <c r="C178" s="239"/>
      <c r="D178" s="239"/>
    </row>
    <row r="179" spans="1:4" x14ac:dyDescent="0.15">
      <c r="A179" s="238"/>
      <c r="B179" s="239"/>
      <c r="C179" s="239"/>
      <c r="D179" s="239"/>
    </row>
    <row r="180" spans="1:4" x14ac:dyDescent="0.15">
      <c r="A180" s="238"/>
      <c r="B180" s="239"/>
      <c r="C180" s="239"/>
      <c r="D180" s="239"/>
    </row>
    <row r="181" spans="1:4" x14ac:dyDescent="0.15">
      <c r="A181" s="238"/>
      <c r="B181" s="239"/>
      <c r="C181" s="239"/>
      <c r="D181" s="239"/>
    </row>
    <row r="182" spans="1:4" x14ac:dyDescent="0.15">
      <c r="A182" s="238"/>
      <c r="B182" s="239"/>
      <c r="C182" s="239"/>
      <c r="D182" s="239"/>
    </row>
    <row r="183" spans="1:4" x14ac:dyDescent="0.15">
      <c r="A183" s="238"/>
      <c r="B183" s="239"/>
      <c r="C183" s="239"/>
      <c r="D183" s="239"/>
    </row>
    <row r="184" spans="1:4" x14ac:dyDescent="0.15">
      <c r="A184" s="238"/>
      <c r="B184" s="239"/>
      <c r="C184" s="239"/>
      <c r="D184" s="239"/>
    </row>
    <row r="185" spans="1:4" x14ac:dyDescent="0.15">
      <c r="A185" s="238"/>
      <c r="B185" s="239"/>
      <c r="C185" s="239"/>
      <c r="D185" s="239"/>
    </row>
    <row r="186" spans="1:4" x14ac:dyDescent="0.15">
      <c r="A186" s="238"/>
      <c r="B186" s="239"/>
      <c r="C186" s="239"/>
      <c r="D186" s="239"/>
    </row>
    <row r="187" spans="1:4" x14ac:dyDescent="0.15">
      <c r="A187" s="238"/>
      <c r="B187" s="239"/>
      <c r="C187" s="239"/>
      <c r="D187" s="239"/>
    </row>
    <row r="188" spans="1:4" x14ac:dyDescent="0.15">
      <c r="A188" s="238"/>
      <c r="B188" s="239"/>
      <c r="C188" s="239"/>
      <c r="D188" s="239"/>
    </row>
    <row r="189" spans="1:4" x14ac:dyDescent="0.15">
      <c r="A189" s="238"/>
      <c r="B189" s="239"/>
      <c r="C189" s="239"/>
      <c r="D189" s="239"/>
    </row>
    <row r="190" spans="1:4" x14ac:dyDescent="0.15">
      <c r="A190" s="238"/>
      <c r="B190" s="239"/>
      <c r="C190" s="239"/>
      <c r="D190" s="239"/>
    </row>
    <row r="191" spans="1:4" x14ac:dyDescent="0.15">
      <c r="A191" s="238"/>
      <c r="B191" s="239"/>
      <c r="C191" s="239"/>
      <c r="D191" s="239"/>
    </row>
    <row r="192" spans="1:4" x14ac:dyDescent="0.15">
      <c r="A192" s="238"/>
      <c r="B192" s="239"/>
      <c r="C192" s="239"/>
      <c r="D192" s="239"/>
    </row>
    <row r="193" spans="1:4" x14ac:dyDescent="0.15">
      <c r="A193" s="238"/>
      <c r="B193" s="239"/>
      <c r="C193" s="239"/>
      <c r="D193" s="239"/>
    </row>
    <row r="194" spans="1:4" x14ac:dyDescent="0.15">
      <c r="A194" s="238"/>
      <c r="B194" s="239"/>
      <c r="C194" s="239"/>
      <c r="D194" s="239"/>
    </row>
    <row r="195" spans="1:4" x14ac:dyDescent="0.15">
      <c r="A195" s="238"/>
      <c r="B195" s="239"/>
      <c r="C195" s="239"/>
      <c r="D195" s="239"/>
    </row>
    <row r="196" spans="1:4" x14ac:dyDescent="0.15">
      <c r="A196" s="238"/>
      <c r="B196" s="239"/>
      <c r="C196" s="239"/>
      <c r="D196" s="239"/>
    </row>
    <row r="197" spans="1:4" x14ac:dyDescent="0.15">
      <c r="A197" s="238"/>
      <c r="B197" s="239"/>
      <c r="C197" s="239"/>
      <c r="D197" s="239"/>
    </row>
    <row r="198" spans="1:4" x14ac:dyDescent="0.15">
      <c r="A198" s="238"/>
      <c r="B198" s="239"/>
      <c r="C198" s="239"/>
      <c r="D198" s="239"/>
    </row>
    <row r="199" spans="1:4" x14ac:dyDescent="0.15">
      <c r="A199" s="238"/>
      <c r="B199" s="239"/>
      <c r="C199" s="239"/>
      <c r="D199" s="239"/>
    </row>
    <row r="200" spans="1:4" x14ac:dyDescent="0.15">
      <c r="A200" s="238"/>
      <c r="B200" s="239"/>
      <c r="C200" s="239"/>
      <c r="D200" s="239"/>
    </row>
    <row r="201" spans="1:4" x14ac:dyDescent="0.15">
      <c r="A201" s="238"/>
      <c r="B201" s="239"/>
      <c r="C201" s="239"/>
      <c r="D201" s="239"/>
    </row>
    <row r="202" spans="1:4" x14ac:dyDescent="0.15">
      <c r="A202" s="238"/>
      <c r="B202" s="239"/>
      <c r="C202" s="239"/>
      <c r="D202" s="239"/>
    </row>
    <row r="203" spans="1:4" x14ac:dyDescent="0.15">
      <c r="A203" s="238"/>
      <c r="B203" s="239"/>
      <c r="C203" s="239"/>
      <c r="D203" s="239"/>
    </row>
    <row r="204" spans="1:4" x14ac:dyDescent="0.15">
      <c r="A204" s="238"/>
      <c r="B204" s="239"/>
      <c r="C204" s="239"/>
      <c r="D204" s="239"/>
    </row>
    <row r="205" spans="1:4" x14ac:dyDescent="0.15">
      <c r="A205" s="238"/>
      <c r="B205" s="239"/>
      <c r="C205" s="239"/>
      <c r="D205" s="239"/>
    </row>
    <row r="206" spans="1:4" x14ac:dyDescent="0.15">
      <c r="A206" s="238"/>
      <c r="B206" s="239"/>
      <c r="C206" s="239"/>
      <c r="D206" s="239"/>
    </row>
    <row r="207" spans="1:4" x14ac:dyDescent="0.15">
      <c r="A207" s="238"/>
      <c r="B207" s="239"/>
      <c r="C207" s="239"/>
      <c r="D207" s="239"/>
    </row>
    <row r="208" spans="1:4" x14ac:dyDescent="0.15">
      <c r="A208" s="238"/>
      <c r="B208" s="239"/>
      <c r="C208" s="239"/>
      <c r="D208" s="239"/>
    </row>
    <row r="209" spans="1:4" x14ac:dyDescent="0.15">
      <c r="A209" s="238"/>
      <c r="B209" s="239"/>
      <c r="C209" s="239"/>
      <c r="D209" s="239"/>
    </row>
    <row r="210" spans="1:4" x14ac:dyDescent="0.15">
      <c r="A210" s="238"/>
      <c r="B210" s="239"/>
      <c r="C210" s="239"/>
      <c r="D210" s="239"/>
    </row>
    <row r="211" spans="1:4" x14ac:dyDescent="0.15">
      <c r="A211" s="238"/>
      <c r="B211" s="239"/>
      <c r="C211" s="239"/>
      <c r="D211" s="239"/>
    </row>
    <row r="212" spans="1:4" x14ac:dyDescent="0.15">
      <c r="A212" s="238"/>
      <c r="B212" s="239"/>
      <c r="C212" s="239"/>
      <c r="D212" s="239"/>
    </row>
    <row r="213" spans="1:4" x14ac:dyDescent="0.15">
      <c r="A213" s="238"/>
      <c r="B213" s="239"/>
      <c r="C213" s="239"/>
      <c r="D213" s="239"/>
    </row>
    <row r="214" spans="1:4" x14ac:dyDescent="0.15">
      <c r="A214" s="238"/>
      <c r="B214" s="239"/>
      <c r="C214" s="239"/>
      <c r="D214" s="239"/>
    </row>
    <row r="215" spans="1:4" x14ac:dyDescent="0.15">
      <c r="A215" s="238"/>
      <c r="B215" s="239"/>
      <c r="C215" s="239"/>
      <c r="D215" s="239"/>
    </row>
    <row r="216" spans="1:4" x14ac:dyDescent="0.15">
      <c r="A216" s="238"/>
      <c r="B216" s="239"/>
      <c r="C216" s="239"/>
      <c r="D216" s="239"/>
    </row>
    <row r="217" spans="1:4" x14ac:dyDescent="0.15">
      <c r="A217" s="238"/>
      <c r="B217" s="239"/>
      <c r="C217" s="239"/>
      <c r="D217" s="239"/>
    </row>
    <row r="218" spans="1:4" x14ac:dyDescent="0.15">
      <c r="A218" s="238"/>
      <c r="B218" s="239"/>
      <c r="C218" s="239"/>
      <c r="D218" s="239"/>
    </row>
    <row r="219" spans="1:4" x14ac:dyDescent="0.15">
      <c r="A219" s="238"/>
      <c r="B219" s="239"/>
      <c r="C219" s="239"/>
      <c r="D219" s="239"/>
    </row>
    <row r="220" spans="1:4" x14ac:dyDescent="0.15">
      <c r="A220" s="238"/>
      <c r="B220" s="239"/>
      <c r="C220" s="239"/>
      <c r="D220" s="239"/>
    </row>
    <row r="221" spans="1:4" x14ac:dyDescent="0.15">
      <c r="A221" s="238"/>
      <c r="B221" s="239"/>
      <c r="C221" s="239"/>
      <c r="D221" s="239"/>
    </row>
    <row r="222" spans="1:4" x14ac:dyDescent="0.15">
      <c r="A222" s="238"/>
      <c r="B222" s="239"/>
      <c r="C222" s="239"/>
      <c r="D222" s="239"/>
    </row>
    <row r="223" spans="1:4" x14ac:dyDescent="0.15">
      <c r="A223" s="238"/>
      <c r="B223" s="239"/>
      <c r="C223" s="239"/>
      <c r="D223" s="239"/>
    </row>
    <row r="224" spans="1:4" x14ac:dyDescent="0.15">
      <c r="A224" s="238"/>
      <c r="B224" s="239"/>
      <c r="C224" s="239"/>
      <c r="D224" s="239"/>
    </row>
    <row r="225" spans="1:4" x14ac:dyDescent="0.15">
      <c r="A225" s="238"/>
      <c r="B225" s="239"/>
      <c r="C225" s="239"/>
      <c r="D225" s="239"/>
    </row>
    <row r="226" spans="1:4" x14ac:dyDescent="0.15">
      <c r="A226" s="238"/>
      <c r="B226" s="239"/>
      <c r="C226" s="239"/>
      <c r="D226" s="239"/>
    </row>
    <row r="227" spans="1:4" x14ac:dyDescent="0.15">
      <c r="A227" s="238"/>
      <c r="B227" s="239"/>
      <c r="C227" s="239"/>
      <c r="D227" s="239"/>
    </row>
    <row r="228" spans="1:4" x14ac:dyDescent="0.15">
      <c r="A228" s="238"/>
      <c r="B228" s="239"/>
      <c r="C228" s="239"/>
      <c r="D228" s="239"/>
    </row>
    <row r="229" spans="1:4" x14ac:dyDescent="0.15">
      <c r="A229" s="238"/>
      <c r="B229" s="239"/>
      <c r="C229" s="239"/>
      <c r="D229" s="239"/>
    </row>
    <row r="230" spans="1:4" x14ac:dyDescent="0.15">
      <c r="A230" s="238"/>
      <c r="B230" s="239"/>
      <c r="C230" s="239"/>
      <c r="D230" s="239"/>
    </row>
    <row r="231" spans="1:4" x14ac:dyDescent="0.15">
      <c r="A231" s="238"/>
      <c r="B231" s="239"/>
      <c r="C231" s="239"/>
      <c r="D231" s="239"/>
    </row>
    <row r="232" spans="1:4" x14ac:dyDescent="0.15">
      <c r="A232" s="238"/>
      <c r="B232" s="239"/>
      <c r="C232" s="239"/>
      <c r="D232" s="239"/>
    </row>
    <row r="233" spans="1:4" x14ac:dyDescent="0.15">
      <c r="A233" s="238"/>
      <c r="B233" s="239"/>
      <c r="C233" s="239"/>
      <c r="D233" s="239"/>
    </row>
    <row r="234" spans="1:4" x14ac:dyDescent="0.15">
      <c r="A234" s="238"/>
      <c r="B234" s="239"/>
      <c r="C234" s="239"/>
      <c r="D234" s="239"/>
    </row>
    <row r="235" spans="1:4" x14ac:dyDescent="0.15">
      <c r="A235" s="238"/>
      <c r="B235" s="239"/>
      <c r="C235" s="239"/>
      <c r="D235" s="239"/>
    </row>
    <row r="236" spans="1:4" x14ac:dyDescent="0.15">
      <c r="A236" s="238"/>
      <c r="B236" s="239"/>
      <c r="C236" s="239"/>
      <c r="D236" s="239"/>
    </row>
    <row r="237" spans="1:4" x14ac:dyDescent="0.15">
      <c r="A237" s="238"/>
      <c r="B237" s="239"/>
      <c r="C237" s="239"/>
      <c r="D237" s="239"/>
    </row>
    <row r="238" spans="1:4" x14ac:dyDescent="0.15">
      <c r="A238" s="238"/>
      <c r="B238" s="239"/>
      <c r="C238" s="239"/>
      <c r="D238" s="239"/>
    </row>
    <row r="239" spans="1:4" x14ac:dyDescent="0.15">
      <c r="A239" s="238"/>
      <c r="B239" s="239"/>
      <c r="C239" s="239"/>
      <c r="D239" s="239"/>
    </row>
    <row r="240" spans="1:4" x14ac:dyDescent="0.15">
      <c r="A240" s="238"/>
      <c r="B240" s="239"/>
      <c r="C240" s="239"/>
      <c r="D240" s="239"/>
    </row>
    <row r="241" spans="1:4" x14ac:dyDescent="0.15">
      <c r="A241" s="238"/>
      <c r="B241" s="239"/>
      <c r="C241" s="239"/>
      <c r="D241" s="239"/>
    </row>
    <row r="242" spans="1:4" x14ac:dyDescent="0.15">
      <c r="A242" s="238"/>
      <c r="B242" s="239"/>
      <c r="C242" s="239"/>
      <c r="D242" s="239"/>
    </row>
    <row r="243" spans="1:4" x14ac:dyDescent="0.15">
      <c r="A243" s="238"/>
      <c r="B243" s="239"/>
      <c r="C243" s="239"/>
      <c r="D243" s="239"/>
    </row>
    <row r="244" spans="1:4" x14ac:dyDescent="0.15">
      <c r="A244" s="238"/>
      <c r="B244" s="239"/>
      <c r="C244" s="239"/>
      <c r="D244" s="239"/>
    </row>
    <row r="245" spans="1:4" x14ac:dyDescent="0.15">
      <c r="A245" s="238"/>
      <c r="B245" s="239"/>
      <c r="C245" s="239"/>
      <c r="D245" s="239"/>
    </row>
    <row r="246" spans="1:4" x14ac:dyDescent="0.15">
      <c r="A246" s="238"/>
      <c r="B246" s="239"/>
      <c r="C246" s="239"/>
      <c r="D246" s="239"/>
    </row>
    <row r="247" spans="1:4" x14ac:dyDescent="0.15">
      <c r="A247" s="238"/>
      <c r="B247" s="239"/>
      <c r="C247" s="239"/>
      <c r="D247" s="239"/>
    </row>
    <row r="248" spans="1:4" x14ac:dyDescent="0.15">
      <c r="A248" s="238"/>
      <c r="B248" s="239"/>
      <c r="C248" s="239"/>
      <c r="D248" s="239"/>
    </row>
    <row r="249" spans="1:4" x14ac:dyDescent="0.15">
      <c r="A249" s="238"/>
      <c r="B249" s="239"/>
      <c r="C249" s="239"/>
      <c r="D249" s="239"/>
    </row>
    <row r="250" spans="1:4" x14ac:dyDescent="0.15">
      <c r="A250" s="238"/>
      <c r="B250" s="239"/>
      <c r="C250" s="239"/>
      <c r="D250" s="239"/>
    </row>
    <row r="251" spans="1:4" x14ac:dyDescent="0.15">
      <c r="A251" s="238"/>
      <c r="B251" s="239"/>
      <c r="C251" s="239"/>
      <c r="D251" s="239"/>
    </row>
    <row r="252" spans="1:4" x14ac:dyDescent="0.15">
      <c r="A252" s="238"/>
      <c r="B252" s="239"/>
      <c r="C252" s="239"/>
      <c r="D252" s="239"/>
    </row>
    <row r="253" spans="1:4" x14ac:dyDescent="0.15">
      <c r="A253" s="238"/>
      <c r="B253" s="239"/>
      <c r="C253" s="239"/>
      <c r="D253" s="239"/>
    </row>
    <row r="254" spans="1:4" x14ac:dyDescent="0.15">
      <c r="A254" s="238"/>
      <c r="B254" s="239"/>
      <c r="C254" s="239"/>
      <c r="D254" s="239"/>
    </row>
    <row r="255" spans="1:4" x14ac:dyDescent="0.15">
      <c r="A255" s="238"/>
      <c r="B255" s="239"/>
      <c r="C255" s="239"/>
      <c r="D255" s="239"/>
    </row>
    <row r="256" spans="1:4" x14ac:dyDescent="0.15">
      <c r="A256" s="238"/>
      <c r="B256" s="239"/>
      <c r="C256" s="239"/>
      <c r="D256" s="239"/>
    </row>
    <row r="257" spans="1:4" x14ac:dyDescent="0.15">
      <c r="A257" s="238"/>
      <c r="B257" s="239"/>
      <c r="C257" s="239"/>
      <c r="D257" s="239"/>
    </row>
    <row r="258" spans="1:4" x14ac:dyDescent="0.15">
      <c r="A258" s="238"/>
      <c r="B258" s="239"/>
      <c r="C258" s="239"/>
      <c r="D258" s="239"/>
    </row>
    <row r="259" spans="1:4" x14ac:dyDescent="0.15">
      <c r="A259" s="238"/>
      <c r="B259" s="239"/>
      <c r="C259" s="239"/>
      <c r="D259" s="239"/>
    </row>
    <row r="260" spans="1:4" x14ac:dyDescent="0.15">
      <c r="A260" s="238"/>
      <c r="B260" s="239"/>
      <c r="C260" s="239"/>
      <c r="D260" s="239"/>
    </row>
    <row r="261" spans="1:4" x14ac:dyDescent="0.15">
      <c r="A261" s="238"/>
      <c r="B261" s="239"/>
      <c r="C261" s="239"/>
      <c r="D261" s="239"/>
    </row>
    <row r="262" spans="1:4" x14ac:dyDescent="0.15">
      <c r="A262" s="238"/>
      <c r="B262" s="239"/>
      <c r="C262" s="239"/>
      <c r="D262" s="239"/>
    </row>
    <row r="263" spans="1:4" x14ac:dyDescent="0.15">
      <c r="A263" s="238"/>
      <c r="B263" s="239"/>
      <c r="C263" s="239"/>
      <c r="D263" s="239"/>
    </row>
    <row r="264" spans="1:4" x14ac:dyDescent="0.15">
      <c r="A264" s="238"/>
      <c r="B264" s="239"/>
      <c r="C264" s="239"/>
      <c r="D264" s="239"/>
    </row>
    <row r="265" spans="1:4" x14ac:dyDescent="0.15">
      <c r="A265" s="238"/>
      <c r="B265" s="239"/>
      <c r="C265" s="239"/>
      <c r="D265" s="239"/>
    </row>
    <row r="266" spans="1:4" x14ac:dyDescent="0.15">
      <c r="A266" s="238"/>
      <c r="B266" s="239"/>
      <c r="C266" s="239"/>
      <c r="D266" s="239"/>
    </row>
    <row r="267" spans="1:4" x14ac:dyDescent="0.15">
      <c r="A267" s="238"/>
      <c r="B267" s="239"/>
      <c r="C267" s="239"/>
      <c r="D267" s="239"/>
    </row>
    <row r="268" spans="1:4" x14ac:dyDescent="0.15">
      <c r="A268" s="238"/>
      <c r="B268" s="239"/>
      <c r="C268" s="239"/>
      <c r="D268" s="239"/>
    </row>
    <row r="269" spans="1:4" x14ac:dyDescent="0.15">
      <c r="A269" s="238"/>
      <c r="B269" s="239"/>
      <c r="C269" s="239"/>
      <c r="D269" s="239"/>
    </row>
    <row r="270" spans="1:4" x14ac:dyDescent="0.15">
      <c r="A270" s="238"/>
      <c r="B270" s="239"/>
      <c r="C270" s="239"/>
      <c r="D270" s="239"/>
    </row>
    <row r="271" spans="1:4" x14ac:dyDescent="0.15">
      <c r="A271" s="238"/>
      <c r="B271" s="239"/>
      <c r="C271" s="239"/>
      <c r="D271" s="239"/>
    </row>
    <row r="272" spans="1:4" x14ac:dyDescent="0.15">
      <c r="A272" s="238"/>
      <c r="B272" s="239"/>
      <c r="C272" s="239"/>
      <c r="D272" s="239"/>
    </row>
    <row r="273" spans="1:4" x14ac:dyDescent="0.15">
      <c r="A273" s="238"/>
      <c r="B273" s="239"/>
      <c r="C273" s="239"/>
      <c r="D273" s="239"/>
    </row>
    <row r="274" spans="1:4" x14ac:dyDescent="0.15">
      <c r="A274" s="238"/>
      <c r="B274" s="239"/>
      <c r="C274" s="239"/>
      <c r="D274" s="239"/>
    </row>
    <row r="275" spans="1:4" x14ac:dyDescent="0.15">
      <c r="A275" s="238"/>
      <c r="B275" s="239"/>
      <c r="C275" s="239"/>
      <c r="D275" s="239"/>
    </row>
    <row r="276" spans="1:4" x14ac:dyDescent="0.15">
      <c r="A276" s="238"/>
      <c r="B276" s="239"/>
      <c r="C276" s="239"/>
      <c r="D276" s="239"/>
    </row>
    <row r="277" spans="1:4" x14ac:dyDescent="0.15">
      <c r="A277" s="238"/>
      <c r="B277" s="239"/>
      <c r="C277" s="239"/>
      <c r="D277" s="239"/>
    </row>
    <row r="278" spans="1:4" x14ac:dyDescent="0.15">
      <c r="A278" s="238"/>
      <c r="B278" s="239"/>
      <c r="C278" s="239"/>
      <c r="D278" s="239"/>
    </row>
    <row r="279" spans="1:4" x14ac:dyDescent="0.15">
      <c r="A279" s="238"/>
      <c r="B279" s="239"/>
      <c r="C279" s="239"/>
      <c r="D279" s="239"/>
    </row>
    <row r="280" spans="1:4" x14ac:dyDescent="0.15">
      <c r="A280" s="238"/>
      <c r="B280" s="239"/>
      <c r="C280" s="239"/>
      <c r="D280" s="239"/>
    </row>
    <row r="281" spans="1:4" x14ac:dyDescent="0.15">
      <c r="A281" s="238"/>
      <c r="B281" s="239"/>
      <c r="C281" s="239"/>
      <c r="D281" s="239"/>
    </row>
    <row r="282" spans="1:4" x14ac:dyDescent="0.15">
      <c r="A282" s="238"/>
      <c r="B282" s="239"/>
      <c r="C282" s="239"/>
      <c r="D282" s="239"/>
    </row>
    <row r="283" spans="1:4" x14ac:dyDescent="0.15">
      <c r="A283" s="238"/>
      <c r="B283" s="239"/>
      <c r="C283" s="239"/>
      <c r="D283" s="239"/>
    </row>
    <row r="284" spans="1:4" x14ac:dyDescent="0.15">
      <c r="A284" s="238"/>
      <c r="B284" s="239"/>
      <c r="C284" s="239"/>
      <c r="D284" s="239"/>
    </row>
    <row r="285" spans="1:4" x14ac:dyDescent="0.15">
      <c r="A285" s="238"/>
      <c r="B285" s="239"/>
      <c r="C285" s="239"/>
      <c r="D285" s="239"/>
    </row>
    <row r="286" spans="1:4" x14ac:dyDescent="0.15">
      <c r="A286" s="238"/>
      <c r="B286" s="239"/>
      <c r="C286" s="239"/>
      <c r="D286" s="239"/>
    </row>
    <row r="287" spans="1:4" x14ac:dyDescent="0.15">
      <c r="A287" s="238"/>
      <c r="B287" s="239"/>
      <c r="C287" s="239"/>
      <c r="D287" s="239"/>
    </row>
    <row r="288" spans="1:4" x14ac:dyDescent="0.15">
      <c r="A288" s="238"/>
      <c r="B288" s="239"/>
      <c r="C288" s="239"/>
      <c r="D288" s="239"/>
    </row>
    <row r="289" spans="1:4" x14ac:dyDescent="0.15">
      <c r="A289" s="238"/>
      <c r="B289" s="239"/>
      <c r="C289" s="239"/>
      <c r="D289" s="239"/>
    </row>
    <row r="290" spans="1:4" x14ac:dyDescent="0.15">
      <c r="A290" s="238"/>
      <c r="B290" s="239"/>
      <c r="C290" s="239"/>
      <c r="D290" s="239"/>
    </row>
    <row r="291" spans="1:4" x14ac:dyDescent="0.15">
      <c r="A291" s="238"/>
      <c r="B291" s="239"/>
      <c r="C291" s="239"/>
      <c r="D291" s="239"/>
    </row>
    <row r="292" spans="1:4" x14ac:dyDescent="0.15">
      <c r="A292" s="238"/>
      <c r="B292" s="239"/>
      <c r="C292" s="239"/>
      <c r="D292" s="239"/>
    </row>
    <row r="293" spans="1:4" x14ac:dyDescent="0.15">
      <c r="A293" s="238"/>
      <c r="B293" s="239"/>
      <c r="C293" s="239"/>
      <c r="D293" s="239"/>
    </row>
    <row r="294" spans="1:4" x14ac:dyDescent="0.15">
      <c r="A294" s="238"/>
      <c r="B294" s="239"/>
      <c r="C294" s="239"/>
      <c r="D294" s="239"/>
    </row>
    <row r="295" spans="1:4" x14ac:dyDescent="0.15">
      <c r="A295" s="238"/>
      <c r="B295" s="239"/>
      <c r="C295" s="239"/>
      <c r="D295" s="239"/>
    </row>
    <row r="296" spans="1:4" x14ac:dyDescent="0.15">
      <c r="A296" s="238"/>
      <c r="B296" s="239"/>
      <c r="C296" s="239"/>
      <c r="D296" s="239"/>
    </row>
    <row r="297" spans="1:4" x14ac:dyDescent="0.15">
      <c r="A297" s="238"/>
      <c r="B297" s="239"/>
      <c r="C297" s="239"/>
      <c r="D297" s="239"/>
    </row>
    <row r="298" spans="1:4" x14ac:dyDescent="0.15">
      <c r="A298" s="238"/>
      <c r="B298" s="239"/>
      <c r="C298" s="239"/>
      <c r="D298" s="239"/>
    </row>
    <row r="299" spans="1:4" x14ac:dyDescent="0.15">
      <c r="A299" s="238"/>
      <c r="B299" s="239"/>
      <c r="C299" s="239"/>
      <c r="D299" s="239"/>
    </row>
    <row r="300" spans="1:4" x14ac:dyDescent="0.15">
      <c r="A300" s="238"/>
      <c r="B300" s="239"/>
      <c r="C300" s="239"/>
      <c r="D300" s="239"/>
    </row>
    <row r="301" spans="1:4" x14ac:dyDescent="0.15">
      <c r="A301" s="238"/>
      <c r="B301" s="239"/>
      <c r="C301" s="239"/>
      <c r="D301" s="239"/>
    </row>
    <row r="302" spans="1:4" x14ac:dyDescent="0.15">
      <c r="A302" s="238"/>
      <c r="B302" s="239"/>
      <c r="C302" s="239"/>
      <c r="D302" s="239"/>
    </row>
    <row r="303" spans="1:4" x14ac:dyDescent="0.15">
      <c r="A303" s="238"/>
      <c r="B303" s="239"/>
      <c r="C303" s="239"/>
      <c r="D303" s="239"/>
    </row>
    <row r="304" spans="1:4" x14ac:dyDescent="0.15">
      <c r="A304" s="238"/>
      <c r="B304" s="239"/>
      <c r="C304" s="239"/>
      <c r="D304" s="239"/>
    </row>
    <row r="305" spans="1:4" x14ac:dyDescent="0.15">
      <c r="A305" s="238"/>
      <c r="B305" s="239"/>
      <c r="C305" s="239"/>
      <c r="D305" s="239"/>
    </row>
    <row r="306" spans="1:4" x14ac:dyDescent="0.15">
      <c r="A306" s="238"/>
      <c r="B306" s="239"/>
      <c r="C306" s="239"/>
      <c r="D306" s="239"/>
    </row>
    <row r="307" spans="1:4" x14ac:dyDescent="0.15">
      <c r="A307" s="238"/>
      <c r="B307" s="239"/>
      <c r="C307" s="239"/>
      <c r="D307" s="239"/>
    </row>
    <row r="308" spans="1:4" x14ac:dyDescent="0.15">
      <c r="A308" s="238"/>
      <c r="B308" s="239"/>
      <c r="C308" s="239"/>
      <c r="D308" s="239"/>
    </row>
    <row r="309" spans="1:4" x14ac:dyDescent="0.15">
      <c r="A309" s="238"/>
      <c r="B309" s="239"/>
      <c r="C309" s="239"/>
      <c r="D309" s="239"/>
    </row>
    <row r="310" spans="1:4" x14ac:dyDescent="0.15">
      <c r="A310" s="238"/>
      <c r="B310" s="239"/>
      <c r="C310" s="239"/>
      <c r="D310" s="239"/>
    </row>
    <row r="311" spans="1:4" x14ac:dyDescent="0.15">
      <c r="A311" s="238"/>
      <c r="B311" s="239"/>
      <c r="C311" s="239"/>
      <c r="D311" s="239"/>
    </row>
    <row r="312" spans="1:4" x14ac:dyDescent="0.15">
      <c r="A312" s="238"/>
      <c r="B312" s="239"/>
      <c r="C312" s="239"/>
      <c r="D312" s="239"/>
    </row>
    <row r="313" spans="1:4" x14ac:dyDescent="0.15">
      <c r="A313" s="238"/>
      <c r="B313" s="239"/>
      <c r="C313" s="239"/>
      <c r="D313" s="239"/>
    </row>
    <row r="314" spans="1:4" x14ac:dyDescent="0.15">
      <c r="A314" s="238"/>
      <c r="B314" s="239"/>
      <c r="C314" s="239"/>
      <c r="D314" s="239"/>
    </row>
    <row r="315" spans="1:4" x14ac:dyDescent="0.15">
      <c r="A315" s="238"/>
      <c r="B315" s="239"/>
      <c r="C315" s="239"/>
      <c r="D315" s="239"/>
    </row>
    <row r="316" spans="1:4" x14ac:dyDescent="0.15">
      <c r="A316" s="238"/>
      <c r="B316" s="239"/>
      <c r="C316" s="239"/>
      <c r="D316" s="239"/>
    </row>
    <row r="317" spans="1:4" x14ac:dyDescent="0.15">
      <c r="A317" s="238"/>
      <c r="B317" s="239"/>
      <c r="C317" s="239"/>
      <c r="D317" s="239"/>
    </row>
    <row r="318" spans="1:4" x14ac:dyDescent="0.15">
      <c r="A318" s="238"/>
      <c r="B318" s="239"/>
      <c r="C318" s="239"/>
      <c r="D318" s="239"/>
    </row>
    <row r="319" spans="1:4" x14ac:dyDescent="0.15">
      <c r="A319" s="238"/>
      <c r="B319" s="239"/>
      <c r="C319" s="239"/>
      <c r="D319" s="239"/>
    </row>
    <row r="320" spans="1:4" x14ac:dyDescent="0.15">
      <c r="A320" s="238"/>
      <c r="B320" s="239"/>
      <c r="C320" s="239"/>
      <c r="D320" s="239"/>
    </row>
    <row r="321" spans="1:4" x14ac:dyDescent="0.15">
      <c r="A321" s="238"/>
      <c r="B321" s="239"/>
      <c r="C321" s="239"/>
      <c r="D321" s="239"/>
    </row>
    <row r="322" spans="1:4" x14ac:dyDescent="0.15">
      <c r="A322" s="238"/>
      <c r="B322" s="239"/>
      <c r="C322" s="239"/>
      <c r="D322" s="239"/>
    </row>
    <row r="323" spans="1:4" x14ac:dyDescent="0.15">
      <c r="A323" s="238"/>
      <c r="B323" s="239"/>
      <c r="C323" s="239"/>
      <c r="D323" s="239"/>
    </row>
    <row r="324" spans="1:4" x14ac:dyDescent="0.15">
      <c r="A324" s="238"/>
      <c r="B324" s="239"/>
      <c r="C324" s="239"/>
      <c r="D324" s="239"/>
    </row>
    <row r="325" spans="1:4" x14ac:dyDescent="0.15">
      <c r="A325" s="238"/>
      <c r="B325" s="239"/>
      <c r="C325" s="239"/>
      <c r="D325" s="239"/>
    </row>
    <row r="326" spans="1:4" x14ac:dyDescent="0.15">
      <c r="A326" s="238"/>
      <c r="B326" s="239"/>
      <c r="C326" s="239"/>
      <c r="D326" s="239"/>
    </row>
    <row r="327" spans="1:4" x14ac:dyDescent="0.15">
      <c r="A327" s="238"/>
      <c r="B327" s="239"/>
      <c r="C327" s="239"/>
      <c r="D327" s="239"/>
    </row>
    <row r="328" spans="1:4" x14ac:dyDescent="0.15">
      <c r="A328" s="238"/>
      <c r="B328" s="239"/>
      <c r="C328" s="239"/>
      <c r="D328" s="239"/>
    </row>
    <row r="329" spans="1:4" x14ac:dyDescent="0.15">
      <c r="A329" s="238"/>
      <c r="B329" s="239"/>
      <c r="C329" s="239"/>
      <c r="D329" s="239"/>
    </row>
    <row r="330" spans="1:4" x14ac:dyDescent="0.15">
      <c r="A330" s="238"/>
      <c r="B330" s="239"/>
      <c r="C330" s="239"/>
      <c r="D330" s="239"/>
    </row>
    <row r="331" spans="1:4" x14ac:dyDescent="0.15">
      <c r="A331" s="238"/>
      <c r="B331" s="239"/>
      <c r="C331" s="239"/>
      <c r="D331" s="239"/>
    </row>
    <row r="332" spans="1:4" x14ac:dyDescent="0.15">
      <c r="A332" s="238"/>
      <c r="B332" s="239"/>
      <c r="C332" s="239"/>
      <c r="D332" s="239"/>
    </row>
    <row r="333" spans="1:4" x14ac:dyDescent="0.15">
      <c r="A333" s="238"/>
      <c r="B333" s="239"/>
      <c r="C333" s="239"/>
      <c r="D333" s="239"/>
    </row>
    <row r="334" spans="1:4" x14ac:dyDescent="0.15">
      <c r="A334" s="238"/>
      <c r="B334" s="239"/>
      <c r="C334" s="239"/>
      <c r="D334" s="239"/>
    </row>
    <row r="335" spans="1:4" x14ac:dyDescent="0.15">
      <c r="A335" s="238"/>
      <c r="B335" s="239"/>
      <c r="C335" s="239"/>
      <c r="D335" s="239"/>
    </row>
    <row r="336" spans="1:4" x14ac:dyDescent="0.15">
      <c r="A336" s="238"/>
      <c r="B336" s="239"/>
      <c r="C336" s="239"/>
      <c r="D336" s="239"/>
    </row>
    <row r="337" spans="1:4" x14ac:dyDescent="0.15">
      <c r="A337" s="238"/>
      <c r="B337" s="239"/>
      <c r="C337" s="239"/>
      <c r="D337" s="239"/>
    </row>
    <row r="338" spans="1:4" x14ac:dyDescent="0.15">
      <c r="A338" s="238"/>
      <c r="B338" s="239"/>
      <c r="C338" s="239"/>
      <c r="D338" s="239"/>
    </row>
    <row r="339" spans="1:4" x14ac:dyDescent="0.15">
      <c r="A339" s="238"/>
      <c r="B339" s="239"/>
      <c r="C339" s="239"/>
      <c r="D339" s="239"/>
    </row>
    <row r="340" spans="1:4" x14ac:dyDescent="0.15">
      <c r="A340" s="238"/>
      <c r="B340" s="239"/>
      <c r="C340" s="239"/>
      <c r="D340" s="239"/>
    </row>
    <row r="341" spans="1:4" x14ac:dyDescent="0.15">
      <c r="A341" s="238"/>
      <c r="B341" s="239"/>
      <c r="C341" s="239"/>
      <c r="D341" s="239"/>
    </row>
    <row r="342" spans="1:4" x14ac:dyDescent="0.15">
      <c r="A342" s="238"/>
      <c r="B342" s="239"/>
      <c r="C342" s="239"/>
      <c r="D342" s="239"/>
    </row>
    <row r="343" spans="1:4" x14ac:dyDescent="0.15">
      <c r="A343" s="238"/>
      <c r="B343" s="239"/>
      <c r="C343" s="239"/>
      <c r="D343" s="239"/>
    </row>
    <row r="344" spans="1:4" x14ac:dyDescent="0.15">
      <c r="A344" s="238"/>
      <c r="B344" s="239"/>
      <c r="C344" s="239"/>
      <c r="D344" s="239"/>
    </row>
    <row r="345" spans="1:4" x14ac:dyDescent="0.15">
      <c r="A345" s="238"/>
      <c r="B345" s="239"/>
      <c r="C345" s="239"/>
      <c r="D345" s="239"/>
    </row>
    <row r="346" spans="1:4" x14ac:dyDescent="0.15">
      <c r="A346" s="238"/>
      <c r="B346" s="239"/>
      <c r="C346" s="239"/>
      <c r="D346" s="239"/>
    </row>
    <row r="347" spans="1:4" x14ac:dyDescent="0.15">
      <c r="A347" s="238"/>
      <c r="B347" s="239"/>
      <c r="C347" s="239"/>
      <c r="D347" s="239"/>
    </row>
    <row r="348" spans="1:4" x14ac:dyDescent="0.15">
      <c r="A348" s="238"/>
      <c r="B348" s="239"/>
      <c r="C348" s="239"/>
      <c r="D348" s="239"/>
    </row>
    <row r="349" spans="1:4" x14ac:dyDescent="0.15">
      <c r="A349" s="238"/>
      <c r="B349" s="239"/>
      <c r="C349" s="239"/>
      <c r="D349" s="239"/>
    </row>
    <row r="350" spans="1:4" x14ac:dyDescent="0.15">
      <c r="A350" s="238"/>
      <c r="B350" s="239"/>
      <c r="C350" s="239"/>
      <c r="D350" s="239"/>
    </row>
    <row r="351" spans="1:4" x14ac:dyDescent="0.15">
      <c r="A351" s="238"/>
      <c r="B351" s="239"/>
      <c r="C351" s="239"/>
      <c r="D351" s="239"/>
    </row>
    <row r="352" spans="1:4" x14ac:dyDescent="0.15">
      <c r="A352" s="238"/>
      <c r="B352" s="239"/>
      <c r="C352" s="239"/>
      <c r="D352" s="239"/>
    </row>
    <row r="353" spans="1:4" x14ac:dyDescent="0.15">
      <c r="A353" s="238"/>
      <c r="B353" s="239"/>
      <c r="C353" s="239"/>
      <c r="D353" s="239"/>
    </row>
    <row r="354" spans="1:4" x14ac:dyDescent="0.15">
      <c r="A354" s="238"/>
      <c r="B354" s="239"/>
      <c r="C354" s="239"/>
      <c r="D354" s="239"/>
    </row>
    <row r="355" spans="1:4" x14ac:dyDescent="0.15">
      <c r="A355" s="238"/>
      <c r="B355" s="239"/>
      <c r="C355" s="239"/>
      <c r="D355" s="239"/>
    </row>
    <row r="356" spans="1:4" x14ac:dyDescent="0.15">
      <c r="A356" s="238"/>
      <c r="B356" s="239"/>
      <c r="C356" s="239"/>
      <c r="D356" s="239"/>
    </row>
    <row r="357" spans="1:4" x14ac:dyDescent="0.15">
      <c r="A357" s="238"/>
      <c r="B357" s="239"/>
      <c r="C357" s="239"/>
      <c r="D357" s="239"/>
    </row>
    <row r="358" spans="1:4" x14ac:dyDescent="0.15">
      <c r="A358" s="238"/>
      <c r="B358" s="239"/>
      <c r="C358" s="239"/>
      <c r="D358" s="239"/>
    </row>
    <row r="359" spans="1:4" x14ac:dyDescent="0.15">
      <c r="A359" s="238"/>
      <c r="B359" s="239"/>
      <c r="C359" s="239"/>
      <c r="D359" s="239"/>
    </row>
    <row r="360" spans="1:4" x14ac:dyDescent="0.15">
      <c r="A360" s="238"/>
      <c r="B360" s="239"/>
      <c r="C360" s="239"/>
      <c r="D360" s="239"/>
    </row>
    <row r="361" spans="1:4" x14ac:dyDescent="0.15">
      <c r="A361" s="238"/>
      <c r="B361" s="239"/>
      <c r="C361" s="239"/>
      <c r="D361" s="239"/>
    </row>
    <row r="362" spans="1:4" x14ac:dyDescent="0.15">
      <c r="A362" s="238"/>
      <c r="B362" s="239"/>
      <c r="C362" s="239"/>
      <c r="D362" s="239"/>
    </row>
    <row r="363" spans="1:4" x14ac:dyDescent="0.15">
      <c r="A363" s="238"/>
      <c r="B363" s="239"/>
      <c r="C363" s="239"/>
      <c r="D363" s="239"/>
    </row>
    <row r="364" spans="1:4" x14ac:dyDescent="0.15">
      <c r="A364" s="238"/>
      <c r="B364" s="239"/>
      <c r="C364" s="239"/>
      <c r="D364" s="239"/>
    </row>
    <row r="365" spans="1:4" x14ac:dyDescent="0.15">
      <c r="A365" s="238"/>
      <c r="B365" s="239"/>
      <c r="C365" s="239"/>
      <c r="D365" s="239"/>
    </row>
    <row r="366" spans="1:4" x14ac:dyDescent="0.15">
      <c r="A366" s="238"/>
      <c r="B366" s="239"/>
      <c r="C366" s="239"/>
      <c r="D366" s="239"/>
    </row>
    <row r="367" spans="1:4" x14ac:dyDescent="0.15">
      <c r="A367" s="238"/>
      <c r="B367" s="239"/>
      <c r="C367" s="239"/>
      <c r="D367" s="239"/>
    </row>
    <row r="368" spans="1:4" x14ac:dyDescent="0.15">
      <c r="A368" s="238"/>
      <c r="B368" s="239"/>
      <c r="C368" s="239"/>
      <c r="D368" s="239"/>
    </row>
    <row r="369" spans="1:4" x14ac:dyDescent="0.15">
      <c r="A369" s="238"/>
      <c r="B369" s="239"/>
      <c r="C369" s="239"/>
      <c r="D369" s="239"/>
    </row>
    <row r="370" spans="1:4" x14ac:dyDescent="0.15">
      <c r="A370" s="238"/>
      <c r="B370" s="239"/>
      <c r="C370" s="239"/>
      <c r="D370" s="239"/>
    </row>
    <row r="371" spans="1:4" x14ac:dyDescent="0.15">
      <c r="A371" s="238"/>
      <c r="B371" s="239"/>
      <c r="C371" s="239"/>
      <c r="D371" s="239"/>
    </row>
    <row r="372" spans="1:4" x14ac:dyDescent="0.15">
      <c r="A372" s="238"/>
      <c r="B372" s="239"/>
      <c r="C372" s="239"/>
      <c r="D372" s="239"/>
    </row>
    <row r="373" spans="1:4" x14ac:dyDescent="0.15">
      <c r="A373" s="238"/>
      <c r="B373" s="239"/>
      <c r="C373" s="239"/>
      <c r="D373" s="239"/>
    </row>
    <row r="374" spans="1:4" x14ac:dyDescent="0.15">
      <c r="A374" s="238"/>
      <c r="B374" s="239"/>
      <c r="C374" s="239"/>
      <c r="D374" s="239"/>
    </row>
    <row r="375" spans="1:4" x14ac:dyDescent="0.15">
      <c r="A375" s="238"/>
      <c r="B375" s="239"/>
      <c r="C375" s="239"/>
      <c r="D375" s="239"/>
    </row>
    <row r="376" spans="1:4" x14ac:dyDescent="0.15">
      <c r="A376" s="238"/>
      <c r="B376" s="239"/>
      <c r="C376" s="239"/>
      <c r="D376" s="239"/>
    </row>
    <row r="377" spans="1:4" x14ac:dyDescent="0.15">
      <c r="A377" s="238"/>
      <c r="B377" s="239"/>
      <c r="C377" s="239"/>
      <c r="D377" s="239"/>
    </row>
    <row r="378" spans="1:4" x14ac:dyDescent="0.15">
      <c r="A378" s="238"/>
      <c r="B378" s="239"/>
      <c r="C378" s="239"/>
      <c r="D378" s="239"/>
    </row>
    <row r="379" spans="1:4" x14ac:dyDescent="0.15">
      <c r="A379" s="238"/>
      <c r="B379" s="239"/>
      <c r="C379" s="239"/>
      <c r="D379" s="239"/>
    </row>
    <row r="380" spans="1:4" x14ac:dyDescent="0.15">
      <c r="A380" s="238"/>
      <c r="B380" s="239"/>
      <c r="C380" s="239"/>
      <c r="D380" s="239"/>
    </row>
    <row r="381" spans="1:4" x14ac:dyDescent="0.15">
      <c r="A381" s="238"/>
      <c r="B381" s="239"/>
      <c r="C381" s="239"/>
      <c r="D381" s="239"/>
    </row>
    <row r="382" spans="1:4" x14ac:dyDescent="0.15">
      <c r="A382" s="238"/>
      <c r="B382" s="239"/>
      <c r="C382" s="239"/>
      <c r="D382" s="239"/>
    </row>
    <row r="383" spans="1:4" x14ac:dyDescent="0.15">
      <c r="A383" s="238"/>
      <c r="B383" s="239"/>
      <c r="C383" s="239"/>
      <c r="D383" s="239"/>
    </row>
    <row r="384" spans="1:4" x14ac:dyDescent="0.15">
      <c r="A384" s="238"/>
      <c r="B384" s="239"/>
      <c r="C384" s="239"/>
      <c r="D384" s="239"/>
    </row>
    <row r="385" spans="1:4" x14ac:dyDescent="0.15">
      <c r="A385" s="238"/>
      <c r="B385" s="239"/>
      <c r="C385" s="239"/>
      <c r="D385" s="239"/>
    </row>
    <row r="386" spans="1:4" x14ac:dyDescent="0.15">
      <c r="A386" s="238"/>
      <c r="B386" s="239"/>
      <c r="C386" s="239"/>
      <c r="D386" s="239"/>
    </row>
    <row r="387" spans="1:4" x14ac:dyDescent="0.15">
      <c r="A387" s="238"/>
      <c r="B387" s="239"/>
      <c r="C387" s="239"/>
      <c r="D387" s="239"/>
    </row>
    <row r="388" spans="1:4" x14ac:dyDescent="0.15">
      <c r="A388" s="238"/>
      <c r="B388" s="239"/>
      <c r="C388" s="239"/>
      <c r="D388" s="239"/>
    </row>
    <row r="389" spans="1:4" x14ac:dyDescent="0.15">
      <c r="A389" s="238"/>
      <c r="B389" s="239"/>
      <c r="C389" s="239"/>
      <c r="D389" s="239"/>
    </row>
    <row r="390" spans="1:4" x14ac:dyDescent="0.15">
      <c r="A390" s="238"/>
      <c r="B390" s="239"/>
      <c r="C390" s="239"/>
      <c r="D390" s="239"/>
    </row>
    <row r="391" spans="1:4" x14ac:dyDescent="0.15">
      <c r="A391" s="238"/>
      <c r="B391" s="239"/>
      <c r="C391" s="239"/>
      <c r="D391" s="239"/>
    </row>
    <row r="392" spans="1:4" x14ac:dyDescent="0.15">
      <c r="A392" s="238"/>
      <c r="B392" s="239"/>
      <c r="C392" s="239"/>
      <c r="D392" s="239"/>
    </row>
    <row r="393" spans="1:4" x14ac:dyDescent="0.15">
      <c r="A393" s="238"/>
      <c r="B393" s="239"/>
      <c r="C393" s="239"/>
      <c r="D393" s="239"/>
    </row>
    <row r="394" spans="1:4" x14ac:dyDescent="0.15">
      <c r="A394" s="238"/>
      <c r="B394" s="239"/>
      <c r="C394" s="239"/>
      <c r="D394" s="239"/>
    </row>
    <row r="395" spans="1:4" x14ac:dyDescent="0.15">
      <c r="A395" s="238"/>
      <c r="B395" s="239"/>
      <c r="C395" s="239"/>
      <c r="D395" s="239"/>
    </row>
    <row r="396" spans="1:4" x14ac:dyDescent="0.15">
      <c r="A396" s="238"/>
      <c r="B396" s="239"/>
      <c r="C396" s="239"/>
      <c r="D396" s="239"/>
    </row>
    <row r="397" spans="1:4" x14ac:dyDescent="0.15">
      <c r="A397" s="238"/>
      <c r="B397" s="239"/>
      <c r="C397" s="239"/>
      <c r="D397" s="239"/>
    </row>
    <row r="398" spans="1:4" x14ac:dyDescent="0.15">
      <c r="A398" s="238"/>
      <c r="B398" s="239"/>
      <c r="C398" s="239"/>
      <c r="D398" s="239"/>
    </row>
    <row r="399" spans="1:4" x14ac:dyDescent="0.15">
      <c r="A399" s="238"/>
      <c r="B399" s="239"/>
      <c r="C399" s="239"/>
      <c r="D399" s="239"/>
    </row>
    <row r="400" spans="1:4" x14ac:dyDescent="0.15">
      <c r="A400" s="238"/>
      <c r="B400" s="239"/>
      <c r="C400" s="239"/>
      <c r="D400" s="239"/>
    </row>
    <row r="401" spans="1:4" x14ac:dyDescent="0.15">
      <c r="A401" s="238"/>
      <c r="B401" s="239"/>
      <c r="C401" s="239"/>
      <c r="D401" s="239"/>
    </row>
    <row r="402" spans="1:4" x14ac:dyDescent="0.15">
      <c r="A402" s="238"/>
      <c r="B402" s="239"/>
      <c r="C402" s="239"/>
      <c r="D402" s="239"/>
    </row>
    <row r="403" spans="1:4" x14ac:dyDescent="0.15">
      <c r="A403" s="238"/>
      <c r="B403" s="239"/>
      <c r="C403" s="239"/>
      <c r="D403" s="239"/>
    </row>
    <row r="404" spans="1:4" x14ac:dyDescent="0.15">
      <c r="A404" s="238"/>
      <c r="B404" s="239"/>
      <c r="C404" s="239"/>
      <c r="D404" s="239"/>
    </row>
    <row r="405" spans="1:4" x14ac:dyDescent="0.15">
      <c r="A405" s="238"/>
      <c r="B405" s="239"/>
      <c r="C405" s="239"/>
      <c r="D405" s="239"/>
    </row>
    <row r="406" spans="1:4" x14ac:dyDescent="0.15">
      <c r="A406" s="238"/>
      <c r="B406" s="239"/>
      <c r="C406" s="239"/>
      <c r="D406" s="239"/>
    </row>
    <row r="407" spans="1:4" x14ac:dyDescent="0.15">
      <c r="A407" s="238"/>
      <c r="B407" s="239"/>
      <c r="C407" s="239"/>
      <c r="D407" s="239"/>
    </row>
    <row r="408" spans="1:4" x14ac:dyDescent="0.15">
      <c r="A408" s="238"/>
      <c r="B408" s="239"/>
      <c r="C408" s="239"/>
      <c r="D408" s="239"/>
    </row>
    <row r="409" spans="1:4" x14ac:dyDescent="0.15">
      <c r="A409" s="238"/>
      <c r="B409" s="239"/>
      <c r="C409" s="239"/>
      <c r="D409" s="239"/>
    </row>
    <row r="410" spans="1:4" x14ac:dyDescent="0.15">
      <c r="A410" s="238"/>
      <c r="B410" s="239"/>
      <c r="C410" s="239"/>
      <c r="D410" s="239"/>
    </row>
    <row r="411" spans="1:4" x14ac:dyDescent="0.15">
      <c r="A411" s="238"/>
      <c r="B411" s="239"/>
      <c r="C411" s="239"/>
      <c r="D411" s="239"/>
    </row>
    <row r="412" spans="1:4" x14ac:dyDescent="0.15">
      <c r="A412" s="238"/>
      <c r="B412" s="239"/>
      <c r="C412" s="239"/>
      <c r="D412" s="239"/>
    </row>
    <row r="413" spans="1:4" x14ac:dyDescent="0.15">
      <c r="A413" s="238"/>
      <c r="B413" s="239"/>
      <c r="C413" s="239"/>
      <c r="D413" s="239"/>
    </row>
    <row r="414" spans="1:4" x14ac:dyDescent="0.15">
      <c r="A414" s="238"/>
      <c r="B414" s="239"/>
      <c r="C414" s="239"/>
      <c r="D414" s="239"/>
    </row>
    <row r="415" spans="1:4" x14ac:dyDescent="0.15">
      <c r="A415" s="238"/>
      <c r="B415" s="239"/>
      <c r="C415" s="239"/>
      <c r="D415" s="239"/>
    </row>
    <row r="416" spans="1:4" x14ac:dyDescent="0.15">
      <c r="A416" s="238"/>
      <c r="B416" s="239"/>
      <c r="C416" s="239"/>
      <c r="D416" s="239"/>
    </row>
    <row r="417" spans="1:4" x14ac:dyDescent="0.15">
      <c r="A417" s="238"/>
      <c r="B417" s="239"/>
      <c r="C417" s="239"/>
      <c r="D417" s="239"/>
    </row>
    <row r="418" spans="1:4" x14ac:dyDescent="0.15">
      <c r="A418" s="238"/>
      <c r="B418" s="239"/>
      <c r="C418" s="239"/>
      <c r="D418" s="239"/>
    </row>
    <row r="419" spans="1:4" x14ac:dyDescent="0.15">
      <c r="A419" s="238"/>
      <c r="B419" s="239"/>
      <c r="C419" s="239"/>
      <c r="D419" s="239"/>
    </row>
    <row r="420" spans="1:4" x14ac:dyDescent="0.15">
      <c r="A420" s="238"/>
      <c r="B420" s="239"/>
      <c r="C420" s="239"/>
      <c r="D420" s="239"/>
    </row>
    <row r="421" spans="1:4" x14ac:dyDescent="0.15">
      <c r="A421" s="238"/>
      <c r="B421" s="239"/>
      <c r="C421" s="239"/>
      <c r="D421" s="239"/>
    </row>
    <row r="422" spans="1:4" x14ac:dyDescent="0.15">
      <c r="A422" s="238"/>
      <c r="B422" s="239"/>
      <c r="C422" s="239"/>
      <c r="D422" s="239"/>
    </row>
    <row r="423" spans="1:4" x14ac:dyDescent="0.15">
      <c r="A423" s="238"/>
      <c r="B423" s="239"/>
      <c r="C423" s="239"/>
      <c r="D423" s="239"/>
    </row>
    <row r="424" spans="1:4" x14ac:dyDescent="0.15">
      <c r="A424" s="238"/>
      <c r="B424" s="239"/>
      <c r="C424" s="239"/>
      <c r="D424" s="239"/>
    </row>
    <row r="425" spans="1:4" x14ac:dyDescent="0.15">
      <c r="A425" s="238"/>
      <c r="B425" s="239"/>
      <c r="C425" s="239"/>
      <c r="D425" s="239"/>
    </row>
    <row r="426" spans="1:4" x14ac:dyDescent="0.15">
      <c r="A426" s="238"/>
      <c r="B426" s="239"/>
      <c r="C426" s="239"/>
      <c r="D426" s="239"/>
    </row>
    <row r="427" spans="1:4" x14ac:dyDescent="0.15">
      <c r="A427" s="238"/>
      <c r="B427" s="239"/>
      <c r="C427" s="239"/>
      <c r="D427" s="239"/>
    </row>
    <row r="428" spans="1:4" x14ac:dyDescent="0.15">
      <c r="A428" s="238"/>
      <c r="B428" s="239"/>
      <c r="C428" s="239"/>
      <c r="D428" s="239"/>
    </row>
    <row r="429" spans="1:4" x14ac:dyDescent="0.15">
      <c r="A429" s="238"/>
      <c r="B429" s="239"/>
      <c r="C429" s="239"/>
      <c r="D429" s="239"/>
    </row>
    <row r="430" spans="1:4" x14ac:dyDescent="0.15">
      <c r="A430" s="238"/>
      <c r="B430" s="239"/>
      <c r="C430" s="239"/>
      <c r="D430" s="239"/>
    </row>
    <row r="431" spans="1:4" x14ac:dyDescent="0.15">
      <c r="A431" s="238"/>
      <c r="B431" s="239"/>
      <c r="C431" s="239"/>
      <c r="D431" s="239"/>
    </row>
    <row r="432" spans="1:4" x14ac:dyDescent="0.15">
      <c r="A432" s="238"/>
      <c r="B432" s="239"/>
      <c r="C432" s="239"/>
      <c r="D432" s="239"/>
    </row>
    <row r="433" spans="1:4" x14ac:dyDescent="0.15">
      <c r="A433" s="238"/>
      <c r="B433" s="239"/>
      <c r="C433" s="239"/>
      <c r="D433" s="239"/>
    </row>
    <row r="434" spans="1:4" x14ac:dyDescent="0.15">
      <c r="A434" s="238"/>
      <c r="B434" s="239"/>
      <c r="C434" s="239"/>
      <c r="D434" s="239"/>
    </row>
    <row r="435" spans="1:4" x14ac:dyDescent="0.15">
      <c r="A435" s="238"/>
      <c r="B435" s="239"/>
      <c r="C435" s="239"/>
      <c r="D435" s="239"/>
    </row>
    <row r="436" spans="1:4" x14ac:dyDescent="0.15">
      <c r="A436" s="238"/>
      <c r="B436" s="239"/>
      <c r="C436" s="239"/>
      <c r="D436" s="239"/>
    </row>
    <row r="437" spans="1:4" x14ac:dyDescent="0.15">
      <c r="A437" s="238"/>
      <c r="B437" s="239"/>
      <c r="C437" s="239"/>
      <c r="D437" s="239"/>
    </row>
    <row r="438" spans="1:4" x14ac:dyDescent="0.15">
      <c r="A438" s="238"/>
      <c r="B438" s="239"/>
      <c r="C438" s="239"/>
      <c r="D438" s="239"/>
    </row>
    <row r="439" spans="1:4" x14ac:dyDescent="0.15">
      <c r="A439" s="238"/>
      <c r="B439" s="239"/>
      <c r="C439" s="239"/>
      <c r="D439" s="239"/>
    </row>
    <row r="440" spans="1:4" x14ac:dyDescent="0.15">
      <c r="A440" s="238"/>
      <c r="B440" s="239"/>
      <c r="C440" s="239"/>
      <c r="D440" s="239"/>
    </row>
    <row r="441" spans="1:4" x14ac:dyDescent="0.15">
      <c r="A441" s="238"/>
      <c r="B441" s="239"/>
      <c r="C441" s="239"/>
      <c r="D441" s="239"/>
    </row>
    <row r="442" spans="1:4" x14ac:dyDescent="0.15">
      <c r="A442" s="238"/>
      <c r="B442" s="239"/>
      <c r="C442" s="239"/>
      <c r="D442" s="239"/>
    </row>
    <row r="443" spans="1:4" x14ac:dyDescent="0.15">
      <c r="A443" s="238"/>
      <c r="B443" s="239"/>
      <c r="C443" s="239"/>
      <c r="D443" s="239"/>
    </row>
    <row r="444" spans="1:4" x14ac:dyDescent="0.15">
      <c r="A444" s="238"/>
      <c r="B444" s="239"/>
      <c r="C444" s="239"/>
      <c r="D444" s="239"/>
    </row>
    <row r="445" spans="1:4" x14ac:dyDescent="0.15">
      <c r="A445" s="238"/>
      <c r="B445" s="239"/>
      <c r="C445" s="239"/>
      <c r="D445" s="239"/>
    </row>
    <row r="446" spans="1:4" x14ac:dyDescent="0.15">
      <c r="A446" s="238"/>
      <c r="B446" s="239"/>
      <c r="C446" s="239"/>
      <c r="D446" s="239"/>
    </row>
    <row r="447" spans="1:4" x14ac:dyDescent="0.15">
      <c r="A447" s="238"/>
      <c r="B447" s="239"/>
      <c r="C447" s="239"/>
      <c r="D447" s="239"/>
    </row>
    <row r="448" spans="1:4" x14ac:dyDescent="0.15">
      <c r="A448" s="238"/>
      <c r="B448" s="239"/>
      <c r="C448" s="239"/>
      <c r="D448" s="239"/>
    </row>
    <row r="449" spans="1:4" x14ac:dyDescent="0.15">
      <c r="A449" s="238"/>
      <c r="B449" s="239"/>
      <c r="C449" s="239"/>
      <c r="D449" s="239"/>
    </row>
    <row r="450" spans="1:4" x14ac:dyDescent="0.15">
      <c r="A450" s="238"/>
      <c r="B450" s="239"/>
      <c r="C450" s="239"/>
      <c r="D450" s="239"/>
    </row>
    <row r="451" spans="1:4" x14ac:dyDescent="0.15">
      <c r="A451" s="238"/>
      <c r="B451" s="239"/>
      <c r="C451" s="239"/>
      <c r="D451" s="239"/>
    </row>
    <row r="452" spans="1:4" x14ac:dyDescent="0.15">
      <c r="A452" s="238"/>
      <c r="B452" s="239"/>
      <c r="C452" s="239"/>
      <c r="D452" s="239"/>
    </row>
    <row r="453" spans="1:4" x14ac:dyDescent="0.15">
      <c r="A453" s="238"/>
      <c r="B453" s="239"/>
      <c r="C453" s="239"/>
      <c r="D453" s="239"/>
    </row>
    <row r="454" spans="1:4" x14ac:dyDescent="0.15">
      <c r="A454" s="238"/>
      <c r="B454" s="239"/>
      <c r="C454" s="239"/>
      <c r="D454" s="239"/>
    </row>
    <row r="455" spans="1:4" x14ac:dyDescent="0.15">
      <c r="A455" s="238"/>
      <c r="B455" s="239"/>
      <c r="C455" s="239"/>
      <c r="D455" s="239"/>
    </row>
    <row r="456" spans="1:4" x14ac:dyDescent="0.15">
      <c r="A456" s="238"/>
      <c r="B456" s="239"/>
      <c r="C456" s="239"/>
      <c r="D456" s="239"/>
    </row>
    <row r="457" spans="1:4" x14ac:dyDescent="0.15">
      <c r="A457" s="238"/>
      <c r="B457" s="239"/>
      <c r="C457" s="239"/>
      <c r="D457" s="239"/>
    </row>
    <row r="458" spans="1:4" x14ac:dyDescent="0.15">
      <c r="A458" s="238"/>
      <c r="B458" s="239"/>
      <c r="C458" s="239"/>
      <c r="D458" s="239"/>
    </row>
    <row r="459" spans="1:4" x14ac:dyDescent="0.15">
      <c r="A459" s="238"/>
      <c r="B459" s="239"/>
      <c r="C459" s="239"/>
      <c r="D459" s="239"/>
    </row>
    <row r="460" spans="1:4" x14ac:dyDescent="0.15">
      <c r="A460" s="238"/>
      <c r="B460" s="239"/>
      <c r="C460" s="239"/>
      <c r="D460" s="239"/>
    </row>
    <row r="461" spans="1:4" x14ac:dyDescent="0.15">
      <c r="A461" s="238"/>
      <c r="B461" s="239"/>
      <c r="C461" s="239"/>
      <c r="D461" s="239"/>
    </row>
    <row r="462" spans="1:4" x14ac:dyDescent="0.15">
      <c r="A462" s="238"/>
      <c r="B462" s="239"/>
      <c r="C462" s="239"/>
      <c r="D462" s="239"/>
    </row>
    <row r="463" spans="1:4" x14ac:dyDescent="0.15">
      <c r="A463" s="238"/>
      <c r="B463" s="239"/>
      <c r="C463" s="239"/>
      <c r="D463" s="239"/>
    </row>
    <row r="464" spans="1:4" x14ac:dyDescent="0.15">
      <c r="A464" s="238"/>
      <c r="B464" s="239"/>
      <c r="C464" s="239"/>
      <c r="D464" s="239"/>
    </row>
    <row r="465" spans="1:4" x14ac:dyDescent="0.15">
      <c r="A465" s="238"/>
      <c r="B465" s="239"/>
      <c r="C465" s="239"/>
      <c r="D465" s="239"/>
    </row>
    <row r="466" spans="1:4" x14ac:dyDescent="0.15">
      <c r="A466" s="238"/>
      <c r="B466" s="239"/>
      <c r="C466" s="239"/>
      <c r="D466" s="239"/>
    </row>
    <row r="467" spans="1:4" x14ac:dyDescent="0.15">
      <c r="A467" s="238"/>
      <c r="B467" s="239"/>
      <c r="C467" s="239"/>
      <c r="D467" s="239"/>
    </row>
    <row r="468" spans="1:4" x14ac:dyDescent="0.15">
      <c r="A468" s="238"/>
      <c r="B468" s="239"/>
      <c r="C468" s="239"/>
      <c r="D468" s="239"/>
    </row>
    <row r="469" spans="1:4" x14ac:dyDescent="0.15">
      <c r="A469" s="238"/>
      <c r="B469" s="239"/>
      <c r="C469" s="239"/>
      <c r="D469" s="239"/>
    </row>
    <row r="470" spans="1:4" x14ac:dyDescent="0.15">
      <c r="A470" s="238"/>
      <c r="B470" s="239"/>
      <c r="C470" s="239"/>
      <c r="D470" s="239"/>
    </row>
    <row r="471" spans="1:4" x14ac:dyDescent="0.15">
      <c r="A471" s="238"/>
      <c r="B471" s="239"/>
      <c r="C471" s="239"/>
      <c r="D471" s="239"/>
    </row>
    <row r="472" spans="1:4" x14ac:dyDescent="0.15">
      <c r="A472" s="238"/>
      <c r="B472" s="239"/>
      <c r="C472" s="239"/>
      <c r="D472" s="239"/>
    </row>
    <row r="473" spans="1:4" x14ac:dyDescent="0.15">
      <c r="A473" s="238"/>
      <c r="B473" s="239"/>
      <c r="C473" s="239"/>
      <c r="D473" s="239"/>
    </row>
    <row r="474" spans="1:4" x14ac:dyDescent="0.15">
      <c r="A474" s="238"/>
      <c r="B474" s="239"/>
      <c r="C474" s="239"/>
      <c r="D474" s="239"/>
    </row>
    <row r="475" spans="1:4" x14ac:dyDescent="0.15">
      <c r="A475" s="238"/>
      <c r="B475" s="239"/>
      <c r="C475" s="239"/>
      <c r="D475" s="239"/>
    </row>
    <row r="476" spans="1:4" x14ac:dyDescent="0.15">
      <c r="A476" s="238"/>
      <c r="B476" s="239"/>
      <c r="C476" s="239"/>
      <c r="D476" s="239"/>
    </row>
    <row r="477" spans="1:4" x14ac:dyDescent="0.15">
      <c r="A477" s="238"/>
      <c r="B477" s="239"/>
      <c r="C477" s="239"/>
      <c r="D477" s="239"/>
    </row>
    <row r="478" spans="1:4" x14ac:dyDescent="0.15">
      <c r="A478" s="238"/>
      <c r="B478" s="239"/>
      <c r="C478" s="239"/>
      <c r="D478" s="239"/>
    </row>
    <row r="479" spans="1:4" x14ac:dyDescent="0.15">
      <c r="A479" s="238"/>
      <c r="B479" s="239"/>
      <c r="C479" s="239"/>
      <c r="D479" s="239"/>
    </row>
    <row r="480" spans="1:4" x14ac:dyDescent="0.15">
      <c r="A480" s="238"/>
      <c r="B480" s="239"/>
      <c r="C480" s="239"/>
      <c r="D480" s="239"/>
    </row>
    <row r="481" spans="1:4" x14ac:dyDescent="0.15">
      <c r="A481" s="238"/>
      <c r="B481" s="239"/>
      <c r="C481" s="239"/>
      <c r="D481" s="239"/>
    </row>
    <row r="482" spans="1:4" x14ac:dyDescent="0.15">
      <c r="A482" s="238"/>
      <c r="B482" s="239"/>
      <c r="C482" s="239"/>
      <c r="D482" s="239"/>
    </row>
    <row r="483" spans="1:4" x14ac:dyDescent="0.15">
      <c r="A483" s="238"/>
      <c r="B483" s="239"/>
      <c r="C483" s="239"/>
      <c r="D483" s="239"/>
    </row>
    <row r="484" spans="1:4" x14ac:dyDescent="0.15">
      <c r="A484" s="238"/>
      <c r="B484" s="239"/>
      <c r="C484" s="239"/>
      <c r="D484" s="239"/>
    </row>
    <row r="485" spans="1:4" x14ac:dyDescent="0.15">
      <c r="A485" s="238"/>
      <c r="B485" s="239"/>
      <c r="C485" s="239"/>
      <c r="D485" s="239"/>
    </row>
    <row r="486" spans="1:4" x14ac:dyDescent="0.15">
      <c r="A486" s="238"/>
      <c r="B486" s="239"/>
      <c r="C486" s="239"/>
      <c r="D486" s="239"/>
    </row>
    <row r="487" spans="1:4" x14ac:dyDescent="0.15">
      <c r="A487" s="238"/>
      <c r="B487" s="239"/>
      <c r="C487" s="239"/>
      <c r="D487" s="239"/>
    </row>
    <row r="488" spans="1:4" x14ac:dyDescent="0.15">
      <c r="A488" s="238"/>
      <c r="B488" s="239"/>
      <c r="C488" s="239"/>
      <c r="D488" s="239"/>
    </row>
    <row r="489" spans="1:4" x14ac:dyDescent="0.15">
      <c r="A489" s="238"/>
      <c r="B489" s="239"/>
      <c r="C489" s="239"/>
      <c r="D489" s="239"/>
    </row>
    <row r="490" spans="1:4" x14ac:dyDescent="0.15">
      <c r="A490" s="238"/>
      <c r="B490" s="239"/>
      <c r="C490" s="239"/>
      <c r="D490" s="239"/>
    </row>
    <row r="491" spans="1:4" x14ac:dyDescent="0.15">
      <c r="A491" s="238"/>
      <c r="B491" s="239"/>
      <c r="C491" s="239"/>
      <c r="D491" s="239"/>
    </row>
    <row r="492" spans="1:4" x14ac:dyDescent="0.15">
      <c r="A492" s="238"/>
      <c r="B492" s="239"/>
      <c r="C492" s="239"/>
      <c r="D492" s="239"/>
    </row>
    <row r="493" spans="1:4" x14ac:dyDescent="0.15">
      <c r="A493" s="238"/>
      <c r="B493" s="239"/>
      <c r="C493" s="239"/>
      <c r="D493" s="239"/>
    </row>
    <row r="494" spans="1:4" x14ac:dyDescent="0.15">
      <c r="A494" s="238"/>
      <c r="B494" s="239"/>
      <c r="C494" s="239"/>
      <c r="D494" s="239"/>
    </row>
    <row r="495" spans="1:4" x14ac:dyDescent="0.15">
      <c r="A495" s="238"/>
      <c r="B495" s="239"/>
      <c r="C495" s="239"/>
      <c r="D495" s="239"/>
    </row>
    <row r="496" spans="1:4" x14ac:dyDescent="0.15">
      <c r="A496" s="238"/>
      <c r="B496" s="239"/>
      <c r="C496" s="239"/>
      <c r="D496" s="239"/>
    </row>
    <row r="497" spans="1:4" x14ac:dyDescent="0.15">
      <c r="A497" s="238"/>
      <c r="B497" s="239"/>
      <c r="C497" s="239"/>
      <c r="D497" s="239"/>
    </row>
    <row r="498" spans="1:4" x14ac:dyDescent="0.15">
      <c r="A498" s="238"/>
      <c r="B498" s="239"/>
      <c r="C498" s="239"/>
      <c r="D498" s="239"/>
    </row>
    <row r="499" spans="1:4" x14ac:dyDescent="0.15">
      <c r="A499" s="238"/>
      <c r="B499" s="239"/>
      <c r="C499" s="239"/>
      <c r="D499" s="239"/>
    </row>
    <row r="500" spans="1:4" x14ac:dyDescent="0.15">
      <c r="A500" s="238"/>
      <c r="B500" s="239"/>
      <c r="C500" s="239"/>
      <c r="D500" s="239"/>
    </row>
    <row r="501" spans="1:4" x14ac:dyDescent="0.15">
      <c r="A501" s="238"/>
      <c r="B501" s="239"/>
      <c r="C501" s="239"/>
      <c r="D501" s="239"/>
    </row>
    <row r="502" spans="1:4" x14ac:dyDescent="0.15">
      <c r="A502" s="238"/>
      <c r="B502" s="239"/>
      <c r="C502" s="239"/>
      <c r="D502" s="239"/>
    </row>
    <row r="503" spans="1:4" x14ac:dyDescent="0.15">
      <c r="A503" s="238"/>
      <c r="B503" s="239"/>
      <c r="C503" s="239"/>
      <c r="D503" s="239"/>
    </row>
    <row r="504" spans="1:4" x14ac:dyDescent="0.15">
      <c r="A504" s="238"/>
      <c r="B504" s="239"/>
      <c r="C504" s="239"/>
      <c r="D504" s="239"/>
    </row>
    <row r="505" spans="1:4" x14ac:dyDescent="0.15">
      <c r="A505" s="238"/>
      <c r="B505" s="239"/>
      <c r="C505" s="239"/>
      <c r="D505" s="239"/>
    </row>
    <row r="506" spans="1:4" x14ac:dyDescent="0.15">
      <c r="A506" s="238"/>
      <c r="B506" s="239"/>
      <c r="C506" s="239"/>
      <c r="D506" s="239"/>
    </row>
    <row r="507" spans="1:4" x14ac:dyDescent="0.15">
      <c r="A507" s="238"/>
      <c r="B507" s="239"/>
      <c r="C507" s="239"/>
      <c r="D507" s="239"/>
    </row>
    <row r="508" spans="1:4" x14ac:dyDescent="0.15">
      <c r="A508" s="238"/>
      <c r="B508" s="239"/>
      <c r="C508" s="239"/>
      <c r="D508" s="239"/>
    </row>
    <row r="509" spans="1:4" x14ac:dyDescent="0.15">
      <c r="A509" s="238"/>
      <c r="B509" s="239"/>
      <c r="C509" s="239"/>
      <c r="D509" s="239"/>
    </row>
    <row r="510" spans="1:4" x14ac:dyDescent="0.15">
      <c r="A510" s="238"/>
      <c r="B510" s="239"/>
      <c r="C510" s="239"/>
      <c r="D510" s="239"/>
    </row>
    <row r="511" spans="1:4" x14ac:dyDescent="0.15">
      <c r="A511" s="238"/>
      <c r="B511" s="239"/>
      <c r="C511" s="239"/>
      <c r="D511" s="239"/>
    </row>
    <row r="512" spans="1:4" x14ac:dyDescent="0.15">
      <c r="A512" s="238"/>
      <c r="B512" s="239"/>
      <c r="C512" s="239"/>
      <c r="D512" s="239"/>
    </row>
    <row r="513" spans="1:4" x14ac:dyDescent="0.15">
      <c r="A513" s="238"/>
      <c r="B513" s="239"/>
      <c r="C513" s="239"/>
      <c r="D513" s="239"/>
    </row>
    <row r="514" spans="1:4" x14ac:dyDescent="0.15">
      <c r="A514" s="238"/>
      <c r="B514" s="239"/>
      <c r="C514" s="239"/>
      <c r="D514" s="239"/>
    </row>
    <row r="515" spans="1:4" x14ac:dyDescent="0.15">
      <c r="A515" s="238"/>
      <c r="B515" s="239"/>
      <c r="C515" s="239"/>
      <c r="D515" s="239"/>
    </row>
    <row r="516" spans="1:4" x14ac:dyDescent="0.15">
      <c r="A516" s="238"/>
      <c r="B516" s="239"/>
      <c r="C516" s="239"/>
      <c r="D516" s="239"/>
    </row>
    <row r="517" spans="1:4" x14ac:dyDescent="0.15">
      <c r="A517" s="238"/>
      <c r="B517" s="239"/>
      <c r="C517" s="239"/>
      <c r="D517" s="239"/>
    </row>
    <row r="518" spans="1:4" x14ac:dyDescent="0.15">
      <c r="A518" s="238"/>
      <c r="B518" s="239"/>
      <c r="C518" s="239"/>
      <c r="D518" s="239"/>
    </row>
    <row r="519" spans="1:4" x14ac:dyDescent="0.15">
      <c r="A519" s="238"/>
      <c r="B519" s="239"/>
      <c r="C519" s="239"/>
      <c r="D519" s="239"/>
    </row>
    <row r="520" spans="1:4" x14ac:dyDescent="0.15">
      <c r="A520" s="238"/>
      <c r="B520" s="239"/>
      <c r="C520" s="239"/>
      <c r="D520" s="239"/>
    </row>
    <row r="521" spans="1:4" x14ac:dyDescent="0.15">
      <c r="A521" s="238"/>
      <c r="B521" s="239"/>
      <c r="C521" s="239"/>
      <c r="D521" s="239"/>
    </row>
    <row r="522" spans="1:4" x14ac:dyDescent="0.15">
      <c r="A522" s="238"/>
      <c r="B522" s="239"/>
      <c r="C522" s="239"/>
      <c r="D522" s="239"/>
    </row>
    <row r="523" spans="1:4" x14ac:dyDescent="0.15">
      <c r="A523" s="238"/>
      <c r="B523" s="239"/>
      <c r="C523" s="239"/>
      <c r="D523" s="239"/>
    </row>
    <row r="524" spans="1:4" x14ac:dyDescent="0.15">
      <c r="A524" s="238"/>
      <c r="B524" s="239"/>
      <c r="C524" s="239"/>
      <c r="D524" s="239"/>
    </row>
    <row r="525" spans="1:4" x14ac:dyDescent="0.15">
      <c r="A525" s="238"/>
      <c r="B525" s="239"/>
      <c r="C525" s="239"/>
      <c r="D525" s="239"/>
    </row>
    <row r="526" spans="1:4" x14ac:dyDescent="0.15">
      <c r="A526" s="238"/>
      <c r="B526" s="239"/>
      <c r="C526" s="239"/>
      <c r="D526" s="239"/>
    </row>
    <row r="527" spans="1:4" x14ac:dyDescent="0.15">
      <c r="A527" s="238"/>
      <c r="B527" s="239"/>
      <c r="C527" s="239"/>
      <c r="D527" s="239"/>
    </row>
    <row r="528" spans="1:4" x14ac:dyDescent="0.15">
      <c r="A528" s="238"/>
      <c r="B528" s="239"/>
      <c r="C528" s="239"/>
      <c r="D528" s="239"/>
    </row>
    <row r="529" spans="1:4" x14ac:dyDescent="0.15">
      <c r="A529" s="238"/>
      <c r="B529" s="239"/>
      <c r="C529" s="239"/>
      <c r="D529" s="239"/>
    </row>
    <row r="530" spans="1:4" x14ac:dyDescent="0.15">
      <c r="A530" s="238"/>
      <c r="B530" s="239"/>
      <c r="C530" s="239"/>
      <c r="D530" s="239"/>
    </row>
    <row r="531" spans="1:4" x14ac:dyDescent="0.15">
      <c r="A531" s="238"/>
      <c r="B531" s="239"/>
      <c r="C531" s="239"/>
      <c r="D531" s="239"/>
    </row>
    <row r="532" spans="1:4" x14ac:dyDescent="0.15">
      <c r="A532" s="238"/>
      <c r="B532" s="239"/>
      <c r="C532" s="239"/>
      <c r="D532" s="239"/>
    </row>
    <row r="533" spans="1:4" x14ac:dyDescent="0.15">
      <c r="A533" s="238"/>
      <c r="B533" s="239"/>
      <c r="C533" s="239"/>
      <c r="D533" s="239"/>
    </row>
    <row r="534" spans="1:4" x14ac:dyDescent="0.15">
      <c r="A534" s="238"/>
      <c r="B534" s="239"/>
      <c r="C534" s="239"/>
      <c r="D534" s="239"/>
    </row>
    <row r="535" spans="1:4" x14ac:dyDescent="0.15">
      <c r="A535" s="238"/>
      <c r="B535" s="239"/>
      <c r="C535" s="239"/>
      <c r="D535" s="239"/>
    </row>
    <row r="536" spans="1:4" x14ac:dyDescent="0.15">
      <c r="A536" s="238"/>
      <c r="B536" s="239"/>
      <c r="C536" s="239"/>
      <c r="D536" s="239"/>
    </row>
    <row r="537" spans="1:4" x14ac:dyDescent="0.15">
      <c r="A537" s="238"/>
      <c r="B537" s="239"/>
      <c r="C537" s="239"/>
      <c r="D537" s="239"/>
    </row>
    <row r="538" spans="1:4" x14ac:dyDescent="0.15">
      <c r="A538" s="238"/>
      <c r="B538" s="239"/>
      <c r="C538" s="239"/>
      <c r="D538" s="239"/>
    </row>
    <row r="539" spans="1:4" x14ac:dyDescent="0.15">
      <c r="A539" s="238"/>
      <c r="B539" s="239"/>
      <c r="C539" s="239"/>
      <c r="D539" s="239"/>
    </row>
    <row r="540" spans="1:4" x14ac:dyDescent="0.15">
      <c r="A540" s="238"/>
      <c r="B540" s="239"/>
      <c r="C540" s="239"/>
      <c r="D540" s="239"/>
    </row>
    <row r="541" spans="1:4" x14ac:dyDescent="0.15">
      <c r="A541" s="238"/>
      <c r="B541" s="239"/>
      <c r="C541" s="239"/>
      <c r="D541" s="239"/>
    </row>
    <row r="542" spans="1:4" x14ac:dyDescent="0.15">
      <c r="A542" s="238"/>
      <c r="B542" s="239"/>
      <c r="C542" s="239"/>
      <c r="D542" s="239"/>
    </row>
    <row r="543" spans="1:4" x14ac:dyDescent="0.15">
      <c r="A543" s="238"/>
      <c r="B543" s="239"/>
      <c r="C543" s="239"/>
      <c r="D543" s="239"/>
    </row>
    <row r="544" spans="1:4" x14ac:dyDescent="0.15">
      <c r="A544" s="238"/>
      <c r="B544" s="239"/>
      <c r="C544" s="239"/>
      <c r="D544" s="239"/>
    </row>
    <row r="545" spans="1:4" x14ac:dyDescent="0.15">
      <c r="A545" s="238"/>
      <c r="B545" s="239"/>
      <c r="C545" s="239"/>
      <c r="D545" s="239"/>
    </row>
    <row r="546" spans="1:4" x14ac:dyDescent="0.15">
      <c r="A546" s="238"/>
      <c r="B546" s="239"/>
      <c r="C546" s="239"/>
      <c r="D546" s="239"/>
    </row>
    <row r="547" spans="1:4" x14ac:dyDescent="0.15">
      <c r="A547" s="238"/>
      <c r="B547" s="239"/>
      <c r="C547" s="239"/>
      <c r="D547" s="239"/>
    </row>
    <row r="548" spans="1:4" x14ac:dyDescent="0.15">
      <c r="A548" s="238"/>
      <c r="B548" s="239"/>
      <c r="C548" s="239"/>
      <c r="D548" s="239"/>
    </row>
    <row r="549" spans="1:4" x14ac:dyDescent="0.15">
      <c r="A549" s="238"/>
      <c r="B549" s="239"/>
      <c r="C549" s="239"/>
      <c r="D549" s="239"/>
    </row>
    <row r="550" spans="1:4" x14ac:dyDescent="0.15">
      <c r="A550" s="238"/>
      <c r="B550" s="239"/>
      <c r="C550" s="239"/>
      <c r="D550" s="239"/>
    </row>
    <row r="551" spans="1:4" x14ac:dyDescent="0.15">
      <c r="A551" s="238"/>
      <c r="B551" s="239"/>
      <c r="C551" s="239"/>
      <c r="D551" s="239"/>
    </row>
    <row r="552" spans="1:4" x14ac:dyDescent="0.15">
      <c r="A552" s="238"/>
      <c r="B552" s="239"/>
      <c r="C552" s="239"/>
      <c r="D552" s="239"/>
    </row>
    <row r="553" spans="1:4" x14ac:dyDescent="0.15">
      <c r="A553" s="238"/>
      <c r="B553" s="239"/>
      <c r="C553" s="239"/>
      <c r="D553" s="239"/>
    </row>
    <row r="554" spans="1:4" x14ac:dyDescent="0.15">
      <c r="A554" s="238"/>
      <c r="B554" s="239"/>
      <c r="C554" s="239"/>
      <c r="D554" s="239"/>
    </row>
    <row r="555" spans="1:4" x14ac:dyDescent="0.15">
      <c r="A555" s="238"/>
      <c r="B555" s="239"/>
      <c r="C555" s="239"/>
      <c r="D555" s="239"/>
    </row>
    <row r="556" spans="1:4" x14ac:dyDescent="0.15">
      <c r="A556" s="238"/>
      <c r="B556" s="239"/>
      <c r="C556" s="239"/>
      <c r="D556" s="239"/>
    </row>
    <row r="557" spans="1:4" x14ac:dyDescent="0.15">
      <c r="A557" s="238"/>
      <c r="B557" s="239"/>
      <c r="C557" s="239"/>
      <c r="D557" s="239"/>
    </row>
    <row r="558" spans="1:4" x14ac:dyDescent="0.15">
      <c r="A558" s="238"/>
      <c r="B558" s="239"/>
      <c r="C558" s="239"/>
      <c r="D558" s="239"/>
    </row>
    <row r="559" spans="1:4" x14ac:dyDescent="0.15">
      <c r="A559" s="238"/>
      <c r="B559" s="239"/>
      <c r="C559" s="239"/>
      <c r="D559" s="239"/>
    </row>
    <row r="560" spans="1:4" x14ac:dyDescent="0.15">
      <c r="A560" s="238"/>
      <c r="B560" s="239"/>
      <c r="C560" s="239"/>
      <c r="D560" s="239"/>
    </row>
    <row r="561" spans="1:4" x14ac:dyDescent="0.15">
      <c r="A561" s="238"/>
      <c r="B561" s="239"/>
      <c r="C561" s="239"/>
      <c r="D561" s="239"/>
    </row>
    <row r="562" spans="1:4" x14ac:dyDescent="0.15">
      <c r="A562" s="238"/>
      <c r="B562" s="239"/>
      <c r="C562" s="239"/>
      <c r="D562" s="239"/>
    </row>
    <row r="563" spans="1:4" x14ac:dyDescent="0.15">
      <c r="A563" s="238"/>
      <c r="B563" s="239"/>
      <c r="C563" s="239"/>
      <c r="D563" s="239"/>
    </row>
    <row r="564" spans="1:4" x14ac:dyDescent="0.15">
      <c r="A564" s="238"/>
      <c r="B564" s="239"/>
      <c r="C564" s="239"/>
      <c r="D564" s="239"/>
    </row>
    <row r="565" spans="1:4" x14ac:dyDescent="0.15">
      <c r="A565" s="238"/>
      <c r="B565" s="239"/>
      <c r="C565" s="239"/>
      <c r="D565" s="239"/>
    </row>
    <row r="566" spans="1:4" x14ac:dyDescent="0.15">
      <c r="A566" s="238"/>
      <c r="B566" s="239"/>
      <c r="C566" s="239"/>
      <c r="D566" s="239"/>
    </row>
    <row r="567" spans="1:4" x14ac:dyDescent="0.15">
      <c r="A567" s="238"/>
      <c r="B567" s="239"/>
      <c r="C567" s="239"/>
      <c r="D567" s="239"/>
    </row>
    <row r="568" spans="1:4" x14ac:dyDescent="0.15">
      <c r="A568" s="238"/>
      <c r="B568" s="239"/>
      <c r="C568" s="239"/>
      <c r="D568" s="239"/>
    </row>
    <row r="569" spans="1:4" x14ac:dyDescent="0.15">
      <c r="A569" s="238"/>
      <c r="B569" s="239"/>
      <c r="C569" s="239"/>
      <c r="D569" s="239"/>
    </row>
    <row r="570" spans="1:4" x14ac:dyDescent="0.15">
      <c r="A570" s="238"/>
      <c r="B570" s="239"/>
      <c r="C570" s="239"/>
      <c r="D570" s="239"/>
    </row>
    <row r="571" spans="1:4" x14ac:dyDescent="0.15">
      <c r="A571" s="238"/>
      <c r="B571" s="239"/>
      <c r="C571" s="239"/>
      <c r="D571" s="239"/>
    </row>
    <row r="572" spans="1:4" x14ac:dyDescent="0.15">
      <c r="A572" s="238"/>
      <c r="B572" s="239"/>
      <c r="C572" s="239"/>
      <c r="D572" s="239"/>
    </row>
    <row r="573" spans="1:4" x14ac:dyDescent="0.15">
      <c r="A573" s="238"/>
      <c r="B573" s="239"/>
      <c r="C573" s="239"/>
      <c r="D573" s="239"/>
    </row>
    <row r="574" spans="1:4" x14ac:dyDescent="0.15">
      <c r="A574" s="238"/>
      <c r="B574" s="239"/>
      <c r="C574" s="239"/>
      <c r="D574" s="239"/>
    </row>
    <row r="575" spans="1:4" x14ac:dyDescent="0.15">
      <c r="A575" s="238"/>
      <c r="B575" s="239"/>
      <c r="C575" s="239"/>
      <c r="D575" s="239"/>
    </row>
    <row r="576" spans="1:4" x14ac:dyDescent="0.15">
      <c r="A576" s="238"/>
      <c r="B576" s="239"/>
      <c r="C576" s="239"/>
      <c r="D576" s="239"/>
    </row>
    <row r="577" spans="1:4" x14ac:dyDescent="0.15">
      <c r="A577" s="238"/>
      <c r="B577" s="239"/>
      <c r="C577" s="239"/>
      <c r="D577" s="239"/>
    </row>
    <row r="578" spans="1:4" x14ac:dyDescent="0.15">
      <c r="A578" s="238"/>
      <c r="B578" s="239"/>
      <c r="C578" s="239"/>
      <c r="D578" s="239"/>
    </row>
    <row r="579" spans="1:4" x14ac:dyDescent="0.15">
      <c r="A579" s="238"/>
      <c r="B579" s="239"/>
      <c r="C579" s="239"/>
      <c r="D579" s="239"/>
    </row>
    <row r="580" spans="1:4" x14ac:dyDescent="0.15">
      <c r="A580" s="238"/>
      <c r="B580" s="239"/>
      <c r="C580" s="239"/>
      <c r="D580" s="239"/>
    </row>
    <row r="581" spans="1:4" x14ac:dyDescent="0.15">
      <c r="A581" s="238"/>
      <c r="B581" s="239"/>
      <c r="C581" s="239"/>
      <c r="D581" s="239"/>
    </row>
    <row r="582" spans="1:4" x14ac:dyDescent="0.15">
      <c r="A582" s="238"/>
      <c r="B582" s="239"/>
      <c r="C582" s="239"/>
      <c r="D582" s="239"/>
    </row>
    <row r="583" spans="1:4" x14ac:dyDescent="0.15">
      <c r="A583" s="238"/>
      <c r="B583" s="239"/>
      <c r="C583" s="239"/>
      <c r="D583" s="239"/>
    </row>
    <row r="584" spans="1:4" x14ac:dyDescent="0.15">
      <c r="A584" s="238"/>
      <c r="B584" s="239"/>
      <c r="C584" s="239"/>
      <c r="D584" s="239"/>
    </row>
    <row r="585" spans="1:4" x14ac:dyDescent="0.15">
      <c r="A585" s="238"/>
      <c r="B585" s="239"/>
      <c r="C585" s="239"/>
      <c r="D585" s="239"/>
    </row>
    <row r="586" spans="1:4" x14ac:dyDescent="0.15">
      <c r="A586" s="238"/>
      <c r="B586" s="239"/>
      <c r="C586" s="239"/>
      <c r="D586" s="239"/>
    </row>
    <row r="587" spans="1:4" x14ac:dyDescent="0.15">
      <c r="A587" s="238"/>
      <c r="B587" s="239"/>
      <c r="C587" s="239"/>
      <c r="D587" s="239"/>
    </row>
    <row r="588" spans="1:4" x14ac:dyDescent="0.15">
      <c r="A588" s="238"/>
      <c r="B588" s="239"/>
      <c r="C588" s="239"/>
      <c r="D588" s="239"/>
    </row>
    <row r="589" spans="1:4" x14ac:dyDescent="0.15">
      <c r="A589" s="238"/>
      <c r="B589" s="239"/>
      <c r="C589" s="239"/>
      <c r="D589" s="239"/>
    </row>
    <row r="590" spans="1:4" x14ac:dyDescent="0.15">
      <c r="A590" s="238"/>
      <c r="B590" s="239"/>
      <c r="C590" s="239"/>
      <c r="D590" s="239"/>
    </row>
    <row r="591" spans="1:4" x14ac:dyDescent="0.15">
      <c r="A591" s="238"/>
      <c r="B591" s="239"/>
      <c r="C591" s="239"/>
      <c r="D591" s="239"/>
    </row>
    <row r="592" spans="1:4" x14ac:dyDescent="0.15">
      <c r="A592" s="238"/>
      <c r="B592" s="239"/>
      <c r="C592" s="239"/>
      <c r="D592" s="239"/>
    </row>
    <row r="593" spans="1:4" x14ac:dyDescent="0.15">
      <c r="A593" s="238"/>
      <c r="B593" s="239"/>
      <c r="C593" s="239"/>
      <c r="D593" s="239"/>
    </row>
    <row r="594" spans="1:4" x14ac:dyDescent="0.15">
      <c r="A594" s="238"/>
      <c r="B594" s="239"/>
      <c r="C594" s="239"/>
      <c r="D594" s="239"/>
    </row>
    <row r="595" spans="1:4" x14ac:dyDescent="0.15">
      <c r="A595" s="238"/>
      <c r="B595" s="239"/>
      <c r="C595" s="239"/>
      <c r="D595" s="239"/>
    </row>
    <row r="596" spans="1:4" x14ac:dyDescent="0.15">
      <c r="A596" s="238"/>
      <c r="B596" s="239"/>
      <c r="C596" s="239"/>
      <c r="D596" s="239"/>
    </row>
    <row r="597" spans="1:4" x14ac:dyDescent="0.15">
      <c r="A597" s="238"/>
      <c r="B597" s="239"/>
      <c r="C597" s="239"/>
      <c r="D597" s="239"/>
    </row>
    <row r="598" spans="1:4" x14ac:dyDescent="0.15">
      <c r="A598" s="238"/>
      <c r="B598" s="239"/>
      <c r="C598" s="239"/>
      <c r="D598" s="239"/>
    </row>
    <row r="599" spans="1:4" x14ac:dyDescent="0.15">
      <c r="A599" s="238"/>
      <c r="B599" s="239"/>
      <c r="C599" s="239"/>
      <c r="D599" s="239"/>
    </row>
    <row r="600" spans="1:4" x14ac:dyDescent="0.15">
      <c r="A600" s="238"/>
      <c r="B600" s="239"/>
      <c r="C600" s="239"/>
      <c r="D600" s="239"/>
    </row>
    <row r="601" spans="1:4" x14ac:dyDescent="0.15">
      <c r="A601" s="238"/>
      <c r="B601" s="239"/>
      <c r="C601" s="239"/>
      <c r="D601" s="239"/>
    </row>
    <row r="602" spans="1:4" x14ac:dyDescent="0.15">
      <c r="A602" s="238"/>
      <c r="B602" s="239"/>
      <c r="C602" s="239"/>
      <c r="D602" s="239"/>
    </row>
    <row r="603" spans="1:4" x14ac:dyDescent="0.15">
      <c r="A603" s="238"/>
      <c r="B603" s="239"/>
      <c r="C603" s="239"/>
      <c r="D603" s="239"/>
    </row>
    <row r="604" spans="1:4" x14ac:dyDescent="0.15">
      <c r="A604" s="238"/>
      <c r="B604" s="239"/>
      <c r="C604" s="239"/>
      <c r="D604" s="239"/>
    </row>
    <row r="605" spans="1:4" x14ac:dyDescent="0.15">
      <c r="A605" s="238"/>
      <c r="B605" s="239"/>
      <c r="C605" s="239"/>
      <c r="D605" s="239"/>
    </row>
    <row r="606" spans="1:4" x14ac:dyDescent="0.15">
      <c r="A606" s="238"/>
      <c r="B606" s="239"/>
      <c r="C606" s="239"/>
      <c r="D606" s="239"/>
    </row>
    <row r="607" spans="1:4" x14ac:dyDescent="0.15">
      <c r="A607" s="238"/>
      <c r="B607" s="239"/>
      <c r="C607" s="239"/>
      <c r="D607" s="239"/>
    </row>
    <row r="608" spans="1:4" x14ac:dyDescent="0.15">
      <c r="A608" s="238"/>
      <c r="B608" s="239"/>
      <c r="C608" s="239"/>
      <c r="D608" s="239"/>
    </row>
    <row r="609" spans="1:4" x14ac:dyDescent="0.15">
      <c r="A609" s="238"/>
      <c r="B609" s="239"/>
      <c r="C609" s="239"/>
      <c r="D609" s="239"/>
    </row>
    <row r="610" spans="1:4" x14ac:dyDescent="0.15">
      <c r="A610" s="238"/>
      <c r="B610" s="239"/>
      <c r="C610" s="239"/>
      <c r="D610" s="239"/>
    </row>
    <row r="611" spans="1:4" x14ac:dyDescent="0.15">
      <c r="A611" s="238"/>
      <c r="B611" s="239"/>
      <c r="C611" s="239"/>
      <c r="D611" s="239"/>
    </row>
    <row r="612" spans="1:4" x14ac:dyDescent="0.15">
      <c r="A612" s="238"/>
      <c r="B612" s="239"/>
      <c r="C612" s="239"/>
      <c r="D612" s="239"/>
    </row>
    <row r="613" spans="1:4" x14ac:dyDescent="0.15">
      <c r="A613" s="238"/>
      <c r="B613" s="239"/>
      <c r="C613" s="239"/>
      <c r="D613" s="239"/>
    </row>
    <row r="614" spans="1:4" x14ac:dyDescent="0.15">
      <c r="A614" s="238"/>
      <c r="B614" s="239"/>
      <c r="C614" s="239"/>
      <c r="D614" s="239"/>
    </row>
    <row r="615" spans="1:4" x14ac:dyDescent="0.15">
      <c r="A615" s="238"/>
      <c r="B615" s="239"/>
      <c r="C615" s="239"/>
      <c r="D615" s="239"/>
    </row>
    <row r="616" spans="1:4" x14ac:dyDescent="0.15">
      <c r="A616" s="238"/>
      <c r="B616" s="239"/>
      <c r="C616" s="239"/>
      <c r="D616" s="239"/>
    </row>
    <row r="617" spans="1:4" x14ac:dyDescent="0.15">
      <c r="A617" s="238"/>
      <c r="B617" s="239"/>
      <c r="C617" s="239"/>
      <c r="D617" s="239"/>
    </row>
    <row r="618" spans="1:4" x14ac:dyDescent="0.15">
      <c r="A618" s="238"/>
      <c r="B618" s="239"/>
      <c r="C618" s="239"/>
      <c r="D618" s="239"/>
    </row>
    <row r="619" spans="1:4" x14ac:dyDescent="0.15">
      <c r="A619" s="238"/>
      <c r="B619" s="239"/>
      <c r="C619" s="239"/>
      <c r="D619" s="239"/>
    </row>
    <row r="620" spans="1:4" x14ac:dyDescent="0.15">
      <c r="A620" s="238"/>
      <c r="B620" s="239"/>
      <c r="C620" s="239"/>
      <c r="D620" s="239"/>
    </row>
    <row r="621" spans="1:4" x14ac:dyDescent="0.15">
      <c r="A621" s="238"/>
      <c r="B621" s="239"/>
      <c r="C621" s="239"/>
      <c r="D621" s="239"/>
    </row>
    <row r="622" spans="1:4" x14ac:dyDescent="0.15">
      <c r="A622" s="238"/>
      <c r="B622" s="239"/>
      <c r="C622" s="239"/>
      <c r="D622" s="239"/>
    </row>
    <row r="623" spans="1:4" x14ac:dyDescent="0.15">
      <c r="A623" s="238"/>
      <c r="B623" s="239"/>
      <c r="C623" s="239"/>
      <c r="D623" s="239"/>
    </row>
    <row r="624" spans="1:4" x14ac:dyDescent="0.15">
      <c r="A624" s="238"/>
      <c r="B624" s="239"/>
      <c r="C624" s="239"/>
      <c r="D624" s="239"/>
    </row>
    <row r="625" spans="1:4" x14ac:dyDescent="0.15">
      <c r="A625" s="238"/>
      <c r="B625" s="239"/>
      <c r="C625" s="239"/>
      <c r="D625" s="239"/>
    </row>
    <row r="626" spans="1:4" x14ac:dyDescent="0.15">
      <c r="A626" s="238"/>
      <c r="B626" s="239"/>
      <c r="C626" s="239"/>
      <c r="D626" s="239"/>
    </row>
    <row r="627" spans="1:4" x14ac:dyDescent="0.15">
      <c r="A627" s="238"/>
      <c r="B627" s="239"/>
      <c r="C627" s="239"/>
      <c r="D627" s="239"/>
    </row>
    <row r="628" spans="1:4" x14ac:dyDescent="0.15">
      <c r="A628" s="238"/>
      <c r="B628" s="239"/>
      <c r="C628" s="239"/>
      <c r="D628" s="239"/>
    </row>
    <row r="629" spans="1:4" x14ac:dyDescent="0.15">
      <c r="A629" s="238"/>
      <c r="B629" s="239"/>
      <c r="C629" s="239"/>
      <c r="D629" s="239"/>
    </row>
    <row r="630" spans="1:4" x14ac:dyDescent="0.15">
      <c r="A630" s="238"/>
      <c r="B630" s="239"/>
      <c r="C630" s="239"/>
      <c r="D630" s="239"/>
    </row>
    <row r="631" spans="1:4" x14ac:dyDescent="0.15">
      <c r="A631" s="238"/>
      <c r="B631" s="239"/>
      <c r="C631" s="239"/>
      <c r="D631" s="239"/>
    </row>
    <row r="632" spans="1:4" x14ac:dyDescent="0.15">
      <c r="A632" s="238"/>
      <c r="B632" s="239"/>
      <c r="C632" s="239"/>
      <c r="D632" s="239"/>
    </row>
    <row r="633" spans="1:4" x14ac:dyDescent="0.15">
      <c r="A633" s="238"/>
      <c r="B633" s="239"/>
      <c r="C633" s="239"/>
      <c r="D633" s="239"/>
    </row>
    <row r="634" spans="1:4" x14ac:dyDescent="0.15">
      <c r="A634" s="238"/>
      <c r="B634" s="239"/>
      <c r="C634" s="239"/>
      <c r="D634" s="239"/>
    </row>
    <row r="635" spans="1:4" x14ac:dyDescent="0.15">
      <c r="A635" s="238"/>
      <c r="B635" s="239"/>
      <c r="C635" s="239"/>
      <c r="D635" s="239"/>
    </row>
    <row r="636" spans="1:4" x14ac:dyDescent="0.15">
      <c r="A636" s="238"/>
      <c r="B636" s="239"/>
      <c r="C636" s="239"/>
      <c r="D636" s="239"/>
    </row>
    <row r="637" spans="1:4" x14ac:dyDescent="0.15">
      <c r="A637" s="238"/>
      <c r="B637" s="239"/>
      <c r="C637" s="239"/>
      <c r="D637" s="239"/>
    </row>
    <row r="638" spans="1:4" x14ac:dyDescent="0.15">
      <c r="A638" s="238"/>
      <c r="B638" s="239"/>
      <c r="C638" s="239"/>
      <c r="D638" s="239"/>
    </row>
    <row r="639" spans="1:4" x14ac:dyDescent="0.15">
      <c r="A639" s="238"/>
      <c r="B639" s="239"/>
      <c r="C639" s="239"/>
      <c r="D639" s="239"/>
    </row>
    <row r="640" spans="1:4" x14ac:dyDescent="0.15">
      <c r="A640" s="238"/>
      <c r="B640" s="239"/>
      <c r="C640" s="239"/>
      <c r="D640" s="239"/>
    </row>
    <row r="641" spans="1:4" x14ac:dyDescent="0.15">
      <c r="A641" s="238"/>
      <c r="B641" s="239"/>
      <c r="C641" s="239"/>
      <c r="D641" s="239"/>
    </row>
    <row r="642" spans="1:4" x14ac:dyDescent="0.15">
      <c r="A642" s="238"/>
      <c r="B642" s="239"/>
      <c r="C642" s="239"/>
      <c r="D642" s="239"/>
    </row>
    <row r="643" spans="1:4" x14ac:dyDescent="0.15">
      <c r="A643" s="238"/>
      <c r="B643" s="239"/>
      <c r="C643" s="239"/>
      <c r="D643" s="239"/>
    </row>
    <row r="644" spans="1:4" x14ac:dyDescent="0.15">
      <c r="A644" s="238"/>
      <c r="B644" s="239"/>
      <c r="C644" s="239"/>
      <c r="D644" s="239"/>
    </row>
    <row r="645" spans="1:4" x14ac:dyDescent="0.15">
      <c r="A645" s="238"/>
      <c r="B645" s="239"/>
      <c r="C645" s="239"/>
      <c r="D645" s="239"/>
    </row>
    <row r="646" spans="1:4" x14ac:dyDescent="0.15">
      <c r="A646" s="238"/>
      <c r="B646" s="239"/>
      <c r="C646" s="239"/>
      <c r="D646" s="239"/>
    </row>
    <row r="647" spans="1:4" x14ac:dyDescent="0.15">
      <c r="A647" s="238"/>
      <c r="B647" s="239"/>
      <c r="C647" s="239"/>
      <c r="D647" s="239"/>
    </row>
    <row r="648" spans="1:4" x14ac:dyDescent="0.15">
      <c r="A648" s="238"/>
      <c r="B648" s="239"/>
      <c r="C648" s="239"/>
      <c r="D648" s="239"/>
    </row>
    <row r="649" spans="1:4" x14ac:dyDescent="0.15">
      <c r="A649" s="238"/>
      <c r="B649" s="239"/>
      <c r="C649" s="239"/>
      <c r="D649" s="239"/>
    </row>
    <row r="650" spans="1:4" x14ac:dyDescent="0.15">
      <c r="A650" s="238"/>
      <c r="B650" s="239"/>
      <c r="C650" s="239"/>
      <c r="D650" s="239"/>
    </row>
    <row r="651" spans="1:4" x14ac:dyDescent="0.15">
      <c r="A651" s="238"/>
      <c r="B651" s="239"/>
      <c r="C651" s="239"/>
      <c r="D651" s="239"/>
    </row>
    <row r="652" spans="1:4" x14ac:dyDescent="0.15">
      <c r="A652" s="238"/>
      <c r="B652" s="239"/>
      <c r="C652" s="239"/>
      <c r="D652" s="239"/>
    </row>
    <row r="653" spans="1:4" x14ac:dyDescent="0.15">
      <c r="A653" s="238"/>
      <c r="B653" s="239"/>
      <c r="C653" s="239"/>
      <c r="D653" s="239"/>
    </row>
    <row r="654" spans="1:4" x14ac:dyDescent="0.15">
      <c r="A654" s="238"/>
      <c r="B654" s="239"/>
      <c r="C654" s="239"/>
      <c r="D654" s="239"/>
    </row>
    <row r="655" spans="1:4" x14ac:dyDescent="0.15">
      <c r="A655" s="238"/>
      <c r="B655" s="239"/>
      <c r="C655" s="239"/>
      <c r="D655" s="239"/>
    </row>
    <row r="656" spans="1:4" x14ac:dyDescent="0.15">
      <c r="A656" s="238"/>
      <c r="B656" s="239"/>
      <c r="C656" s="239"/>
      <c r="D656" s="239"/>
    </row>
    <row r="657" spans="1:4" x14ac:dyDescent="0.15">
      <c r="A657" s="238"/>
      <c r="B657" s="239"/>
      <c r="C657" s="239"/>
      <c r="D657" s="239"/>
    </row>
    <row r="658" spans="1:4" x14ac:dyDescent="0.15">
      <c r="A658" s="238"/>
      <c r="B658" s="239"/>
      <c r="C658" s="239"/>
      <c r="D658" s="239"/>
    </row>
    <row r="659" spans="1:4" x14ac:dyDescent="0.15">
      <c r="A659" s="238"/>
      <c r="B659" s="239"/>
      <c r="C659" s="239"/>
      <c r="D659" s="239"/>
    </row>
    <row r="660" spans="1:4" x14ac:dyDescent="0.15">
      <c r="A660" s="238"/>
      <c r="B660" s="239"/>
      <c r="C660" s="239"/>
      <c r="D660" s="239"/>
    </row>
    <row r="661" spans="1:4" x14ac:dyDescent="0.15">
      <c r="A661" s="238"/>
      <c r="B661" s="239"/>
      <c r="C661" s="239"/>
      <c r="D661" s="239"/>
    </row>
    <row r="662" spans="1:4" x14ac:dyDescent="0.15">
      <c r="A662" s="238"/>
      <c r="B662" s="239"/>
      <c r="C662" s="239"/>
      <c r="D662" s="239"/>
    </row>
    <row r="663" spans="1:4" x14ac:dyDescent="0.15">
      <c r="A663" s="238"/>
      <c r="B663" s="239"/>
      <c r="C663" s="239"/>
      <c r="D663" s="239"/>
    </row>
    <row r="664" spans="1:4" x14ac:dyDescent="0.15">
      <c r="A664" s="238"/>
      <c r="B664" s="239"/>
      <c r="C664" s="239"/>
      <c r="D664" s="239"/>
    </row>
    <row r="665" spans="1:4" x14ac:dyDescent="0.15">
      <c r="A665" s="238"/>
      <c r="B665" s="239"/>
      <c r="C665" s="239"/>
      <c r="D665" s="239"/>
    </row>
    <row r="666" spans="1:4" x14ac:dyDescent="0.15">
      <c r="A666" s="238"/>
      <c r="B666" s="239"/>
      <c r="C666" s="239"/>
      <c r="D666" s="239"/>
    </row>
    <row r="667" spans="1:4" x14ac:dyDescent="0.15">
      <c r="A667" s="238"/>
      <c r="B667" s="239"/>
      <c r="C667" s="239"/>
      <c r="D667" s="239"/>
    </row>
    <row r="668" spans="1:4" x14ac:dyDescent="0.15">
      <c r="A668" s="238"/>
      <c r="B668" s="239"/>
      <c r="C668" s="239"/>
      <c r="D668" s="239"/>
    </row>
    <row r="669" spans="1:4" x14ac:dyDescent="0.15">
      <c r="A669" s="238"/>
      <c r="B669" s="239"/>
      <c r="C669" s="239"/>
      <c r="D669" s="239"/>
    </row>
    <row r="670" spans="1:4" x14ac:dyDescent="0.15">
      <c r="A670" s="238"/>
      <c r="B670" s="239"/>
      <c r="C670" s="239"/>
      <c r="D670" s="239"/>
    </row>
    <row r="671" spans="1:4" x14ac:dyDescent="0.15">
      <c r="A671" s="238"/>
      <c r="B671" s="239"/>
      <c r="C671" s="239"/>
      <c r="D671" s="239"/>
    </row>
    <row r="672" spans="1:4" x14ac:dyDescent="0.15">
      <c r="A672" s="238"/>
      <c r="B672" s="239"/>
      <c r="C672" s="239"/>
      <c r="D672" s="239"/>
    </row>
    <row r="673" spans="1:4" x14ac:dyDescent="0.15">
      <c r="A673" s="238"/>
      <c r="B673" s="239"/>
      <c r="C673" s="239"/>
      <c r="D673" s="239"/>
    </row>
    <row r="674" spans="1:4" x14ac:dyDescent="0.15">
      <c r="A674" s="238"/>
      <c r="B674" s="239"/>
      <c r="C674" s="239"/>
      <c r="D674" s="239"/>
    </row>
    <row r="675" spans="1:4" x14ac:dyDescent="0.15">
      <c r="A675" s="238"/>
      <c r="B675" s="239"/>
      <c r="C675" s="239"/>
      <c r="D675" s="239"/>
    </row>
    <row r="676" spans="1:4" x14ac:dyDescent="0.15">
      <c r="A676" s="238"/>
      <c r="B676" s="239"/>
      <c r="C676" s="239"/>
      <c r="D676" s="239"/>
    </row>
    <row r="677" spans="1:4" x14ac:dyDescent="0.15">
      <c r="A677" s="238"/>
      <c r="B677" s="239"/>
      <c r="C677" s="239"/>
      <c r="D677" s="239"/>
    </row>
    <row r="678" spans="1:4" x14ac:dyDescent="0.15">
      <c r="A678" s="238"/>
      <c r="B678" s="239"/>
      <c r="C678" s="239"/>
      <c r="D678" s="239"/>
    </row>
    <row r="679" spans="1:4" x14ac:dyDescent="0.15">
      <c r="A679" s="238"/>
      <c r="B679" s="239"/>
      <c r="C679" s="239"/>
      <c r="D679" s="239"/>
    </row>
    <row r="680" spans="1:4" x14ac:dyDescent="0.15">
      <c r="A680" s="238"/>
      <c r="B680" s="239"/>
      <c r="C680" s="239"/>
      <c r="D680" s="239"/>
    </row>
    <row r="681" spans="1:4" x14ac:dyDescent="0.15">
      <c r="A681" s="238"/>
      <c r="B681" s="239"/>
      <c r="C681" s="239"/>
      <c r="D681" s="239"/>
    </row>
    <row r="682" spans="1:4" x14ac:dyDescent="0.15">
      <c r="A682" s="238"/>
      <c r="B682" s="239"/>
      <c r="C682" s="239"/>
      <c r="D682" s="239"/>
    </row>
    <row r="683" spans="1:4" x14ac:dyDescent="0.15">
      <c r="A683" s="238"/>
      <c r="B683" s="239"/>
      <c r="C683" s="239"/>
      <c r="D683" s="239"/>
    </row>
    <row r="684" spans="1:4" x14ac:dyDescent="0.15">
      <c r="A684" s="238"/>
      <c r="B684" s="239"/>
      <c r="C684" s="239"/>
      <c r="D684" s="239"/>
    </row>
    <row r="685" spans="1:4" x14ac:dyDescent="0.15">
      <c r="A685" s="238"/>
      <c r="B685" s="239"/>
      <c r="C685" s="239"/>
      <c r="D685" s="239"/>
    </row>
    <row r="686" spans="1:4" x14ac:dyDescent="0.15">
      <c r="A686" s="238"/>
      <c r="B686" s="239"/>
      <c r="C686" s="239"/>
      <c r="D686" s="239"/>
    </row>
    <row r="687" spans="1:4" x14ac:dyDescent="0.15">
      <c r="A687" s="238"/>
      <c r="B687" s="239"/>
      <c r="C687" s="239"/>
      <c r="D687" s="239"/>
    </row>
    <row r="688" spans="1:4" x14ac:dyDescent="0.15">
      <c r="A688" s="238"/>
      <c r="B688" s="239"/>
      <c r="C688" s="239"/>
      <c r="D688" s="239"/>
    </row>
    <row r="689" spans="1:4" x14ac:dyDescent="0.15">
      <c r="A689" s="238"/>
      <c r="B689" s="239"/>
      <c r="C689" s="239"/>
      <c r="D689" s="239"/>
    </row>
    <row r="690" spans="1:4" x14ac:dyDescent="0.15">
      <c r="A690" s="238"/>
      <c r="B690" s="239"/>
      <c r="C690" s="239"/>
      <c r="D690" s="239"/>
    </row>
    <row r="691" spans="1:4" x14ac:dyDescent="0.15">
      <c r="A691" s="238"/>
      <c r="B691" s="239"/>
      <c r="C691" s="239"/>
      <c r="D691" s="239"/>
    </row>
    <row r="692" spans="1:4" x14ac:dyDescent="0.15">
      <c r="A692" s="238"/>
      <c r="B692" s="239"/>
      <c r="C692" s="239"/>
      <c r="D692" s="239"/>
    </row>
    <row r="693" spans="1:4" x14ac:dyDescent="0.15">
      <c r="A693" s="238"/>
      <c r="B693" s="239"/>
      <c r="C693" s="239"/>
      <c r="D693" s="239"/>
    </row>
    <row r="694" spans="1:4" x14ac:dyDescent="0.15">
      <c r="A694" s="238"/>
      <c r="B694" s="239"/>
      <c r="C694" s="239"/>
      <c r="D694" s="239"/>
    </row>
    <row r="695" spans="1:4" x14ac:dyDescent="0.15">
      <c r="A695" s="238"/>
      <c r="B695" s="239"/>
      <c r="C695" s="239"/>
      <c r="D695" s="239"/>
    </row>
    <row r="696" spans="1:4" x14ac:dyDescent="0.15">
      <c r="A696" s="238"/>
      <c r="B696" s="239"/>
      <c r="C696" s="239"/>
      <c r="D696" s="239"/>
    </row>
    <row r="697" spans="1:4" x14ac:dyDescent="0.15">
      <c r="A697" s="238"/>
      <c r="B697" s="239"/>
      <c r="C697" s="239"/>
      <c r="D697" s="239"/>
    </row>
    <row r="698" spans="1:4" x14ac:dyDescent="0.15">
      <c r="A698" s="238"/>
      <c r="B698" s="239"/>
      <c r="C698" s="239"/>
      <c r="D698" s="239"/>
    </row>
    <row r="699" spans="1:4" x14ac:dyDescent="0.15">
      <c r="A699" s="238"/>
      <c r="B699" s="239"/>
      <c r="C699" s="239"/>
      <c r="D699" s="239"/>
    </row>
    <row r="700" spans="1:4" x14ac:dyDescent="0.15">
      <c r="A700" s="238"/>
      <c r="B700" s="239"/>
      <c r="C700" s="239"/>
      <c r="D700" s="239"/>
    </row>
    <row r="701" spans="1:4" x14ac:dyDescent="0.15">
      <c r="A701" s="238"/>
      <c r="B701" s="239"/>
      <c r="C701" s="239"/>
      <c r="D701" s="239"/>
    </row>
    <row r="702" spans="1:4" x14ac:dyDescent="0.15">
      <c r="A702" s="238"/>
      <c r="B702" s="239"/>
      <c r="C702" s="239"/>
      <c r="D702" s="239"/>
    </row>
    <row r="703" spans="1:4" x14ac:dyDescent="0.15">
      <c r="A703" s="238"/>
      <c r="B703" s="239"/>
      <c r="C703" s="239"/>
      <c r="D703" s="239"/>
    </row>
    <row r="704" spans="1:4" x14ac:dyDescent="0.15">
      <c r="A704" s="238"/>
      <c r="B704" s="239"/>
      <c r="C704" s="239"/>
      <c r="D704" s="239"/>
    </row>
    <row r="705" spans="1:4" x14ac:dyDescent="0.15">
      <c r="A705" s="238"/>
      <c r="B705" s="239"/>
      <c r="C705" s="239"/>
      <c r="D705" s="239"/>
    </row>
    <row r="706" spans="1:4" x14ac:dyDescent="0.15">
      <c r="A706" s="238"/>
      <c r="B706" s="239"/>
      <c r="C706" s="239"/>
      <c r="D706" s="239"/>
    </row>
    <row r="707" spans="1:4" x14ac:dyDescent="0.15">
      <c r="A707" s="238"/>
      <c r="B707" s="239"/>
      <c r="C707" s="239"/>
      <c r="D707" s="239"/>
    </row>
    <row r="708" spans="1:4" x14ac:dyDescent="0.15">
      <c r="A708" s="238"/>
      <c r="B708" s="239"/>
      <c r="C708" s="239"/>
      <c r="D708" s="239"/>
    </row>
    <row r="709" spans="1:4" x14ac:dyDescent="0.15">
      <c r="A709" s="238"/>
      <c r="B709" s="239"/>
      <c r="C709" s="239"/>
      <c r="D709" s="239"/>
    </row>
    <row r="710" spans="1:4" x14ac:dyDescent="0.15">
      <c r="A710" s="238"/>
      <c r="B710" s="239"/>
      <c r="C710" s="239"/>
      <c r="D710" s="239"/>
    </row>
    <row r="711" spans="1:4" x14ac:dyDescent="0.15">
      <c r="A711" s="238"/>
      <c r="B711" s="239"/>
      <c r="C711" s="239"/>
      <c r="D711" s="239"/>
    </row>
    <row r="712" spans="1:4" x14ac:dyDescent="0.15">
      <c r="A712" s="238"/>
      <c r="B712" s="239"/>
      <c r="C712" s="239"/>
      <c r="D712" s="239"/>
    </row>
    <row r="713" spans="1:4" x14ac:dyDescent="0.15">
      <c r="A713" s="238"/>
      <c r="B713" s="239"/>
      <c r="C713" s="239"/>
      <c r="D713" s="239"/>
    </row>
    <row r="714" spans="1:4" x14ac:dyDescent="0.15">
      <c r="A714" s="238"/>
      <c r="B714" s="239"/>
      <c r="C714" s="239"/>
      <c r="D714" s="239"/>
    </row>
    <row r="715" spans="1:4" x14ac:dyDescent="0.15">
      <c r="A715" s="238"/>
      <c r="B715" s="239"/>
      <c r="C715" s="239"/>
      <c r="D715" s="239"/>
    </row>
    <row r="716" spans="1:4" x14ac:dyDescent="0.15">
      <c r="A716" s="238"/>
      <c r="B716" s="239"/>
      <c r="C716" s="239"/>
      <c r="D716" s="239"/>
    </row>
    <row r="717" spans="1:4" x14ac:dyDescent="0.15">
      <c r="A717" s="238"/>
      <c r="B717" s="239"/>
      <c r="C717" s="239"/>
      <c r="D717" s="239"/>
    </row>
    <row r="718" spans="1:4" x14ac:dyDescent="0.15">
      <c r="A718" s="238"/>
      <c r="B718" s="239"/>
      <c r="C718" s="239"/>
      <c r="D718" s="239"/>
    </row>
    <row r="719" spans="1:4" x14ac:dyDescent="0.15">
      <c r="A719" s="238"/>
      <c r="B719" s="239"/>
      <c r="C719" s="239"/>
      <c r="D719" s="239"/>
    </row>
    <row r="720" spans="1:4" x14ac:dyDescent="0.15">
      <c r="A720" s="238"/>
      <c r="B720" s="239"/>
      <c r="C720" s="239"/>
      <c r="D720" s="239"/>
    </row>
    <row r="721" spans="1:4" x14ac:dyDescent="0.15">
      <c r="A721" s="238"/>
      <c r="B721" s="239"/>
      <c r="C721" s="239"/>
      <c r="D721" s="239"/>
    </row>
    <row r="722" spans="1:4" x14ac:dyDescent="0.15">
      <c r="A722" s="238"/>
      <c r="B722" s="239"/>
      <c r="C722" s="239"/>
      <c r="D722" s="239"/>
    </row>
    <row r="723" spans="1:4" x14ac:dyDescent="0.15">
      <c r="A723" s="238"/>
      <c r="B723" s="239"/>
      <c r="C723" s="239"/>
      <c r="D723" s="239"/>
    </row>
    <row r="724" spans="1:4" x14ac:dyDescent="0.15">
      <c r="A724" s="238"/>
      <c r="B724" s="239"/>
      <c r="C724" s="239"/>
      <c r="D724" s="239"/>
    </row>
    <row r="725" spans="1:4" x14ac:dyDescent="0.15">
      <c r="A725" s="238"/>
      <c r="B725" s="239"/>
      <c r="C725" s="239"/>
      <c r="D725" s="239"/>
    </row>
    <row r="726" spans="1:4" x14ac:dyDescent="0.15">
      <c r="A726" s="238"/>
      <c r="B726" s="239"/>
      <c r="C726" s="239"/>
      <c r="D726" s="239"/>
    </row>
    <row r="727" spans="1:4" x14ac:dyDescent="0.15">
      <c r="A727" s="238"/>
      <c r="B727" s="239"/>
      <c r="C727" s="239"/>
      <c r="D727" s="239"/>
    </row>
    <row r="728" spans="1:4" x14ac:dyDescent="0.15">
      <c r="A728" s="238"/>
      <c r="B728" s="239"/>
      <c r="C728" s="239"/>
      <c r="D728" s="239"/>
    </row>
    <row r="729" spans="1:4" x14ac:dyDescent="0.15">
      <c r="A729" s="238"/>
      <c r="B729" s="239"/>
      <c r="C729" s="239"/>
      <c r="D729" s="239"/>
    </row>
    <row r="730" spans="1:4" x14ac:dyDescent="0.15">
      <c r="A730" s="238"/>
      <c r="B730" s="239"/>
      <c r="C730" s="239"/>
      <c r="D730" s="239"/>
    </row>
    <row r="731" spans="1:4" x14ac:dyDescent="0.15">
      <c r="A731" s="238"/>
      <c r="B731" s="239"/>
      <c r="C731" s="239"/>
      <c r="D731" s="239"/>
    </row>
    <row r="732" spans="1:4" x14ac:dyDescent="0.15">
      <c r="A732" s="238"/>
      <c r="B732" s="239"/>
      <c r="C732" s="239"/>
      <c r="D732" s="239"/>
    </row>
    <row r="733" spans="1:4" x14ac:dyDescent="0.15">
      <c r="A733" s="238"/>
      <c r="B733" s="239"/>
      <c r="C733" s="239"/>
      <c r="D733" s="239"/>
    </row>
    <row r="734" spans="1:4" x14ac:dyDescent="0.15">
      <c r="A734" s="238"/>
      <c r="B734" s="239"/>
      <c r="C734" s="239"/>
      <c r="D734" s="239"/>
    </row>
    <row r="735" spans="1:4" x14ac:dyDescent="0.15">
      <c r="A735" s="238"/>
      <c r="B735" s="239"/>
      <c r="C735" s="239"/>
      <c r="D735" s="239"/>
    </row>
    <row r="736" spans="1:4" x14ac:dyDescent="0.15">
      <c r="A736" s="238"/>
      <c r="B736" s="239"/>
      <c r="C736" s="239"/>
      <c r="D736" s="239"/>
    </row>
    <row r="737" spans="1:4" x14ac:dyDescent="0.15">
      <c r="A737" s="238"/>
      <c r="B737" s="239"/>
      <c r="C737" s="239"/>
      <c r="D737" s="239"/>
    </row>
    <row r="738" spans="1:4" x14ac:dyDescent="0.15">
      <c r="A738" s="238"/>
      <c r="B738" s="239"/>
      <c r="C738" s="239"/>
      <c r="D738" s="239"/>
    </row>
    <row r="739" spans="1:4" x14ac:dyDescent="0.15">
      <c r="A739" s="238"/>
      <c r="B739" s="239"/>
      <c r="C739" s="239"/>
      <c r="D739" s="239"/>
    </row>
    <row r="740" spans="1:4" x14ac:dyDescent="0.15">
      <c r="A740" s="238"/>
      <c r="B740" s="239"/>
      <c r="C740" s="239"/>
      <c r="D740" s="239"/>
    </row>
    <row r="741" spans="1:4" x14ac:dyDescent="0.15">
      <c r="A741" s="238"/>
      <c r="B741" s="239"/>
      <c r="C741" s="239"/>
      <c r="D741" s="239"/>
    </row>
    <row r="742" spans="1:4" x14ac:dyDescent="0.15">
      <c r="A742" s="238"/>
      <c r="B742" s="239"/>
      <c r="C742" s="239"/>
      <c r="D742" s="239"/>
    </row>
    <row r="743" spans="1:4" x14ac:dyDescent="0.15">
      <c r="A743" s="238"/>
      <c r="B743" s="239"/>
      <c r="C743" s="239"/>
      <c r="D743" s="239"/>
    </row>
    <row r="744" spans="1:4" x14ac:dyDescent="0.15">
      <c r="A744" s="238"/>
      <c r="B744" s="239"/>
      <c r="C744" s="239"/>
      <c r="D744" s="239"/>
    </row>
    <row r="745" spans="1:4" x14ac:dyDescent="0.15">
      <c r="A745" s="238"/>
      <c r="B745" s="239"/>
      <c r="C745" s="239"/>
      <c r="D745" s="239"/>
    </row>
    <row r="746" spans="1:4" x14ac:dyDescent="0.15">
      <c r="A746" s="238"/>
      <c r="B746" s="239"/>
      <c r="C746" s="239"/>
      <c r="D746" s="239"/>
    </row>
    <row r="747" spans="1:4" x14ac:dyDescent="0.15">
      <c r="A747" s="238"/>
      <c r="B747" s="239"/>
      <c r="C747" s="239"/>
      <c r="D747" s="239"/>
    </row>
    <row r="748" spans="1:4" x14ac:dyDescent="0.15">
      <c r="A748" s="238"/>
      <c r="B748" s="239"/>
      <c r="C748" s="239"/>
      <c r="D748" s="239"/>
    </row>
    <row r="749" spans="1:4" x14ac:dyDescent="0.15">
      <c r="A749" s="238"/>
      <c r="B749" s="239"/>
      <c r="C749" s="239"/>
      <c r="D749" s="239"/>
    </row>
    <row r="750" spans="1:4" x14ac:dyDescent="0.15">
      <c r="A750" s="238"/>
      <c r="B750" s="239"/>
      <c r="C750" s="239"/>
      <c r="D750" s="239"/>
    </row>
    <row r="751" spans="1:4" x14ac:dyDescent="0.15">
      <c r="A751" s="238"/>
      <c r="B751" s="239"/>
      <c r="C751" s="239"/>
      <c r="D751" s="239"/>
    </row>
    <row r="752" spans="1:4" x14ac:dyDescent="0.15">
      <c r="A752" s="238"/>
      <c r="B752" s="239"/>
      <c r="C752" s="239"/>
      <c r="D752" s="239"/>
    </row>
    <row r="753" spans="1:4" x14ac:dyDescent="0.15">
      <c r="A753" s="238"/>
      <c r="B753" s="239"/>
      <c r="C753" s="239"/>
      <c r="D753" s="239"/>
    </row>
    <row r="754" spans="1:4" x14ac:dyDescent="0.15">
      <c r="A754" s="238"/>
      <c r="B754" s="239"/>
      <c r="C754" s="239"/>
      <c r="D754" s="239"/>
    </row>
    <row r="755" spans="1:4" x14ac:dyDescent="0.15">
      <c r="A755" s="238"/>
      <c r="B755" s="239"/>
      <c r="C755" s="239"/>
      <c r="D755" s="239"/>
    </row>
    <row r="756" spans="1:4" x14ac:dyDescent="0.15">
      <c r="A756" s="238"/>
      <c r="B756" s="239"/>
      <c r="C756" s="239"/>
      <c r="D756" s="239"/>
    </row>
    <row r="757" spans="1:4" x14ac:dyDescent="0.15">
      <c r="A757" s="238"/>
      <c r="B757" s="239"/>
      <c r="C757" s="239"/>
      <c r="D757" s="239"/>
    </row>
    <row r="758" spans="1:4" x14ac:dyDescent="0.15">
      <c r="A758" s="238"/>
      <c r="B758" s="239"/>
      <c r="C758" s="239"/>
      <c r="D758" s="239"/>
    </row>
    <row r="759" spans="1:4" x14ac:dyDescent="0.15">
      <c r="A759" s="238"/>
      <c r="B759" s="239"/>
      <c r="C759" s="239"/>
      <c r="D759" s="239"/>
    </row>
    <row r="760" spans="1:4" x14ac:dyDescent="0.15">
      <c r="A760" s="238"/>
      <c r="B760" s="239"/>
      <c r="C760" s="239"/>
      <c r="D760" s="239"/>
    </row>
    <row r="761" spans="1:4" x14ac:dyDescent="0.15">
      <c r="A761" s="238"/>
      <c r="B761" s="239"/>
      <c r="C761" s="239"/>
      <c r="D761" s="239"/>
    </row>
    <row r="762" spans="1:4" x14ac:dyDescent="0.15">
      <c r="A762" s="238"/>
      <c r="B762" s="239"/>
      <c r="C762" s="239"/>
      <c r="D762" s="239"/>
    </row>
    <row r="763" spans="1:4" x14ac:dyDescent="0.15">
      <c r="A763" s="238"/>
      <c r="B763" s="239"/>
      <c r="C763" s="239"/>
      <c r="D763" s="239"/>
    </row>
    <row r="764" spans="1:4" x14ac:dyDescent="0.15">
      <c r="A764" s="238"/>
      <c r="B764" s="239"/>
      <c r="C764" s="239"/>
      <c r="D764" s="239"/>
    </row>
    <row r="765" spans="1:4" x14ac:dyDescent="0.15">
      <c r="A765" s="238"/>
      <c r="B765" s="239"/>
      <c r="C765" s="239"/>
      <c r="D765" s="239"/>
    </row>
    <row r="766" spans="1:4" x14ac:dyDescent="0.15">
      <c r="A766" s="238"/>
      <c r="B766" s="239"/>
      <c r="C766" s="239"/>
      <c r="D766" s="239"/>
    </row>
    <row r="767" spans="1:4" x14ac:dyDescent="0.15">
      <c r="A767" s="238"/>
      <c r="B767" s="239"/>
      <c r="C767" s="239"/>
      <c r="D767" s="239"/>
    </row>
    <row r="768" spans="1:4" x14ac:dyDescent="0.15">
      <c r="A768" s="238"/>
      <c r="B768" s="239"/>
      <c r="C768" s="239"/>
      <c r="D768" s="239"/>
    </row>
    <row r="769" spans="1:4" x14ac:dyDescent="0.15">
      <c r="A769" s="238"/>
      <c r="B769" s="239"/>
      <c r="C769" s="239"/>
      <c r="D769" s="239"/>
    </row>
    <row r="770" spans="1:4" x14ac:dyDescent="0.15">
      <c r="A770" s="238"/>
      <c r="B770" s="239"/>
      <c r="C770" s="239"/>
      <c r="D770" s="239"/>
    </row>
    <row r="771" spans="1:4" x14ac:dyDescent="0.15">
      <c r="A771" s="238"/>
      <c r="B771" s="239"/>
      <c r="C771" s="239"/>
      <c r="D771" s="239"/>
    </row>
    <row r="772" spans="1:4" x14ac:dyDescent="0.15">
      <c r="A772" s="238"/>
      <c r="B772" s="239"/>
      <c r="C772" s="239"/>
      <c r="D772" s="239"/>
    </row>
    <row r="773" spans="1:4" x14ac:dyDescent="0.15">
      <c r="A773" s="238"/>
      <c r="B773" s="239"/>
      <c r="C773" s="239"/>
      <c r="D773" s="239"/>
    </row>
    <row r="774" spans="1:4" x14ac:dyDescent="0.15">
      <c r="A774" s="238"/>
      <c r="B774" s="239"/>
      <c r="C774" s="239"/>
      <c r="D774" s="239"/>
    </row>
    <row r="775" spans="1:4" x14ac:dyDescent="0.15">
      <c r="A775" s="238"/>
      <c r="B775" s="239"/>
      <c r="C775" s="239"/>
      <c r="D775" s="239"/>
    </row>
    <row r="776" spans="1:4" x14ac:dyDescent="0.15">
      <c r="A776" s="238"/>
      <c r="B776" s="239"/>
      <c r="C776" s="239"/>
      <c r="D776" s="239"/>
    </row>
    <row r="777" spans="1:4" x14ac:dyDescent="0.15">
      <c r="A777" s="238"/>
      <c r="B777" s="239"/>
      <c r="C777" s="239"/>
      <c r="D777" s="239"/>
    </row>
    <row r="778" spans="1:4" x14ac:dyDescent="0.15">
      <c r="A778" s="238"/>
      <c r="B778" s="239"/>
      <c r="C778" s="239"/>
      <c r="D778" s="239"/>
    </row>
    <row r="779" spans="1:4" x14ac:dyDescent="0.15">
      <c r="A779" s="238"/>
      <c r="B779" s="239"/>
      <c r="C779" s="239"/>
      <c r="D779" s="239"/>
    </row>
    <row r="780" spans="1:4" x14ac:dyDescent="0.15">
      <c r="A780" s="238"/>
      <c r="B780" s="239"/>
      <c r="C780" s="239"/>
      <c r="D780" s="239"/>
    </row>
    <row r="781" spans="1:4" x14ac:dyDescent="0.15">
      <c r="A781" s="238"/>
      <c r="B781" s="239"/>
      <c r="C781" s="239"/>
      <c r="D781" s="239"/>
    </row>
    <row r="782" spans="1:4" x14ac:dyDescent="0.15">
      <c r="A782" s="238"/>
      <c r="B782" s="239"/>
      <c r="C782" s="239"/>
      <c r="D782" s="239"/>
    </row>
    <row r="783" spans="1:4" x14ac:dyDescent="0.15">
      <c r="A783" s="238"/>
      <c r="B783" s="239"/>
      <c r="C783" s="239"/>
      <c r="D783" s="239"/>
    </row>
    <row r="784" spans="1:4" x14ac:dyDescent="0.15">
      <c r="A784" s="238"/>
      <c r="B784" s="239"/>
      <c r="C784" s="239"/>
      <c r="D784" s="239"/>
    </row>
    <row r="785" spans="1:4" x14ac:dyDescent="0.15">
      <c r="A785" s="238"/>
      <c r="B785" s="239"/>
      <c r="C785" s="239"/>
      <c r="D785" s="239"/>
    </row>
    <row r="786" spans="1:4" x14ac:dyDescent="0.15">
      <c r="A786" s="238"/>
      <c r="B786" s="239"/>
      <c r="C786" s="239"/>
      <c r="D786" s="239"/>
    </row>
    <row r="787" spans="1:4" x14ac:dyDescent="0.15">
      <c r="A787" s="238"/>
      <c r="B787" s="239"/>
      <c r="C787" s="239"/>
      <c r="D787" s="239"/>
    </row>
    <row r="788" spans="1:4" x14ac:dyDescent="0.15">
      <c r="A788" s="238"/>
    </row>
    <row r="789" spans="1:4" x14ac:dyDescent="0.15">
      <c r="A789" s="238"/>
    </row>
    <row r="790" spans="1:4" x14ac:dyDescent="0.15">
      <c r="A790" s="238"/>
    </row>
    <row r="791" spans="1:4" x14ac:dyDescent="0.15">
      <c r="A791" s="238"/>
    </row>
    <row r="792" spans="1:4" x14ac:dyDescent="0.15">
      <c r="A792" s="238"/>
    </row>
    <row r="793" spans="1:4" x14ac:dyDescent="0.15">
      <c r="A793" s="238"/>
    </row>
    <row r="794" spans="1:4" x14ac:dyDescent="0.15">
      <c r="A794" s="238"/>
    </row>
    <row r="795" spans="1:4" x14ac:dyDescent="0.15">
      <c r="A795" s="238"/>
    </row>
    <row r="796" spans="1:4" x14ac:dyDescent="0.15">
      <c r="A796" s="238"/>
    </row>
    <row r="797" spans="1:4" x14ac:dyDescent="0.15">
      <c r="A797" s="238"/>
    </row>
    <row r="798" spans="1:4" x14ac:dyDescent="0.15">
      <c r="A798" s="238"/>
    </row>
    <row r="799" spans="1:4" x14ac:dyDescent="0.15">
      <c r="A799" s="238"/>
    </row>
    <row r="800" spans="1:4" x14ac:dyDescent="0.15">
      <c r="A800" s="238"/>
    </row>
    <row r="801" spans="1:1" x14ac:dyDescent="0.15">
      <c r="A801" s="238"/>
    </row>
    <row r="802" spans="1:1" x14ac:dyDescent="0.15">
      <c r="A802" s="238"/>
    </row>
    <row r="803" spans="1:1" x14ac:dyDescent="0.15">
      <c r="A803" s="238"/>
    </row>
    <row r="804" spans="1:1" x14ac:dyDescent="0.15">
      <c r="A804" s="238"/>
    </row>
    <row r="805" spans="1:1" x14ac:dyDescent="0.15">
      <c r="A805" s="238"/>
    </row>
    <row r="806" spans="1:1" x14ac:dyDescent="0.15">
      <c r="A806" s="238"/>
    </row>
    <row r="807" spans="1:1" x14ac:dyDescent="0.15">
      <c r="A807" s="238"/>
    </row>
    <row r="808" spans="1:1" x14ac:dyDescent="0.15">
      <c r="A808" s="238"/>
    </row>
    <row r="809" spans="1:1" x14ac:dyDescent="0.15">
      <c r="A809" s="238"/>
    </row>
    <row r="810" spans="1:1" x14ac:dyDescent="0.15">
      <c r="A810" s="238"/>
    </row>
    <row r="811" spans="1:1" x14ac:dyDescent="0.15">
      <c r="A811" s="238"/>
    </row>
    <row r="812" spans="1:1" x14ac:dyDescent="0.15">
      <c r="A812" s="238"/>
    </row>
    <row r="813" spans="1:1" x14ac:dyDescent="0.15">
      <c r="A813" s="238"/>
    </row>
    <row r="814" spans="1:1" x14ac:dyDescent="0.15">
      <c r="A814" s="238"/>
    </row>
    <row r="815" spans="1:1" x14ac:dyDescent="0.15">
      <c r="A815" s="238"/>
    </row>
    <row r="816" spans="1:1" x14ac:dyDescent="0.15">
      <c r="A816" s="238"/>
    </row>
    <row r="817" spans="1:1" x14ac:dyDescent="0.15">
      <c r="A817" s="238"/>
    </row>
    <row r="818" spans="1:1" x14ac:dyDescent="0.15">
      <c r="A818" s="238"/>
    </row>
    <row r="819" spans="1:1" x14ac:dyDescent="0.15">
      <c r="A819" s="238"/>
    </row>
    <row r="820" spans="1:1" x14ac:dyDescent="0.15">
      <c r="A820" s="238"/>
    </row>
    <row r="821" spans="1:1" x14ac:dyDescent="0.15">
      <c r="A821" s="238"/>
    </row>
    <row r="822" spans="1:1" x14ac:dyDescent="0.15">
      <c r="A822" s="238"/>
    </row>
    <row r="823" spans="1:1" x14ac:dyDescent="0.15">
      <c r="A823" s="238"/>
    </row>
    <row r="824" spans="1:1" x14ac:dyDescent="0.15">
      <c r="A824" s="238"/>
    </row>
    <row r="825" spans="1:1" x14ac:dyDescent="0.15">
      <c r="A825" s="238"/>
    </row>
    <row r="826" spans="1:1" x14ac:dyDescent="0.15">
      <c r="A826" s="238"/>
    </row>
    <row r="827" spans="1:1" x14ac:dyDescent="0.15">
      <c r="A827" s="238"/>
    </row>
    <row r="828" spans="1:1" x14ac:dyDescent="0.15">
      <c r="A828" s="238"/>
    </row>
    <row r="829" spans="1:1" x14ac:dyDescent="0.15">
      <c r="A829" s="238"/>
    </row>
    <row r="830" spans="1:1" x14ac:dyDescent="0.15">
      <c r="A830" s="238"/>
    </row>
    <row r="831" spans="1:1" x14ac:dyDescent="0.15">
      <c r="A831" s="238"/>
    </row>
    <row r="832" spans="1:1" x14ac:dyDescent="0.15">
      <c r="A832" s="238"/>
    </row>
    <row r="833" spans="1:1" x14ac:dyDescent="0.15">
      <c r="A833" s="238"/>
    </row>
    <row r="834" spans="1:1" x14ac:dyDescent="0.15">
      <c r="A834" s="238"/>
    </row>
    <row r="835" spans="1:1" x14ac:dyDescent="0.15">
      <c r="A835" s="238"/>
    </row>
    <row r="836" spans="1:1" x14ac:dyDescent="0.15">
      <c r="A836" s="238"/>
    </row>
    <row r="837" spans="1:1" x14ac:dyDescent="0.15">
      <c r="A837" s="238"/>
    </row>
    <row r="838" spans="1:1" x14ac:dyDescent="0.15">
      <c r="A838" s="238"/>
    </row>
    <row r="839" spans="1:1" x14ac:dyDescent="0.15">
      <c r="A839" s="238"/>
    </row>
    <row r="840" spans="1:1" x14ac:dyDescent="0.15">
      <c r="A840" s="238"/>
    </row>
    <row r="841" spans="1:1" x14ac:dyDescent="0.15">
      <c r="A841" s="238"/>
    </row>
    <row r="842" spans="1:1" x14ac:dyDescent="0.15">
      <c r="A842" s="238"/>
    </row>
    <row r="843" spans="1:1" x14ac:dyDescent="0.15">
      <c r="A843" s="238"/>
    </row>
    <row r="844" spans="1:1" x14ac:dyDescent="0.15">
      <c r="A844" s="238"/>
    </row>
    <row r="845" spans="1:1" x14ac:dyDescent="0.15">
      <c r="A845" s="238"/>
    </row>
    <row r="846" spans="1:1" x14ac:dyDescent="0.15">
      <c r="A846" s="238"/>
    </row>
    <row r="847" spans="1:1" x14ac:dyDescent="0.15">
      <c r="A847" s="238"/>
    </row>
    <row r="848" spans="1:1" x14ac:dyDescent="0.15">
      <c r="A848" s="238"/>
    </row>
    <row r="849" spans="1:1" x14ac:dyDescent="0.15">
      <c r="A849" s="238"/>
    </row>
    <row r="850" spans="1:1" x14ac:dyDescent="0.15">
      <c r="A850" s="238"/>
    </row>
    <row r="851" spans="1:1" x14ac:dyDescent="0.15">
      <c r="A851" s="238"/>
    </row>
    <row r="852" spans="1:1" x14ac:dyDescent="0.15">
      <c r="A852" s="238"/>
    </row>
    <row r="853" spans="1:1" x14ac:dyDescent="0.15">
      <c r="A853" s="238"/>
    </row>
    <row r="854" spans="1:1" x14ac:dyDescent="0.15">
      <c r="A854" s="238"/>
    </row>
    <row r="855" spans="1:1" x14ac:dyDescent="0.15">
      <c r="A855" s="238"/>
    </row>
    <row r="856" spans="1:1" x14ac:dyDescent="0.15">
      <c r="A856" s="238"/>
    </row>
    <row r="857" spans="1:1" x14ac:dyDescent="0.15">
      <c r="A857" s="238"/>
    </row>
    <row r="858" spans="1:1" x14ac:dyDescent="0.15">
      <c r="A858" s="238"/>
    </row>
    <row r="859" spans="1:1" x14ac:dyDescent="0.15">
      <c r="A859" s="238"/>
    </row>
    <row r="860" spans="1:1" x14ac:dyDescent="0.15">
      <c r="A860" s="238"/>
    </row>
    <row r="861" spans="1:1" x14ac:dyDescent="0.15">
      <c r="A861" s="238"/>
    </row>
    <row r="862" spans="1:1" x14ac:dyDescent="0.15">
      <c r="A862" s="238"/>
    </row>
    <row r="863" spans="1:1" x14ac:dyDescent="0.15">
      <c r="A863" s="238"/>
    </row>
    <row r="864" spans="1:1" x14ac:dyDescent="0.15">
      <c r="A864" s="238"/>
    </row>
    <row r="865" spans="1:1" x14ac:dyDescent="0.15">
      <c r="A865" s="238"/>
    </row>
    <row r="866" spans="1:1" x14ac:dyDescent="0.15">
      <c r="A866" s="238"/>
    </row>
    <row r="867" spans="1:1" x14ac:dyDescent="0.15">
      <c r="A867" s="238"/>
    </row>
    <row r="868" spans="1:1" x14ac:dyDescent="0.15">
      <c r="A868" s="238"/>
    </row>
    <row r="869" spans="1:1" x14ac:dyDescent="0.15">
      <c r="A869" s="238"/>
    </row>
    <row r="870" spans="1:1" x14ac:dyDescent="0.15">
      <c r="A870" s="238"/>
    </row>
    <row r="871" spans="1:1" x14ac:dyDescent="0.15">
      <c r="A871" s="238"/>
    </row>
    <row r="872" spans="1:1" x14ac:dyDescent="0.15">
      <c r="A872" s="238"/>
    </row>
    <row r="873" spans="1:1" x14ac:dyDescent="0.15">
      <c r="A873" s="238"/>
    </row>
    <row r="874" spans="1:1" x14ac:dyDescent="0.15">
      <c r="A874" s="238"/>
    </row>
    <row r="875" spans="1:1" x14ac:dyDescent="0.15">
      <c r="A875" s="238"/>
    </row>
    <row r="876" spans="1:1" x14ac:dyDescent="0.15">
      <c r="A876" s="238"/>
    </row>
    <row r="877" spans="1:1" x14ac:dyDescent="0.15">
      <c r="A877" s="238"/>
    </row>
    <row r="878" spans="1:1" x14ac:dyDescent="0.15">
      <c r="A878" s="238"/>
    </row>
    <row r="879" spans="1:1" x14ac:dyDescent="0.15">
      <c r="A879" s="238"/>
    </row>
    <row r="880" spans="1:1" x14ac:dyDescent="0.15">
      <c r="A880" s="238"/>
    </row>
    <row r="881" spans="1:1" x14ac:dyDescent="0.15">
      <c r="A881" s="238"/>
    </row>
    <row r="882" spans="1:1" x14ac:dyDescent="0.15">
      <c r="A882" s="238"/>
    </row>
    <row r="883" spans="1:1" x14ac:dyDescent="0.15">
      <c r="A883" s="238"/>
    </row>
    <row r="884" spans="1:1" x14ac:dyDescent="0.15">
      <c r="A884" s="238"/>
    </row>
    <row r="885" spans="1:1" x14ac:dyDescent="0.15">
      <c r="A885" s="238"/>
    </row>
    <row r="886" spans="1:1" x14ac:dyDescent="0.15">
      <c r="A886" s="238"/>
    </row>
    <row r="887" spans="1:1" x14ac:dyDescent="0.15">
      <c r="A887" s="238"/>
    </row>
    <row r="888" spans="1:1" x14ac:dyDescent="0.15">
      <c r="A888" s="238"/>
    </row>
    <row r="889" spans="1:1" x14ac:dyDescent="0.15">
      <c r="A889" s="238"/>
    </row>
    <row r="890" spans="1:1" x14ac:dyDescent="0.15">
      <c r="A890" s="238"/>
    </row>
    <row r="891" spans="1:1" x14ac:dyDescent="0.15">
      <c r="A891" s="238"/>
    </row>
    <row r="892" spans="1:1" x14ac:dyDescent="0.15">
      <c r="A892" s="238"/>
    </row>
    <row r="893" spans="1:1" x14ac:dyDescent="0.15">
      <c r="A893" s="238"/>
    </row>
    <row r="894" spans="1:1" x14ac:dyDescent="0.15">
      <c r="A894" s="238"/>
    </row>
    <row r="895" spans="1:1" x14ac:dyDescent="0.15">
      <c r="A895" s="238"/>
    </row>
    <row r="896" spans="1:1" x14ac:dyDescent="0.15">
      <c r="A896" s="238"/>
    </row>
    <row r="897" spans="1:1" x14ac:dyDescent="0.15">
      <c r="A897" s="238"/>
    </row>
    <row r="898" spans="1:1" x14ac:dyDescent="0.15">
      <c r="A898" s="238"/>
    </row>
    <row r="899" spans="1:1" x14ac:dyDescent="0.15">
      <c r="A899" s="238"/>
    </row>
    <row r="900" spans="1:1" x14ac:dyDescent="0.15">
      <c r="A900" s="238"/>
    </row>
    <row r="901" spans="1:1" x14ac:dyDescent="0.15">
      <c r="A901" s="238"/>
    </row>
    <row r="902" spans="1:1" x14ac:dyDescent="0.15">
      <c r="A902" s="238"/>
    </row>
    <row r="903" spans="1:1" x14ac:dyDescent="0.15">
      <c r="A903" s="238"/>
    </row>
    <row r="904" spans="1:1" x14ac:dyDescent="0.15">
      <c r="A904" s="238"/>
    </row>
    <row r="905" spans="1:1" x14ac:dyDescent="0.15">
      <c r="A905" s="238"/>
    </row>
    <row r="906" spans="1:1" x14ac:dyDescent="0.15">
      <c r="A906" s="238"/>
    </row>
    <row r="907" spans="1:1" x14ac:dyDescent="0.15">
      <c r="A907" s="238"/>
    </row>
    <row r="908" spans="1:1" x14ac:dyDescent="0.15">
      <c r="A908" s="238"/>
    </row>
    <row r="909" spans="1:1" x14ac:dyDescent="0.15">
      <c r="A909" s="238"/>
    </row>
    <row r="910" spans="1:1" x14ac:dyDescent="0.15">
      <c r="A910" s="238"/>
    </row>
    <row r="911" spans="1:1" x14ac:dyDescent="0.15">
      <c r="A911" s="238"/>
    </row>
    <row r="912" spans="1:1" x14ac:dyDescent="0.15">
      <c r="A912" s="238"/>
    </row>
    <row r="913" spans="1:1" x14ac:dyDescent="0.15">
      <c r="A913" s="238"/>
    </row>
    <row r="914" spans="1:1" x14ac:dyDescent="0.15">
      <c r="A914" s="238"/>
    </row>
    <row r="915" spans="1:1" x14ac:dyDescent="0.15">
      <c r="A915" s="238"/>
    </row>
    <row r="916" spans="1:1" x14ac:dyDescent="0.15">
      <c r="A916" s="238"/>
    </row>
    <row r="917" spans="1:1" x14ac:dyDescent="0.15">
      <c r="A917" s="238"/>
    </row>
    <row r="918" spans="1:1" x14ac:dyDescent="0.15">
      <c r="A918" s="238"/>
    </row>
    <row r="919" spans="1:1" x14ac:dyDescent="0.15">
      <c r="A919" s="238"/>
    </row>
    <row r="920" spans="1:1" x14ac:dyDescent="0.15">
      <c r="A920" s="238"/>
    </row>
    <row r="921" spans="1:1" x14ac:dyDescent="0.15">
      <c r="A921" s="238"/>
    </row>
    <row r="922" spans="1:1" x14ac:dyDescent="0.15">
      <c r="A922" s="238"/>
    </row>
    <row r="923" spans="1:1" x14ac:dyDescent="0.15">
      <c r="A923" s="238"/>
    </row>
    <row r="924" spans="1:1" x14ac:dyDescent="0.15">
      <c r="A924" s="238"/>
    </row>
    <row r="925" spans="1:1" x14ac:dyDescent="0.15">
      <c r="A925" s="238"/>
    </row>
    <row r="926" spans="1:1" x14ac:dyDescent="0.15">
      <c r="A926" s="238"/>
    </row>
    <row r="927" spans="1:1" x14ac:dyDescent="0.15">
      <c r="A927" s="238"/>
    </row>
    <row r="928" spans="1:1" x14ac:dyDescent="0.15">
      <c r="A928" s="238"/>
    </row>
    <row r="929" spans="1:1" x14ac:dyDescent="0.15">
      <c r="A929" s="238"/>
    </row>
    <row r="930" spans="1:1" x14ac:dyDescent="0.15">
      <c r="A930" s="238"/>
    </row>
    <row r="931" spans="1:1" x14ac:dyDescent="0.15">
      <c r="A931" s="238"/>
    </row>
    <row r="932" spans="1:1" x14ac:dyDescent="0.15">
      <c r="A932" s="238"/>
    </row>
    <row r="933" spans="1:1" x14ac:dyDescent="0.15">
      <c r="A933" s="238"/>
    </row>
    <row r="934" spans="1:1" x14ac:dyDescent="0.15">
      <c r="A934" s="238"/>
    </row>
    <row r="935" spans="1:1" x14ac:dyDescent="0.15">
      <c r="A935" s="238"/>
    </row>
    <row r="936" spans="1:1" x14ac:dyDescent="0.15">
      <c r="A936" s="238"/>
    </row>
    <row r="937" spans="1:1" x14ac:dyDescent="0.15">
      <c r="A937" s="238"/>
    </row>
    <row r="938" spans="1:1" x14ac:dyDescent="0.15">
      <c r="A938" s="238"/>
    </row>
    <row r="939" spans="1:1" x14ac:dyDescent="0.15">
      <c r="A939" s="238"/>
    </row>
    <row r="940" spans="1:1" x14ac:dyDescent="0.15">
      <c r="A940" s="238"/>
    </row>
    <row r="941" spans="1:1" x14ac:dyDescent="0.15">
      <c r="A941" s="238"/>
    </row>
    <row r="942" spans="1:1" x14ac:dyDescent="0.15">
      <c r="A942" s="238"/>
    </row>
    <row r="943" spans="1:1" x14ac:dyDescent="0.15">
      <c r="A943" s="238"/>
    </row>
    <row r="944" spans="1:1" x14ac:dyDescent="0.15">
      <c r="A944" s="238"/>
    </row>
    <row r="945" spans="1:1" x14ac:dyDescent="0.15">
      <c r="A945" s="238"/>
    </row>
    <row r="946" spans="1:1" x14ac:dyDescent="0.15">
      <c r="A946" s="238"/>
    </row>
    <row r="947" spans="1:1" x14ac:dyDescent="0.15">
      <c r="A947" s="238"/>
    </row>
    <row r="948" spans="1:1" x14ac:dyDescent="0.15">
      <c r="A948" s="238"/>
    </row>
    <row r="949" spans="1:1" x14ac:dyDescent="0.15">
      <c r="A949" s="238"/>
    </row>
    <row r="950" spans="1:1" x14ac:dyDescent="0.15">
      <c r="A950" s="238"/>
    </row>
    <row r="951" spans="1:1" x14ac:dyDescent="0.15">
      <c r="A951" s="238"/>
    </row>
    <row r="952" spans="1:1" x14ac:dyDescent="0.15">
      <c r="A952" s="238"/>
    </row>
    <row r="953" spans="1:1" x14ac:dyDescent="0.15">
      <c r="A953" s="238"/>
    </row>
    <row r="954" spans="1:1" x14ac:dyDescent="0.15">
      <c r="A954" s="238"/>
    </row>
    <row r="955" spans="1:1" x14ac:dyDescent="0.15">
      <c r="A955" s="238"/>
    </row>
    <row r="956" spans="1:1" x14ac:dyDescent="0.15">
      <c r="A956" s="238"/>
    </row>
    <row r="957" spans="1:1" x14ac:dyDescent="0.15">
      <c r="A957" s="238"/>
    </row>
    <row r="958" spans="1:1" x14ac:dyDescent="0.15">
      <c r="A958" s="238"/>
    </row>
    <row r="959" spans="1:1" x14ac:dyDescent="0.15">
      <c r="A959" s="238"/>
    </row>
    <row r="960" spans="1:1" x14ac:dyDescent="0.15">
      <c r="A960" s="238"/>
    </row>
    <row r="961" spans="1:1" x14ac:dyDescent="0.15">
      <c r="A961" s="238"/>
    </row>
    <row r="962" spans="1:1" x14ac:dyDescent="0.15">
      <c r="A962" s="238"/>
    </row>
    <row r="963" spans="1:1" x14ac:dyDescent="0.15">
      <c r="A963" s="238"/>
    </row>
    <row r="964" spans="1:1" x14ac:dyDescent="0.15">
      <c r="A964" s="238"/>
    </row>
    <row r="965" spans="1:1" x14ac:dyDescent="0.15">
      <c r="A965" s="238"/>
    </row>
    <row r="966" spans="1:1" x14ac:dyDescent="0.15">
      <c r="A966" s="238"/>
    </row>
    <row r="967" spans="1:1" x14ac:dyDescent="0.15">
      <c r="A967" s="238"/>
    </row>
    <row r="968" spans="1:1" x14ac:dyDescent="0.15">
      <c r="A968" s="238"/>
    </row>
    <row r="969" spans="1:1" x14ac:dyDescent="0.15">
      <c r="A969" s="238"/>
    </row>
    <row r="970" spans="1:1" x14ac:dyDescent="0.15">
      <c r="A970" s="238"/>
    </row>
    <row r="971" spans="1:1" x14ac:dyDescent="0.15">
      <c r="A971" s="238"/>
    </row>
    <row r="972" spans="1:1" x14ac:dyDescent="0.15">
      <c r="A972" s="238"/>
    </row>
    <row r="973" spans="1:1" x14ac:dyDescent="0.15">
      <c r="A973" s="238"/>
    </row>
    <row r="974" spans="1:1" x14ac:dyDescent="0.15">
      <c r="A974" s="238"/>
    </row>
    <row r="975" spans="1:1" x14ac:dyDescent="0.15">
      <c r="A975" s="238"/>
    </row>
    <row r="976" spans="1:1" x14ac:dyDescent="0.15">
      <c r="A976" s="238"/>
    </row>
    <row r="977" spans="1:1" x14ac:dyDescent="0.15">
      <c r="A977" s="238"/>
    </row>
    <row r="978" spans="1:1" x14ac:dyDescent="0.15">
      <c r="A978" s="238"/>
    </row>
    <row r="979" spans="1:1" x14ac:dyDescent="0.15">
      <c r="A979" s="238"/>
    </row>
    <row r="980" spans="1:1" x14ac:dyDescent="0.15">
      <c r="A980" s="238"/>
    </row>
    <row r="981" spans="1:1" x14ac:dyDescent="0.15">
      <c r="A981" s="238"/>
    </row>
    <row r="982" spans="1:1" x14ac:dyDescent="0.15">
      <c r="A982" s="238"/>
    </row>
    <row r="983" spans="1:1" x14ac:dyDescent="0.15">
      <c r="A983" s="238"/>
    </row>
    <row r="984" spans="1:1" x14ac:dyDescent="0.15">
      <c r="A984" s="238"/>
    </row>
    <row r="985" spans="1:1" x14ac:dyDescent="0.15">
      <c r="A985" s="238"/>
    </row>
    <row r="986" spans="1:1" x14ac:dyDescent="0.15">
      <c r="A986" s="238"/>
    </row>
    <row r="987" spans="1:1" x14ac:dyDescent="0.15">
      <c r="A987" s="238"/>
    </row>
    <row r="988" spans="1:1" x14ac:dyDescent="0.15">
      <c r="A988" s="238"/>
    </row>
    <row r="989" spans="1:1" x14ac:dyDescent="0.15">
      <c r="A989" s="238"/>
    </row>
    <row r="990" spans="1:1" x14ac:dyDescent="0.15">
      <c r="A990" s="238"/>
    </row>
    <row r="991" spans="1:1" x14ac:dyDescent="0.15">
      <c r="A991" s="238"/>
    </row>
    <row r="992" spans="1:1" x14ac:dyDescent="0.15">
      <c r="A992" s="238"/>
    </row>
    <row r="993" spans="1:1" x14ac:dyDescent="0.15">
      <c r="A993" s="238"/>
    </row>
    <row r="994" spans="1:1" x14ac:dyDescent="0.15">
      <c r="A994" s="238"/>
    </row>
    <row r="995" spans="1:1" x14ac:dyDescent="0.15">
      <c r="A995" s="238"/>
    </row>
    <row r="996" spans="1:1" x14ac:dyDescent="0.15">
      <c r="A996" s="238"/>
    </row>
    <row r="997" spans="1:1" x14ac:dyDescent="0.15">
      <c r="A997" s="238"/>
    </row>
    <row r="998" spans="1:1" x14ac:dyDescent="0.15">
      <c r="A998" s="238"/>
    </row>
    <row r="999" spans="1:1" x14ac:dyDescent="0.15">
      <c r="A999" s="238"/>
    </row>
    <row r="1000" spans="1:1" x14ac:dyDescent="0.15">
      <c r="A1000" s="238"/>
    </row>
    <row r="1001" spans="1:1" x14ac:dyDescent="0.15">
      <c r="A1001" s="238"/>
    </row>
    <row r="1002" spans="1:1" x14ac:dyDescent="0.15">
      <c r="A1002" s="238"/>
    </row>
    <row r="1003" spans="1:1" x14ac:dyDescent="0.15">
      <c r="A1003" s="238"/>
    </row>
    <row r="1004" spans="1:1" x14ac:dyDescent="0.15">
      <c r="A1004" s="238"/>
    </row>
    <row r="1005" spans="1:1" x14ac:dyDescent="0.15">
      <c r="A1005" s="238"/>
    </row>
    <row r="1006" spans="1:1" x14ac:dyDescent="0.15">
      <c r="A1006" s="238"/>
    </row>
    <row r="1007" spans="1:1" x14ac:dyDescent="0.15">
      <c r="A1007" s="238"/>
    </row>
    <row r="1008" spans="1:1" x14ac:dyDescent="0.15">
      <c r="A1008" s="238"/>
    </row>
    <row r="1009" spans="1:1" x14ac:dyDescent="0.15">
      <c r="A1009" s="238"/>
    </row>
    <row r="1010" spans="1:1" x14ac:dyDescent="0.15">
      <c r="A1010" s="238"/>
    </row>
    <row r="1011" spans="1:1" x14ac:dyDescent="0.15">
      <c r="A1011" s="238"/>
    </row>
    <row r="1012" spans="1:1" x14ac:dyDescent="0.15">
      <c r="A1012" s="238"/>
    </row>
    <row r="1013" spans="1:1" x14ac:dyDescent="0.15">
      <c r="A1013" s="238"/>
    </row>
    <row r="1014" spans="1:1" x14ac:dyDescent="0.15">
      <c r="A1014" s="238"/>
    </row>
    <row r="1015" spans="1:1" x14ac:dyDescent="0.15">
      <c r="A1015" s="238"/>
    </row>
    <row r="1016" spans="1:1" x14ac:dyDescent="0.15">
      <c r="A1016" s="238"/>
    </row>
    <row r="1017" spans="1:1" x14ac:dyDescent="0.15">
      <c r="A1017" s="238"/>
    </row>
    <row r="1018" spans="1:1" x14ac:dyDescent="0.15">
      <c r="A1018" s="238"/>
    </row>
    <row r="1019" spans="1:1" x14ac:dyDescent="0.15">
      <c r="A1019" s="238"/>
    </row>
    <row r="1020" spans="1:1" x14ac:dyDescent="0.15">
      <c r="A1020" s="238"/>
    </row>
    <row r="1021" spans="1:1" x14ac:dyDescent="0.15">
      <c r="A1021" s="238"/>
    </row>
    <row r="1022" spans="1:1" x14ac:dyDescent="0.15">
      <c r="A1022" s="238"/>
    </row>
    <row r="1023" spans="1:1" x14ac:dyDescent="0.15">
      <c r="A1023" s="238"/>
    </row>
    <row r="1024" spans="1:1" x14ac:dyDescent="0.15">
      <c r="A1024" s="238"/>
    </row>
    <row r="1025" spans="1:1" x14ac:dyDescent="0.15">
      <c r="A1025" s="238"/>
    </row>
    <row r="1026" spans="1:1" x14ac:dyDescent="0.15">
      <c r="A1026" s="238"/>
    </row>
    <row r="1027" spans="1:1" x14ac:dyDescent="0.15">
      <c r="A1027" s="238"/>
    </row>
    <row r="1028" spans="1:1" x14ac:dyDescent="0.15">
      <c r="A1028" s="238"/>
    </row>
    <row r="1029" spans="1:1" x14ac:dyDescent="0.15">
      <c r="A1029" s="238"/>
    </row>
    <row r="1030" spans="1:1" x14ac:dyDescent="0.15">
      <c r="A1030" s="238"/>
    </row>
    <row r="1031" spans="1:1" x14ac:dyDescent="0.15">
      <c r="A1031" s="238"/>
    </row>
    <row r="1032" spans="1:1" x14ac:dyDescent="0.15">
      <c r="A1032" s="238"/>
    </row>
    <row r="1033" spans="1:1" x14ac:dyDescent="0.15">
      <c r="A1033" s="238"/>
    </row>
    <row r="1034" spans="1:1" x14ac:dyDescent="0.15">
      <c r="A1034" s="238"/>
    </row>
    <row r="1035" spans="1:1" x14ac:dyDescent="0.15">
      <c r="A1035" s="238"/>
    </row>
    <row r="1036" spans="1:1" x14ac:dyDescent="0.15">
      <c r="A1036" s="238"/>
    </row>
    <row r="1037" spans="1:1" x14ac:dyDescent="0.15">
      <c r="A1037" s="238"/>
    </row>
    <row r="1038" spans="1:1" x14ac:dyDescent="0.15">
      <c r="A1038" s="238"/>
    </row>
    <row r="1039" spans="1:1" x14ac:dyDescent="0.15">
      <c r="A1039" s="238"/>
    </row>
    <row r="1040" spans="1:1" x14ac:dyDescent="0.15">
      <c r="A1040" s="238"/>
    </row>
    <row r="1041" spans="1:1" x14ac:dyDescent="0.15">
      <c r="A1041" s="238"/>
    </row>
    <row r="1042" spans="1:1" x14ac:dyDescent="0.15">
      <c r="A1042" s="238"/>
    </row>
    <row r="1043" spans="1:1" x14ac:dyDescent="0.15">
      <c r="A1043" s="238"/>
    </row>
    <row r="1044" spans="1:1" x14ac:dyDescent="0.15">
      <c r="A1044" s="238"/>
    </row>
    <row r="1045" spans="1:1" x14ac:dyDescent="0.15">
      <c r="A1045" s="238"/>
    </row>
    <row r="1046" spans="1:1" x14ac:dyDescent="0.15">
      <c r="A1046" s="238"/>
    </row>
    <row r="1047" spans="1:1" x14ac:dyDescent="0.15">
      <c r="A1047" s="238"/>
    </row>
    <row r="1048" spans="1:1" x14ac:dyDescent="0.15">
      <c r="A1048" s="238"/>
    </row>
    <row r="1049" spans="1:1" x14ac:dyDescent="0.15">
      <c r="A1049" s="238"/>
    </row>
    <row r="1050" spans="1:1" x14ac:dyDescent="0.15">
      <c r="A1050" s="238"/>
    </row>
    <row r="1051" spans="1:1" x14ac:dyDescent="0.15">
      <c r="A1051" s="238"/>
    </row>
    <row r="1052" spans="1:1" x14ac:dyDescent="0.15">
      <c r="A1052" s="238"/>
    </row>
    <row r="1053" spans="1:1" x14ac:dyDescent="0.15">
      <c r="A1053" s="238"/>
    </row>
    <row r="1054" spans="1:1" x14ac:dyDescent="0.15">
      <c r="A1054" s="238"/>
    </row>
    <row r="1055" spans="1:1" x14ac:dyDescent="0.15">
      <c r="A1055" s="238"/>
    </row>
    <row r="1056" spans="1:1" x14ac:dyDescent="0.15">
      <c r="A1056" s="238"/>
    </row>
    <row r="1057" spans="1:1" x14ac:dyDescent="0.15">
      <c r="A1057" s="238"/>
    </row>
    <row r="1058" spans="1:1" x14ac:dyDescent="0.15">
      <c r="A1058" s="238"/>
    </row>
    <row r="1059" spans="1:1" x14ac:dyDescent="0.15">
      <c r="A1059" s="238"/>
    </row>
    <row r="1060" spans="1:1" x14ac:dyDescent="0.15">
      <c r="A1060" s="238"/>
    </row>
    <row r="1061" spans="1:1" x14ac:dyDescent="0.15">
      <c r="A1061" s="238"/>
    </row>
    <row r="1062" spans="1:1" x14ac:dyDescent="0.15">
      <c r="A1062" s="238"/>
    </row>
    <row r="1063" spans="1:1" x14ac:dyDescent="0.15">
      <c r="A1063" s="238"/>
    </row>
    <row r="1064" spans="1:1" x14ac:dyDescent="0.15">
      <c r="A1064" s="238"/>
    </row>
    <row r="1065" spans="1:1" x14ac:dyDescent="0.15">
      <c r="A1065" s="238"/>
    </row>
    <row r="1066" spans="1:1" x14ac:dyDescent="0.15">
      <c r="A1066" s="238"/>
    </row>
    <row r="1067" spans="1:1" x14ac:dyDescent="0.15">
      <c r="A1067" s="238"/>
    </row>
    <row r="1068" spans="1:1" x14ac:dyDescent="0.15">
      <c r="A1068" s="238"/>
    </row>
    <row r="1069" spans="1:1" x14ac:dyDescent="0.15">
      <c r="A1069" s="238"/>
    </row>
    <row r="1070" spans="1:1" x14ac:dyDescent="0.15">
      <c r="A1070" s="238"/>
    </row>
    <row r="1071" spans="1:1" x14ac:dyDescent="0.15">
      <c r="A1071" s="238"/>
    </row>
    <row r="1072" spans="1:1" x14ac:dyDescent="0.15">
      <c r="A1072" s="238"/>
    </row>
    <row r="1073" spans="1:1" x14ac:dyDescent="0.15">
      <c r="A1073" s="238"/>
    </row>
    <row r="1074" spans="1:1" x14ac:dyDescent="0.15">
      <c r="A1074" s="238"/>
    </row>
    <row r="1075" spans="1:1" x14ac:dyDescent="0.15">
      <c r="A1075" s="238"/>
    </row>
    <row r="1076" spans="1:1" x14ac:dyDescent="0.15">
      <c r="A1076" s="238"/>
    </row>
    <row r="1077" spans="1:1" x14ac:dyDescent="0.15">
      <c r="A1077" s="238"/>
    </row>
    <row r="1078" spans="1:1" x14ac:dyDescent="0.15">
      <c r="A1078" s="238"/>
    </row>
    <row r="1079" spans="1:1" x14ac:dyDescent="0.15">
      <c r="A1079" s="238"/>
    </row>
    <row r="1080" spans="1:1" x14ac:dyDescent="0.15">
      <c r="A1080" s="238"/>
    </row>
    <row r="1081" spans="1:1" x14ac:dyDescent="0.15">
      <c r="A1081" s="238"/>
    </row>
    <row r="1082" spans="1:1" x14ac:dyDescent="0.15">
      <c r="A1082" s="238"/>
    </row>
    <row r="1083" spans="1:1" x14ac:dyDescent="0.15">
      <c r="A1083" s="238"/>
    </row>
    <row r="1084" spans="1:1" x14ac:dyDescent="0.15">
      <c r="A1084" s="238"/>
    </row>
    <row r="1085" spans="1:1" x14ac:dyDescent="0.15">
      <c r="A1085" s="238"/>
    </row>
    <row r="1086" spans="1:1" x14ac:dyDescent="0.15">
      <c r="A1086" s="238"/>
    </row>
    <row r="1087" spans="1:1" x14ac:dyDescent="0.15">
      <c r="A1087" s="238"/>
    </row>
    <row r="1088" spans="1:1" x14ac:dyDescent="0.15">
      <c r="A1088" s="238"/>
    </row>
    <row r="1089" spans="1:1" x14ac:dyDescent="0.15">
      <c r="A1089" s="238"/>
    </row>
    <row r="1090" spans="1:1" x14ac:dyDescent="0.15">
      <c r="A1090" s="238"/>
    </row>
    <row r="1091" spans="1:1" x14ac:dyDescent="0.15">
      <c r="A1091" s="238"/>
    </row>
    <row r="1092" spans="1:1" x14ac:dyDescent="0.15">
      <c r="A1092" s="238"/>
    </row>
    <row r="1093" spans="1:1" x14ac:dyDescent="0.15">
      <c r="A1093" s="238"/>
    </row>
    <row r="1094" spans="1:1" x14ac:dyDescent="0.15">
      <c r="A1094" s="238"/>
    </row>
    <row r="1095" spans="1:1" x14ac:dyDescent="0.15">
      <c r="A1095" s="238"/>
    </row>
    <row r="1096" spans="1:1" x14ac:dyDescent="0.15">
      <c r="A1096" s="238"/>
    </row>
    <row r="1097" spans="1:1" x14ac:dyDescent="0.15">
      <c r="A1097" s="238"/>
    </row>
    <row r="1098" spans="1:1" x14ac:dyDescent="0.15">
      <c r="A1098" s="238"/>
    </row>
    <row r="1099" spans="1:1" x14ac:dyDescent="0.15">
      <c r="A1099" s="238"/>
    </row>
    <row r="1100" spans="1:1" x14ac:dyDescent="0.15">
      <c r="A1100" s="238"/>
    </row>
    <row r="1101" spans="1:1" x14ac:dyDescent="0.15">
      <c r="A1101" s="238"/>
    </row>
    <row r="1102" spans="1:1" x14ac:dyDescent="0.15">
      <c r="A1102" s="238"/>
    </row>
    <row r="1103" spans="1:1" x14ac:dyDescent="0.15">
      <c r="A1103" s="238"/>
    </row>
    <row r="1104" spans="1:1" x14ac:dyDescent="0.15">
      <c r="A1104" s="238"/>
    </row>
    <row r="1105" spans="1:1" x14ac:dyDescent="0.15">
      <c r="A1105" s="238"/>
    </row>
    <row r="1106" spans="1:1" x14ac:dyDescent="0.15">
      <c r="A1106" s="238"/>
    </row>
    <row r="1107" spans="1:1" x14ac:dyDescent="0.15">
      <c r="A1107" s="238"/>
    </row>
    <row r="1108" spans="1:1" x14ac:dyDescent="0.15">
      <c r="A1108" s="238"/>
    </row>
    <row r="1109" spans="1:1" x14ac:dyDescent="0.15">
      <c r="A1109" s="238"/>
    </row>
    <row r="1110" spans="1:1" x14ac:dyDescent="0.15">
      <c r="A1110" s="238"/>
    </row>
    <row r="1111" spans="1:1" x14ac:dyDescent="0.15">
      <c r="A1111" s="238"/>
    </row>
    <row r="1112" spans="1:1" x14ac:dyDescent="0.15">
      <c r="A1112" s="238"/>
    </row>
    <row r="1113" spans="1:1" x14ac:dyDescent="0.15">
      <c r="A1113" s="238"/>
    </row>
    <row r="1114" spans="1:1" x14ac:dyDescent="0.15">
      <c r="A1114" s="238"/>
    </row>
    <row r="1115" spans="1:1" x14ac:dyDescent="0.15">
      <c r="A1115" s="238"/>
    </row>
    <row r="1116" spans="1:1" x14ac:dyDescent="0.15">
      <c r="A1116" s="238"/>
    </row>
    <row r="1117" spans="1:1" x14ac:dyDescent="0.15">
      <c r="A1117" s="238"/>
    </row>
    <row r="1118" spans="1:1" x14ac:dyDescent="0.15">
      <c r="A1118" s="238"/>
    </row>
    <row r="1119" spans="1:1" x14ac:dyDescent="0.15">
      <c r="A1119" s="238"/>
    </row>
    <row r="1120" spans="1:1" x14ac:dyDescent="0.15">
      <c r="A1120" s="238"/>
    </row>
    <row r="1121" spans="1:1" x14ac:dyDescent="0.15">
      <c r="A1121" s="238"/>
    </row>
    <row r="1122" spans="1:1" x14ac:dyDescent="0.15">
      <c r="A1122" s="238"/>
    </row>
    <row r="1123" spans="1:1" x14ac:dyDescent="0.15">
      <c r="A1123" s="238"/>
    </row>
    <row r="1124" spans="1:1" x14ac:dyDescent="0.15">
      <c r="A1124" s="238"/>
    </row>
    <row r="1125" spans="1:1" x14ac:dyDescent="0.15">
      <c r="A1125" s="238"/>
    </row>
    <row r="1126" spans="1:1" x14ac:dyDescent="0.15">
      <c r="A1126" s="238"/>
    </row>
    <row r="1127" spans="1:1" x14ac:dyDescent="0.15">
      <c r="A1127" s="238"/>
    </row>
    <row r="1128" spans="1:1" x14ac:dyDescent="0.15">
      <c r="A1128" s="238"/>
    </row>
    <row r="1129" spans="1:1" x14ac:dyDescent="0.15">
      <c r="A1129" s="238"/>
    </row>
    <row r="1130" spans="1:1" x14ac:dyDescent="0.15">
      <c r="A1130" s="238"/>
    </row>
    <row r="1131" spans="1:1" x14ac:dyDescent="0.15">
      <c r="A1131" s="238"/>
    </row>
    <row r="1132" spans="1:1" x14ac:dyDescent="0.15">
      <c r="A1132" s="238"/>
    </row>
    <row r="1133" spans="1:1" x14ac:dyDescent="0.15">
      <c r="A1133" s="238"/>
    </row>
    <row r="1134" spans="1:1" x14ac:dyDescent="0.15">
      <c r="A1134" s="238"/>
    </row>
    <row r="1135" spans="1:1" x14ac:dyDescent="0.15">
      <c r="A1135" s="238"/>
    </row>
    <row r="1136" spans="1:1" x14ac:dyDescent="0.15">
      <c r="A1136" s="238"/>
    </row>
    <row r="1137" spans="1:1" x14ac:dyDescent="0.15">
      <c r="A1137" s="238"/>
    </row>
    <row r="1138" spans="1:1" x14ac:dyDescent="0.15">
      <c r="A1138" s="238"/>
    </row>
    <row r="1139" spans="1:1" x14ac:dyDescent="0.15">
      <c r="A1139" s="238"/>
    </row>
    <row r="1140" spans="1:1" x14ac:dyDescent="0.15">
      <c r="A1140" s="238"/>
    </row>
    <row r="1141" spans="1:1" x14ac:dyDescent="0.15">
      <c r="A1141" s="238"/>
    </row>
    <row r="1142" spans="1:1" x14ac:dyDescent="0.15">
      <c r="A1142" s="238"/>
    </row>
    <row r="1143" spans="1:1" x14ac:dyDescent="0.15">
      <c r="A1143" s="238"/>
    </row>
    <row r="1144" spans="1:1" x14ac:dyDescent="0.15">
      <c r="A1144" s="238"/>
    </row>
    <row r="1145" spans="1:1" x14ac:dyDescent="0.15">
      <c r="A1145" s="238"/>
    </row>
    <row r="1146" spans="1:1" x14ac:dyDescent="0.15">
      <c r="A1146" s="238"/>
    </row>
    <row r="1147" spans="1:1" x14ac:dyDescent="0.15">
      <c r="A1147" s="238"/>
    </row>
    <row r="1148" spans="1:1" x14ac:dyDescent="0.15">
      <c r="A1148" s="238"/>
    </row>
    <row r="1149" spans="1:1" x14ac:dyDescent="0.15">
      <c r="A1149" s="238"/>
    </row>
    <row r="1150" spans="1:1" x14ac:dyDescent="0.15">
      <c r="A1150" s="238"/>
    </row>
    <row r="1151" spans="1:1" x14ac:dyDescent="0.15">
      <c r="A1151" s="238"/>
    </row>
    <row r="1152" spans="1:1" x14ac:dyDescent="0.15">
      <c r="A1152" s="238"/>
    </row>
    <row r="1153" spans="1:1" x14ac:dyDescent="0.15">
      <c r="A1153" s="238"/>
    </row>
    <row r="1154" spans="1:1" x14ac:dyDescent="0.15">
      <c r="A1154" s="238"/>
    </row>
    <row r="1155" spans="1:1" x14ac:dyDescent="0.15">
      <c r="A1155" s="238"/>
    </row>
    <row r="1156" spans="1:1" x14ac:dyDescent="0.15">
      <c r="A1156" s="238"/>
    </row>
    <row r="1157" spans="1:1" x14ac:dyDescent="0.15">
      <c r="A1157" s="238"/>
    </row>
    <row r="1158" spans="1:1" x14ac:dyDescent="0.15">
      <c r="A1158" s="238"/>
    </row>
    <row r="1159" spans="1:1" x14ac:dyDescent="0.15">
      <c r="A1159" s="238"/>
    </row>
    <row r="1160" spans="1:1" x14ac:dyDescent="0.15">
      <c r="A1160" s="238"/>
    </row>
    <row r="1161" spans="1:1" x14ac:dyDescent="0.15">
      <c r="A1161" s="238"/>
    </row>
    <row r="1162" spans="1:1" x14ac:dyDescent="0.15">
      <c r="A1162" s="238"/>
    </row>
    <row r="1163" spans="1:1" x14ac:dyDescent="0.15">
      <c r="A1163" s="238"/>
    </row>
    <row r="1164" spans="1:1" x14ac:dyDescent="0.15">
      <c r="A1164" s="238"/>
    </row>
    <row r="1165" spans="1:1" x14ac:dyDescent="0.15">
      <c r="A1165" s="238"/>
    </row>
    <row r="1166" spans="1:1" x14ac:dyDescent="0.15">
      <c r="A1166" s="238"/>
    </row>
    <row r="1167" spans="1:1" x14ac:dyDescent="0.15">
      <c r="A1167" s="238"/>
    </row>
    <row r="1168" spans="1:1" x14ac:dyDescent="0.15">
      <c r="A1168" s="238"/>
    </row>
    <row r="1169" spans="1:1" x14ac:dyDescent="0.15">
      <c r="A1169" s="238"/>
    </row>
    <row r="1170" spans="1:1" x14ac:dyDescent="0.15">
      <c r="A1170" s="238"/>
    </row>
    <row r="1171" spans="1:1" x14ac:dyDescent="0.15">
      <c r="A1171" s="238"/>
    </row>
    <row r="1172" spans="1:1" x14ac:dyDescent="0.15">
      <c r="A1172" s="238"/>
    </row>
    <row r="1173" spans="1:1" x14ac:dyDescent="0.15">
      <c r="A1173" s="238"/>
    </row>
    <row r="1174" spans="1:1" x14ac:dyDescent="0.15">
      <c r="A1174" s="238"/>
    </row>
    <row r="1175" spans="1:1" x14ac:dyDescent="0.15">
      <c r="A1175" s="238"/>
    </row>
    <row r="1176" spans="1:1" x14ac:dyDescent="0.15">
      <c r="A1176" s="238"/>
    </row>
    <row r="1177" spans="1:1" x14ac:dyDescent="0.15">
      <c r="A1177" s="238"/>
    </row>
    <row r="1178" spans="1:1" x14ac:dyDescent="0.15">
      <c r="A1178" s="238"/>
    </row>
    <row r="1179" spans="1:1" x14ac:dyDescent="0.15">
      <c r="A1179" s="238"/>
    </row>
    <row r="1180" spans="1:1" x14ac:dyDescent="0.15">
      <c r="A1180" s="238"/>
    </row>
    <row r="1181" spans="1:1" x14ac:dyDescent="0.15">
      <c r="A1181" s="238"/>
    </row>
    <row r="1182" spans="1:1" x14ac:dyDescent="0.15">
      <c r="A1182" s="238"/>
    </row>
    <row r="1183" spans="1:1" x14ac:dyDescent="0.15">
      <c r="A1183" s="238"/>
    </row>
    <row r="1184" spans="1:1" x14ac:dyDescent="0.15">
      <c r="A1184" s="238"/>
    </row>
    <row r="1185" spans="1:1" x14ac:dyDescent="0.15">
      <c r="A1185" s="238"/>
    </row>
    <row r="1186" spans="1:1" x14ac:dyDescent="0.15">
      <c r="A1186" s="238"/>
    </row>
    <row r="1187" spans="1:1" x14ac:dyDescent="0.15">
      <c r="A1187" s="238"/>
    </row>
    <row r="1188" spans="1:1" x14ac:dyDescent="0.15">
      <c r="A1188" s="238"/>
    </row>
    <row r="1189" spans="1:1" x14ac:dyDescent="0.15">
      <c r="A1189" s="238"/>
    </row>
    <row r="1190" spans="1:1" x14ac:dyDescent="0.15">
      <c r="A1190" s="238"/>
    </row>
    <row r="1191" spans="1:1" x14ac:dyDescent="0.15">
      <c r="A1191" s="238"/>
    </row>
    <row r="1192" spans="1:1" x14ac:dyDescent="0.15">
      <c r="A1192" s="238"/>
    </row>
    <row r="1193" spans="1:1" x14ac:dyDescent="0.15">
      <c r="A1193" s="238"/>
    </row>
    <row r="1194" spans="1:1" x14ac:dyDescent="0.15">
      <c r="A1194" s="238"/>
    </row>
    <row r="1195" spans="1:1" x14ac:dyDescent="0.15">
      <c r="A1195" s="238"/>
    </row>
    <row r="1196" spans="1:1" x14ac:dyDescent="0.15">
      <c r="A1196" s="238"/>
    </row>
    <row r="1197" spans="1:1" x14ac:dyDescent="0.15">
      <c r="A1197" s="238"/>
    </row>
    <row r="1198" spans="1:1" x14ac:dyDescent="0.15">
      <c r="A1198" s="238"/>
    </row>
    <row r="1199" spans="1:1" x14ac:dyDescent="0.15">
      <c r="A1199" s="238"/>
    </row>
    <row r="1200" spans="1:1" x14ac:dyDescent="0.15">
      <c r="A1200" s="238"/>
    </row>
    <row r="1201" spans="1:1" x14ac:dyDescent="0.15">
      <c r="A1201" s="238"/>
    </row>
    <row r="1202" spans="1:1" x14ac:dyDescent="0.15">
      <c r="A1202" s="238"/>
    </row>
    <row r="1203" spans="1:1" x14ac:dyDescent="0.15">
      <c r="A1203" s="238"/>
    </row>
    <row r="1204" spans="1:1" x14ac:dyDescent="0.15">
      <c r="A1204" s="238"/>
    </row>
    <row r="1205" spans="1:1" x14ac:dyDescent="0.15">
      <c r="A1205" s="238"/>
    </row>
    <row r="1206" spans="1:1" x14ac:dyDescent="0.15">
      <c r="A1206" s="238"/>
    </row>
    <row r="1207" spans="1:1" x14ac:dyDescent="0.15">
      <c r="A1207" s="238"/>
    </row>
    <row r="1208" spans="1:1" x14ac:dyDescent="0.15">
      <c r="A1208" s="238"/>
    </row>
    <row r="1209" spans="1:1" x14ac:dyDescent="0.15">
      <c r="A1209" s="238"/>
    </row>
    <row r="1210" spans="1:1" x14ac:dyDescent="0.15">
      <c r="A1210" s="238"/>
    </row>
    <row r="1211" spans="1:1" x14ac:dyDescent="0.15">
      <c r="A1211" s="238"/>
    </row>
    <row r="1212" spans="1:1" x14ac:dyDescent="0.15">
      <c r="A1212" s="238"/>
    </row>
    <row r="1213" spans="1:1" x14ac:dyDescent="0.15">
      <c r="A1213" s="238"/>
    </row>
    <row r="1214" spans="1:1" x14ac:dyDescent="0.15">
      <c r="A1214" s="238"/>
    </row>
    <row r="1215" spans="1:1" x14ac:dyDescent="0.15">
      <c r="A1215" s="238"/>
    </row>
    <row r="1216" spans="1:1" x14ac:dyDescent="0.15">
      <c r="A1216" s="238"/>
    </row>
    <row r="1217" spans="1:1" x14ac:dyDescent="0.15">
      <c r="A1217" s="238"/>
    </row>
    <row r="1218" spans="1:1" x14ac:dyDescent="0.15">
      <c r="A1218" s="238"/>
    </row>
    <row r="1219" spans="1:1" x14ac:dyDescent="0.15">
      <c r="A1219" s="238"/>
    </row>
    <row r="1220" spans="1:1" x14ac:dyDescent="0.15">
      <c r="A1220" s="238"/>
    </row>
    <row r="1221" spans="1:1" x14ac:dyDescent="0.15">
      <c r="A1221" s="238"/>
    </row>
    <row r="1222" spans="1:1" x14ac:dyDescent="0.15">
      <c r="A1222" s="238"/>
    </row>
    <row r="1223" spans="1:1" x14ac:dyDescent="0.15">
      <c r="A1223" s="238"/>
    </row>
    <row r="1224" spans="1:1" x14ac:dyDescent="0.15">
      <c r="A1224" s="238"/>
    </row>
    <row r="1225" spans="1:1" x14ac:dyDescent="0.15">
      <c r="A1225" s="238"/>
    </row>
    <row r="1226" spans="1:1" x14ac:dyDescent="0.15">
      <c r="A1226" s="238"/>
    </row>
    <row r="1227" spans="1:1" x14ac:dyDescent="0.15">
      <c r="A1227" s="238"/>
    </row>
    <row r="1228" spans="1:1" x14ac:dyDescent="0.15">
      <c r="A1228" s="238"/>
    </row>
    <row r="1229" spans="1:1" x14ac:dyDescent="0.15">
      <c r="A1229" s="238"/>
    </row>
    <row r="1230" spans="1:1" x14ac:dyDescent="0.15">
      <c r="A1230" s="238"/>
    </row>
    <row r="1231" spans="1:1" x14ac:dyDescent="0.15">
      <c r="A1231" s="238"/>
    </row>
    <row r="1232" spans="1:1" x14ac:dyDescent="0.15">
      <c r="A1232" s="238"/>
    </row>
    <row r="1233" spans="1:1" x14ac:dyDescent="0.15">
      <c r="A1233" s="238"/>
    </row>
    <row r="1234" spans="1:1" x14ac:dyDescent="0.15">
      <c r="A1234" s="238"/>
    </row>
    <row r="1235" spans="1:1" x14ac:dyDescent="0.15">
      <c r="A1235" s="238"/>
    </row>
    <row r="1236" spans="1:1" x14ac:dyDescent="0.15">
      <c r="A1236" s="238"/>
    </row>
    <row r="1237" spans="1:1" x14ac:dyDescent="0.15">
      <c r="A1237" s="238"/>
    </row>
    <row r="1238" spans="1:1" x14ac:dyDescent="0.15">
      <c r="A1238" s="238"/>
    </row>
    <row r="1239" spans="1:1" x14ac:dyDescent="0.15">
      <c r="A1239" s="238"/>
    </row>
    <row r="1240" spans="1:1" x14ac:dyDescent="0.15">
      <c r="A1240" s="238"/>
    </row>
    <row r="1241" spans="1:1" x14ac:dyDescent="0.15">
      <c r="A1241" s="238"/>
    </row>
    <row r="1242" spans="1:1" x14ac:dyDescent="0.15">
      <c r="A1242" s="238"/>
    </row>
    <row r="1243" spans="1:1" x14ac:dyDescent="0.15">
      <c r="A1243" s="238"/>
    </row>
    <row r="1244" spans="1:1" x14ac:dyDescent="0.15">
      <c r="A1244" s="238"/>
    </row>
    <row r="1245" spans="1:1" x14ac:dyDescent="0.15">
      <c r="A1245" s="238"/>
    </row>
    <row r="1246" spans="1:1" x14ac:dyDescent="0.15">
      <c r="A1246" s="238"/>
    </row>
    <row r="1247" spans="1:1" x14ac:dyDescent="0.15">
      <c r="A1247" s="238"/>
    </row>
    <row r="1248" spans="1:1" x14ac:dyDescent="0.15">
      <c r="A1248" s="238"/>
    </row>
    <row r="1249" spans="1:1" x14ac:dyDescent="0.15">
      <c r="A1249" s="238"/>
    </row>
    <row r="1250" spans="1:1" x14ac:dyDescent="0.15">
      <c r="A1250" s="238"/>
    </row>
    <row r="1251" spans="1:1" x14ac:dyDescent="0.15">
      <c r="A1251" s="238"/>
    </row>
    <row r="1252" spans="1:1" x14ac:dyDescent="0.15">
      <c r="A1252" s="238"/>
    </row>
    <row r="1253" spans="1:1" x14ac:dyDescent="0.15">
      <c r="A1253" s="238"/>
    </row>
    <row r="1254" spans="1:1" x14ac:dyDescent="0.15">
      <c r="A1254" s="238"/>
    </row>
    <row r="1255" spans="1:1" x14ac:dyDescent="0.15">
      <c r="A1255" s="238"/>
    </row>
    <row r="1256" spans="1:1" x14ac:dyDescent="0.15">
      <c r="A1256" s="238"/>
    </row>
    <row r="1257" spans="1:1" x14ac:dyDescent="0.15">
      <c r="A1257" s="238"/>
    </row>
    <row r="1258" spans="1:1" x14ac:dyDescent="0.15">
      <c r="A1258" s="238"/>
    </row>
    <row r="1259" spans="1:1" x14ac:dyDescent="0.15">
      <c r="A1259" s="238"/>
    </row>
    <row r="1260" spans="1:1" x14ac:dyDescent="0.15">
      <c r="A1260" s="238"/>
    </row>
    <row r="1261" spans="1:1" x14ac:dyDescent="0.15">
      <c r="A1261" s="238"/>
    </row>
    <row r="1262" spans="1:1" x14ac:dyDescent="0.15">
      <c r="A1262" s="238"/>
    </row>
    <row r="1263" spans="1:1" x14ac:dyDescent="0.15">
      <c r="A1263" s="238"/>
    </row>
    <row r="1264" spans="1:1" x14ac:dyDescent="0.15">
      <c r="A1264" s="238"/>
    </row>
    <row r="1265" spans="1:1" x14ac:dyDescent="0.15">
      <c r="A1265" s="238"/>
    </row>
    <row r="1266" spans="1:1" x14ac:dyDescent="0.15">
      <c r="A1266" s="238"/>
    </row>
    <row r="1267" spans="1:1" x14ac:dyDescent="0.15">
      <c r="A1267" s="238"/>
    </row>
    <row r="1268" spans="1:1" x14ac:dyDescent="0.15">
      <c r="A1268" s="238"/>
    </row>
    <row r="1269" spans="1:1" x14ac:dyDescent="0.15">
      <c r="A1269" s="238"/>
    </row>
    <row r="1270" spans="1:1" x14ac:dyDescent="0.15">
      <c r="A1270" s="238"/>
    </row>
    <row r="1271" spans="1:1" x14ac:dyDescent="0.15">
      <c r="A1271" s="238"/>
    </row>
    <row r="1272" spans="1:1" x14ac:dyDescent="0.15">
      <c r="A1272" s="238"/>
    </row>
    <row r="1273" spans="1:1" x14ac:dyDescent="0.15">
      <c r="A1273" s="238"/>
    </row>
    <row r="1274" spans="1:1" x14ac:dyDescent="0.15">
      <c r="A1274" s="238"/>
    </row>
    <row r="1275" spans="1:1" x14ac:dyDescent="0.15">
      <c r="A1275" s="238"/>
    </row>
    <row r="1276" spans="1:1" x14ac:dyDescent="0.15">
      <c r="A1276" s="238"/>
    </row>
    <row r="1277" spans="1:1" x14ac:dyDescent="0.15">
      <c r="A1277" s="238"/>
    </row>
    <row r="1278" spans="1:1" x14ac:dyDescent="0.15">
      <c r="A1278" s="238"/>
    </row>
    <row r="1279" spans="1:1" x14ac:dyDescent="0.15">
      <c r="A1279" s="238"/>
    </row>
    <row r="1280" spans="1:1" x14ac:dyDescent="0.15">
      <c r="A1280" s="238"/>
    </row>
    <row r="1281" spans="1:1" x14ac:dyDescent="0.15">
      <c r="A1281" s="238"/>
    </row>
    <row r="1282" spans="1:1" x14ac:dyDescent="0.15">
      <c r="A1282" s="238"/>
    </row>
    <row r="1283" spans="1:1" x14ac:dyDescent="0.15">
      <c r="A1283" s="238"/>
    </row>
    <row r="1284" spans="1:1" x14ac:dyDescent="0.15">
      <c r="A1284" s="238"/>
    </row>
    <row r="1285" spans="1:1" x14ac:dyDescent="0.15">
      <c r="A1285" s="238"/>
    </row>
    <row r="1286" spans="1:1" x14ac:dyDescent="0.15">
      <c r="A1286" s="238"/>
    </row>
    <row r="1287" spans="1:1" x14ac:dyDescent="0.15">
      <c r="A1287" s="238"/>
    </row>
    <row r="1288" spans="1:1" x14ac:dyDescent="0.15">
      <c r="A1288" s="238"/>
    </row>
    <row r="1289" spans="1:1" x14ac:dyDescent="0.15">
      <c r="A1289" s="238"/>
    </row>
    <row r="1290" spans="1:1" x14ac:dyDescent="0.15">
      <c r="A1290" s="238"/>
    </row>
    <row r="1291" spans="1:1" x14ac:dyDescent="0.15">
      <c r="A1291" s="238"/>
    </row>
    <row r="1292" spans="1:1" x14ac:dyDescent="0.15">
      <c r="A1292" s="238"/>
    </row>
    <row r="1293" spans="1:1" x14ac:dyDescent="0.15">
      <c r="A1293" s="238"/>
    </row>
    <row r="1294" spans="1:1" x14ac:dyDescent="0.15">
      <c r="A1294" s="238"/>
    </row>
    <row r="1295" spans="1:1" x14ac:dyDescent="0.15">
      <c r="A1295" s="238"/>
    </row>
    <row r="1296" spans="1:1" x14ac:dyDescent="0.15">
      <c r="A1296" s="238"/>
    </row>
    <row r="1297" spans="1:1" x14ac:dyDescent="0.15">
      <c r="A1297" s="238"/>
    </row>
    <row r="1298" spans="1:1" x14ac:dyDescent="0.15">
      <c r="A1298" s="238"/>
    </row>
    <row r="1299" spans="1:1" x14ac:dyDescent="0.15">
      <c r="A1299" s="238"/>
    </row>
    <row r="1300" spans="1:1" x14ac:dyDescent="0.15">
      <c r="A1300" s="238"/>
    </row>
    <row r="1301" spans="1:1" x14ac:dyDescent="0.15">
      <c r="A1301" s="238"/>
    </row>
    <row r="1302" spans="1:1" x14ac:dyDescent="0.15">
      <c r="A1302" s="238"/>
    </row>
    <row r="1303" spans="1:1" x14ac:dyDescent="0.15">
      <c r="A1303" s="238"/>
    </row>
    <row r="1304" spans="1:1" x14ac:dyDescent="0.15">
      <c r="A1304" s="238"/>
    </row>
    <row r="1305" spans="1:1" x14ac:dyDescent="0.15">
      <c r="A1305" s="238"/>
    </row>
    <row r="1306" spans="1:1" x14ac:dyDescent="0.15">
      <c r="A1306" s="238"/>
    </row>
    <row r="1307" spans="1:1" x14ac:dyDescent="0.15">
      <c r="A1307" s="238"/>
    </row>
    <row r="1308" spans="1:1" x14ac:dyDescent="0.15">
      <c r="A1308" s="238"/>
    </row>
    <row r="1309" spans="1:1" x14ac:dyDescent="0.15">
      <c r="A1309" s="238"/>
    </row>
    <row r="1310" spans="1:1" x14ac:dyDescent="0.15">
      <c r="A1310" s="238"/>
    </row>
    <row r="1311" spans="1:1" x14ac:dyDescent="0.15">
      <c r="A1311" s="238"/>
    </row>
    <row r="1312" spans="1:1" x14ac:dyDescent="0.15">
      <c r="A1312" s="238"/>
    </row>
    <row r="1313" spans="1:1" x14ac:dyDescent="0.15">
      <c r="A1313" s="238"/>
    </row>
    <row r="1314" spans="1:1" x14ac:dyDescent="0.15">
      <c r="A1314" s="238"/>
    </row>
    <row r="1315" spans="1:1" x14ac:dyDescent="0.15">
      <c r="A1315" s="238"/>
    </row>
    <row r="1316" spans="1:1" x14ac:dyDescent="0.15">
      <c r="A1316" s="238"/>
    </row>
    <row r="1317" spans="1:1" x14ac:dyDescent="0.15">
      <c r="A1317" s="238"/>
    </row>
    <row r="1318" spans="1:1" x14ac:dyDescent="0.15">
      <c r="A1318" s="238"/>
    </row>
    <row r="1319" spans="1:1" x14ac:dyDescent="0.15">
      <c r="A1319" s="238"/>
    </row>
    <row r="1320" spans="1:1" x14ac:dyDescent="0.15">
      <c r="A1320" s="238"/>
    </row>
    <row r="1321" spans="1:1" x14ac:dyDescent="0.15">
      <c r="A1321" s="238"/>
    </row>
    <row r="1322" spans="1:1" x14ac:dyDescent="0.15">
      <c r="A1322" s="238"/>
    </row>
    <row r="1323" spans="1:1" x14ac:dyDescent="0.15">
      <c r="A1323" s="238"/>
    </row>
    <row r="1324" spans="1:1" x14ac:dyDescent="0.15">
      <c r="A1324" s="238"/>
    </row>
    <row r="1325" spans="1:1" x14ac:dyDescent="0.15">
      <c r="A1325" s="238"/>
    </row>
    <row r="1326" spans="1:1" x14ac:dyDescent="0.15">
      <c r="A1326" s="238"/>
    </row>
    <row r="1327" spans="1:1" x14ac:dyDescent="0.15">
      <c r="A1327" s="238"/>
    </row>
    <row r="1328" spans="1:1" x14ac:dyDescent="0.15">
      <c r="A1328" s="238"/>
    </row>
    <row r="1329" spans="1:1" x14ac:dyDescent="0.15">
      <c r="A1329" s="238"/>
    </row>
    <row r="1330" spans="1:1" x14ac:dyDescent="0.15">
      <c r="A1330" s="238"/>
    </row>
    <row r="1331" spans="1:1" x14ac:dyDescent="0.15">
      <c r="A1331" s="238"/>
    </row>
    <row r="1332" spans="1:1" x14ac:dyDescent="0.15">
      <c r="A1332" s="238"/>
    </row>
    <row r="1333" spans="1:1" x14ac:dyDescent="0.15">
      <c r="A1333" s="238"/>
    </row>
    <row r="1334" spans="1:1" x14ac:dyDescent="0.15">
      <c r="A1334" s="238"/>
    </row>
    <row r="1335" spans="1:1" x14ac:dyDescent="0.15">
      <c r="A1335" s="238"/>
    </row>
    <row r="1336" spans="1:1" x14ac:dyDescent="0.15">
      <c r="A1336" s="238"/>
    </row>
    <row r="1337" spans="1:1" x14ac:dyDescent="0.15">
      <c r="A1337" s="238"/>
    </row>
    <row r="1338" spans="1:1" x14ac:dyDescent="0.15">
      <c r="A1338" s="238"/>
    </row>
    <row r="1339" spans="1:1" x14ac:dyDescent="0.15">
      <c r="A1339" s="238"/>
    </row>
    <row r="1340" spans="1:1" x14ac:dyDescent="0.15">
      <c r="A1340" s="238"/>
    </row>
    <row r="1341" spans="1:1" x14ac:dyDescent="0.15">
      <c r="A1341" s="238"/>
    </row>
    <row r="1342" spans="1:1" x14ac:dyDescent="0.15">
      <c r="A1342" s="238"/>
    </row>
    <row r="1343" spans="1:1" x14ac:dyDescent="0.15">
      <c r="A1343" s="238"/>
    </row>
    <row r="1344" spans="1:1" x14ac:dyDescent="0.15">
      <c r="A1344" s="238"/>
    </row>
    <row r="1345" spans="1:1" x14ac:dyDescent="0.15">
      <c r="A1345" s="238"/>
    </row>
    <row r="1346" spans="1:1" x14ac:dyDescent="0.15">
      <c r="A1346" s="238"/>
    </row>
    <row r="1347" spans="1:1" x14ac:dyDescent="0.15">
      <c r="A1347" s="238"/>
    </row>
    <row r="1348" spans="1:1" x14ac:dyDescent="0.15">
      <c r="A1348" s="238"/>
    </row>
    <row r="1349" spans="1:1" x14ac:dyDescent="0.15">
      <c r="A1349" s="238"/>
    </row>
    <row r="1350" spans="1:1" x14ac:dyDescent="0.15">
      <c r="A1350" s="238"/>
    </row>
    <row r="1351" spans="1:1" x14ac:dyDescent="0.15">
      <c r="A1351" s="238"/>
    </row>
    <row r="1352" spans="1:1" x14ac:dyDescent="0.15">
      <c r="A1352" s="238"/>
    </row>
    <row r="1353" spans="1:1" x14ac:dyDescent="0.15">
      <c r="A1353" s="238"/>
    </row>
    <row r="1354" spans="1:1" x14ac:dyDescent="0.15">
      <c r="A1354" s="238"/>
    </row>
    <row r="1355" spans="1:1" x14ac:dyDescent="0.15">
      <c r="A1355" s="238"/>
    </row>
    <row r="1356" spans="1:1" x14ac:dyDescent="0.15">
      <c r="A1356" s="238"/>
    </row>
    <row r="1357" spans="1:1" x14ac:dyDescent="0.15">
      <c r="A1357" s="238"/>
    </row>
    <row r="1358" spans="1:1" x14ac:dyDescent="0.15">
      <c r="A1358" s="238"/>
    </row>
    <row r="1359" spans="1:1" x14ac:dyDescent="0.15">
      <c r="A1359" s="238"/>
    </row>
    <row r="1360" spans="1:1" x14ac:dyDescent="0.15">
      <c r="A1360" s="238"/>
    </row>
    <row r="1361" spans="1:1" x14ac:dyDescent="0.15">
      <c r="A1361" s="238"/>
    </row>
    <row r="1362" spans="1:1" x14ac:dyDescent="0.15">
      <c r="A1362" s="238"/>
    </row>
    <row r="1363" spans="1:1" x14ac:dyDescent="0.15">
      <c r="A1363" s="238"/>
    </row>
    <row r="1364" spans="1:1" x14ac:dyDescent="0.15">
      <c r="A1364" s="238"/>
    </row>
    <row r="1365" spans="1:1" x14ac:dyDescent="0.15">
      <c r="A1365" s="238"/>
    </row>
    <row r="1366" spans="1:1" x14ac:dyDescent="0.15">
      <c r="A1366" s="238"/>
    </row>
    <row r="1367" spans="1:1" x14ac:dyDescent="0.15">
      <c r="A1367" s="238"/>
    </row>
    <row r="1368" spans="1:1" x14ac:dyDescent="0.15">
      <c r="A1368" s="238"/>
    </row>
    <row r="1369" spans="1:1" x14ac:dyDescent="0.15">
      <c r="A1369" s="238"/>
    </row>
    <row r="1370" spans="1:1" x14ac:dyDescent="0.15">
      <c r="A1370" s="238"/>
    </row>
    <row r="1371" spans="1:1" x14ac:dyDescent="0.15">
      <c r="A1371" s="238"/>
    </row>
    <row r="1372" spans="1:1" x14ac:dyDescent="0.15">
      <c r="A1372" s="238"/>
    </row>
    <row r="1373" spans="1:1" x14ac:dyDescent="0.15">
      <c r="A1373" s="238"/>
    </row>
    <row r="1374" spans="1:1" x14ac:dyDescent="0.15">
      <c r="A1374" s="238"/>
    </row>
    <row r="1375" spans="1:1" x14ac:dyDescent="0.15">
      <c r="A1375" s="238"/>
    </row>
    <row r="1376" spans="1:1" x14ac:dyDescent="0.15">
      <c r="A1376" s="238"/>
    </row>
    <row r="1377" spans="1:1" x14ac:dyDescent="0.15">
      <c r="A1377" s="238"/>
    </row>
    <row r="1378" spans="1:1" x14ac:dyDescent="0.15">
      <c r="A1378" s="238"/>
    </row>
    <row r="1379" spans="1:1" x14ac:dyDescent="0.15">
      <c r="A1379" s="238"/>
    </row>
    <row r="1380" spans="1:1" x14ac:dyDescent="0.15">
      <c r="A1380" s="238"/>
    </row>
    <row r="1381" spans="1:1" x14ac:dyDescent="0.15">
      <c r="A1381" s="238"/>
    </row>
    <row r="1382" spans="1:1" x14ac:dyDescent="0.15">
      <c r="A1382" s="238"/>
    </row>
    <row r="1383" spans="1:1" x14ac:dyDescent="0.15">
      <c r="A1383" s="238"/>
    </row>
    <row r="1384" spans="1:1" x14ac:dyDescent="0.15">
      <c r="A1384" s="238"/>
    </row>
    <row r="1385" spans="1:1" x14ac:dyDescent="0.15">
      <c r="A1385" s="238"/>
    </row>
    <row r="1386" spans="1:1" x14ac:dyDescent="0.15">
      <c r="A1386" s="238"/>
    </row>
    <row r="1387" spans="1:1" x14ac:dyDescent="0.15">
      <c r="A1387" s="238"/>
    </row>
    <row r="1388" spans="1:1" x14ac:dyDescent="0.15">
      <c r="A1388" s="238"/>
    </row>
    <row r="1389" spans="1:1" x14ac:dyDescent="0.15">
      <c r="A1389" s="238"/>
    </row>
    <row r="1390" spans="1:1" x14ac:dyDescent="0.15">
      <c r="A1390" s="238"/>
    </row>
    <row r="1391" spans="1:1" x14ac:dyDescent="0.15">
      <c r="A1391" s="238"/>
    </row>
    <row r="1392" spans="1:1" x14ac:dyDescent="0.15">
      <c r="A1392" s="238"/>
    </row>
    <row r="1393" spans="1:1" x14ac:dyDescent="0.15">
      <c r="A1393" s="238"/>
    </row>
    <row r="1394" spans="1:1" x14ac:dyDescent="0.15">
      <c r="A1394" s="238"/>
    </row>
    <row r="1395" spans="1:1" x14ac:dyDescent="0.15">
      <c r="A1395" s="238"/>
    </row>
    <row r="1396" spans="1:1" x14ac:dyDescent="0.15">
      <c r="A1396" s="238"/>
    </row>
    <row r="1397" spans="1:1" x14ac:dyDescent="0.15">
      <c r="A1397" s="238"/>
    </row>
    <row r="1398" spans="1:1" x14ac:dyDescent="0.15">
      <c r="A1398" s="238"/>
    </row>
    <row r="1399" spans="1:1" x14ac:dyDescent="0.15">
      <c r="A1399" s="238"/>
    </row>
    <row r="1400" spans="1:1" x14ac:dyDescent="0.15">
      <c r="A1400" s="238"/>
    </row>
    <row r="1401" spans="1:1" x14ac:dyDescent="0.15">
      <c r="A1401" s="238"/>
    </row>
    <row r="1402" spans="1:1" x14ac:dyDescent="0.15">
      <c r="A1402" s="238"/>
    </row>
    <row r="1403" spans="1:1" x14ac:dyDescent="0.15">
      <c r="A1403" s="238"/>
    </row>
    <row r="1404" spans="1:1" x14ac:dyDescent="0.15">
      <c r="A1404" s="238"/>
    </row>
    <row r="1405" spans="1:1" x14ac:dyDescent="0.15">
      <c r="A1405" s="238"/>
    </row>
    <row r="1406" spans="1:1" x14ac:dyDescent="0.15">
      <c r="A1406" s="238"/>
    </row>
    <row r="1407" spans="1:1" x14ac:dyDescent="0.15">
      <c r="A1407" s="238"/>
    </row>
    <row r="1408" spans="1:1" x14ac:dyDescent="0.15">
      <c r="A1408" s="238"/>
    </row>
    <row r="1409" spans="1:1" x14ac:dyDescent="0.15">
      <c r="A1409" s="238"/>
    </row>
    <row r="1410" spans="1:1" x14ac:dyDescent="0.15">
      <c r="A1410" s="238"/>
    </row>
    <row r="1411" spans="1:1" x14ac:dyDescent="0.15">
      <c r="A1411" s="238"/>
    </row>
    <row r="1412" spans="1:1" x14ac:dyDescent="0.15">
      <c r="A1412" s="238"/>
    </row>
    <row r="1413" spans="1:1" x14ac:dyDescent="0.15">
      <c r="A1413" s="238"/>
    </row>
    <row r="1414" spans="1:1" x14ac:dyDescent="0.15">
      <c r="A1414" s="238"/>
    </row>
    <row r="1415" spans="1:1" x14ac:dyDescent="0.15">
      <c r="A1415" s="238"/>
    </row>
    <row r="1416" spans="1:1" x14ac:dyDescent="0.15">
      <c r="A1416" s="238"/>
    </row>
    <row r="1417" spans="1:1" x14ac:dyDescent="0.15">
      <c r="A1417" s="238"/>
    </row>
    <row r="1418" spans="1:1" x14ac:dyDescent="0.15">
      <c r="A1418" s="238"/>
    </row>
    <row r="1419" spans="1:1" x14ac:dyDescent="0.15">
      <c r="A1419" s="238"/>
    </row>
    <row r="1420" spans="1:1" x14ac:dyDescent="0.15">
      <c r="A1420" s="238"/>
    </row>
    <row r="1421" spans="1:1" x14ac:dyDescent="0.15">
      <c r="A1421" s="238"/>
    </row>
    <row r="1422" spans="1:1" x14ac:dyDescent="0.15">
      <c r="A1422" s="238"/>
    </row>
    <row r="1423" spans="1:1" x14ac:dyDescent="0.15">
      <c r="A1423" s="238"/>
    </row>
    <row r="1424" spans="1:1" x14ac:dyDescent="0.15">
      <c r="A1424" s="238"/>
    </row>
    <row r="1425" spans="1:1" x14ac:dyDescent="0.15">
      <c r="A1425" s="238"/>
    </row>
    <row r="1426" spans="1:1" x14ac:dyDescent="0.15">
      <c r="A1426" s="238"/>
    </row>
    <row r="1427" spans="1:1" x14ac:dyDescent="0.15">
      <c r="A1427" s="238"/>
    </row>
    <row r="1428" spans="1:1" x14ac:dyDescent="0.15">
      <c r="A1428" s="238"/>
    </row>
    <row r="1429" spans="1:1" x14ac:dyDescent="0.15">
      <c r="A1429" s="238"/>
    </row>
    <row r="1430" spans="1:1" x14ac:dyDescent="0.15">
      <c r="A1430" s="238"/>
    </row>
    <row r="1431" spans="1:1" x14ac:dyDescent="0.15">
      <c r="A1431" s="238"/>
    </row>
    <row r="1432" spans="1:1" x14ac:dyDescent="0.15">
      <c r="A1432" s="238"/>
    </row>
    <row r="1433" spans="1:1" x14ac:dyDescent="0.15">
      <c r="A1433" s="238"/>
    </row>
    <row r="1434" spans="1:1" x14ac:dyDescent="0.15">
      <c r="A1434" s="238"/>
    </row>
    <row r="1435" spans="1:1" x14ac:dyDescent="0.15">
      <c r="A1435" s="238"/>
    </row>
    <row r="1436" spans="1:1" x14ac:dyDescent="0.15">
      <c r="A1436" s="238"/>
    </row>
    <row r="1437" spans="1:1" x14ac:dyDescent="0.15">
      <c r="A1437" s="238"/>
    </row>
    <row r="1438" spans="1:1" x14ac:dyDescent="0.15">
      <c r="A1438" s="238"/>
    </row>
    <row r="1439" spans="1:1" x14ac:dyDescent="0.15">
      <c r="A1439" s="238"/>
    </row>
    <row r="1440" spans="1:1" x14ac:dyDescent="0.15">
      <c r="A1440" s="238"/>
    </row>
    <row r="1441" spans="1:1" x14ac:dyDescent="0.15">
      <c r="A1441" s="238"/>
    </row>
    <row r="1442" spans="1:1" x14ac:dyDescent="0.15">
      <c r="A1442" s="238"/>
    </row>
    <row r="1443" spans="1:1" x14ac:dyDescent="0.15">
      <c r="A1443" s="238"/>
    </row>
    <row r="1444" spans="1:1" x14ac:dyDescent="0.15">
      <c r="A1444" s="238"/>
    </row>
    <row r="1445" spans="1:1" x14ac:dyDescent="0.15">
      <c r="A1445" s="238"/>
    </row>
    <row r="1446" spans="1:1" x14ac:dyDescent="0.15">
      <c r="A1446" s="238"/>
    </row>
    <row r="1447" spans="1:1" x14ac:dyDescent="0.15">
      <c r="A1447" s="238"/>
    </row>
    <row r="1448" spans="1:1" x14ac:dyDescent="0.15">
      <c r="A1448" s="238"/>
    </row>
    <row r="1449" spans="1:1" x14ac:dyDescent="0.15">
      <c r="A1449" s="238"/>
    </row>
    <row r="1450" spans="1:1" x14ac:dyDescent="0.15">
      <c r="A1450" s="238"/>
    </row>
    <row r="1451" spans="1:1" x14ac:dyDescent="0.15">
      <c r="A1451" s="238"/>
    </row>
    <row r="1452" spans="1:1" x14ac:dyDescent="0.15">
      <c r="A1452" s="238"/>
    </row>
    <row r="1453" spans="1:1" x14ac:dyDescent="0.15">
      <c r="A1453" s="238"/>
    </row>
    <row r="1454" spans="1:1" x14ac:dyDescent="0.15">
      <c r="A1454" s="238"/>
    </row>
    <row r="1455" spans="1:1" x14ac:dyDescent="0.15">
      <c r="A1455" s="238"/>
    </row>
    <row r="1456" spans="1:1" x14ac:dyDescent="0.15">
      <c r="A1456" s="238"/>
    </row>
    <row r="1457" spans="1:1" x14ac:dyDescent="0.15">
      <c r="A1457" s="238"/>
    </row>
    <row r="1458" spans="1:1" x14ac:dyDescent="0.15">
      <c r="A1458" s="238"/>
    </row>
    <row r="1459" spans="1:1" x14ac:dyDescent="0.15">
      <c r="A1459" s="238"/>
    </row>
    <row r="1460" spans="1:1" x14ac:dyDescent="0.15">
      <c r="A1460" s="238"/>
    </row>
    <row r="1461" spans="1:1" x14ac:dyDescent="0.15">
      <c r="A1461" s="238"/>
    </row>
    <row r="1462" spans="1:1" x14ac:dyDescent="0.15">
      <c r="A1462" s="238"/>
    </row>
    <row r="1463" spans="1:1" x14ac:dyDescent="0.15">
      <c r="A1463" s="238"/>
    </row>
    <row r="1464" spans="1:1" x14ac:dyDescent="0.15">
      <c r="A1464" s="238"/>
    </row>
    <row r="1465" spans="1:1" x14ac:dyDescent="0.15">
      <c r="A1465" s="238"/>
    </row>
    <row r="1466" spans="1:1" x14ac:dyDescent="0.15">
      <c r="A1466" s="238"/>
    </row>
    <row r="1467" spans="1:1" x14ac:dyDescent="0.15">
      <c r="A1467" s="238"/>
    </row>
    <row r="1468" spans="1:1" x14ac:dyDescent="0.15">
      <c r="A1468" s="238"/>
    </row>
    <row r="1469" spans="1:1" x14ac:dyDescent="0.15">
      <c r="A1469" s="238"/>
    </row>
    <row r="1470" spans="1:1" x14ac:dyDescent="0.15">
      <c r="A1470" s="238"/>
    </row>
    <row r="1471" spans="1:1" x14ac:dyDescent="0.15">
      <c r="A1471" s="238"/>
    </row>
    <row r="1472" spans="1:1" x14ac:dyDescent="0.15">
      <c r="A1472" s="238"/>
    </row>
    <row r="1473" spans="1:1" x14ac:dyDescent="0.15">
      <c r="A1473" s="238"/>
    </row>
    <row r="1474" spans="1:1" x14ac:dyDescent="0.15">
      <c r="A1474" s="238"/>
    </row>
    <row r="1475" spans="1:1" x14ac:dyDescent="0.15">
      <c r="A1475" s="238"/>
    </row>
    <row r="1476" spans="1:1" x14ac:dyDescent="0.15">
      <c r="A1476" s="238"/>
    </row>
    <row r="1477" spans="1:1" x14ac:dyDescent="0.15">
      <c r="A1477" s="238"/>
    </row>
    <row r="1478" spans="1:1" x14ac:dyDescent="0.15">
      <c r="A1478" s="238"/>
    </row>
    <row r="1479" spans="1:1" x14ac:dyDescent="0.15">
      <c r="A1479" s="238"/>
    </row>
    <row r="1480" spans="1:1" x14ac:dyDescent="0.15">
      <c r="A1480" s="238"/>
    </row>
    <row r="1481" spans="1:1" x14ac:dyDescent="0.15">
      <c r="A1481" s="238"/>
    </row>
    <row r="1482" spans="1:1" x14ac:dyDescent="0.15">
      <c r="A1482" s="238"/>
    </row>
    <row r="1483" spans="1:1" x14ac:dyDescent="0.15">
      <c r="A1483" s="238"/>
    </row>
    <row r="1484" spans="1:1" x14ac:dyDescent="0.15">
      <c r="A1484" s="238"/>
    </row>
    <row r="1485" spans="1:1" x14ac:dyDescent="0.15">
      <c r="A1485" s="238"/>
    </row>
    <row r="1486" spans="1:1" x14ac:dyDescent="0.15">
      <c r="A1486" s="238"/>
    </row>
    <row r="1487" spans="1:1" x14ac:dyDescent="0.15">
      <c r="A1487" s="238"/>
    </row>
    <row r="1488" spans="1:1" x14ac:dyDescent="0.15">
      <c r="A1488" s="238"/>
    </row>
    <row r="1489" spans="1:1" x14ac:dyDescent="0.15">
      <c r="A1489" s="238"/>
    </row>
    <row r="1490" spans="1:1" x14ac:dyDescent="0.15">
      <c r="A1490" s="238"/>
    </row>
    <row r="1491" spans="1:1" x14ac:dyDescent="0.15">
      <c r="A1491" s="238"/>
    </row>
    <row r="1492" spans="1:1" x14ac:dyDescent="0.15">
      <c r="A1492" s="238"/>
    </row>
    <row r="1493" spans="1:1" x14ac:dyDescent="0.15">
      <c r="A1493" s="238"/>
    </row>
    <row r="1494" spans="1:1" x14ac:dyDescent="0.15">
      <c r="A1494" s="238"/>
    </row>
    <row r="1495" spans="1:1" x14ac:dyDescent="0.15">
      <c r="A1495" s="238"/>
    </row>
    <row r="1496" spans="1:1" x14ac:dyDescent="0.15">
      <c r="A1496" s="238"/>
    </row>
    <row r="1497" spans="1:1" x14ac:dyDescent="0.15">
      <c r="A1497" s="238"/>
    </row>
    <row r="1498" spans="1:1" x14ac:dyDescent="0.15">
      <c r="A1498" s="238"/>
    </row>
    <row r="1499" spans="1:1" x14ac:dyDescent="0.15">
      <c r="A1499" s="238"/>
    </row>
    <row r="1500" spans="1:1" x14ac:dyDescent="0.15">
      <c r="A1500" s="238"/>
    </row>
    <row r="1501" spans="1:1" x14ac:dyDescent="0.15">
      <c r="A1501" s="238"/>
    </row>
    <row r="1502" spans="1:1" x14ac:dyDescent="0.15">
      <c r="A1502" s="238"/>
    </row>
    <row r="1503" spans="1:1" x14ac:dyDescent="0.15">
      <c r="A1503" s="238"/>
    </row>
    <row r="1504" spans="1:1" x14ac:dyDescent="0.15">
      <c r="A1504" s="238"/>
    </row>
    <row r="1505" spans="1:1" x14ac:dyDescent="0.15">
      <c r="A1505" s="238"/>
    </row>
    <row r="1506" spans="1:1" x14ac:dyDescent="0.15">
      <c r="A1506" s="238"/>
    </row>
    <row r="1507" spans="1:1" x14ac:dyDescent="0.15">
      <c r="A1507" s="238"/>
    </row>
    <row r="1508" spans="1:1" x14ac:dyDescent="0.15">
      <c r="A1508" s="238"/>
    </row>
    <row r="1509" spans="1:1" x14ac:dyDescent="0.15">
      <c r="A1509" s="238"/>
    </row>
    <row r="1510" spans="1:1" x14ac:dyDescent="0.15">
      <c r="A1510" s="238"/>
    </row>
    <row r="1511" spans="1:1" x14ac:dyDescent="0.15">
      <c r="A1511" s="238"/>
    </row>
    <row r="1512" spans="1:1" x14ac:dyDescent="0.15">
      <c r="A1512" s="238"/>
    </row>
    <row r="1513" spans="1:1" x14ac:dyDescent="0.15">
      <c r="A1513" s="238"/>
    </row>
    <row r="1514" spans="1:1" x14ac:dyDescent="0.15">
      <c r="A1514" s="238"/>
    </row>
    <row r="1515" spans="1:1" x14ac:dyDescent="0.15">
      <c r="A1515" s="238"/>
    </row>
    <row r="1516" spans="1:1" x14ac:dyDescent="0.15">
      <c r="A1516" s="238"/>
    </row>
    <row r="1517" spans="1:1" x14ac:dyDescent="0.15">
      <c r="A1517" s="238"/>
    </row>
    <row r="1518" spans="1:1" x14ac:dyDescent="0.15">
      <c r="A1518" s="238"/>
    </row>
    <row r="1519" spans="1:1" x14ac:dyDescent="0.15">
      <c r="A1519" s="238"/>
    </row>
    <row r="1520" spans="1:1" x14ac:dyDescent="0.15">
      <c r="A1520" s="238"/>
    </row>
    <row r="1521" spans="1:1" x14ac:dyDescent="0.15">
      <c r="A1521" s="238"/>
    </row>
    <row r="1522" spans="1:1" x14ac:dyDescent="0.15">
      <c r="A1522" s="238"/>
    </row>
    <row r="1523" spans="1:1" x14ac:dyDescent="0.15">
      <c r="A1523" s="238"/>
    </row>
    <row r="1524" spans="1:1" x14ac:dyDescent="0.15">
      <c r="A1524" s="238"/>
    </row>
    <row r="1525" spans="1:1" x14ac:dyDescent="0.15">
      <c r="A1525" s="238"/>
    </row>
    <row r="1526" spans="1:1" x14ac:dyDescent="0.15">
      <c r="A1526" s="238"/>
    </row>
    <row r="1527" spans="1:1" x14ac:dyDescent="0.15">
      <c r="A1527" s="238"/>
    </row>
    <row r="1528" spans="1:1" x14ac:dyDescent="0.15">
      <c r="A1528" s="238"/>
    </row>
    <row r="1529" spans="1:1" x14ac:dyDescent="0.15">
      <c r="A1529" s="238"/>
    </row>
    <row r="1530" spans="1:1" x14ac:dyDescent="0.15">
      <c r="A1530" s="238"/>
    </row>
    <row r="1531" spans="1:1" x14ac:dyDescent="0.15">
      <c r="A1531" s="238"/>
    </row>
    <row r="1532" spans="1:1" x14ac:dyDescent="0.15">
      <c r="A1532" s="238"/>
    </row>
    <row r="1533" spans="1:1" x14ac:dyDescent="0.15">
      <c r="A1533" s="238"/>
    </row>
    <row r="1534" spans="1:1" x14ac:dyDescent="0.15">
      <c r="A1534" s="238"/>
    </row>
    <row r="1535" spans="1:1" x14ac:dyDescent="0.15">
      <c r="A1535" s="238"/>
    </row>
    <row r="1536" spans="1:1" x14ac:dyDescent="0.15">
      <c r="A1536" s="238"/>
    </row>
    <row r="1537" spans="1:1" x14ac:dyDescent="0.15">
      <c r="A1537" s="238"/>
    </row>
    <row r="1538" spans="1:1" x14ac:dyDescent="0.15">
      <c r="A1538" s="238"/>
    </row>
    <row r="1539" spans="1:1" x14ac:dyDescent="0.15">
      <c r="A1539" s="238"/>
    </row>
    <row r="1540" spans="1:1" x14ac:dyDescent="0.15">
      <c r="A1540" s="238"/>
    </row>
    <row r="1541" spans="1:1" x14ac:dyDescent="0.15">
      <c r="A1541" s="238"/>
    </row>
    <row r="1542" spans="1:1" x14ac:dyDescent="0.15">
      <c r="A1542" s="238"/>
    </row>
    <row r="1543" spans="1:1" x14ac:dyDescent="0.15">
      <c r="A1543" s="238"/>
    </row>
    <row r="1544" spans="1:1" x14ac:dyDescent="0.15">
      <c r="A1544" s="238"/>
    </row>
    <row r="1545" spans="1:1" x14ac:dyDescent="0.15">
      <c r="A1545" s="238"/>
    </row>
    <row r="1546" spans="1:1" x14ac:dyDescent="0.15">
      <c r="A1546" s="238"/>
    </row>
    <row r="1547" spans="1:1" x14ac:dyDescent="0.15">
      <c r="A1547" s="238"/>
    </row>
    <row r="1548" spans="1:1" x14ac:dyDescent="0.15">
      <c r="A1548" s="238"/>
    </row>
    <row r="1549" spans="1:1" x14ac:dyDescent="0.15">
      <c r="A1549" s="238"/>
    </row>
    <row r="1550" spans="1:1" x14ac:dyDescent="0.15">
      <c r="A1550" s="238"/>
    </row>
    <row r="1551" spans="1:1" x14ac:dyDescent="0.15">
      <c r="A1551" s="238"/>
    </row>
    <row r="1552" spans="1:1" x14ac:dyDescent="0.15">
      <c r="A1552" s="238"/>
    </row>
    <row r="1553" spans="1:1" x14ac:dyDescent="0.15">
      <c r="A1553" s="238"/>
    </row>
    <row r="1554" spans="1:1" x14ac:dyDescent="0.15">
      <c r="A1554" s="238"/>
    </row>
    <row r="1555" spans="1:1" x14ac:dyDescent="0.15">
      <c r="A1555" s="238"/>
    </row>
    <row r="1556" spans="1:1" x14ac:dyDescent="0.15">
      <c r="A1556" s="238"/>
    </row>
    <row r="1557" spans="1:1" x14ac:dyDescent="0.15">
      <c r="A1557" s="238"/>
    </row>
    <row r="1558" spans="1:1" x14ac:dyDescent="0.15">
      <c r="A1558" s="238"/>
    </row>
    <row r="1559" spans="1:1" x14ac:dyDescent="0.15">
      <c r="A1559" s="238"/>
    </row>
    <row r="1560" spans="1:1" x14ac:dyDescent="0.15">
      <c r="A1560" s="238"/>
    </row>
    <row r="1561" spans="1:1" x14ac:dyDescent="0.15">
      <c r="A1561" s="238"/>
    </row>
    <row r="1562" spans="1:1" x14ac:dyDescent="0.15">
      <c r="A1562" s="238"/>
    </row>
    <row r="1563" spans="1:1" x14ac:dyDescent="0.15">
      <c r="A1563" s="238"/>
    </row>
    <row r="1564" spans="1:1" x14ac:dyDescent="0.15">
      <c r="A1564" s="238"/>
    </row>
    <row r="1565" spans="1:1" x14ac:dyDescent="0.15">
      <c r="A1565" s="238"/>
    </row>
    <row r="1566" spans="1:1" x14ac:dyDescent="0.15">
      <c r="A1566" s="238"/>
    </row>
    <row r="1567" spans="1:1" x14ac:dyDescent="0.15">
      <c r="A1567" s="238"/>
    </row>
    <row r="1568" spans="1:1" x14ac:dyDescent="0.15">
      <c r="A1568" s="238"/>
    </row>
    <row r="1569" spans="1:1" x14ac:dyDescent="0.15">
      <c r="A1569" s="238"/>
    </row>
    <row r="1570" spans="1:1" x14ac:dyDescent="0.15">
      <c r="A1570" s="238"/>
    </row>
    <row r="1571" spans="1:1" x14ac:dyDescent="0.15">
      <c r="A1571" s="238"/>
    </row>
    <row r="1572" spans="1:1" x14ac:dyDescent="0.15">
      <c r="A1572" s="238"/>
    </row>
    <row r="1573" spans="1:1" x14ac:dyDescent="0.15">
      <c r="A1573" s="238"/>
    </row>
    <row r="1574" spans="1:1" x14ac:dyDescent="0.15">
      <c r="A1574" s="238"/>
    </row>
    <row r="1575" spans="1:1" x14ac:dyDescent="0.15">
      <c r="A1575" s="238"/>
    </row>
    <row r="1576" spans="1:1" x14ac:dyDescent="0.15">
      <c r="A1576" s="238"/>
    </row>
    <row r="1577" spans="1:1" x14ac:dyDescent="0.15">
      <c r="A1577" s="238"/>
    </row>
    <row r="1578" spans="1:1" x14ac:dyDescent="0.15">
      <c r="A1578" s="238"/>
    </row>
    <row r="1579" spans="1:1" x14ac:dyDescent="0.15">
      <c r="A1579" s="238"/>
    </row>
    <row r="1580" spans="1:1" x14ac:dyDescent="0.15">
      <c r="A1580" s="238"/>
    </row>
    <row r="1581" spans="1:1" x14ac:dyDescent="0.15">
      <c r="A1581" s="238"/>
    </row>
    <row r="1582" spans="1:1" x14ac:dyDescent="0.15">
      <c r="A1582" s="238"/>
    </row>
    <row r="1583" spans="1:1" x14ac:dyDescent="0.15">
      <c r="A1583" s="238"/>
    </row>
    <row r="1584" spans="1:1" x14ac:dyDescent="0.15">
      <c r="A1584" s="238"/>
    </row>
    <row r="1585" spans="1:1" x14ac:dyDescent="0.15">
      <c r="A1585" s="238"/>
    </row>
    <row r="1586" spans="1:1" x14ac:dyDescent="0.15">
      <c r="A1586" s="238"/>
    </row>
    <row r="1587" spans="1:1" x14ac:dyDescent="0.15">
      <c r="A1587" s="238"/>
    </row>
    <row r="1588" spans="1:1" x14ac:dyDescent="0.15">
      <c r="A1588" s="238"/>
    </row>
    <row r="1589" spans="1:1" x14ac:dyDescent="0.15">
      <c r="A1589" s="238"/>
    </row>
    <row r="1590" spans="1:1" x14ac:dyDescent="0.15">
      <c r="A1590" s="238"/>
    </row>
    <row r="1591" spans="1:1" x14ac:dyDescent="0.15">
      <c r="A1591" s="238"/>
    </row>
    <row r="1592" spans="1:1" x14ac:dyDescent="0.15">
      <c r="A1592" s="238"/>
    </row>
    <row r="1593" spans="1:1" x14ac:dyDescent="0.15">
      <c r="A1593" s="238"/>
    </row>
    <row r="1594" spans="1:1" x14ac:dyDescent="0.15">
      <c r="A1594" s="238"/>
    </row>
    <row r="1595" spans="1:1" x14ac:dyDescent="0.15">
      <c r="A1595" s="238"/>
    </row>
    <row r="1596" spans="1:1" x14ac:dyDescent="0.15">
      <c r="A1596" s="238"/>
    </row>
    <row r="1597" spans="1:1" x14ac:dyDescent="0.15">
      <c r="A1597" s="238"/>
    </row>
    <row r="1598" spans="1:1" x14ac:dyDescent="0.15">
      <c r="A1598" s="238"/>
    </row>
    <row r="1599" spans="1:1" x14ac:dyDescent="0.15">
      <c r="A1599" s="238"/>
    </row>
    <row r="1600" spans="1:1" x14ac:dyDescent="0.15">
      <c r="A1600" s="238"/>
    </row>
    <row r="1601" spans="1:1" x14ac:dyDescent="0.15">
      <c r="A1601" s="238"/>
    </row>
    <row r="1602" spans="1:1" x14ac:dyDescent="0.15">
      <c r="A1602" s="238"/>
    </row>
    <row r="1603" spans="1:1" x14ac:dyDescent="0.15">
      <c r="A1603" s="238"/>
    </row>
    <row r="1604" spans="1:1" x14ac:dyDescent="0.15">
      <c r="A1604" s="238"/>
    </row>
    <row r="1605" spans="1:1" x14ac:dyDescent="0.15">
      <c r="A1605" s="238"/>
    </row>
    <row r="1606" spans="1:1" x14ac:dyDescent="0.15">
      <c r="A1606" s="238"/>
    </row>
    <row r="1607" spans="1:1" x14ac:dyDescent="0.15">
      <c r="A1607" s="238"/>
    </row>
    <row r="1608" spans="1:1" x14ac:dyDescent="0.15">
      <c r="A1608" s="238"/>
    </row>
    <row r="1609" spans="1:1" x14ac:dyDescent="0.15">
      <c r="A1609" s="238"/>
    </row>
    <row r="1610" spans="1:1" x14ac:dyDescent="0.15">
      <c r="A1610" s="238"/>
    </row>
    <row r="1611" spans="1:1" x14ac:dyDescent="0.15">
      <c r="A1611" s="238"/>
    </row>
    <row r="1612" spans="1:1" x14ac:dyDescent="0.15">
      <c r="A1612" s="238"/>
    </row>
    <row r="1613" spans="1:1" x14ac:dyDescent="0.15">
      <c r="A1613" s="238"/>
    </row>
    <row r="1614" spans="1:1" x14ac:dyDescent="0.15">
      <c r="A1614" s="238"/>
    </row>
    <row r="1615" spans="1:1" x14ac:dyDescent="0.15">
      <c r="A1615" s="238"/>
    </row>
    <row r="1616" spans="1:1" x14ac:dyDescent="0.15">
      <c r="A1616" s="238"/>
    </row>
    <row r="1617" spans="1:1" x14ac:dyDescent="0.15">
      <c r="A1617" s="238"/>
    </row>
    <row r="1618" spans="1:1" x14ac:dyDescent="0.15">
      <c r="A1618" s="238"/>
    </row>
    <row r="1619" spans="1:1" x14ac:dyDescent="0.15">
      <c r="A1619" s="238"/>
    </row>
    <row r="1620" spans="1:1" x14ac:dyDescent="0.15">
      <c r="A1620" s="238"/>
    </row>
    <row r="1621" spans="1:1" x14ac:dyDescent="0.15">
      <c r="A1621" s="238"/>
    </row>
    <row r="1622" spans="1:1" x14ac:dyDescent="0.15">
      <c r="A1622" s="238"/>
    </row>
    <row r="1623" spans="1:1" x14ac:dyDescent="0.15">
      <c r="A1623" s="238"/>
    </row>
    <row r="1624" spans="1:1" x14ac:dyDescent="0.15">
      <c r="A1624" s="238"/>
    </row>
    <row r="1625" spans="1:1" x14ac:dyDescent="0.15">
      <c r="A1625" s="238"/>
    </row>
    <row r="1626" spans="1:1" x14ac:dyDescent="0.15">
      <c r="A1626" s="238"/>
    </row>
    <row r="1627" spans="1:1" x14ac:dyDescent="0.15">
      <c r="A1627" s="238"/>
    </row>
    <row r="1628" spans="1:1" x14ac:dyDescent="0.15">
      <c r="A1628" s="238"/>
    </row>
    <row r="1629" spans="1:1" x14ac:dyDescent="0.15">
      <c r="A1629" s="238"/>
    </row>
    <row r="1630" spans="1:1" x14ac:dyDescent="0.15">
      <c r="A1630" s="238"/>
    </row>
    <row r="1631" spans="1:1" x14ac:dyDescent="0.15">
      <c r="A1631" s="238"/>
    </row>
    <row r="1632" spans="1:1" x14ac:dyDescent="0.15">
      <c r="A1632" s="238"/>
    </row>
    <row r="1633" spans="1:1" x14ac:dyDescent="0.15">
      <c r="A1633" s="238"/>
    </row>
    <row r="1634" spans="1:1" x14ac:dyDescent="0.15">
      <c r="A1634" s="238"/>
    </row>
    <row r="1635" spans="1:1" x14ac:dyDescent="0.15">
      <c r="A1635" s="238"/>
    </row>
    <row r="1636" spans="1:1" x14ac:dyDescent="0.15">
      <c r="A1636" s="238"/>
    </row>
    <row r="1637" spans="1:1" x14ac:dyDescent="0.15">
      <c r="A1637" s="238"/>
    </row>
    <row r="1638" spans="1:1" x14ac:dyDescent="0.15">
      <c r="A1638" s="238"/>
    </row>
    <row r="1639" spans="1:1" x14ac:dyDescent="0.15">
      <c r="A1639" s="238"/>
    </row>
    <row r="1640" spans="1:1" x14ac:dyDescent="0.15">
      <c r="A1640" s="238"/>
    </row>
    <row r="1641" spans="1:1" x14ac:dyDescent="0.15">
      <c r="A1641" s="238"/>
    </row>
    <row r="1642" spans="1:1" x14ac:dyDescent="0.15">
      <c r="A1642" s="238"/>
    </row>
    <row r="1643" spans="1:1" x14ac:dyDescent="0.15">
      <c r="A1643" s="238"/>
    </row>
    <row r="1644" spans="1:1" x14ac:dyDescent="0.15">
      <c r="A1644" s="238"/>
    </row>
    <row r="1645" spans="1:1" x14ac:dyDescent="0.15">
      <c r="A1645" s="238"/>
    </row>
    <row r="1646" spans="1:1" x14ac:dyDescent="0.15">
      <c r="A1646" s="238"/>
    </row>
    <row r="1647" spans="1:1" x14ac:dyDescent="0.15">
      <c r="A1647" s="238"/>
    </row>
    <row r="1648" spans="1:1" x14ac:dyDescent="0.15">
      <c r="A1648" s="238"/>
    </row>
    <row r="1649" spans="1:1" x14ac:dyDescent="0.15">
      <c r="A1649" s="238"/>
    </row>
    <row r="1650" spans="1:1" x14ac:dyDescent="0.15">
      <c r="A1650" s="238"/>
    </row>
    <row r="1651" spans="1:1" x14ac:dyDescent="0.15">
      <c r="A1651" s="238"/>
    </row>
    <row r="1652" spans="1:1" x14ac:dyDescent="0.15">
      <c r="A1652" s="238"/>
    </row>
    <row r="1653" spans="1:1" x14ac:dyDescent="0.15">
      <c r="A1653" s="238"/>
    </row>
    <row r="1654" spans="1:1" x14ac:dyDescent="0.15">
      <c r="A1654" s="238"/>
    </row>
    <row r="1655" spans="1:1" x14ac:dyDescent="0.15">
      <c r="A1655" s="238"/>
    </row>
    <row r="1656" spans="1:1" x14ac:dyDescent="0.15">
      <c r="A1656" s="238"/>
    </row>
    <row r="1657" spans="1:1" x14ac:dyDescent="0.15">
      <c r="A1657" s="238"/>
    </row>
    <row r="1658" spans="1:1" x14ac:dyDescent="0.15">
      <c r="A1658" s="238"/>
    </row>
    <row r="1659" spans="1:1" x14ac:dyDescent="0.15">
      <c r="A1659" s="238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3" customFormat="1" x14ac:dyDescent="0.15">
      <c r="A1" s="175" t="s">
        <v>168</v>
      </c>
      <c r="B1" s="244" t="str">
        <f>MWH!C6</f>
        <v>Jan-02</v>
      </c>
      <c r="C1" s="244" t="str">
        <f>MWH!D6</f>
        <v>Feb-02</v>
      </c>
      <c r="D1" s="244" t="str">
        <f>MWH!E6</f>
        <v>Mar-02</v>
      </c>
      <c r="E1" s="244" t="str">
        <f>MWH!F6</f>
        <v>Apr-02</v>
      </c>
      <c r="F1" s="244" t="str">
        <f>MWH!G6</f>
        <v>May-02</v>
      </c>
      <c r="G1" s="244" t="str">
        <f>MWH!H6</f>
        <v>Jun-02</v>
      </c>
      <c r="H1" s="244" t="str">
        <f>MWH!I6</f>
        <v>Jul-02</v>
      </c>
      <c r="I1" s="244" t="str">
        <f>MWH!J6</f>
        <v>Aug-02</v>
      </c>
      <c r="J1" s="244" t="str">
        <f>MWH!K6</f>
        <v>Sep-02</v>
      </c>
      <c r="K1" s="244" t="str">
        <f>MWH!L6</f>
        <v>Oct-02</v>
      </c>
      <c r="L1" s="244" t="str">
        <f>MWH!M6</f>
        <v>Nov-02</v>
      </c>
      <c r="M1" s="244" t="str">
        <f>MWH!N6</f>
        <v>Dec-02</v>
      </c>
      <c r="N1" s="244" t="str">
        <f>MWH!O6</f>
        <v>Jan-03</v>
      </c>
      <c r="O1" s="244" t="str">
        <f>MWH!P6</f>
        <v>Feb-03</v>
      </c>
      <c r="P1" s="244" t="str">
        <f>MWH!Q6</f>
        <v>Mar-03</v>
      </c>
      <c r="Q1" s="244" t="str">
        <f>MWH!R6</f>
        <v>Apr-03</v>
      </c>
      <c r="R1" s="244" t="str">
        <f>MWH!S6</f>
        <v>May-03</v>
      </c>
      <c r="S1" s="244" t="str">
        <f>MWH!T6</f>
        <v>Jun-03</v>
      </c>
      <c r="T1" s="244" t="str">
        <f>MWH!U6</f>
        <v>Jul-03</v>
      </c>
      <c r="U1" s="244" t="str">
        <f>MWH!V6</f>
        <v>Aug-03</v>
      </c>
      <c r="V1" s="244" t="str">
        <f>MWH!W6</f>
        <v>Sep-03</v>
      </c>
      <c r="W1" s="244" t="str">
        <f>MWH!X6</f>
        <v>Oct-03</v>
      </c>
      <c r="X1" s="244" t="str">
        <f>MWH!Y6</f>
        <v>Nov-03</v>
      </c>
      <c r="Y1" s="244" t="str">
        <f>MWH!Z6</f>
        <v>Dec-03</v>
      </c>
      <c r="Z1" s="244"/>
    </row>
    <row r="3" spans="1:32" x14ac:dyDescent="0.15">
      <c r="A3" s="10" t="s">
        <v>108</v>
      </c>
      <c r="B3" s="176">
        <f>MWH!C30</f>
        <v>-73819.020000000019</v>
      </c>
      <c r="C3" s="176">
        <f>MWH!D30</f>
        <v>-89553.55700000003</v>
      </c>
      <c r="D3" s="176">
        <f>MWH!E30</f>
        <v>-26239.515999999945</v>
      </c>
      <c r="E3" s="176">
        <f>MWH!F30</f>
        <v>-133799.11099999992</v>
      </c>
      <c r="F3" s="176">
        <f>MWH!G30</f>
        <v>-82590.90200000006</v>
      </c>
      <c r="G3" s="176">
        <f>MWH!H30</f>
        <v>-220206.57300000003</v>
      </c>
      <c r="H3" s="176">
        <f>MWH!I30</f>
        <v>51447.708000000042</v>
      </c>
      <c r="I3" s="176">
        <f>MWH!J30</f>
        <v>59895.773999999976</v>
      </c>
      <c r="J3" s="176">
        <f>MWH!K30</f>
        <v>15300.82699999999</v>
      </c>
      <c r="K3" s="176">
        <f>MWH!L30</f>
        <v>-1122.3390000000363</v>
      </c>
      <c r="L3" s="176">
        <f>MWH!M30</f>
        <v>-129054.67599999998</v>
      </c>
      <c r="M3" s="176">
        <f>MWH!N30</f>
        <v>-160917.02399999992</v>
      </c>
      <c r="N3" s="176">
        <f>MWH!O30</f>
        <v>-490293.26699999999</v>
      </c>
      <c r="O3" s="176">
        <f>MWH!P30</f>
        <v>-410484.79099999997</v>
      </c>
      <c r="P3" s="176">
        <f>MWH!Q30</f>
        <v>-372074.61299999995</v>
      </c>
      <c r="Q3" s="176">
        <f>MWH!R30</f>
        <v>-462378.48799999995</v>
      </c>
      <c r="R3" s="176">
        <f>MWH!S30</f>
        <v>-471952.09500000003</v>
      </c>
      <c r="S3" s="176">
        <f>MWH!T30</f>
        <v>-473626.51700000005</v>
      </c>
      <c r="T3" s="176">
        <f>MWH!U30</f>
        <v>-273484.27000000008</v>
      </c>
      <c r="U3" s="176">
        <f>MWH!V30</f>
        <v>-316496.03900000005</v>
      </c>
      <c r="V3" s="176">
        <f>MWH!W30</f>
        <v>-256375.73599999992</v>
      </c>
      <c r="W3" s="176">
        <f>MWH!X30</f>
        <v>-359991.19319999998</v>
      </c>
      <c r="X3" s="176">
        <f>MWH!Y30</f>
        <v>-426294.79799999995</v>
      </c>
      <c r="Y3" s="176">
        <f>MWH!Z30</f>
        <v>-513490.43700000003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-790658.40899999999</v>
      </c>
      <c r="N5" s="176">
        <f t="shared" ref="N5:Y5" si="0">SUM(C3:N3)</f>
        <v>-1207132.656</v>
      </c>
      <c r="O5" s="176">
        <f t="shared" si="0"/>
        <v>-1528063.89</v>
      </c>
      <c r="P5" s="176">
        <f t="shared" si="0"/>
        <v>-1873898.9869999997</v>
      </c>
      <c r="Q5" s="176">
        <f t="shared" si="0"/>
        <v>-2202478.3640000001</v>
      </c>
      <c r="R5" s="176">
        <f t="shared" si="0"/>
        <v>-2591839.557</v>
      </c>
      <c r="S5" s="176">
        <f t="shared" si="0"/>
        <v>-2845259.5009999997</v>
      </c>
      <c r="T5" s="176">
        <f t="shared" si="0"/>
        <v>-3170191.4789999998</v>
      </c>
      <c r="U5" s="176">
        <f t="shared" si="0"/>
        <v>-3546583.2919999999</v>
      </c>
      <c r="V5" s="176">
        <f t="shared" si="0"/>
        <v>-3818259.8549999995</v>
      </c>
      <c r="W5" s="176">
        <f t="shared" si="0"/>
        <v>-4177128.7091999999</v>
      </c>
      <c r="X5" s="176">
        <f t="shared" si="0"/>
        <v>-4474368.8311999999</v>
      </c>
      <c r="Y5" s="176">
        <f t="shared" si="0"/>
        <v>-4826942.2441999996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1">
        <f>MAX(B5:Y5)</f>
        <v>-790658.40899999999</v>
      </c>
      <c r="C7" s="176">
        <f>MIN(M5:Y5)</f>
        <v>-4826942.2441999996</v>
      </c>
    </row>
    <row r="8" spans="1:32" x14ac:dyDescent="0.15">
      <c r="B8" s="242">
        <f>IF(ABS(C7)&gt;ABS(B7),C7,B7)</f>
        <v>-4826942.2441999996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0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28,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  <c r="O105" s="153">
        <f>'5-DAY'!C137/1000</f>
        <v>-11.522</v>
      </c>
      <c r="P105" s="153">
        <f t="shared" ref="P105:P110" si="56">SUM(O101:O105)</f>
        <v>106.73</v>
      </c>
      <c r="Q105" s="124">
        <f t="shared" ref="Q105:Q110" si="57">Q104+O105</f>
        <v>465.06699999999995</v>
      </c>
      <c r="R105" s="153">
        <f t="shared" ref="R105:R110" si="58">R104+O105</f>
        <v>1283.7070100000003</v>
      </c>
      <c r="S105" s="153">
        <f t="shared" ref="S105:S110" si="59">S104+O105</f>
        <v>-12858.53499</v>
      </c>
      <c r="T105" s="153">
        <f>VAR!C100/1000</f>
        <v>51.993000000000002</v>
      </c>
    </row>
    <row r="106" spans="14:20" x14ac:dyDescent="0.15">
      <c r="N106" s="151">
        <f>'5-DAY'!A138</f>
        <v>37246</v>
      </c>
      <c r="O106" s="153">
        <f>'5-DAY'!C138/1000</f>
        <v>41.917999999999999</v>
      </c>
      <c r="P106" s="153">
        <f t="shared" si="56"/>
        <v>63.503</v>
      </c>
      <c r="Q106" s="124">
        <f t="shared" si="57"/>
        <v>506.98499999999996</v>
      </c>
      <c r="R106" s="153">
        <f t="shared" si="58"/>
        <v>1325.6250100000002</v>
      </c>
      <c r="S106" s="153">
        <f t="shared" si="59"/>
        <v>-12816.61699</v>
      </c>
      <c r="T106" s="153">
        <f>VAR!C101/1000</f>
        <v>59.793999999999997</v>
      </c>
    </row>
    <row r="107" spans="14:20" x14ac:dyDescent="0.15">
      <c r="N107" s="151">
        <f>'5-DAY'!A139</f>
        <v>37249</v>
      </c>
      <c r="O107" s="153">
        <f>'5-DAY'!C139/1000</f>
        <v>0</v>
      </c>
      <c r="P107" s="153">
        <f t="shared" si="56"/>
        <v>21.259999999999998</v>
      </c>
      <c r="Q107" s="124">
        <f t="shared" si="57"/>
        <v>506.98499999999996</v>
      </c>
      <c r="R107" s="153">
        <f t="shared" si="58"/>
        <v>1325.6250100000002</v>
      </c>
      <c r="S107" s="153">
        <f t="shared" si="59"/>
        <v>-12816.61699</v>
      </c>
      <c r="T107" s="153">
        <f>VAR!C102/1000</f>
        <v>59.793999999999997</v>
      </c>
    </row>
    <row r="108" spans="14:20" x14ac:dyDescent="0.15">
      <c r="N108" s="151">
        <f>'5-DAY'!A140</f>
        <v>37251</v>
      </c>
      <c r="O108" s="153">
        <f>'5-DAY'!C140/1000</f>
        <v>-29.132000000000001</v>
      </c>
      <c r="P108" s="153">
        <f t="shared" si="56"/>
        <v>-13.957000000000004</v>
      </c>
      <c r="Q108" s="124">
        <f t="shared" si="57"/>
        <v>477.85299999999995</v>
      </c>
      <c r="R108" s="153">
        <f t="shared" si="58"/>
        <v>1296.4930100000001</v>
      </c>
      <c r="S108" s="153">
        <f t="shared" si="59"/>
        <v>-12845.74899</v>
      </c>
      <c r="T108" s="153">
        <f>VAR!C103/1000</f>
        <v>59.793999999999997</v>
      </c>
    </row>
    <row r="109" spans="14:20" x14ac:dyDescent="0.15">
      <c r="N109" s="151">
        <f>'5-DAY'!A141</f>
        <v>37252</v>
      </c>
      <c r="O109" s="153">
        <f>'5-DAY'!C141/1000</f>
        <v>-101.31399999999999</v>
      </c>
      <c r="P109" s="153">
        <f t="shared" si="56"/>
        <v>-100.05</v>
      </c>
      <c r="Q109" s="124">
        <f t="shared" si="57"/>
        <v>376.53899999999999</v>
      </c>
      <c r="R109" s="153">
        <f t="shared" si="58"/>
        <v>1195.1790100000001</v>
      </c>
      <c r="S109" s="153">
        <f t="shared" si="59"/>
        <v>-12947.06299</v>
      </c>
      <c r="T109" s="153">
        <f>VAR!C104/1000</f>
        <v>58.755000000000003</v>
      </c>
    </row>
    <row r="110" spans="14:20" x14ac:dyDescent="0.15">
      <c r="N110" s="151">
        <f>'5-DAY'!A142</f>
        <v>37253</v>
      </c>
      <c r="O110" s="153">
        <f>'5-DAY'!C142/1000</f>
        <v>-33.773000000000003</v>
      </c>
      <c r="P110" s="153">
        <f t="shared" si="56"/>
        <v>-122.30099999999999</v>
      </c>
      <c r="Q110" s="124">
        <f t="shared" si="57"/>
        <v>342.76599999999996</v>
      </c>
      <c r="R110" s="153">
        <f t="shared" si="58"/>
        <v>1161.4060100000002</v>
      </c>
      <c r="S110" s="153">
        <f t="shared" si="59"/>
        <v>-12980.83599</v>
      </c>
      <c r="T110" s="153">
        <f>VAR!C105/1000</f>
        <v>60.124000000000002</v>
      </c>
    </row>
    <row r="111" spans="14:20" x14ac:dyDescent="0.15">
      <c r="N111" s="121">
        <f>'5-DAY'!A143</f>
        <v>37256</v>
      </c>
      <c r="O111" s="201"/>
      <c r="P111" s="201"/>
      <c r="Q111" s="201"/>
      <c r="R111" s="201"/>
      <c r="S111" s="201"/>
      <c r="T111" s="201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12/28/2001</v>
      </c>
    </row>
    <row r="3" spans="1:27" ht="12" customHeight="1" x14ac:dyDescent="0.15">
      <c r="A3" s="125" t="str">
        <f>'MWA FIXED INPUT PG'!A3</f>
        <v>As of:                12/28/2001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229</v>
      </c>
      <c r="D5" s="130" t="s">
        <v>230</v>
      </c>
      <c r="E5" s="130" t="s">
        <v>231</v>
      </c>
      <c r="F5" s="130" t="s">
        <v>232</v>
      </c>
      <c r="G5" s="130" t="s">
        <v>233</v>
      </c>
      <c r="H5" s="130" t="s">
        <v>234</v>
      </c>
      <c r="I5" s="130" t="s">
        <v>235</v>
      </c>
      <c r="J5" s="130" t="s">
        <v>236</v>
      </c>
      <c r="K5" s="130" t="s">
        <v>237</v>
      </c>
      <c r="L5" s="130" t="s">
        <v>238</v>
      </c>
      <c r="M5" s="130" t="s">
        <v>239</v>
      </c>
      <c r="N5" s="130" t="s">
        <v>240</v>
      </c>
      <c r="O5" s="130" t="s">
        <v>241</v>
      </c>
      <c r="P5" s="130" t="s">
        <v>242</v>
      </c>
      <c r="Q5" s="130" t="s">
        <v>243</v>
      </c>
      <c r="R5" s="130" t="s">
        <v>244</v>
      </c>
      <c r="S5" s="130" t="s">
        <v>245</v>
      </c>
      <c r="T5" s="130" t="s">
        <v>246</v>
      </c>
      <c r="U5" s="130" t="s">
        <v>247</v>
      </c>
      <c r="V5" s="130" t="s">
        <v>248</v>
      </c>
      <c r="W5" s="130" t="s">
        <v>249</v>
      </c>
      <c r="X5" s="130" t="s">
        <v>250</v>
      </c>
      <c r="Y5" s="130" t="s">
        <v>251</v>
      </c>
      <c r="Z5" s="130" t="s">
        <v>252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1058.567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846.92280000000005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1797.5003999999999</v>
      </c>
      <c r="D8" s="132">
        <f t="shared" ref="D8:AA8" si="2">D21+D36</f>
        <v>1571.6356000000001</v>
      </c>
      <c r="E8" s="132">
        <f t="shared" si="2"/>
        <v>1375.7646</v>
      </c>
      <c r="F8" s="132">
        <f t="shared" si="2"/>
        <v>1342.1703</v>
      </c>
      <c r="G8" s="132">
        <f t="shared" si="2"/>
        <v>1323.2605000000001</v>
      </c>
      <c r="H8" s="132">
        <f t="shared" si="2"/>
        <v>1193.703</v>
      </c>
      <c r="I8" s="132">
        <f t="shared" si="2"/>
        <v>1653.4090000000001</v>
      </c>
      <c r="J8" s="132">
        <f t="shared" si="2"/>
        <v>1654.8668</v>
      </c>
      <c r="K8" s="132">
        <f t="shared" si="2"/>
        <v>1592.4671000000001</v>
      </c>
      <c r="L8" s="132">
        <f t="shared" si="2"/>
        <v>1507.5</v>
      </c>
      <c r="M8" s="132">
        <f t="shared" si="2"/>
        <v>1526.7563</v>
      </c>
      <c r="N8" s="132">
        <f t="shared" si="2"/>
        <v>1708.0346</v>
      </c>
      <c r="O8" s="132">
        <f t="shared" si="2"/>
        <v>1720.8258000000001</v>
      </c>
      <c r="P8" s="132">
        <f t="shared" si="2"/>
        <v>1688.348</v>
      </c>
      <c r="Q8" s="132">
        <f t="shared" si="2"/>
        <v>1487.0690999999999</v>
      </c>
      <c r="R8" s="132">
        <f t="shared" si="2"/>
        <v>1329.2121999999999</v>
      </c>
      <c r="S8" s="132">
        <f t="shared" si="2"/>
        <v>1178.7088000000001</v>
      </c>
      <c r="T8" s="132">
        <f t="shared" si="2"/>
        <v>1221.4426000000001</v>
      </c>
      <c r="U8" s="132">
        <f t="shared" si="2"/>
        <v>1638.8516</v>
      </c>
      <c r="V8" s="132">
        <f t="shared" si="2"/>
        <v>1606.3273999999999</v>
      </c>
      <c r="W8" s="132">
        <f t="shared" si="2"/>
        <v>1538.3348000000001</v>
      </c>
      <c r="X8" s="132">
        <f t="shared" si="2"/>
        <v>1435.3484000000001</v>
      </c>
      <c r="Y8" s="132">
        <f t="shared" si="2"/>
        <v>1536.585</v>
      </c>
      <c r="Z8" s="132">
        <f t="shared" si="2"/>
        <v>1649.8927000000001</v>
      </c>
      <c r="AA8" s="132">
        <f t="shared" si="2"/>
        <v>1511.1722</v>
      </c>
    </row>
    <row r="9" spans="1:27" ht="11.25" customHeight="1" x14ac:dyDescent="0.15">
      <c r="A9" s="131" t="s">
        <v>116</v>
      </c>
      <c r="C9" s="134">
        <f>SUM(C6:C8)</f>
        <v>-25.684999999999945</v>
      </c>
      <c r="D9" s="134">
        <f t="shared" ref="D9:AA9" si="3">SUM(D6:D8)</f>
        <v>-13.073500000000195</v>
      </c>
      <c r="E9" s="134">
        <f t="shared" si="3"/>
        <v>103.02249999999981</v>
      </c>
      <c r="F9" s="134">
        <f t="shared" si="3"/>
        <v>-27.526100000000042</v>
      </c>
      <c r="G9" s="134">
        <f t="shared" si="3"/>
        <v>40.387100000000146</v>
      </c>
      <c r="H9" s="134">
        <f t="shared" si="3"/>
        <v>-209.94950000000017</v>
      </c>
      <c r="I9" s="134">
        <f t="shared" si="3"/>
        <v>161.57500000000027</v>
      </c>
      <c r="J9" s="134">
        <f t="shared" si="3"/>
        <v>179.6416999999999</v>
      </c>
      <c r="K9" s="134">
        <f t="shared" si="3"/>
        <v>184.52050000000008</v>
      </c>
      <c r="L9" s="134">
        <f t="shared" si="3"/>
        <v>197.89150000000018</v>
      </c>
      <c r="M9" s="134">
        <f t="shared" si="3"/>
        <v>47.266299999999774</v>
      </c>
      <c r="N9" s="134">
        <f t="shared" si="3"/>
        <v>-26.565399999999954</v>
      </c>
      <c r="O9" s="134">
        <f t="shared" si="3"/>
        <v>-569.68769999999995</v>
      </c>
      <c r="P9" s="134">
        <f t="shared" si="3"/>
        <v>-507.63999999999987</v>
      </c>
      <c r="Q9" s="134">
        <f t="shared" si="3"/>
        <v>-458.76649999999995</v>
      </c>
      <c r="R9" s="134">
        <f t="shared" si="3"/>
        <v>-583.40689999999995</v>
      </c>
      <c r="S9" s="134">
        <f t="shared" si="3"/>
        <v>-601.65309999999999</v>
      </c>
      <c r="T9" s="134">
        <f t="shared" si="3"/>
        <v>-602.73490000000015</v>
      </c>
      <c r="U9" s="134">
        <f t="shared" si="3"/>
        <v>-396.49820000000022</v>
      </c>
      <c r="V9" s="134">
        <f t="shared" si="3"/>
        <v>-447.32770000000005</v>
      </c>
      <c r="W9" s="134">
        <f t="shared" si="3"/>
        <v>-358.36769999999979</v>
      </c>
      <c r="X9" s="134">
        <f t="shared" si="3"/>
        <v>-424.50119999999993</v>
      </c>
      <c r="Y9" s="134">
        <f t="shared" si="3"/>
        <v>-491.72870000000012</v>
      </c>
      <c r="Z9" s="134">
        <f t="shared" si="3"/>
        <v>-630.84890000000019</v>
      </c>
      <c r="AA9" s="134">
        <f t="shared" si="3"/>
        <v>-226.78149999999982</v>
      </c>
    </row>
    <row r="11" spans="1:27" ht="11.25" customHeight="1" x14ac:dyDescent="0.15">
      <c r="A11" s="131" t="s">
        <v>117</v>
      </c>
      <c r="C11" s="132">
        <f>C24+C37</f>
        <v>934.34100000000001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519.1635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1290.6985</v>
      </c>
      <c r="D13" s="132">
        <f t="shared" ref="D13:AA13" si="6">D26+D38</f>
        <v>1192.4540999999999</v>
      </c>
      <c r="E13" s="132">
        <f t="shared" si="6"/>
        <v>1120.5916999999999</v>
      </c>
      <c r="F13" s="132">
        <f t="shared" si="6"/>
        <v>1120.4703</v>
      </c>
      <c r="G13" s="132">
        <f t="shared" si="6"/>
        <v>1097.7981</v>
      </c>
      <c r="H13" s="132">
        <f t="shared" si="6"/>
        <v>888.55820000000006</v>
      </c>
      <c r="I13" s="132">
        <f t="shared" si="6"/>
        <v>1284.0672</v>
      </c>
      <c r="J13" s="132">
        <f t="shared" si="6"/>
        <v>1297.5327</v>
      </c>
      <c r="K13" s="132">
        <f t="shared" si="6"/>
        <v>1218.4085</v>
      </c>
      <c r="L13" s="132">
        <f t="shared" si="6"/>
        <v>1132.7945999999999</v>
      </c>
      <c r="M13" s="132">
        <f t="shared" si="6"/>
        <v>1168.0975000000001</v>
      </c>
      <c r="N13" s="132">
        <f t="shared" si="6"/>
        <v>1340.8059000000001</v>
      </c>
      <c r="O13" s="132">
        <f t="shared" si="6"/>
        <v>1293.0939000000001</v>
      </c>
      <c r="P13" s="132">
        <f t="shared" si="6"/>
        <v>1253.6875</v>
      </c>
      <c r="Q13" s="132">
        <f t="shared" si="6"/>
        <v>1266.8026</v>
      </c>
      <c r="R13" s="132">
        <f t="shared" si="6"/>
        <v>1087.1298999999999</v>
      </c>
      <c r="S13" s="132">
        <f t="shared" si="6"/>
        <v>1020.5505000000001</v>
      </c>
      <c r="T13" s="132">
        <f t="shared" si="6"/>
        <v>897.26700000000005</v>
      </c>
      <c r="U13" s="132">
        <f t="shared" si="6"/>
        <v>1256.6463000000001</v>
      </c>
      <c r="V13" s="132">
        <f t="shared" si="6"/>
        <v>1221.0893000000001</v>
      </c>
      <c r="W13" s="132">
        <f t="shared" si="6"/>
        <v>1217.9199000000001</v>
      </c>
      <c r="X13" s="132">
        <f t="shared" si="6"/>
        <v>1161.6107999999999</v>
      </c>
      <c r="Y13" s="132">
        <f t="shared" si="6"/>
        <v>1230.4673</v>
      </c>
      <c r="Z13" s="132">
        <f t="shared" si="6"/>
        <v>1323.7370000000001</v>
      </c>
      <c r="AA13" s="132">
        <f t="shared" si="6"/>
        <v>1183.5704000000001</v>
      </c>
    </row>
    <row r="14" spans="1:27" ht="11.25" customHeight="1" x14ac:dyDescent="0.15">
      <c r="A14" s="131" t="s">
        <v>120</v>
      </c>
      <c r="C14" s="134">
        <f>SUM(C11:C13)</f>
        <v>-222.96960000000036</v>
      </c>
      <c r="D14" s="134">
        <f t="shared" ref="D14:AA14" si="7">SUM(D11:D13)</f>
        <v>-293.51870000000008</v>
      </c>
      <c r="E14" s="134">
        <f t="shared" si="7"/>
        <v>-210.66120000000001</v>
      </c>
      <c r="F14" s="134">
        <f t="shared" si="7"/>
        <v>-415.12580000000025</v>
      </c>
      <c r="G14" s="134">
        <f t="shared" si="7"/>
        <v>-326.19509999999991</v>
      </c>
      <c r="H14" s="134">
        <f t="shared" si="7"/>
        <v>-450.70860000000005</v>
      </c>
      <c r="I14" s="134">
        <f t="shared" si="7"/>
        <v>-48.071699999999964</v>
      </c>
      <c r="J14" s="134">
        <f t="shared" si="7"/>
        <v>-56.761000000000195</v>
      </c>
      <c r="K14" s="134">
        <f t="shared" si="7"/>
        <v>-165.34249999999997</v>
      </c>
      <c r="L14" s="134">
        <f t="shared" si="7"/>
        <v>-277.60080000000016</v>
      </c>
      <c r="M14" s="134">
        <f t="shared" si="7"/>
        <v>-462.37879999999973</v>
      </c>
      <c r="N14" s="134">
        <f t="shared" si="7"/>
        <v>-436.89200000000005</v>
      </c>
      <c r="O14" s="134">
        <f t="shared" si="7"/>
        <v>-772.2659000000001</v>
      </c>
      <c r="P14" s="134">
        <f t="shared" si="7"/>
        <v>-748.44100000000003</v>
      </c>
      <c r="Q14" s="134">
        <f t="shared" si="7"/>
        <v>-552.52369999999974</v>
      </c>
      <c r="R14" s="134">
        <f t="shared" si="7"/>
        <v>-722.6356000000003</v>
      </c>
      <c r="S14" s="134">
        <f t="shared" si="7"/>
        <v>-675.80619999999999</v>
      </c>
      <c r="T14" s="134">
        <f t="shared" si="7"/>
        <v>-726.66429999999991</v>
      </c>
      <c r="U14" s="134">
        <f t="shared" si="7"/>
        <v>-330.91779999999994</v>
      </c>
      <c r="V14" s="134">
        <f t="shared" si="7"/>
        <v>-397.58449999999993</v>
      </c>
      <c r="W14" s="134">
        <f t="shared" si="7"/>
        <v>-353.21439999999984</v>
      </c>
      <c r="X14" s="134">
        <f t="shared" si="7"/>
        <v>-566.04700000000003</v>
      </c>
      <c r="Y14" s="134">
        <f t="shared" si="7"/>
        <v>-706.75890000000004</v>
      </c>
      <c r="Z14" s="134">
        <f t="shared" si="7"/>
        <v>-765.41839999999956</v>
      </c>
      <c r="AA14" s="134">
        <f t="shared" si="7"/>
        <v>-444.27610000000004</v>
      </c>
    </row>
    <row r="15" spans="1:27" ht="13.5" customHeight="1" thickBot="1" x14ac:dyDescent="0.2"/>
    <row r="16" spans="1:27" customFormat="1" ht="11.25" customHeight="1" thickBot="1" x14ac:dyDescent="0.25">
      <c r="A16" s="264" t="s">
        <v>121</v>
      </c>
      <c r="B16" s="261"/>
      <c r="C16" s="20">
        <f>C29+C40</f>
        <v>-112.66</v>
      </c>
      <c r="D16" s="20">
        <f t="shared" ref="D16:AA16" si="8">D29+D40</f>
        <v>-133.26419999999999</v>
      </c>
      <c r="E16" s="20">
        <f t="shared" si="8"/>
        <v>-35.2682</v>
      </c>
      <c r="F16" s="20">
        <f t="shared" si="8"/>
        <v>-191.17929999999998</v>
      </c>
      <c r="G16" s="20">
        <f t="shared" si="8"/>
        <v>-121.2244</v>
      </c>
      <c r="H16" s="20">
        <f t="shared" si="8"/>
        <v>-316.95359999999999</v>
      </c>
      <c r="I16" s="20">
        <f t="shared" si="8"/>
        <v>69.150099999999995</v>
      </c>
      <c r="J16" s="20">
        <f t="shared" si="8"/>
        <v>80.505099999999999</v>
      </c>
      <c r="K16" s="20">
        <f t="shared" si="8"/>
        <v>21.251100000000001</v>
      </c>
      <c r="L16" s="20">
        <f t="shared" si="8"/>
        <v>-1.5085</v>
      </c>
      <c r="M16" s="20">
        <f t="shared" si="8"/>
        <v>-179.24260000000001</v>
      </c>
      <c r="N16" s="20">
        <f t="shared" si="8"/>
        <v>-216.28630000000001</v>
      </c>
      <c r="O16" s="20">
        <f t="shared" si="8"/>
        <v>-658.99630000000002</v>
      </c>
      <c r="P16" s="20">
        <f t="shared" si="8"/>
        <v>-610.84050000000002</v>
      </c>
      <c r="Q16" s="20">
        <f t="shared" si="8"/>
        <v>-500.1003</v>
      </c>
      <c r="R16" s="20">
        <f t="shared" si="8"/>
        <v>-642.19230000000005</v>
      </c>
      <c r="S16" s="20">
        <f t="shared" si="8"/>
        <v>-634.3442</v>
      </c>
      <c r="T16" s="20">
        <f t="shared" si="8"/>
        <v>-657.81460000000004</v>
      </c>
      <c r="U16" s="20">
        <f t="shared" si="8"/>
        <v>-367.58640000000003</v>
      </c>
      <c r="V16" s="20">
        <f t="shared" si="8"/>
        <v>-425.39789999999999</v>
      </c>
      <c r="W16" s="20">
        <f t="shared" si="8"/>
        <v>-356.07740000000001</v>
      </c>
      <c r="X16" s="20">
        <f t="shared" si="8"/>
        <v>-483.85910000000001</v>
      </c>
      <c r="Y16" s="20">
        <f t="shared" si="8"/>
        <v>-592.0761</v>
      </c>
      <c r="Z16" s="20">
        <f t="shared" si="8"/>
        <v>-690.17529999999999</v>
      </c>
      <c r="AA16" s="20">
        <f t="shared" si="8"/>
        <v>-322.32030000000003</v>
      </c>
    </row>
    <row r="17" spans="1:27" s="257" customFormat="1" ht="13.5" customHeight="1" thickBot="1" x14ac:dyDescent="0.2">
      <c r="A17" s="256"/>
    </row>
    <row r="18" spans="1:27" customFormat="1" ht="12" customHeight="1" thickBot="1" x14ac:dyDescent="0.25">
      <c r="A18" s="260" t="s">
        <v>256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</row>
    <row r="19" spans="1:27" customFormat="1" ht="11.25" customHeight="1" x14ac:dyDescent="0.2">
      <c r="A19" s="262" t="s">
        <v>113</v>
      </c>
      <c r="B19" s="261"/>
      <c r="C19" s="262">
        <f>'MWA FIXED INPUT PG'!C19</f>
        <v>1058.567</v>
      </c>
      <c r="D19" s="262">
        <f>'MWA FIXED INPUT PG'!D19</f>
        <v>1209.2023999999999</v>
      </c>
      <c r="E19" s="262">
        <f>'MWA FIXED INPUT PG'!E19</f>
        <v>1235.4286</v>
      </c>
      <c r="F19" s="262">
        <f>'MWA FIXED INPUT PG'!F19</f>
        <v>961.36609999999996</v>
      </c>
      <c r="G19" s="262">
        <f>'MWA FIXED INPUT PG'!G19</f>
        <v>931.09780000000001</v>
      </c>
      <c r="H19" s="262">
        <f>'MWA FIXED INPUT PG'!H19</f>
        <v>847.89250000000004</v>
      </c>
      <c r="I19" s="262">
        <f>'MWA FIXED INPUT PG'!I19</f>
        <v>996.07470000000001</v>
      </c>
      <c r="J19" s="262">
        <f>'MWA FIXED INPUT PG'!J19</f>
        <v>1015.5712</v>
      </c>
      <c r="K19" s="262">
        <f>'MWA FIXED INPUT PG'!K19</f>
        <v>1038.155</v>
      </c>
      <c r="L19" s="262">
        <f>'MWA FIXED INPUT PG'!L19</f>
        <v>1141.4748</v>
      </c>
      <c r="M19" s="262">
        <f>'MWA FIXED INPUT PG'!M19</f>
        <v>1141.2874999999999</v>
      </c>
      <c r="N19" s="262">
        <f>'MWA FIXED INPUT PG'!N19</f>
        <v>1152.71</v>
      </c>
      <c r="O19" s="262">
        <f>'MWA FIXED INPUT PG'!O19</f>
        <v>667.90719999999999</v>
      </c>
      <c r="P19" s="262">
        <f>'MWA FIXED INPUT PG'!P19</f>
        <v>672.95730000000003</v>
      </c>
      <c r="Q19" s="262">
        <f>'MWA FIXED INPUT PG'!Q19</f>
        <v>653.02020000000005</v>
      </c>
      <c r="R19" s="262">
        <f>'MWA FIXED INPUT PG'!R19</f>
        <v>607.99149999999997</v>
      </c>
      <c r="S19" s="262">
        <f>'MWA FIXED INPUT PG'!S19</f>
        <v>603.05880000000002</v>
      </c>
      <c r="T19" s="262">
        <f>'MWA FIXED INPUT PG'!T19</f>
        <v>614.83000000000004</v>
      </c>
      <c r="U19" s="262">
        <f>'MWA FIXED INPUT PG'!U19</f>
        <v>540.45309999999995</v>
      </c>
      <c r="V19" s="262">
        <f>'MWA FIXED INPUT PG'!V19</f>
        <v>535.55880000000002</v>
      </c>
      <c r="W19" s="262">
        <f>'MWA FIXED INPUT PG'!W19</f>
        <v>538.38</v>
      </c>
      <c r="X19" s="262">
        <f>'MWA FIXED INPUT PG'!X19</f>
        <v>618.41890000000001</v>
      </c>
      <c r="Y19" s="262">
        <f>'MWA FIXED INPUT PG'!Y19</f>
        <v>622.75919999999996</v>
      </c>
      <c r="Z19" s="262">
        <f>'MWA FIXED INPUT PG'!Z19</f>
        <v>631.0829</v>
      </c>
      <c r="AA19" s="262">
        <f>'MWA FIXED INPUT PG'!AA19</f>
        <v>834.38210000000004</v>
      </c>
    </row>
    <row r="20" spans="1:27" customFormat="1" ht="11.25" customHeight="1" x14ac:dyDescent="0.2">
      <c r="A20" s="262" t="s">
        <v>114</v>
      </c>
      <c r="B20" s="261"/>
      <c r="C20" s="262">
        <f>'MWA FIXED INPUT PG'!C20</f>
        <v>-2881.7523999999999</v>
      </c>
      <c r="D20" s="262">
        <f>'MWA FIXED INPUT PG'!D20</f>
        <v>-2793.9115000000002</v>
      </c>
      <c r="E20" s="262">
        <f>'MWA FIXED INPUT PG'!E20</f>
        <v>-2508.1707000000001</v>
      </c>
      <c r="F20" s="262">
        <f>'MWA FIXED INPUT PG'!F20</f>
        <v>-2431.0625</v>
      </c>
      <c r="G20" s="262">
        <f>'MWA FIXED INPUT PG'!G20</f>
        <v>-2313.9712</v>
      </c>
      <c r="H20" s="262">
        <f>'MWA FIXED INPUT PG'!H20</f>
        <v>-2351.5450000000001</v>
      </c>
      <c r="I20" s="262">
        <f>'MWA FIXED INPUT PG'!I20</f>
        <v>-2487.9087</v>
      </c>
      <c r="J20" s="262">
        <f>'MWA FIXED INPUT PG'!J20</f>
        <v>-2490.7963</v>
      </c>
      <c r="K20" s="262">
        <f>'MWA FIXED INPUT PG'!K20</f>
        <v>-2446.1016</v>
      </c>
      <c r="L20" s="262">
        <f>'MWA FIXED INPUT PG'!L20</f>
        <v>-2451.0832999999998</v>
      </c>
      <c r="M20" s="262">
        <f>'MWA FIXED INPUT PG'!M20</f>
        <v>-2620.7775000000001</v>
      </c>
      <c r="N20" s="262">
        <f>'MWA FIXED INPUT PG'!N20</f>
        <v>-2887.31</v>
      </c>
      <c r="O20" s="262">
        <f>'MWA FIXED INPUT PG'!O20</f>
        <v>-2958.4207000000001</v>
      </c>
      <c r="P20" s="262">
        <f>'MWA FIXED INPUT PG'!P20</f>
        <v>-2868.9452999999999</v>
      </c>
      <c r="Q20" s="262">
        <f>'MWA FIXED INPUT PG'!Q20</f>
        <v>-2598.8557999999998</v>
      </c>
      <c r="R20" s="262">
        <f>'MWA FIXED INPUT PG'!R20</f>
        <v>-2520.6106</v>
      </c>
      <c r="S20" s="262">
        <f>'MWA FIXED INPUT PG'!S20</f>
        <v>-2383.4207000000001</v>
      </c>
      <c r="T20" s="262">
        <f>'MWA FIXED INPUT PG'!T20</f>
        <v>-2439.0075000000002</v>
      </c>
      <c r="U20" s="262">
        <f>'MWA FIXED INPUT PG'!U20</f>
        <v>-2575.8029000000001</v>
      </c>
      <c r="V20" s="262">
        <f>'MWA FIXED INPUT PG'!V20</f>
        <v>-2589.2139000000002</v>
      </c>
      <c r="W20" s="262">
        <f>'MWA FIXED INPUT PG'!W20</f>
        <v>-2435.0825</v>
      </c>
      <c r="X20" s="262">
        <f>'MWA FIXED INPUT PG'!X20</f>
        <v>-2478.2685000000001</v>
      </c>
      <c r="Y20" s="262">
        <f>'MWA FIXED INPUT PG'!Y20</f>
        <v>-2651.0729000000001</v>
      </c>
      <c r="Z20" s="262">
        <f>'MWA FIXED INPUT PG'!Z20</f>
        <v>-2911.8245000000002</v>
      </c>
      <c r="AA20" s="262">
        <f>'MWA FIXED INPUT PG'!AA20</f>
        <v>-2584.8764999999999</v>
      </c>
    </row>
    <row r="21" spans="1:27" customFormat="1" ht="11.25" customHeight="1" x14ac:dyDescent="0.2">
      <c r="A21" s="262" t="s">
        <v>115</v>
      </c>
      <c r="B21" s="261"/>
      <c r="C21" s="262">
        <f>'MWA FIXED INPUT PG'!C21</f>
        <v>1797.5003999999999</v>
      </c>
      <c r="D21" s="262">
        <f>'MWA FIXED INPUT PG'!D21</f>
        <v>1571.6356000000001</v>
      </c>
      <c r="E21" s="262">
        <f>'MWA FIXED INPUT PG'!E21</f>
        <v>1375.7646</v>
      </c>
      <c r="F21" s="262">
        <f>'MWA FIXED INPUT PG'!F21</f>
        <v>1342.1703</v>
      </c>
      <c r="G21" s="262">
        <f>'MWA FIXED INPUT PG'!G21</f>
        <v>1323.2605000000001</v>
      </c>
      <c r="H21" s="262">
        <f>'MWA FIXED INPUT PG'!H21</f>
        <v>1193.703</v>
      </c>
      <c r="I21" s="262">
        <f>'MWA FIXED INPUT PG'!I21</f>
        <v>1653.4090000000001</v>
      </c>
      <c r="J21" s="262">
        <f>'MWA FIXED INPUT PG'!J21</f>
        <v>1654.8668</v>
      </c>
      <c r="K21" s="262">
        <f>'MWA FIXED INPUT PG'!K21</f>
        <v>1592.4671000000001</v>
      </c>
      <c r="L21" s="262">
        <f>'MWA FIXED INPUT PG'!L21</f>
        <v>1507.5</v>
      </c>
      <c r="M21" s="262">
        <f>'MWA FIXED INPUT PG'!M21</f>
        <v>1526.7563</v>
      </c>
      <c r="N21" s="262">
        <f>'MWA FIXED INPUT PG'!N21</f>
        <v>1708.0346</v>
      </c>
      <c r="O21" s="262">
        <f>'MWA FIXED INPUT PG'!O21</f>
        <v>1720.8258000000001</v>
      </c>
      <c r="P21" s="262">
        <f>'MWA FIXED INPUT PG'!P21</f>
        <v>1688.348</v>
      </c>
      <c r="Q21" s="262">
        <f>'MWA FIXED INPUT PG'!Q21</f>
        <v>1487.0690999999999</v>
      </c>
      <c r="R21" s="262">
        <f>'MWA FIXED INPUT PG'!R21</f>
        <v>1329.2121999999999</v>
      </c>
      <c r="S21" s="262">
        <f>'MWA FIXED INPUT PG'!S21</f>
        <v>1178.7088000000001</v>
      </c>
      <c r="T21" s="262">
        <f>'MWA FIXED INPUT PG'!T21</f>
        <v>1221.4426000000001</v>
      </c>
      <c r="U21" s="262">
        <f>'MWA FIXED INPUT PG'!U21</f>
        <v>1638.8516</v>
      </c>
      <c r="V21" s="262">
        <f>'MWA FIXED INPUT PG'!V21</f>
        <v>1606.3273999999999</v>
      </c>
      <c r="W21" s="262">
        <f>'MWA FIXED INPUT PG'!W21</f>
        <v>1538.3348000000001</v>
      </c>
      <c r="X21" s="262">
        <f>'MWA FIXED INPUT PG'!X21</f>
        <v>1435.3484000000001</v>
      </c>
      <c r="Y21" s="262">
        <f>'MWA FIXED INPUT PG'!Y21</f>
        <v>1536.585</v>
      </c>
      <c r="Z21" s="262">
        <f>'MWA FIXED INPUT PG'!Z21</f>
        <v>1649.8927000000001</v>
      </c>
      <c r="AA21" s="262">
        <f>'MWA FIXED INPUT PG'!AA21</f>
        <v>1511.1722</v>
      </c>
    </row>
    <row r="22" spans="1:27" customFormat="1" ht="11.25" customHeight="1" x14ac:dyDescent="0.2">
      <c r="A22" s="262" t="s">
        <v>116</v>
      </c>
      <c r="B22" s="261"/>
      <c r="C22" s="263">
        <f>SUM(C19:C21)</f>
        <v>-25.684999999999945</v>
      </c>
      <c r="D22" s="263">
        <f t="shared" ref="D22:AA22" si="9">SUM(D19:D21)</f>
        <v>-13.073500000000195</v>
      </c>
      <c r="E22" s="263">
        <f t="shared" si="9"/>
        <v>103.02249999999981</v>
      </c>
      <c r="F22" s="263">
        <f t="shared" si="9"/>
        <v>-127.52610000000004</v>
      </c>
      <c r="G22" s="263">
        <f t="shared" si="9"/>
        <v>-59.612899999999854</v>
      </c>
      <c r="H22" s="263">
        <f t="shared" si="9"/>
        <v>-309.94950000000017</v>
      </c>
      <c r="I22" s="263">
        <f t="shared" si="9"/>
        <v>161.57500000000027</v>
      </c>
      <c r="J22" s="263">
        <f t="shared" si="9"/>
        <v>179.6416999999999</v>
      </c>
      <c r="K22" s="263">
        <f t="shared" si="9"/>
        <v>184.52050000000008</v>
      </c>
      <c r="L22" s="263">
        <f t="shared" si="9"/>
        <v>197.89150000000018</v>
      </c>
      <c r="M22" s="263">
        <f t="shared" si="9"/>
        <v>47.266299999999774</v>
      </c>
      <c r="N22" s="263">
        <f t="shared" si="9"/>
        <v>-26.565399999999954</v>
      </c>
      <c r="O22" s="263">
        <f t="shared" si="9"/>
        <v>-569.68769999999995</v>
      </c>
      <c r="P22" s="263">
        <f t="shared" si="9"/>
        <v>-507.63999999999987</v>
      </c>
      <c r="Q22" s="263">
        <f t="shared" si="9"/>
        <v>-458.76649999999995</v>
      </c>
      <c r="R22" s="263">
        <f t="shared" si="9"/>
        <v>-583.40689999999995</v>
      </c>
      <c r="S22" s="263">
        <f t="shared" si="9"/>
        <v>-601.65309999999999</v>
      </c>
      <c r="T22" s="263">
        <f t="shared" si="9"/>
        <v>-602.73490000000015</v>
      </c>
      <c r="U22" s="263">
        <f t="shared" si="9"/>
        <v>-396.49820000000022</v>
      </c>
      <c r="V22" s="263">
        <f t="shared" si="9"/>
        <v>-447.32770000000005</v>
      </c>
      <c r="W22" s="263">
        <f t="shared" si="9"/>
        <v>-358.36769999999979</v>
      </c>
      <c r="X22" s="263">
        <f t="shared" si="9"/>
        <v>-424.50119999999993</v>
      </c>
      <c r="Y22" s="263">
        <f t="shared" si="9"/>
        <v>-491.72870000000012</v>
      </c>
      <c r="Z22" s="263">
        <f t="shared" si="9"/>
        <v>-630.84890000000019</v>
      </c>
      <c r="AA22" s="263">
        <f t="shared" si="9"/>
        <v>-239.32219999999984</v>
      </c>
    </row>
    <row r="23" spans="1:27" customFormat="1" ht="13.5" customHeight="1" x14ac:dyDescent="0.2">
      <c r="A23" s="261"/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</row>
    <row r="24" spans="1:27" customFormat="1" ht="11.25" customHeight="1" x14ac:dyDescent="0.2">
      <c r="A24" s="262" t="s">
        <v>117</v>
      </c>
      <c r="B24" s="261"/>
      <c r="C24" s="262">
        <f>'MWA FIXED INPUT PG'!C24</f>
        <v>934.34100000000001</v>
      </c>
      <c r="D24" s="262">
        <f>'MWA FIXED INPUT PG'!D24</f>
        <v>851.4751</v>
      </c>
      <c r="E24" s="262">
        <f>'MWA FIXED INPUT PG'!E24</f>
        <v>873.38729999999998</v>
      </c>
      <c r="F24" s="262">
        <f>'MWA FIXED INPUT PG'!F24</f>
        <v>708.27229999999997</v>
      </c>
      <c r="G24" s="262">
        <f>'MWA FIXED INPUT PG'!G24</f>
        <v>707.57389999999998</v>
      </c>
      <c r="H24" s="262">
        <f>'MWA FIXED INPUT PG'!H24</f>
        <v>723.22379999999998</v>
      </c>
      <c r="I24" s="262">
        <f>'MWA FIXED INPUT PG'!I24</f>
        <v>535.60199999999998</v>
      </c>
      <c r="J24" s="262">
        <f>'MWA FIXED INPUT PG'!J24</f>
        <v>528.02679999999998</v>
      </c>
      <c r="K24" s="262">
        <f>'MWA FIXED INPUT PG'!K24</f>
        <v>533.81150000000002</v>
      </c>
      <c r="L24" s="262">
        <f>'MWA FIXED INPUT PG'!L24</f>
        <v>629.1078</v>
      </c>
      <c r="M24" s="262">
        <f>'MWA FIXED INPUT PG'!M24</f>
        <v>640.72059999999999</v>
      </c>
      <c r="N24" s="262">
        <f>'MWA FIXED INPUT PG'!N24</f>
        <v>651.44449999999995</v>
      </c>
      <c r="O24" s="262">
        <f>'MWA FIXED INPUT PG'!O24</f>
        <v>442.0335</v>
      </c>
      <c r="P24" s="262">
        <f>'MWA FIXED INPUT PG'!P24</f>
        <v>440.37150000000003</v>
      </c>
      <c r="Q24" s="262">
        <f>'MWA FIXED INPUT PG'!Q24</f>
        <v>465.42070000000001</v>
      </c>
      <c r="R24" s="262">
        <f>'MWA FIXED INPUT PG'!R24</f>
        <v>372.94499999999999</v>
      </c>
      <c r="S24" s="262">
        <f>'MWA FIXED INPUT PG'!S24</f>
        <v>376.23480000000001</v>
      </c>
      <c r="T24" s="262">
        <f>'MWA FIXED INPUT PG'!T24</f>
        <v>354.82810000000001</v>
      </c>
      <c r="U24" s="262">
        <f>'MWA FIXED INPUT PG'!U24</f>
        <v>352.4085</v>
      </c>
      <c r="V24" s="262">
        <f>'MWA FIXED INPUT PG'!V24</f>
        <v>352.2561</v>
      </c>
      <c r="W24" s="262">
        <f>'MWA FIXED INPUT PG'!W24</f>
        <v>351.94380000000001</v>
      </c>
      <c r="X24" s="262">
        <f>'MWA FIXED INPUT PG'!X24</f>
        <v>348.464</v>
      </c>
      <c r="Y24" s="262">
        <f>'MWA FIXED INPUT PG'!Y24</f>
        <v>376.13690000000003</v>
      </c>
      <c r="Z24" s="262">
        <f>'MWA FIXED INPUT PG'!Z24</f>
        <v>372.85980000000001</v>
      </c>
      <c r="AA24" s="262">
        <f>'MWA FIXED INPUT PG'!AA24</f>
        <v>537.69910000000004</v>
      </c>
    </row>
    <row r="25" spans="1:27" customFormat="1" ht="11.25" customHeight="1" x14ac:dyDescent="0.2">
      <c r="A25" s="262" t="s">
        <v>118</v>
      </c>
      <c r="B25" s="261"/>
      <c r="C25" s="262">
        <f>'MWA FIXED INPUT PG'!C25</f>
        <v>-2448.0091000000002</v>
      </c>
      <c r="D25" s="262">
        <f>'MWA FIXED INPUT PG'!D25</f>
        <v>-2337.4479000000001</v>
      </c>
      <c r="E25" s="262">
        <f>'MWA FIXED INPUT PG'!E25</f>
        <v>-2204.6401999999998</v>
      </c>
      <c r="F25" s="262">
        <f>'MWA FIXED INPUT PG'!F25</f>
        <v>-2094.3618000000001</v>
      </c>
      <c r="G25" s="262">
        <f>'MWA FIXED INPUT PG'!G25</f>
        <v>-1981.5671</v>
      </c>
      <c r="H25" s="262">
        <f>'MWA FIXED INPUT PG'!H25</f>
        <v>-1912.4906000000001</v>
      </c>
      <c r="I25" s="262">
        <f>'MWA FIXED INPUT PG'!I25</f>
        <v>-1867.7409</v>
      </c>
      <c r="J25" s="262">
        <f>'MWA FIXED INPUT PG'!J25</f>
        <v>-1882.3205</v>
      </c>
      <c r="K25" s="262">
        <f>'MWA FIXED INPUT PG'!K25</f>
        <v>-1917.5625</v>
      </c>
      <c r="L25" s="262">
        <f>'MWA FIXED INPUT PG'!L25</f>
        <v>-2039.5032000000001</v>
      </c>
      <c r="M25" s="262">
        <f>'MWA FIXED INPUT PG'!M25</f>
        <v>-2271.1968999999999</v>
      </c>
      <c r="N25" s="262">
        <f>'MWA FIXED INPUT PG'!N25</f>
        <v>-2429.1424000000002</v>
      </c>
      <c r="O25" s="262">
        <f>'MWA FIXED INPUT PG'!O25</f>
        <v>-2507.3933000000002</v>
      </c>
      <c r="P25" s="262">
        <f>'MWA FIXED INPUT PG'!P25</f>
        <v>-2442.5</v>
      </c>
      <c r="Q25" s="262">
        <f>'MWA FIXED INPUT PG'!Q25</f>
        <v>-2284.7469999999998</v>
      </c>
      <c r="R25" s="262">
        <f>'MWA FIXED INPUT PG'!R25</f>
        <v>-2182.7105000000001</v>
      </c>
      <c r="S25" s="262">
        <f>'MWA FIXED INPUT PG'!S25</f>
        <v>-2072.5915</v>
      </c>
      <c r="T25" s="262">
        <f>'MWA FIXED INPUT PG'!T25</f>
        <v>-1978.7593999999999</v>
      </c>
      <c r="U25" s="262">
        <f>'MWA FIXED INPUT PG'!U25</f>
        <v>-1939.9726000000001</v>
      </c>
      <c r="V25" s="262">
        <f>'MWA FIXED INPUT PG'!V25</f>
        <v>-1970.9299000000001</v>
      </c>
      <c r="W25" s="262">
        <f>'MWA FIXED INPUT PG'!W25</f>
        <v>-1923.0780999999999</v>
      </c>
      <c r="X25" s="262">
        <f>'MWA FIXED INPUT PG'!X25</f>
        <v>-2076.1217999999999</v>
      </c>
      <c r="Y25" s="262">
        <f>'MWA FIXED INPUT PG'!Y25</f>
        <v>-2313.3631</v>
      </c>
      <c r="Z25" s="262">
        <f>'MWA FIXED INPUT PG'!Z25</f>
        <v>-2462.0151999999998</v>
      </c>
      <c r="AA25" s="262">
        <f>'MWA FIXED INPUT PG'!AA25</f>
        <v>-2147.0100000000002</v>
      </c>
    </row>
    <row r="26" spans="1:27" customFormat="1" ht="11.25" customHeight="1" x14ac:dyDescent="0.2">
      <c r="A26" s="262" t="s">
        <v>119</v>
      </c>
      <c r="B26" s="261"/>
      <c r="C26" s="262">
        <f>'MWA FIXED INPUT PG'!C26</f>
        <v>1290.6985</v>
      </c>
      <c r="D26" s="262">
        <f>'MWA FIXED INPUT PG'!D26</f>
        <v>1192.4540999999999</v>
      </c>
      <c r="E26" s="262">
        <f>'MWA FIXED INPUT PG'!E26</f>
        <v>1120.5916999999999</v>
      </c>
      <c r="F26" s="262">
        <f>'MWA FIXED INPUT PG'!F26</f>
        <v>1120.4703</v>
      </c>
      <c r="G26" s="262">
        <f>'MWA FIXED INPUT PG'!G26</f>
        <v>1097.7981</v>
      </c>
      <c r="H26" s="262">
        <f>'MWA FIXED INPUT PG'!H26</f>
        <v>888.55820000000006</v>
      </c>
      <c r="I26" s="262">
        <f>'MWA FIXED INPUT PG'!I26</f>
        <v>1284.0672</v>
      </c>
      <c r="J26" s="262">
        <f>'MWA FIXED INPUT PG'!J26</f>
        <v>1297.5327</v>
      </c>
      <c r="K26" s="262">
        <f>'MWA FIXED INPUT PG'!K26</f>
        <v>1218.4085</v>
      </c>
      <c r="L26" s="262">
        <f>'MWA FIXED INPUT PG'!L26</f>
        <v>1132.7945999999999</v>
      </c>
      <c r="M26" s="262">
        <f>'MWA FIXED INPUT PG'!M26</f>
        <v>1168.0975000000001</v>
      </c>
      <c r="N26" s="262">
        <f>'MWA FIXED INPUT PG'!N26</f>
        <v>1340.8059000000001</v>
      </c>
      <c r="O26" s="262">
        <f>'MWA FIXED INPUT PG'!O26</f>
        <v>1293.0939000000001</v>
      </c>
      <c r="P26" s="262">
        <f>'MWA FIXED INPUT PG'!P26</f>
        <v>1253.6875</v>
      </c>
      <c r="Q26" s="262">
        <f>'MWA FIXED INPUT PG'!Q26</f>
        <v>1266.8026</v>
      </c>
      <c r="R26" s="262">
        <f>'MWA FIXED INPUT PG'!R26</f>
        <v>1087.1298999999999</v>
      </c>
      <c r="S26" s="262">
        <f>'MWA FIXED INPUT PG'!S26</f>
        <v>1020.5505000000001</v>
      </c>
      <c r="T26" s="262">
        <f>'MWA FIXED INPUT PG'!T26</f>
        <v>897.26700000000005</v>
      </c>
      <c r="U26" s="262">
        <f>'MWA FIXED INPUT PG'!U26</f>
        <v>1256.6463000000001</v>
      </c>
      <c r="V26" s="262">
        <f>'MWA FIXED INPUT PG'!V26</f>
        <v>1221.0893000000001</v>
      </c>
      <c r="W26" s="262">
        <f>'MWA FIXED INPUT PG'!W26</f>
        <v>1217.9199000000001</v>
      </c>
      <c r="X26" s="262">
        <f>'MWA FIXED INPUT PG'!X26</f>
        <v>1161.6107999999999</v>
      </c>
      <c r="Y26" s="262">
        <f>'MWA FIXED INPUT PG'!Y26</f>
        <v>1230.4673</v>
      </c>
      <c r="Z26" s="262">
        <f>'MWA FIXED INPUT PG'!Z26</f>
        <v>1323.7370000000001</v>
      </c>
      <c r="AA26" s="262">
        <f>'MWA FIXED INPUT PG'!AA26</f>
        <v>1183.5704000000001</v>
      </c>
    </row>
    <row r="27" spans="1:27" customFormat="1" ht="11.25" customHeight="1" x14ac:dyDescent="0.2">
      <c r="A27" s="262" t="s">
        <v>120</v>
      </c>
      <c r="B27" s="261"/>
      <c r="C27" s="263">
        <f>SUM(C24:C26)</f>
        <v>-222.96960000000036</v>
      </c>
      <c r="D27" s="263">
        <f t="shared" ref="D27:AA27" si="10">SUM(D24:D26)</f>
        <v>-293.51870000000008</v>
      </c>
      <c r="E27" s="263">
        <f t="shared" si="10"/>
        <v>-210.66120000000001</v>
      </c>
      <c r="F27" s="263">
        <f t="shared" si="10"/>
        <v>-265.61920000000009</v>
      </c>
      <c r="G27" s="263">
        <f t="shared" si="10"/>
        <v>-176.19509999999991</v>
      </c>
      <c r="H27" s="263">
        <f t="shared" si="10"/>
        <v>-300.70860000000005</v>
      </c>
      <c r="I27" s="263">
        <f t="shared" si="10"/>
        <v>-48.071699999999964</v>
      </c>
      <c r="J27" s="263">
        <f t="shared" si="10"/>
        <v>-56.761000000000195</v>
      </c>
      <c r="K27" s="263">
        <f t="shared" si="10"/>
        <v>-165.34249999999997</v>
      </c>
      <c r="L27" s="263">
        <f t="shared" si="10"/>
        <v>-277.60080000000016</v>
      </c>
      <c r="M27" s="263">
        <f t="shared" si="10"/>
        <v>-462.37879999999973</v>
      </c>
      <c r="N27" s="263">
        <f t="shared" si="10"/>
        <v>-436.89200000000005</v>
      </c>
      <c r="O27" s="263">
        <f t="shared" si="10"/>
        <v>-772.2659000000001</v>
      </c>
      <c r="P27" s="263">
        <f t="shared" si="10"/>
        <v>-748.44100000000003</v>
      </c>
      <c r="Q27" s="263">
        <f t="shared" si="10"/>
        <v>-552.52369999999974</v>
      </c>
      <c r="R27" s="263">
        <f t="shared" si="10"/>
        <v>-722.6356000000003</v>
      </c>
      <c r="S27" s="263">
        <f t="shared" si="10"/>
        <v>-675.80619999999999</v>
      </c>
      <c r="T27" s="263">
        <f t="shared" si="10"/>
        <v>-726.66429999999991</v>
      </c>
      <c r="U27" s="263">
        <f t="shared" si="10"/>
        <v>-330.91779999999994</v>
      </c>
      <c r="V27" s="263">
        <f t="shared" si="10"/>
        <v>-397.58449999999993</v>
      </c>
      <c r="W27" s="263">
        <f t="shared" si="10"/>
        <v>-353.21439999999984</v>
      </c>
      <c r="X27" s="263">
        <f t="shared" si="10"/>
        <v>-566.04700000000003</v>
      </c>
      <c r="Y27" s="263">
        <f t="shared" si="10"/>
        <v>-706.75890000000004</v>
      </c>
      <c r="Z27" s="263">
        <f t="shared" si="10"/>
        <v>-765.41839999999956</v>
      </c>
      <c r="AA27" s="263">
        <f t="shared" si="10"/>
        <v>-425.74050000000011</v>
      </c>
    </row>
    <row r="28" spans="1:27" customFormat="1" ht="13.5" customHeight="1" thickBot="1" x14ac:dyDescent="0.25">
      <c r="A28" s="261"/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</row>
    <row r="29" spans="1:27" customFormat="1" ht="11.25" customHeight="1" thickBot="1" x14ac:dyDescent="0.25">
      <c r="A29" s="264" t="s">
        <v>121</v>
      </c>
      <c r="B29" s="261"/>
      <c r="C29" s="20">
        <f>'MWA FIXED INPUT PG'!C29</f>
        <v>-112.66</v>
      </c>
      <c r="D29" s="20">
        <f>'MWA FIXED INPUT PG'!D29</f>
        <v>-133.26419999999999</v>
      </c>
      <c r="E29" s="20">
        <f>'MWA FIXED INPUT PG'!E29</f>
        <v>-35.2682</v>
      </c>
      <c r="F29" s="20">
        <f>'MWA FIXED INPUT PG'!F29</f>
        <v>-185.8321</v>
      </c>
      <c r="G29" s="20">
        <f>'MWA FIXED INPUT PG'!G29</f>
        <v>-111.0093</v>
      </c>
      <c r="H29" s="20">
        <f>'MWA FIXED INPUT PG'!H29</f>
        <v>-305.84249999999997</v>
      </c>
      <c r="I29" s="20">
        <f>'MWA FIXED INPUT PG'!I29</f>
        <v>69.150099999999995</v>
      </c>
      <c r="J29" s="20">
        <f>'MWA FIXED INPUT PG'!J29</f>
        <v>80.505099999999999</v>
      </c>
      <c r="K29" s="20">
        <f>'MWA FIXED INPUT PG'!K29</f>
        <v>21.251100000000001</v>
      </c>
      <c r="L29" s="20">
        <f>'MWA FIXED INPUT PG'!L29</f>
        <v>-1.5085</v>
      </c>
      <c r="M29" s="20">
        <f>'MWA FIXED INPUT PG'!M29</f>
        <v>-179.24260000000001</v>
      </c>
      <c r="N29" s="20">
        <f>'MWA FIXED INPUT PG'!N29</f>
        <v>-216.28630000000001</v>
      </c>
      <c r="O29" s="20">
        <f>'MWA FIXED INPUT PG'!O29</f>
        <v>-658.99630000000002</v>
      </c>
      <c r="P29" s="20">
        <f>'MWA FIXED INPUT PG'!P29</f>
        <v>-610.84050000000002</v>
      </c>
      <c r="Q29" s="20">
        <f>'MWA FIXED INPUT PG'!Q29</f>
        <v>-500.1003</v>
      </c>
      <c r="R29" s="20">
        <f>'MWA FIXED INPUT PG'!R29</f>
        <v>-642.19230000000005</v>
      </c>
      <c r="S29" s="20">
        <f>'MWA FIXED INPUT PG'!S29</f>
        <v>-634.3442</v>
      </c>
      <c r="T29" s="20">
        <f>'MWA FIXED INPUT PG'!T29</f>
        <v>-657.81460000000004</v>
      </c>
      <c r="U29" s="20">
        <f>'MWA FIXED INPUT PG'!U29</f>
        <v>-367.58640000000003</v>
      </c>
      <c r="V29" s="20">
        <f>'MWA FIXED INPUT PG'!V29</f>
        <v>-425.39789999999999</v>
      </c>
      <c r="W29" s="20">
        <f>'MWA FIXED INPUT PG'!W29</f>
        <v>-356.07740000000001</v>
      </c>
      <c r="X29" s="20">
        <f>'MWA FIXED INPUT PG'!X29</f>
        <v>-483.85910000000001</v>
      </c>
      <c r="Y29" s="20">
        <f>'MWA FIXED INPUT PG'!Y29</f>
        <v>-592.0761</v>
      </c>
      <c r="Z29" s="20">
        <f>'MWA FIXED INPUT PG'!Z29</f>
        <v>-690.17529999999999</v>
      </c>
      <c r="AA29" s="20">
        <f>'MWA FIXED INPUT PG'!AA29</f>
        <v>-321.21010000000001</v>
      </c>
    </row>
    <row r="30" spans="1:27" customFormat="1" ht="13.5" customHeight="1" x14ac:dyDescent="0.2">
      <c r="A30" s="261"/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</row>
    <row r="31" spans="1:27" customFormat="1" ht="11.25" customHeight="1" thickBot="1" x14ac:dyDescent="0.25">
      <c r="A31" s="262" t="s">
        <v>257</v>
      </c>
      <c r="B31" s="261"/>
      <c r="C31" s="262">
        <f>'MWA FIXED INPUT PG'!C31</f>
        <v>300</v>
      </c>
      <c r="D31" s="262">
        <f>'MWA FIXED INPUT PG'!D31</f>
        <v>300</v>
      </c>
      <c r="E31" s="262">
        <f>'MWA FIXED INPUT PG'!E31</f>
        <v>300</v>
      </c>
      <c r="F31" s="262">
        <f>'MWA FIXED INPUT PG'!F31</f>
        <v>500</v>
      </c>
      <c r="G31" s="262">
        <f>'MWA FIXED INPUT PG'!G31</f>
        <v>500</v>
      </c>
      <c r="H31" s="262">
        <f>'MWA FIXED INPUT PG'!H31</f>
        <v>500</v>
      </c>
      <c r="I31" s="262">
        <f>'MWA FIXED INPUT PG'!I31</f>
        <v>300</v>
      </c>
      <c r="J31" s="262">
        <f>'MWA FIXED INPUT PG'!J31</f>
        <v>300</v>
      </c>
      <c r="K31" s="262">
        <f>'MWA FIXED INPUT PG'!K31</f>
        <v>300</v>
      </c>
      <c r="L31" s="262">
        <f>'MWA FIXED INPUT PG'!L31</f>
        <v>300</v>
      </c>
      <c r="M31" s="262">
        <f>'MWA FIXED INPUT PG'!M31</f>
        <v>300</v>
      </c>
      <c r="N31" s="262">
        <f>'MWA FIXED INPUT PG'!N31</f>
        <v>300</v>
      </c>
      <c r="O31" s="262">
        <f>'MWA FIXED INPUT PG'!O31</f>
        <v>400</v>
      </c>
      <c r="P31" s="262">
        <f>'MWA FIXED INPUT PG'!P31</f>
        <v>400</v>
      </c>
      <c r="Q31" s="262">
        <f>'MWA FIXED INPUT PG'!Q31</f>
        <v>400</v>
      </c>
      <c r="R31" s="262">
        <f>'MWA FIXED INPUT PG'!R31</f>
        <v>600</v>
      </c>
      <c r="S31" s="262">
        <f>'MWA FIXED INPUT PG'!S31</f>
        <v>600</v>
      </c>
      <c r="T31" s="262">
        <f>'MWA FIXED INPUT PG'!T31</f>
        <v>600</v>
      </c>
      <c r="U31" s="262">
        <f>'MWA FIXED INPUT PG'!U31</f>
        <v>400</v>
      </c>
      <c r="V31" s="262">
        <f>'MWA FIXED INPUT PG'!V31</f>
        <v>400</v>
      </c>
      <c r="W31" s="262">
        <f>'MWA FIXED INPUT PG'!W31</f>
        <v>400</v>
      </c>
      <c r="X31" s="262">
        <f>'MWA FIXED INPUT PG'!X31</f>
        <v>400</v>
      </c>
      <c r="Y31" s="262">
        <f>'MWA FIXED INPUT PG'!Y31</f>
        <v>400</v>
      </c>
      <c r="Z31" s="262">
        <f>'MWA FIXED INPUT PG'!Z31</f>
        <v>400</v>
      </c>
      <c r="AA31" s="262"/>
    </row>
    <row r="32" spans="1:27" customFormat="1" ht="11.25" customHeight="1" thickBot="1" x14ac:dyDescent="0.25">
      <c r="A32" s="265" t="s">
        <v>255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-258.99630000000002</v>
      </c>
      <c r="P32" s="18">
        <f>'MWA FIXED INPUT PG'!P32</f>
        <v>-210.84050000000002</v>
      </c>
      <c r="Q32" s="18">
        <f>'MWA FIXED INPUT PG'!Q32</f>
        <v>-100.1003</v>
      </c>
      <c r="R32" s="18">
        <f>'MWA FIXED INPUT PG'!R32</f>
        <v>-42.192300000000046</v>
      </c>
      <c r="S32" s="18">
        <f>'MWA FIXED INPUT PG'!S32</f>
        <v>-34.344200000000001</v>
      </c>
      <c r="T32" s="18">
        <f>'MWA FIXED INPUT PG'!T32</f>
        <v>-57.814600000000041</v>
      </c>
      <c r="U32" s="18">
        <f>'MWA FIXED INPUT PG'!U32</f>
        <v>0</v>
      </c>
      <c r="V32" s="18">
        <f>'MWA FIXED INPUT PG'!V32</f>
        <v>-25.397899999999993</v>
      </c>
      <c r="W32" s="18">
        <f>'MWA FIXED INPUT PG'!W32</f>
        <v>0</v>
      </c>
      <c r="X32" s="18">
        <f>'MWA FIXED INPUT PG'!X32</f>
        <v>-83.859100000000012</v>
      </c>
      <c r="Y32" s="18">
        <f>'MWA FIXED INPUT PG'!Y32</f>
        <v>-192.0761</v>
      </c>
      <c r="Z32" s="18">
        <f>'MWA FIXED INPUT PG'!Z32</f>
        <v>-290.17529999999999</v>
      </c>
      <c r="AA32" s="19"/>
    </row>
    <row r="33" spans="1:27" s="127" customFormat="1" ht="11.25" customHeight="1" thickBot="1" x14ac:dyDescent="0.2">
      <c r="A33" s="258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0" t="s">
        <v>253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</row>
    <row r="35" spans="1:27" customFormat="1" ht="11.25" customHeight="1" x14ac:dyDescent="0.2">
      <c r="A35" s="262" t="s">
        <v>113</v>
      </c>
      <c r="B35" s="261"/>
      <c r="C35" s="262">
        <f>'MWA FIXED INPUT PG'!C35</f>
        <v>0</v>
      </c>
      <c r="D35" s="262">
        <f>'MWA FIXED INPUT PG'!D35</f>
        <v>0</v>
      </c>
      <c r="E35" s="262">
        <f>'MWA FIXED INPUT PG'!E35</f>
        <v>0</v>
      </c>
      <c r="F35" s="262">
        <f>'MWA FIXED INPUT PG'!F35</f>
        <v>100</v>
      </c>
      <c r="G35" s="262">
        <f>'MWA FIXED INPUT PG'!G35</f>
        <v>100</v>
      </c>
      <c r="H35" s="262">
        <f>'MWA FIXED INPUT PG'!H35</f>
        <v>100</v>
      </c>
      <c r="I35" s="262">
        <f>'MWA FIXED INPUT PG'!I35</f>
        <v>0</v>
      </c>
      <c r="J35" s="262">
        <f>'MWA FIXED INPUT PG'!J35</f>
        <v>0</v>
      </c>
      <c r="K35" s="262">
        <f>'MWA FIXED INPUT PG'!K35</f>
        <v>0</v>
      </c>
      <c r="L35" s="262">
        <f>'MWA FIXED INPUT PG'!L35</f>
        <v>0</v>
      </c>
      <c r="M35" s="262">
        <f>'MWA FIXED INPUT PG'!M35</f>
        <v>0</v>
      </c>
      <c r="N35" s="262">
        <f>'MWA FIXED INPUT PG'!N35</f>
        <v>0</v>
      </c>
      <c r="O35" s="262">
        <f>'MWA FIXED INPUT PG'!O35</f>
        <v>0</v>
      </c>
      <c r="P35" s="262">
        <f>'MWA FIXED INPUT PG'!P35</f>
        <v>0</v>
      </c>
      <c r="Q35" s="262">
        <f>'MWA FIXED INPUT PG'!Q35</f>
        <v>0</v>
      </c>
      <c r="R35" s="262">
        <f>'MWA FIXED INPUT PG'!R35</f>
        <v>0</v>
      </c>
      <c r="S35" s="262">
        <f>'MWA FIXED INPUT PG'!S35</f>
        <v>0</v>
      </c>
      <c r="T35" s="262">
        <f>'MWA FIXED INPUT PG'!T35</f>
        <v>0</v>
      </c>
      <c r="U35" s="262">
        <f>'MWA FIXED INPUT PG'!U35</f>
        <v>0</v>
      </c>
      <c r="V35" s="262">
        <f>'MWA FIXED INPUT PG'!V35</f>
        <v>0</v>
      </c>
      <c r="W35" s="262">
        <f>'MWA FIXED INPUT PG'!W35</f>
        <v>0</v>
      </c>
      <c r="X35" s="262">
        <f>'MWA FIXED INPUT PG'!X35</f>
        <v>0</v>
      </c>
      <c r="Y35" s="262">
        <f>'MWA FIXED INPUT PG'!Y35</f>
        <v>0</v>
      </c>
      <c r="Z35" s="262">
        <f>'MWA FIXED INPUT PG'!Z35</f>
        <v>0</v>
      </c>
      <c r="AA35" s="262">
        <f>'MWA FIXED INPUT PG'!AA35</f>
        <v>12.540699999999999</v>
      </c>
    </row>
    <row r="36" spans="1:27" customFormat="1" ht="11.25" customHeight="1" x14ac:dyDescent="0.2">
      <c r="A36" s="262" t="s">
        <v>115</v>
      </c>
      <c r="B36" s="261"/>
      <c r="C36" s="262">
        <f>'MWA FIXED INPUT PG'!C36</f>
        <v>0</v>
      </c>
      <c r="D36" s="262">
        <f>'MWA FIXED INPUT PG'!D36</f>
        <v>0</v>
      </c>
      <c r="E36" s="262">
        <f>'MWA FIXED INPUT PG'!E36</f>
        <v>0</v>
      </c>
      <c r="F36" s="262">
        <f>'MWA FIXED INPUT PG'!F36</f>
        <v>0</v>
      </c>
      <c r="G36" s="262">
        <f>'MWA FIXED INPUT PG'!G36</f>
        <v>0</v>
      </c>
      <c r="H36" s="262">
        <f>'MWA FIXED INPUT PG'!H36</f>
        <v>0</v>
      </c>
      <c r="I36" s="262">
        <f>'MWA FIXED INPUT PG'!I36</f>
        <v>0</v>
      </c>
      <c r="J36" s="262">
        <f>'MWA FIXED INPUT PG'!J36</f>
        <v>0</v>
      </c>
      <c r="K36" s="262">
        <f>'MWA FIXED INPUT PG'!K36</f>
        <v>0</v>
      </c>
      <c r="L36" s="262">
        <f>'MWA FIXED INPUT PG'!L36</f>
        <v>0</v>
      </c>
      <c r="M36" s="262">
        <f>'MWA FIXED INPUT PG'!M36</f>
        <v>0</v>
      </c>
      <c r="N36" s="262">
        <f>'MWA FIXED INPUT PG'!N36</f>
        <v>0</v>
      </c>
      <c r="O36" s="262">
        <f>'MWA FIXED INPUT PG'!O36</f>
        <v>0</v>
      </c>
      <c r="P36" s="262">
        <f>'MWA FIXED INPUT PG'!P36</f>
        <v>0</v>
      </c>
      <c r="Q36" s="262">
        <f>'MWA FIXED INPUT PG'!Q36</f>
        <v>0</v>
      </c>
      <c r="R36" s="262">
        <f>'MWA FIXED INPUT PG'!R36</f>
        <v>0</v>
      </c>
      <c r="S36" s="262">
        <f>'MWA FIXED INPUT PG'!S36</f>
        <v>0</v>
      </c>
      <c r="T36" s="262">
        <f>'MWA FIXED INPUT PG'!T36</f>
        <v>0</v>
      </c>
      <c r="U36" s="262">
        <f>'MWA FIXED INPUT PG'!U36</f>
        <v>0</v>
      </c>
      <c r="V36" s="262">
        <f>'MWA FIXED INPUT PG'!V36</f>
        <v>0</v>
      </c>
      <c r="W36" s="262">
        <f>'MWA FIXED INPUT PG'!W36</f>
        <v>0</v>
      </c>
      <c r="X36" s="262">
        <f>'MWA FIXED INPUT PG'!X36</f>
        <v>0</v>
      </c>
      <c r="Y36" s="262">
        <f>'MWA FIXED INPUT PG'!Y36</f>
        <v>0</v>
      </c>
      <c r="Z36" s="262">
        <f>'MWA FIXED INPUT PG'!Z36</f>
        <v>0</v>
      </c>
      <c r="AA36" s="262">
        <f>'MWA FIXED INPUT PG'!AA36</f>
        <v>0</v>
      </c>
    </row>
    <row r="37" spans="1:27" customFormat="1" ht="11.25" customHeight="1" x14ac:dyDescent="0.2">
      <c r="A37" s="262" t="s">
        <v>117</v>
      </c>
      <c r="B37" s="261"/>
      <c r="C37" s="262">
        <f>'MWA FIXED INPUT PG'!C37</f>
        <v>0</v>
      </c>
      <c r="D37" s="262">
        <f>'MWA FIXED INPUT PG'!D37</f>
        <v>0</v>
      </c>
      <c r="E37" s="262">
        <f>'MWA FIXED INPUT PG'!E37</f>
        <v>0</v>
      </c>
      <c r="F37" s="262">
        <f>'MWA FIXED INPUT PG'!F37</f>
        <v>-149.50659999999999</v>
      </c>
      <c r="G37" s="262">
        <f>'MWA FIXED INPUT PG'!G37</f>
        <v>-150</v>
      </c>
      <c r="H37" s="262">
        <f>'MWA FIXED INPUT PG'!H37</f>
        <v>-150</v>
      </c>
      <c r="I37" s="262">
        <f>'MWA FIXED INPUT PG'!I37</f>
        <v>0</v>
      </c>
      <c r="J37" s="262">
        <f>'MWA FIXED INPUT PG'!J37</f>
        <v>0</v>
      </c>
      <c r="K37" s="262">
        <f>'MWA FIXED INPUT PG'!K37</f>
        <v>0</v>
      </c>
      <c r="L37" s="262">
        <f>'MWA FIXED INPUT PG'!L37</f>
        <v>0</v>
      </c>
      <c r="M37" s="262">
        <f>'MWA FIXED INPUT PG'!M37</f>
        <v>0</v>
      </c>
      <c r="N37" s="262">
        <f>'MWA FIXED INPUT PG'!N37</f>
        <v>0</v>
      </c>
      <c r="O37" s="262">
        <f>'MWA FIXED INPUT PG'!O37</f>
        <v>0</v>
      </c>
      <c r="P37" s="262">
        <f>'MWA FIXED INPUT PG'!P37</f>
        <v>0</v>
      </c>
      <c r="Q37" s="262">
        <f>'MWA FIXED INPUT PG'!Q37</f>
        <v>0</v>
      </c>
      <c r="R37" s="262">
        <f>'MWA FIXED INPUT PG'!R37</f>
        <v>0</v>
      </c>
      <c r="S37" s="262">
        <f>'MWA FIXED INPUT PG'!S37</f>
        <v>0</v>
      </c>
      <c r="T37" s="262">
        <f>'MWA FIXED INPUT PG'!T37</f>
        <v>0</v>
      </c>
      <c r="U37" s="262">
        <f>'MWA FIXED INPUT PG'!U37</f>
        <v>0</v>
      </c>
      <c r="V37" s="262">
        <f>'MWA FIXED INPUT PG'!V37</f>
        <v>0</v>
      </c>
      <c r="W37" s="262">
        <f>'MWA FIXED INPUT PG'!W37</f>
        <v>0</v>
      </c>
      <c r="X37" s="262">
        <f>'MWA FIXED INPUT PG'!X37</f>
        <v>0</v>
      </c>
      <c r="Y37" s="262">
        <f>'MWA FIXED INPUT PG'!Y37</f>
        <v>0</v>
      </c>
      <c r="Z37" s="262">
        <f>'MWA FIXED INPUT PG'!Z37</f>
        <v>0</v>
      </c>
      <c r="AA37" s="262">
        <f>'MWA FIXED INPUT PG'!AA37</f>
        <v>-18.535599999999999</v>
      </c>
    </row>
    <row r="38" spans="1:27" customFormat="1" ht="11.25" customHeight="1" x14ac:dyDescent="0.2">
      <c r="A38" s="262" t="s">
        <v>119</v>
      </c>
      <c r="B38" s="261"/>
      <c r="C38" s="262">
        <f>'MWA FIXED INPUT PG'!C38</f>
        <v>0</v>
      </c>
      <c r="D38" s="262">
        <f>'MWA FIXED INPUT PG'!D38</f>
        <v>0</v>
      </c>
      <c r="E38" s="262">
        <f>'MWA FIXED INPUT PG'!E38</f>
        <v>0</v>
      </c>
      <c r="F38" s="262">
        <f>'MWA FIXED INPUT PG'!F38</f>
        <v>0</v>
      </c>
      <c r="G38" s="262">
        <f>'MWA FIXED INPUT PG'!G38</f>
        <v>0</v>
      </c>
      <c r="H38" s="262">
        <f>'MWA FIXED INPUT PG'!H38</f>
        <v>0</v>
      </c>
      <c r="I38" s="262">
        <f>'MWA FIXED INPUT PG'!I38</f>
        <v>0</v>
      </c>
      <c r="J38" s="262">
        <f>'MWA FIXED INPUT PG'!J38</f>
        <v>0</v>
      </c>
      <c r="K38" s="262">
        <f>'MWA FIXED INPUT PG'!K38</f>
        <v>0</v>
      </c>
      <c r="L38" s="262">
        <f>'MWA FIXED INPUT PG'!L38</f>
        <v>0</v>
      </c>
      <c r="M38" s="262">
        <f>'MWA FIXED INPUT PG'!M38</f>
        <v>0</v>
      </c>
      <c r="N38" s="262">
        <f>'MWA FIXED INPUT PG'!N38</f>
        <v>0</v>
      </c>
      <c r="O38" s="262">
        <f>'MWA FIXED INPUT PG'!O38</f>
        <v>0</v>
      </c>
      <c r="P38" s="262">
        <f>'MWA FIXED INPUT PG'!P38</f>
        <v>0</v>
      </c>
      <c r="Q38" s="262">
        <f>'MWA FIXED INPUT PG'!Q38</f>
        <v>0</v>
      </c>
      <c r="R38" s="262">
        <f>'MWA FIXED INPUT PG'!R38</f>
        <v>0</v>
      </c>
      <c r="S38" s="262">
        <f>'MWA FIXED INPUT PG'!S38</f>
        <v>0</v>
      </c>
      <c r="T38" s="262">
        <f>'MWA FIXED INPUT PG'!T38</f>
        <v>0</v>
      </c>
      <c r="U38" s="262">
        <f>'MWA FIXED INPUT PG'!U38</f>
        <v>0</v>
      </c>
      <c r="V38" s="262">
        <f>'MWA FIXED INPUT PG'!V38</f>
        <v>0</v>
      </c>
      <c r="W38" s="262">
        <f>'MWA FIXED INPUT PG'!W38</f>
        <v>0</v>
      </c>
      <c r="X38" s="262">
        <f>'MWA FIXED INPUT PG'!X38</f>
        <v>0</v>
      </c>
      <c r="Y38" s="262">
        <f>'MWA FIXED INPUT PG'!Y38</f>
        <v>0</v>
      </c>
      <c r="Z38" s="262">
        <f>'MWA FIXED INPUT PG'!Z38</f>
        <v>0</v>
      </c>
      <c r="AA38" s="262">
        <f>'MWA FIXED INPUT PG'!AA38</f>
        <v>0</v>
      </c>
    </row>
    <row r="39" spans="1:27" customFormat="1" ht="13.5" customHeight="1" thickBot="1" x14ac:dyDescent="0.25">
      <c r="A39" s="261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</row>
    <row r="40" spans="1:27" customFormat="1" ht="11.25" customHeight="1" thickBot="1" x14ac:dyDescent="0.25">
      <c r="A40" s="264" t="s">
        <v>121</v>
      </c>
      <c r="B40" s="261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1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</row>
    <row r="42" spans="1:27" customFormat="1" ht="11.25" customHeight="1" thickBot="1" x14ac:dyDescent="0.25">
      <c r="A42" s="262" t="s">
        <v>254</v>
      </c>
      <c r="B42" s="261"/>
      <c r="C42" s="262">
        <f>'MWA FIXED INPUT PG'!C42</f>
        <v>200</v>
      </c>
      <c r="D42" s="262">
        <f>'MWA FIXED INPUT PG'!D42</f>
        <v>200</v>
      </c>
      <c r="E42" s="262">
        <f>'MWA FIXED INPUT PG'!E42</f>
        <v>200</v>
      </c>
      <c r="F42" s="262">
        <f>'MWA FIXED INPUT PG'!F42</f>
        <v>100</v>
      </c>
      <c r="G42" s="262">
        <f>'MWA FIXED INPUT PG'!G42</f>
        <v>100</v>
      </c>
      <c r="H42" s="262">
        <f>'MWA FIXED INPUT PG'!H42</f>
        <v>100</v>
      </c>
      <c r="I42" s="262">
        <f>'MWA FIXED INPUT PG'!I42</f>
        <v>100</v>
      </c>
      <c r="J42" s="262">
        <f>'MWA FIXED INPUT PG'!J42</f>
        <v>100</v>
      </c>
      <c r="K42" s="262">
        <f>'MWA FIXED INPUT PG'!K42</f>
        <v>100</v>
      </c>
      <c r="L42" s="262">
        <f>'MWA FIXED INPUT PG'!L42</f>
        <v>100</v>
      </c>
      <c r="M42" s="262">
        <f>'MWA FIXED INPUT PG'!M42</f>
        <v>100</v>
      </c>
      <c r="N42" s="262">
        <f>'MWA FIXED INPUT PG'!N42</f>
        <v>100</v>
      </c>
      <c r="O42" s="262">
        <f>'MWA FIXED INPUT PG'!O42</f>
        <v>100</v>
      </c>
      <c r="P42" s="262">
        <f>'MWA FIXED INPUT PG'!P42</f>
        <v>100</v>
      </c>
      <c r="Q42" s="262">
        <f>'MWA FIXED INPUT PG'!Q42</f>
        <v>100</v>
      </c>
      <c r="R42" s="262">
        <f>'MWA FIXED INPUT PG'!R42</f>
        <v>100</v>
      </c>
      <c r="S42" s="262">
        <f>'MWA FIXED INPUT PG'!S42</f>
        <v>100</v>
      </c>
      <c r="T42" s="262">
        <f>'MWA FIXED INPUT PG'!T42</f>
        <v>100</v>
      </c>
      <c r="U42" s="262">
        <f>'MWA FIXED INPUT PG'!U42</f>
        <v>100</v>
      </c>
      <c r="V42" s="262">
        <f>'MWA FIXED INPUT PG'!V42</f>
        <v>100</v>
      </c>
      <c r="W42" s="262">
        <f>'MWA FIXED INPUT PG'!W42</f>
        <v>100</v>
      </c>
      <c r="X42" s="262">
        <f>'MWA FIXED INPUT PG'!X42</f>
        <v>100</v>
      </c>
      <c r="Y42" s="262">
        <f>'MWA FIXED INPUT PG'!Y42</f>
        <v>100</v>
      </c>
      <c r="Z42" s="262">
        <f>'MWA FIXED INPUT PG'!Z42</f>
        <v>100</v>
      </c>
      <c r="AA42" s="262"/>
    </row>
    <row r="43" spans="1:27" customFormat="1" ht="11.25" customHeight="1" thickBot="1" x14ac:dyDescent="0.25">
      <c r="A43" s="265" t="s">
        <v>255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59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0.6474879596902523</v>
      </c>
      <c r="D47" s="135">
        <f>[2]Summary!G59</f>
        <v>0.31826497249855723</v>
      </c>
      <c r="E47" s="135">
        <f>[2]Summary!H59</f>
        <v>7.3579390793265032E-2</v>
      </c>
      <c r="F47" s="135">
        <f>[2]Summary!I59</f>
        <v>1.6827850979814651E-2</v>
      </c>
      <c r="G47" s="135">
        <f>[2]Summary!J59</f>
        <v>9.3970878868639418E-2</v>
      </c>
      <c r="H47" s="135">
        <f>[2]Summary!K59</f>
        <v>0.23030638423293379</v>
      </c>
      <c r="I47" s="135">
        <f>[2]Summary!L59</f>
        <v>0.75476256288583154</v>
      </c>
      <c r="J47" s="135">
        <f>[2]Summary!M59</f>
        <v>0.90780600139479284</v>
      </c>
      <c r="K47" s="135">
        <f>[2]Summary!N59</f>
        <v>0.82768411321297419</v>
      </c>
      <c r="L47" s="135">
        <f>[2]Summary!O59</f>
        <v>0.59301666008979359</v>
      </c>
      <c r="M47" s="135">
        <f>[2]Summary!P59</f>
        <v>0.42790950362473823</v>
      </c>
      <c r="N47" s="135">
        <f>[2]Summary!Q59</f>
        <v>0.46593078190560644</v>
      </c>
      <c r="O47" s="135">
        <f>[2]Summary!R59</f>
        <v>0.49498744644316645</v>
      </c>
      <c r="P47" s="135">
        <f>[2]Summary!S59</f>
        <v>0.42513112423424421</v>
      </c>
      <c r="Q47" s="135">
        <f>[2]Summary!T59</f>
        <v>0.32761732682994105</v>
      </c>
      <c r="R47" s="135">
        <f>[2]Summary!U59</f>
        <v>0.29362696995981474</v>
      </c>
      <c r="S47" s="135">
        <f>[2]Summary!V59</f>
        <v>0.20978984879231333</v>
      </c>
      <c r="T47" s="135">
        <f>[2]Summary!W59</f>
        <v>0.26575930384294655</v>
      </c>
      <c r="U47" s="135">
        <f>[2]Summary!X59</f>
        <v>0.72970915494687616</v>
      </c>
      <c r="V47" s="135">
        <f>[2]Summary!Y59</f>
        <v>0.8282594383358276</v>
      </c>
      <c r="W47" s="135">
        <f>[2]Summary!Z59</f>
        <v>0.7383297189178778</v>
      </c>
      <c r="X47" s="135">
        <f>[2]Summary!AA59</f>
        <v>0.48572727941021654</v>
      </c>
      <c r="Y47" s="135">
        <f>[2]Summary!AB59</f>
        <v>0.40042679751660792</v>
      </c>
      <c r="Z47" s="135">
        <f>[2]Summary!AC59</f>
        <v>0.486511038948446</v>
      </c>
      <c r="AA47" s="135"/>
    </row>
    <row r="48" spans="1:27" ht="13.5" customHeight="1" x14ac:dyDescent="0.15">
      <c r="A48" s="131" t="s">
        <v>104</v>
      </c>
      <c r="C48" s="135">
        <f>[2]Summary!F60</f>
        <v>3.2610911383468277E-4</v>
      </c>
      <c r="D48" s="135">
        <f>[2]Summary!G60</f>
        <v>1.7905530803767E-2</v>
      </c>
      <c r="E48" s="135">
        <f>[2]Summary!H60</f>
        <v>1.8354666991619033E-3</v>
      </c>
      <c r="F48" s="135">
        <f>[2]Summary!I60</f>
        <v>3.8047871647488569E-3</v>
      </c>
      <c r="G48" s="135">
        <f>[2]Summary!J60</f>
        <v>2.9826700713379006E-3</v>
      </c>
      <c r="H48" s="135">
        <f>[2]Summary!K60</f>
        <v>3.4283966855886305E-2</v>
      </c>
      <c r="I48" s="135">
        <f>[2]Summary!L60</f>
        <v>0.38845486778656962</v>
      </c>
      <c r="J48" s="135">
        <f>[2]Summary!M60</f>
        <v>0.56540080270126414</v>
      </c>
      <c r="K48" s="135">
        <f>[2]Summary!N60</f>
        <v>0.39524762157338056</v>
      </c>
      <c r="L48" s="135">
        <f>[2]Summary!O60</f>
        <v>0.22816176519743292</v>
      </c>
      <c r="M48" s="135">
        <f>[2]Summary!P60</f>
        <v>0.10806106715904396</v>
      </c>
      <c r="N48" s="135">
        <f>[2]Summary!Q60</f>
        <v>0.1189877017107327</v>
      </c>
      <c r="O48" s="135">
        <f>[2]Summary!R60</f>
        <v>0.10359918538869817</v>
      </c>
      <c r="P48" s="135">
        <f>[2]Summary!S60</f>
        <v>5.7520189030288993E-2</v>
      </c>
      <c r="Q48" s="135">
        <f>[2]Summary!T60</f>
        <v>0.31595124693921223</v>
      </c>
      <c r="R48" s="135">
        <f>[2]Summary!U60</f>
        <v>0.16021374838670241</v>
      </c>
      <c r="S48" s="135">
        <f>[2]Summary!V60</f>
        <v>0.15391909072560683</v>
      </c>
      <c r="T48" s="135">
        <f>[2]Summary!W60</f>
        <v>8.5789794780693041E-2</v>
      </c>
      <c r="U48" s="135">
        <f>[2]Summary!X60</f>
        <v>0.32629522589211746</v>
      </c>
      <c r="V48" s="135">
        <f>[2]Summary!Y60</f>
        <v>0.41054990235556965</v>
      </c>
      <c r="W48" s="135">
        <f>[2]Summary!Z60</f>
        <v>0.35452077737766274</v>
      </c>
      <c r="X48" s="135">
        <f>[2]Summary!AA60</f>
        <v>0.31524111705593472</v>
      </c>
      <c r="Y48" s="135">
        <f>[2]Summary!AB60</f>
        <v>0.17115375132799227</v>
      </c>
      <c r="Z48" s="135">
        <f>[2]Summary!AC60</f>
        <v>0.18139039357062095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0.99990209330536606</v>
      </c>
      <c r="D50" s="135">
        <f>[2]Summary!G62</f>
        <v>0.78513291113916484</v>
      </c>
      <c r="E50" s="135">
        <f>[2]Summary!H62</f>
        <v>0.53218611727510479</v>
      </c>
      <c r="F50" s="135">
        <f>[2]Summary!I62</f>
        <v>0.42409063255850282</v>
      </c>
      <c r="G50" s="135">
        <f>[2]Summary!J62</f>
        <v>0.39403312070672486</v>
      </c>
      <c r="H50" s="135">
        <f>[2]Summary!K62</f>
        <v>0.44057575360660434</v>
      </c>
      <c r="I50" s="135">
        <f>[2]Summary!L62</f>
        <v>0.89803880827889759</v>
      </c>
      <c r="J50" s="135">
        <f>[2]Summary!M62</f>
        <v>0.97082709101298303</v>
      </c>
      <c r="K50" s="135">
        <f>[2]Summary!N62</f>
        <v>0.92621671211363565</v>
      </c>
      <c r="L50" s="135">
        <f>[2]Summary!O62</f>
        <v>0.76132730355841882</v>
      </c>
      <c r="M50" s="135">
        <f>[2]Summary!P62</f>
        <v>0.75131968140037331</v>
      </c>
      <c r="N50" s="135">
        <f>[2]Summary!Q62</f>
        <v>0.79476390074852998</v>
      </c>
      <c r="O50" s="135">
        <f>[2]Summary!R62</f>
        <v>0.8090251552304154</v>
      </c>
      <c r="P50" s="135">
        <f>[2]Summary!S62</f>
        <v>0.746498139493599</v>
      </c>
      <c r="Q50" s="135">
        <f>[2]Summary!T62</f>
        <v>0.63227122788282397</v>
      </c>
      <c r="R50" s="135">
        <f>[2]Summary!U62</f>
        <v>0.49211954979199124</v>
      </c>
      <c r="S50" s="135">
        <f>[2]Summary!V62</f>
        <v>0.37325241937571663</v>
      </c>
      <c r="T50" s="135">
        <f>[2]Summary!W62</f>
        <v>0.44528045550024886</v>
      </c>
      <c r="U50" s="135">
        <f>[2]Summary!X62</f>
        <v>0.85382497230518906</v>
      </c>
      <c r="V50" s="135">
        <f>[2]Summary!Y62</f>
        <v>0.92815458967204223</v>
      </c>
      <c r="W50" s="135">
        <f>[2]Summary!Z62</f>
        <v>0.8766410232965024</v>
      </c>
      <c r="X50" s="135">
        <f>[2]Summary!AA62</f>
        <v>0.65502412663732879</v>
      </c>
      <c r="Y50" s="135">
        <f>[2]Summary!AB62</f>
        <v>0.67188660531519651</v>
      </c>
      <c r="Z50" s="135">
        <f>[2]Summary!AC62</f>
        <v>0.75219600749741711</v>
      </c>
      <c r="AA50" s="135"/>
    </row>
    <row r="51" spans="1:27" ht="13.5" customHeight="1" x14ac:dyDescent="0.15">
      <c r="A51" s="131" t="s">
        <v>104</v>
      </c>
      <c r="C51" s="135">
        <f>[2]Summary!F63</f>
        <v>0.53407491497801496</v>
      </c>
      <c r="D51" s="135">
        <f>[2]Summary!G63</f>
        <v>0.25662252598896373</v>
      </c>
      <c r="E51" s="135">
        <f>[2]Summary!H63</f>
        <v>0.15157829605689643</v>
      </c>
      <c r="F51" s="135">
        <f>[2]Summary!I63</f>
        <v>8.948388608151249E-2</v>
      </c>
      <c r="G51" s="135">
        <f>[2]Summary!J63</f>
        <v>5.7682315358458698E-2</v>
      </c>
      <c r="H51" s="135">
        <f>[2]Summary!K63</f>
        <v>9.1169125763946757E-2</v>
      </c>
      <c r="I51" s="135">
        <f>[2]Summary!L63</f>
        <v>0.6412922524691741</v>
      </c>
      <c r="J51" s="135">
        <f>[2]Summary!M63</f>
        <v>0.80079302703700106</v>
      </c>
      <c r="K51" s="135">
        <f>[2]Summary!N63</f>
        <v>0.61781223873057756</v>
      </c>
      <c r="L51" s="135">
        <f>[2]Summary!O63</f>
        <v>0.45858549879493676</v>
      </c>
      <c r="M51" s="135">
        <f>[2]Summary!P63</f>
        <v>0.41263719317279512</v>
      </c>
      <c r="N51" s="135">
        <f>[2]Summary!Q63</f>
        <v>0.43091204903543368</v>
      </c>
      <c r="O51" s="135">
        <f>[2]Summary!R63</f>
        <v>0.39070330438945378</v>
      </c>
      <c r="P51" s="135">
        <f>[2]Summary!S63</f>
        <v>0.27022036279276329</v>
      </c>
      <c r="Q51" s="135">
        <f>[2]Summary!T63</f>
        <v>0.47669446984555541</v>
      </c>
      <c r="R51" s="135">
        <f>[2]Summary!U63</f>
        <v>0.29507177716005706</v>
      </c>
      <c r="S51" s="135">
        <f>[2]Summary!V63</f>
        <v>0.27408208737967965</v>
      </c>
      <c r="T51" s="135">
        <f>[2]Summary!W63</f>
        <v>0.17143580734212649</v>
      </c>
      <c r="U51" s="135">
        <f>[2]Summary!X63</f>
        <v>0.60522773976728661</v>
      </c>
      <c r="V51" s="135">
        <f>[2]Summary!Y63</f>
        <v>0.71847447434572231</v>
      </c>
      <c r="W51" s="135">
        <f>[2]Summary!Z63</f>
        <v>0.63426839060484863</v>
      </c>
      <c r="X51" s="135">
        <f>[2]Summary!AA63</f>
        <v>0.45954154713424783</v>
      </c>
      <c r="Y51" s="135">
        <f>[2]Summary!AB63</f>
        <v>0.41364723522253827</v>
      </c>
      <c r="Z51" s="135">
        <f>[2]Summary!AC63</f>
        <v>0.46407846342708708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274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229</v>
      </c>
      <c r="D5" s="159" t="s">
        <v>230</v>
      </c>
      <c r="E5" s="159" t="s">
        <v>231</v>
      </c>
      <c r="F5" s="159" t="s">
        <v>232</v>
      </c>
      <c r="G5" s="159" t="s">
        <v>233</v>
      </c>
      <c r="H5" s="159" t="s">
        <v>234</v>
      </c>
      <c r="I5" s="159" t="s">
        <v>235</v>
      </c>
      <c r="J5" s="159" t="s">
        <v>236</v>
      </c>
      <c r="K5" s="159" t="s">
        <v>237</v>
      </c>
      <c r="L5" s="159" t="s">
        <v>238</v>
      </c>
      <c r="M5" s="159" t="s">
        <v>239</v>
      </c>
      <c r="N5" s="159" t="s">
        <v>240</v>
      </c>
      <c r="O5" s="159" t="s">
        <v>241</v>
      </c>
      <c r="P5" s="159" t="s">
        <v>242</v>
      </c>
      <c r="Q5" s="159" t="s">
        <v>243</v>
      </c>
      <c r="R5" s="159" t="s">
        <v>244</v>
      </c>
      <c r="S5" s="159" t="s">
        <v>245</v>
      </c>
      <c r="T5" s="159" t="s">
        <v>246</v>
      </c>
      <c r="U5" s="159" t="s">
        <v>247</v>
      </c>
      <c r="V5" s="159" t="s">
        <v>248</v>
      </c>
      <c r="W5" s="159" t="s">
        <v>249</v>
      </c>
      <c r="X5" s="159" t="s">
        <v>250</v>
      </c>
      <c r="Y5" s="159" t="s">
        <v>251</v>
      </c>
      <c r="Z5" s="159" t="s">
        <v>252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1058.567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846.92280000000005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1797.5003999999999</v>
      </c>
      <c r="D8" s="163">
        <v>1571.6356000000001</v>
      </c>
      <c r="E8" s="163">
        <v>1375.7646</v>
      </c>
      <c r="F8" s="163">
        <v>1342.1703</v>
      </c>
      <c r="G8" s="163">
        <v>1323.2605000000001</v>
      </c>
      <c r="H8" s="163">
        <v>1193.703</v>
      </c>
      <c r="I8" s="163">
        <v>1674.3090000000002</v>
      </c>
      <c r="J8" s="163">
        <v>1675.7668000000001</v>
      </c>
      <c r="K8" s="163">
        <v>1613.5671</v>
      </c>
      <c r="L8" s="163">
        <v>1507.5</v>
      </c>
      <c r="M8" s="163">
        <v>1526.7563</v>
      </c>
      <c r="N8" s="163">
        <v>1708.0346</v>
      </c>
      <c r="O8" s="163">
        <v>1720.8258000000001</v>
      </c>
      <c r="P8" s="163">
        <v>1688.348</v>
      </c>
      <c r="Q8" s="163">
        <v>1487.0690999999999</v>
      </c>
      <c r="R8" s="163">
        <v>1329.2121999999999</v>
      </c>
      <c r="S8" s="163">
        <v>1178.7088000000001</v>
      </c>
      <c r="T8" s="163">
        <v>1221.4426000000001</v>
      </c>
      <c r="U8" s="163">
        <v>1659.7516000000001</v>
      </c>
      <c r="V8" s="163">
        <v>1627.2274</v>
      </c>
      <c r="W8" s="163">
        <v>1559.4348</v>
      </c>
      <c r="X8" s="163">
        <v>1435.3484000000001</v>
      </c>
      <c r="Y8" s="163">
        <v>1536.585</v>
      </c>
      <c r="Z8" s="163">
        <v>1649.8927000000001</v>
      </c>
      <c r="AA8" s="163">
        <v>1516.4302</v>
      </c>
    </row>
    <row r="9" spans="1:27" ht="11.25" customHeight="1" x14ac:dyDescent="0.2">
      <c r="A9" s="163" t="s">
        <v>116</v>
      </c>
      <c r="B9" s="161"/>
      <c r="C9" s="253">
        <v>-25.684999999999945</v>
      </c>
      <c r="D9" s="253">
        <v>-13.073500000000195</v>
      </c>
      <c r="E9" s="253">
        <v>103.02249999999999</v>
      </c>
      <c r="F9" s="253">
        <v>-27.526100000000042</v>
      </c>
      <c r="G9" s="253">
        <v>40.387100000000146</v>
      </c>
      <c r="H9" s="253">
        <v>-209.94950000000017</v>
      </c>
      <c r="I9" s="253">
        <v>182.47499999999999</v>
      </c>
      <c r="J9" s="253">
        <v>200.54169999999999</v>
      </c>
      <c r="K9" s="253">
        <v>205.62049999999999</v>
      </c>
      <c r="L9" s="253">
        <v>197.89150000000018</v>
      </c>
      <c r="M9" s="253">
        <v>47.266299999999774</v>
      </c>
      <c r="N9" s="253">
        <v>-26.565399999999954</v>
      </c>
      <c r="O9" s="253">
        <v>-569.68769999999995</v>
      </c>
      <c r="P9" s="253">
        <v>-507.64</v>
      </c>
      <c r="Q9" s="253">
        <v>-458.76649999999995</v>
      </c>
      <c r="R9" s="253">
        <v>-583.40689999999995</v>
      </c>
      <c r="S9" s="253">
        <v>-601.65309999999999</v>
      </c>
      <c r="T9" s="253">
        <v>-602.73490000000015</v>
      </c>
      <c r="U9" s="253">
        <v>-375.59820000000013</v>
      </c>
      <c r="V9" s="253">
        <v>-426.42769999999996</v>
      </c>
      <c r="W9" s="253">
        <v>-337.26769999999988</v>
      </c>
      <c r="X9" s="253">
        <v>-424.50119999999993</v>
      </c>
      <c r="Y9" s="253">
        <v>-491.72870000000012</v>
      </c>
      <c r="Z9" s="253">
        <v>-630.84890000000019</v>
      </c>
      <c r="AA9" s="253">
        <v>-221.52349999999979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934.34100000000001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519.1635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1290.6985</v>
      </c>
      <c r="D13" s="163">
        <v>1192.4540999999999</v>
      </c>
      <c r="E13" s="163">
        <v>1120.5916999999999</v>
      </c>
      <c r="F13" s="163">
        <v>1120.4703</v>
      </c>
      <c r="G13" s="163">
        <v>1097.7981</v>
      </c>
      <c r="H13" s="163">
        <v>888.55820000000006</v>
      </c>
      <c r="I13" s="163">
        <v>1284.0672999999999</v>
      </c>
      <c r="J13" s="163">
        <v>1297.5327</v>
      </c>
      <c r="K13" s="163">
        <v>1218.4085</v>
      </c>
      <c r="L13" s="163">
        <v>1132.7945999999999</v>
      </c>
      <c r="M13" s="163">
        <v>1168.0975000000001</v>
      </c>
      <c r="N13" s="163">
        <v>1340.8059000000001</v>
      </c>
      <c r="O13" s="163">
        <v>1293.0939000000001</v>
      </c>
      <c r="P13" s="163">
        <v>1253.6875</v>
      </c>
      <c r="Q13" s="163">
        <v>1266.8026</v>
      </c>
      <c r="R13" s="163">
        <v>1087.1298999999999</v>
      </c>
      <c r="S13" s="163">
        <v>1020.5505000000001</v>
      </c>
      <c r="T13" s="163">
        <v>897.26700000000005</v>
      </c>
      <c r="U13" s="163">
        <v>1256.6463000000001</v>
      </c>
      <c r="V13" s="163">
        <v>1221.0893000000001</v>
      </c>
      <c r="W13" s="163">
        <v>1217.9199000000001</v>
      </c>
      <c r="X13" s="163">
        <v>1161.6107999999999</v>
      </c>
      <c r="Y13" s="163">
        <v>1230.4673</v>
      </c>
      <c r="Z13" s="163">
        <v>1323.7370000000001</v>
      </c>
      <c r="AA13" s="163">
        <v>1183.5704000000001</v>
      </c>
    </row>
    <row r="14" spans="1:27" ht="11.25" customHeight="1" x14ac:dyDescent="0.2">
      <c r="A14" s="163" t="s">
        <v>120</v>
      </c>
      <c r="B14" s="161"/>
      <c r="C14" s="253">
        <v>-222.96960000000036</v>
      </c>
      <c r="D14" s="253">
        <v>-293.51870000000008</v>
      </c>
      <c r="E14" s="253">
        <v>-210.66120000000001</v>
      </c>
      <c r="F14" s="253">
        <v>-415.12580000000025</v>
      </c>
      <c r="G14" s="253">
        <v>-326.19509999999991</v>
      </c>
      <c r="H14" s="253">
        <v>-450.70860000000005</v>
      </c>
      <c r="I14" s="253">
        <v>-48.071599999999989</v>
      </c>
      <c r="J14" s="253">
        <v>-56.761000000000195</v>
      </c>
      <c r="K14" s="253">
        <v>-165.3425</v>
      </c>
      <c r="L14" s="253">
        <v>-277.60080000000016</v>
      </c>
      <c r="M14" s="253">
        <v>-462.37879999999973</v>
      </c>
      <c r="N14" s="253">
        <v>-436.89200000000005</v>
      </c>
      <c r="O14" s="253">
        <v>-772.2659000000001</v>
      </c>
      <c r="P14" s="253">
        <v>-748.44100000000003</v>
      </c>
      <c r="Q14" s="253">
        <v>-552.52369999999974</v>
      </c>
      <c r="R14" s="253">
        <v>-722.6356000000003</v>
      </c>
      <c r="S14" s="253">
        <v>-675.80619999999999</v>
      </c>
      <c r="T14" s="253">
        <v>-726.66429999999991</v>
      </c>
      <c r="U14" s="253">
        <v>-330.91779999999994</v>
      </c>
      <c r="V14" s="253">
        <v>-397.58449999999993</v>
      </c>
      <c r="W14" s="253">
        <v>-353.21439999999984</v>
      </c>
      <c r="X14" s="253">
        <v>-566.04700000000003</v>
      </c>
      <c r="Y14" s="253">
        <v>-706.75890000000004</v>
      </c>
      <c r="Z14" s="253">
        <v>-765.41839999999956</v>
      </c>
      <c r="AA14" s="253">
        <v>-444.27610000000004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-112.66</v>
      </c>
      <c r="D16" s="164">
        <v>-133.26419999999999</v>
      </c>
      <c r="E16" s="164">
        <v>-35.2682</v>
      </c>
      <c r="F16" s="164">
        <v>-191.17929999999998</v>
      </c>
      <c r="G16" s="164">
        <v>-121.2244</v>
      </c>
      <c r="H16" s="164">
        <v>-316.95359999999999</v>
      </c>
      <c r="I16" s="164">
        <v>80.836199999999991</v>
      </c>
      <c r="J16" s="164">
        <v>92.640600000000006</v>
      </c>
      <c r="K16" s="164">
        <v>32.504400000000004</v>
      </c>
      <c r="L16" s="164">
        <v>-1.5085</v>
      </c>
      <c r="M16" s="164">
        <v>-179.24260000000001</v>
      </c>
      <c r="N16" s="164">
        <v>-216.28630000000001</v>
      </c>
      <c r="O16" s="164">
        <v>-658.99630000000002</v>
      </c>
      <c r="P16" s="164">
        <v>-610.84050000000002</v>
      </c>
      <c r="Q16" s="164">
        <v>-500.1003</v>
      </c>
      <c r="R16" s="164">
        <v>-642.19230000000005</v>
      </c>
      <c r="S16" s="164">
        <v>-634.3442</v>
      </c>
      <c r="T16" s="164">
        <v>-657.81460000000004</v>
      </c>
      <c r="U16" s="164">
        <v>-355.90040000000005</v>
      </c>
      <c r="V16" s="164">
        <v>-413.71190000000001</v>
      </c>
      <c r="W16" s="164">
        <v>-344.35520000000002</v>
      </c>
      <c r="X16" s="164">
        <v>-483.85910000000001</v>
      </c>
      <c r="Y16" s="164">
        <v>-592.0761</v>
      </c>
      <c r="Z16" s="164">
        <v>-690.17529999999999</v>
      </c>
      <c r="AA16" s="164">
        <v>-319.37200000000001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5" t="s">
        <v>256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1058.567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834.38210000000004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1797.5003999999999</v>
      </c>
      <c r="D21" s="163">
        <v>1571.6356000000001</v>
      </c>
      <c r="E21" s="163">
        <v>1375.7646</v>
      </c>
      <c r="F21" s="163">
        <v>1342.1703</v>
      </c>
      <c r="G21" s="163">
        <v>1323.2605000000001</v>
      </c>
      <c r="H21" s="163">
        <v>1193.703</v>
      </c>
      <c r="I21" s="163">
        <v>1653.4090000000001</v>
      </c>
      <c r="J21" s="163">
        <v>1654.8668</v>
      </c>
      <c r="K21" s="163">
        <v>1592.4671000000001</v>
      </c>
      <c r="L21" s="163">
        <v>1507.5</v>
      </c>
      <c r="M21" s="163">
        <v>1526.7563</v>
      </c>
      <c r="N21" s="163">
        <v>1708.0346</v>
      </c>
      <c r="O21" s="163">
        <v>1720.8258000000001</v>
      </c>
      <c r="P21" s="163">
        <v>1688.348</v>
      </c>
      <c r="Q21" s="163">
        <v>1487.0690999999999</v>
      </c>
      <c r="R21" s="163">
        <v>1329.2121999999999</v>
      </c>
      <c r="S21" s="163">
        <v>1178.7088000000001</v>
      </c>
      <c r="T21" s="163">
        <v>1221.4426000000001</v>
      </c>
      <c r="U21" s="163">
        <v>1638.8516</v>
      </c>
      <c r="V21" s="163">
        <v>1606.3273999999999</v>
      </c>
      <c r="W21" s="163">
        <v>1538.3348000000001</v>
      </c>
      <c r="X21" s="163">
        <v>1435.3484000000001</v>
      </c>
      <c r="Y21" s="163">
        <v>1536.585</v>
      </c>
      <c r="Z21" s="163">
        <v>1649.8927000000001</v>
      </c>
      <c r="AA21" s="163">
        <v>1511.1722</v>
      </c>
    </row>
    <row r="22" spans="1:27" ht="11.25" customHeight="1" x14ac:dyDescent="0.2">
      <c r="A22" s="163" t="s">
        <v>116</v>
      </c>
      <c r="B22" s="161"/>
      <c r="C22" s="253">
        <v>-25.684999999999945</v>
      </c>
      <c r="D22" s="253">
        <v>-13.073500000000195</v>
      </c>
      <c r="E22" s="253">
        <v>103.02249999999999</v>
      </c>
      <c r="F22" s="253">
        <v>-127.52610000000004</v>
      </c>
      <c r="G22" s="253">
        <v>-59.612899999999854</v>
      </c>
      <c r="H22" s="253">
        <v>-309.94950000000017</v>
      </c>
      <c r="I22" s="253">
        <v>161.57499999999999</v>
      </c>
      <c r="J22" s="253">
        <v>179.6416999999999</v>
      </c>
      <c r="K22" s="253">
        <v>184.52050000000008</v>
      </c>
      <c r="L22" s="253">
        <v>197.89150000000018</v>
      </c>
      <c r="M22" s="253">
        <v>47.266299999999774</v>
      </c>
      <c r="N22" s="253">
        <v>-26.565399999999954</v>
      </c>
      <c r="O22" s="253">
        <v>-569.68769999999995</v>
      </c>
      <c r="P22" s="253">
        <v>-507.64</v>
      </c>
      <c r="Q22" s="253">
        <v>-458.76649999999995</v>
      </c>
      <c r="R22" s="253">
        <v>-583.40689999999995</v>
      </c>
      <c r="S22" s="253">
        <v>-601.65309999999999</v>
      </c>
      <c r="T22" s="253">
        <v>-602.73490000000015</v>
      </c>
      <c r="U22" s="253">
        <v>-396.49820000000022</v>
      </c>
      <c r="V22" s="253">
        <v>-447.32770000000005</v>
      </c>
      <c r="W22" s="253">
        <v>-358.36769999999979</v>
      </c>
      <c r="X22" s="253">
        <v>-424.50119999999993</v>
      </c>
      <c r="Y22" s="253">
        <v>-491.72870000000012</v>
      </c>
      <c r="Z22" s="253">
        <v>-630.84890000000019</v>
      </c>
      <c r="AA22" s="253">
        <v>-239.32219999999984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934.34100000000001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537.69910000000004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1290.6985</v>
      </c>
      <c r="D26" s="163">
        <v>1192.4540999999999</v>
      </c>
      <c r="E26" s="163">
        <v>1120.5916999999999</v>
      </c>
      <c r="F26" s="163">
        <v>1120.4703</v>
      </c>
      <c r="G26" s="163">
        <v>1097.7981</v>
      </c>
      <c r="H26" s="163">
        <v>888.55820000000006</v>
      </c>
      <c r="I26" s="163">
        <v>1284.0672</v>
      </c>
      <c r="J26" s="163">
        <v>1297.5327</v>
      </c>
      <c r="K26" s="163">
        <v>1218.4085</v>
      </c>
      <c r="L26" s="163">
        <v>1132.7945999999999</v>
      </c>
      <c r="M26" s="163">
        <v>1168.0975000000001</v>
      </c>
      <c r="N26" s="163">
        <v>1340.8059000000001</v>
      </c>
      <c r="O26" s="163">
        <v>1293.0939000000001</v>
      </c>
      <c r="P26" s="163">
        <v>1253.6875</v>
      </c>
      <c r="Q26" s="163">
        <v>1266.8026</v>
      </c>
      <c r="R26" s="163">
        <v>1087.1298999999999</v>
      </c>
      <c r="S26" s="163">
        <v>1020.5505000000001</v>
      </c>
      <c r="T26" s="163">
        <v>897.26700000000005</v>
      </c>
      <c r="U26" s="163">
        <v>1256.6463000000001</v>
      </c>
      <c r="V26" s="163">
        <v>1221.0893000000001</v>
      </c>
      <c r="W26" s="163">
        <v>1217.9199000000001</v>
      </c>
      <c r="X26" s="163">
        <v>1161.6107999999999</v>
      </c>
      <c r="Y26" s="163">
        <v>1230.4673</v>
      </c>
      <c r="Z26" s="163">
        <v>1323.7370000000001</v>
      </c>
      <c r="AA26" s="163">
        <v>1183.5704000000001</v>
      </c>
    </row>
    <row r="27" spans="1:27" ht="11.25" customHeight="1" x14ac:dyDescent="0.2">
      <c r="A27" s="163" t="s">
        <v>120</v>
      </c>
      <c r="B27" s="161"/>
      <c r="C27" s="253">
        <v>-222.96960000000036</v>
      </c>
      <c r="D27" s="253">
        <v>-293.51870000000008</v>
      </c>
      <c r="E27" s="253">
        <v>-210.66120000000001</v>
      </c>
      <c r="F27" s="253">
        <v>-265.61920000000009</v>
      </c>
      <c r="G27" s="253">
        <v>-176.19509999999991</v>
      </c>
      <c r="H27" s="253">
        <v>-300.70860000000005</v>
      </c>
      <c r="I27" s="253">
        <v>-48.071699999999964</v>
      </c>
      <c r="J27" s="253">
        <v>-56.761000000000195</v>
      </c>
      <c r="K27" s="253">
        <v>-165.3425</v>
      </c>
      <c r="L27" s="253">
        <v>-277.60080000000016</v>
      </c>
      <c r="M27" s="253">
        <v>-462.37879999999973</v>
      </c>
      <c r="N27" s="253">
        <v>-436.89200000000005</v>
      </c>
      <c r="O27" s="253">
        <v>-772.2659000000001</v>
      </c>
      <c r="P27" s="253">
        <v>-748.44100000000003</v>
      </c>
      <c r="Q27" s="253">
        <v>-552.52369999999974</v>
      </c>
      <c r="R27" s="253">
        <v>-722.6356000000003</v>
      </c>
      <c r="S27" s="253">
        <v>-675.80619999999999</v>
      </c>
      <c r="T27" s="253">
        <v>-726.66429999999991</v>
      </c>
      <c r="U27" s="253">
        <v>-330.91779999999994</v>
      </c>
      <c r="V27" s="253">
        <v>-397.58449999999993</v>
      </c>
      <c r="W27" s="253">
        <v>-353.21439999999984</v>
      </c>
      <c r="X27" s="253">
        <v>-566.04700000000003</v>
      </c>
      <c r="Y27" s="253">
        <v>-706.75890000000004</v>
      </c>
      <c r="Z27" s="253">
        <v>-765.41839999999956</v>
      </c>
      <c r="AA27" s="253">
        <v>-425.74050000000011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-112.66</v>
      </c>
      <c r="D29" s="164">
        <v>-133.26419999999999</v>
      </c>
      <c r="E29" s="164">
        <v>-35.2682</v>
      </c>
      <c r="F29" s="164">
        <v>-185.8321</v>
      </c>
      <c r="G29" s="164">
        <v>-111.0093</v>
      </c>
      <c r="H29" s="164">
        <v>-305.84249999999997</v>
      </c>
      <c r="I29" s="164">
        <v>69.150099999999995</v>
      </c>
      <c r="J29" s="164">
        <v>80.505099999999999</v>
      </c>
      <c r="K29" s="164">
        <v>21.251100000000001</v>
      </c>
      <c r="L29" s="164">
        <v>-1.5085</v>
      </c>
      <c r="M29" s="164">
        <v>-179.24260000000001</v>
      </c>
      <c r="N29" s="164">
        <v>-216.28630000000001</v>
      </c>
      <c r="O29" s="164">
        <v>-658.99630000000002</v>
      </c>
      <c r="P29" s="164">
        <v>-610.84050000000002</v>
      </c>
      <c r="Q29" s="164">
        <v>-500.1003</v>
      </c>
      <c r="R29" s="164">
        <v>-642.19230000000005</v>
      </c>
      <c r="S29" s="164">
        <v>-634.3442</v>
      </c>
      <c r="T29" s="164">
        <v>-657.81460000000004</v>
      </c>
      <c r="U29" s="164">
        <v>-367.58640000000003</v>
      </c>
      <c r="V29" s="164">
        <v>-425.39789999999999</v>
      </c>
      <c r="W29" s="164">
        <v>-356.07740000000001</v>
      </c>
      <c r="X29" s="164">
        <v>-483.85910000000001</v>
      </c>
      <c r="Y29" s="164">
        <v>-592.0761</v>
      </c>
      <c r="Z29" s="164">
        <v>-690.17529999999999</v>
      </c>
      <c r="AA29" s="164">
        <v>-321.21010000000001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257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255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-258.99630000000002</v>
      </c>
      <c r="P32" s="166">
        <v>-210.84050000000002</v>
      </c>
      <c r="Q32" s="166">
        <v>-100.1003</v>
      </c>
      <c r="R32" s="166">
        <v>-42.192300000000046</v>
      </c>
      <c r="S32" s="166">
        <v>-34.344200000000001</v>
      </c>
      <c r="T32" s="166">
        <v>-57.814600000000041</v>
      </c>
      <c r="U32" s="166">
        <v>0</v>
      </c>
      <c r="V32" s="166">
        <v>-25.397899999999993</v>
      </c>
      <c r="W32" s="166">
        <v>0</v>
      </c>
      <c r="X32" s="166">
        <v>-83.859100000000012</v>
      </c>
      <c r="Y32" s="166">
        <v>-192.0761</v>
      </c>
      <c r="Z32" s="166">
        <v>-290.17529999999999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5" t="s">
        <v>253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254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255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5" t="s">
        <v>275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12/28/2001</v>
      </c>
    </row>
    <row r="4" spans="1:6" ht="12" customHeight="1" x14ac:dyDescent="0.15">
      <c r="A4" s="136" t="str">
        <f>MWA!A3</f>
        <v>As of:                12/28/2001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1058.567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1797.5003999999999</v>
      </c>
      <c r="D10" s="143">
        <f>MWA!D21</f>
        <v>1571.6356000000001</v>
      </c>
      <c r="E10" s="143">
        <f>MWA!E21</f>
        <v>1375.7646</v>
      </c>
      <c r="F10" s="1"/>
    </row>
    <row r="11" spans="1:6" ht="13.5" customHeight="1" x14ac:dyDescent="0.15">
      <c r="A11" s="139" t="s">
        <v>116</v>
      </c>
      <c r="C11" s="142">
        <f>SUM(C8:C10)</f>
        <v>-25.684999999999945</v>
      </c>
      <c r="D11" s="142">
        <f>SUM(D8:D10)</f>
        <v>-13.073500000000195</v>
      </c>
      <c r="E11" s="142">
        <f>SUM(E8:E10)</f>
        <v>103.02249999999981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934.34100000000001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1290.6985</v>
      </c>
      <c r="D15" s="143">
        <f>MWA!D26</f>
        <v>1192.4540999999999</v>
      </c>
      <c r="E15" s="143">
        <f>MWA!E26</f>
        <v>1120.5916999999999</v>
      </c>
    </row>
    <row r="16" spans="1:6" ht="13.5" customHeight="1" x14ac:dyDescent="0.15">
      <c r="A16" s="139" t="s">
        <v>120</v>
      </c>
      <c r="C16" s="142">
        <f>SUM(C13:C15)</f>
        <v>-222.96960000000036</v>
      </c>
      <c r="D16" s="142">
        <f>SUM(D13:D15)</f>
        <v>-293.51870000000008</v>
      </c>
      <c r="E16" s="142">
        <f>SUM(E13:E15)</f>
        <v>-210.66120000000001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5">
        <f>MWA!C29</f>
        <v>-112.66</v>
      </c>
      <c r="D18" s="185">
        <f>MWA!D29</f>
        <v>-133.26419999999999</v>
      </c>
      <c r="E18" s="185">
        <f>MWA!E29</f>
        <v>-35.2682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0.6474879596902523</v>
      </c>
      <c r="D21" s="145">
        <f>MWA!D47</f>
        <v>0.31826497249855723</v>
      </c>
      <c r="E21" s="145">
        <f>MWA!E47</f>
        <v>7.3579390793265032E-2</v>
      </c>
    </row>
    <row r="22" spans="1:18" ht="13.5" customHeight="1" x14ac:dyDescent="0.15">
      <c r="A22" s="139" t="s">
        <v>104</v>
      </c>
      <c r="C22" s="145">
        <f>MWA!C48</f>
        <v>3.2610911383468277E-4</v>
      </c>
      <c r="D22" s="145">
        <f>MWA!D48</f>
        <v>1.7905530803767E-2</v>
      </c>
      <c r="E22" s="145">
        <f>MWA!E48</f>
        <v>1.8354666991619033E-3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0.99990209330536606</v>
      </c>
      <c r="D24" s="145">
        <f>MWA!D50</f>
        <v>0.78513291113916484</v>
      </c>
      <c r="E24" s="145">
        <f>MWA!E50</f>
        <v>0.53218611727510479</v>
      </c>
    </row>
    <row r="25" spans="1:18" ht="13.5" customHeight="1" x14ac:dyDescent="0.15">
      <c r="A25" s="139" t="s">
        <v>104</v>
      </c>
      <c r="C25" s="145">
        <f>MWA!C51</f>
        <v>0.53407491497801496</v>
      </c>
      <c r="D25" s="145">
        <f>MWA!D51</f>
        <v>0.25662252598896373</v>
      </c>
      <c r="E25" s="145">
        <f>MWA!E51</f>
        <v>0.15157829605689643</v>
      </c>
    </row>
    <row r="26" spans="1:18" ht="13.5" customHeight="1" thickBot="1" x14ac:dyDescent="0.2">
      <c r="H26" s="279" t="s">
        <v>132</v>
      </c>
      <c r="I26" s="279"/>
      <c r="J26" s="279"/>
      <c r="L26" s="279" t="s">
        <v>152</v>
      </c>
      <c r="M26" s="279"/>
      <c r="N26" s="279"/>
      <c r="P26" s="279" t="s">
        <v>162</v>
      </c>
      <c r="Q26" s="279"/>
      <c r="R26" s="279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1058.567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295.25450961875504</v>
      </c>
      <c r="I29" s="146">
        <f>[1]BEAVER!$E$10</f>
        <v>456</v>
      </c>
      <c r="J29" s="147">
        <f>I29-H29</f>
        <v>160.74549038124496</v>
      </c>
      <c r="L29" s="146">
        <f>'[1]Output for Upload'!$H$9</f>
        <v>143.21923762435074</v>
      </c>
      <c r="M29" s="146">
        <f>[1]BEAVER!$F$10</f>
        <v>450</v>
      </c>
      <c r="N29" s="147">
        <f>M29-L29</f>
        <v>306.78076237564926</v>
      </c>
      <c r="P29" s="146">
        <f>'[1]Output for Upload'!$I$9</f>
        <v>20.16075307735462</v>
      </c>
      <c r="Q29" s="146">
        <f>[1]BEAVER!$G$10</f>
        <v>274</v>
      </c>
      <c r="R29" s="147">
        <f>Q29-P29</f>
        <v>253.83924692264537</v>
      </c>
    </row>
    <row r="30" spans="1:18" ht="13.5" customHeight="1" x14ac:dyDescent="0.15">
      <c r="A30" s="139" t="s">
        <v>115</v>
      </c>
      <c r="C30" s="143">
        <f>C10+J29+J33</f>
        <v>1958.2687026410945</v>
      </c>
      <c r="D30" s="143">
        <f>D10+N29+N33</f>
        <v>1927.4060586359199</v>
      </c>
      <c r="E30" s="148">
        <f>E10+R29+R33</f>
        <v>1704.4540681586286</v>
      </c>
      <c r="G30" s="137" t="s">
        <v>124</v>
      </c>
      <c r="H30" s="146">
        <f>'[1]Output for Upload'!$G$10</f>
        <v>0.14870575590861534</v>
      </c>
      <c r="I30" s="146">
        <f>I29</f>
        <v>456</v>
      </c>
      <c r="J30" s="147">
        <f>I30-H30</f>
        <v>455.85129424409138</v>
      </c>
      <c r="L30" s="146">
        <f>'[1]Output for Upload'!$H$10</f>
        <v>8.0574888616951501</v>
      </c>
      <c r="M30" s="146">
        <f>M29</f>
        <v>450</v>
      </c>
      <c r="N30" s="147">
        <f>M30-L30</f>
        <v>441.94251113830484</v>
      </c>
      <c r="P30" s="146">
        <f>'[1]Output for Upload'!$I$10</f>
        <v>0.50291787557036149</v>
      </c>
      <c r="Q30" s="146">
        <f>Q29</f>
        <v>274</v>
      </c>
      <c r="R30" s="147">
        <f>Q30-P30</f>
        <v>273.49708212442965</v>
      </c>
    </row>
    <row r="31" spans="1:18" ht="13.5" customHeight="1" x14ac:dyDescent="0.15">
      <c r="A31" s="139" t="s">
        <v>116</v>
      </c>
      <c r="C31" s="142">
        <f>SUM(C28:C30)</f>
        <v>135.08330264109463</v>
      </c>
      <c r="D31" s="142">
        <f>SUM(D28:D30)</f>
        <v>342.6969586359196</v>
      </c>
      <c r="E31" s="142">
        <f>SUM(E28:E30)</f>
        <v>431.71196815862845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934.34100000000001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232.9771877401503</v>
      </c>
      <c r="I33" s="146">
        <f>[1]COYOTE!$E$10</f>
        <v>233</v>
      </c>
      <c r="J33" s="147">
        <f>I33-H33</f>
        <v>2.2812259849700922E-2</v>
      </c>
      <c r="L33" s="146">
        <f>'[1]Output for Upload'!$H$12</f>
        <v>179.01030373972958</v>
      </c>
      <c r="M33" s="146">
        <f>[1]COYOTE!$F$10</f>
        <v>228</v>
      </c>
      <c r="N33" s="147">
        <f>M33-L33</f>
        <v>48.989696260270421</v>
      </c>
      <c r="P33" s="146">
        <f>'[1]Output for Upload'!$I$12</f>
        <v>85.149778764016759</v>
      </c>
      <c r="Q33" s="146">
        <f>[1]COYOTE!$G$10</f>
        <v>160</v>
      </c>
      <c r="R33" s="147">
        <f>Q33-P33</f>
        <v>74.850221235983241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124.43945518987749</v>
      </c>
      <c r="I34" s="146">
        <f>I33</f>
        <v>233</v>
      </c>
      <c r="J34" s="147">
        <f>I34-H34</f>
        <v>108.56054481012251</v>
      </c>
      <c r="L34" s="146">
        <f>'[1]Output for Upload'!$H$13</f>
        <v>58.509935925483731</v>
      </c>
      <c r="M34" s="146">
        <f>M33</f>
        <v>228</v>
      </c>
      <c r="N34" s="147">
        <f>M34-L34</f>
        <v>169.49006407451628</v>
      </c>
      <c r="P34" s="146">
        <f>'[1]Output for Upload'!$I$13</f>
        <v>24.252527369103429</v>
      </c>
      <c r="Q34" s="146">
        <f>Q33</f>
        <v>160</v>
      </c>
      <c r="R34" s="147">
        <f>Q34-P34</f>
        <v>135.74747263089657</v>
      </c>
    </row>
    <row r="35" spans="1:18" ht="13.5" customHeight="1" x14ac:dyDescent="0.15">
      <c r="A35" s="139" t="s">
        <v>119</v>
      </c>
      <c r="C35" s="143">
        <f>C15+J30+J34</f>
        <v>1855.1103390542139</v>
      </c>
      <c r="D35" s="143">
        <f>D15+N30+N34</f>
        <v>1803.886675212821</v>
      </c>
      <c r="E35" s="148">
        <f>E15+R30+R34</f>
        <v>1529.8362547553261</v>
      </c>
    </row>
    <row r="36" spans="1:18" ht="13.5" customHeight="1" x14ac:dyDescent="0.15">
      <c r="A36" s="139" t="s">
        <v>120</v>
      </c>
      <c r="C36" s="142">
        <f>SUM(C33:C35)</f>
        <v>341.44223905421359</v>
      </c>
      <c r="D36" s="142">
        <f>SUM(D33:D35)</f>
        <v>317.91387521282104</v>
      </c>
      <c r="E36" s="142">
        <f>SUM(E33:E35)</f>
        <v>198.58335475532613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5">
        <f>((C31*C41)+(C36*C42))/C43</f>
        <v>221.78175512070032</v>
      </c>
      <c r="D38" s="185">
        <f>((D31*D41)+(D36*D42))/D43</f>
        <v>331.6822548923202</v>
      </c>
      <c r="E38" s="185">
        <f>((E31*E41)+(E36*E42))/E43</f>
        <v>323.92131895064995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89</v>
      </c>
      <c r="D45" s="137">
        <f>'PLR SUM'!D40</f>
        <v>0</v>
      </c>
      <c r="E45" s="137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4" sqref="A4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0" t="str">
        <f>'MWH FIXED INPUT PG'!A1</f>
        <v>FIXED TERM - Power Position Summary - MWH</v>
      </c>
    </row>
    <row r="2" spans="1:27" ht="12" customHeight="1" x14ac:dyDescent="0.15">
      <c r="A2" s="270" t="str">
        <f>'MWH FIXED INPUT PG'!A2</f>
        <v>Valuation Date:  12/28/2001</v>
      </c>
    </row>
    <row r="3" spans="1:27" ht="12" customHeight="1" x14ac:dyDescent="0.15">
      <c r="A3" s="270" t="str">
        <f>'MWH FIXED INPUT PG'!A3</f>
        <v>Prior Date:          12/27/2001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0" t="str">
        <f>'MWH FIXED INPUT PG'!A4</f>
        <v>As of:                  12/28/2001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1" t="s">
        <v>72</v>
      </c>
      <c r="C6" s="272" t="s">
        <v>229</v>
      </c>
      <c r="D6" s="272" t="s">
        <v>230</v>
      </c>
      <c r="E6" s="272" t="s">
        <v>231</v>
      </c>
      <c r="F6" s="272" t="s">
        <v>232</v>
      </c>
      <c r="G6" s="272" t="s">
        <v>233</v>
      </c>
      <c r="H6" s="272" t="s">
        <v>234</v>
      </c>
      <c r="I6" s="272" t="s">
        <v>235</v>
      </c>
      <c r="J6" s="272" t="s">
        <v>236</v>
      </c>
      <c r="K6" s="272" t="s">
        <v>237</v>
      </c>
      <c r="L6" s="272" t="s">
        <v>238</v>
      </c>
      <c r="M6" s="272" t="s">
        <v>239</v>
      </c>
      <c r="N6" s="272" t="s">
        <v>240</v>
      </c>
      <c r="O6" s="272" t="s">
        <v>241</v>
      </c>
      <c r="P6" s="272" t="s">
        <v>242</v>
      </c>
      <c r="Q6" s="272" t="s">
        <v>243</v>
      </c>
      <c r="R6" s="272" t="s">
        <v>244</v>
      </c>
      <c r="S6" s="272" t="s">
        <v>245</v>
      </c>
      <c r="T6" s="272" t="s">
        <v>246</v>
      </c>
      <c r="U6" s="272" t="s">
        <v>247</v>
      </c>
      <c r="V6" s="272" t="s">
        <v>248</v>
      </c>
      <c r="W6" s="272" t="s">
        <v>249</v>
      </c>
      <c r="X6" s="272" t="s">
        <v>250</v>
      </c>
      <c r="Y6" s="272" t="s">
        <v>251</v>
      </c>
      <c r="Z6" s="272" t="s">
        <v>252</v>
      </c>
      <c r="AA6" s="272" t="s">
        <v>72</v>
      </c>
    </row>
    <row r="7" spans="1:27" ht="11.25" customHeight="1" x14ac:dyDescent="0.15">
      <c r="A7" s="273" t="s">
        <v>113</v>
      </c>
      <c r="C7" s="274">
        <f>C20+C33</f>
        <v>442363.88</v>
      </c>
      <c r="D7" s="274">
        <f t="shared" ref="D7:AA7" si="0">D20+D33</f>
        <v>464333.72</v>
      </c>
      <c r="E7" s="274">
        <f t="shared" si="0"/>
        <v>513938.28</v>
      </c>
      <c r="F7" s="274">
        <f t="shared" si="0"/>
        <v>441528.28</v>
      </c>
      <c r="G7" s="274">
        <f t="shared" si="0"/>
        <v>428936.68</v>
      </c>
      <c r="H7" s="274">
        <f t="shared" si="0"/>
        <v>379157</v>
      </c>
      <c r="I7" s="274">
        <f t="shared" si="0"/>
        <v>414367.08</v>
      </c>
      <c r="J7" s="274">
        <f t="shared" si="0"/>
        <v>438726.76</v>
      </c>
      <c r="K7" s="274">
        <f t="shared" si="0"/>
        <v>398651.52</v>
      </c>
      <c r="L7" s="274">
        <f t="shared" si="0"/>
        <v>493117.12</v>
      </c>
      <c r="M7" s="274">
        <f t="shared" si="0"/>
        <v>456515</v>
      </c>
      <c r="N7" s="274">
        <f t="shared" si="0"/>
        <v>461084</v>
      </c>
      <c r="O7" s="274">
        <f t="shared" si="0"/>
        <v>277849.40000000002</v>
      </c>
      <c r="P7" s="274">
        <f t="shared" si="0"/>
        <v>258415.6</v>
      </c>
      <c r="Q7" s="274">
        <f t="shared" si="0"/>
        <v>271656.40000000002</v>
      </c>
      <c r="R7" s="274">
        <f t="shared" si="0"/>
        <v>252924.48</v>
      </c>
      <c r="S7" s="274">
        <f t="shared" si="0"/>
        <v>250872.48</v>
      </c>
      <c r="T7" s="274">
        <f t="shared" si="0"/>
        <v>245932</v>
      </c>
      <c r="U7" s="274">
        <f t="shared" si="0"/>
        <v>224828.48</v>
      </c>
      <c r="V7" s="274">
        <f t="shared" si="0"/>
        <v>222792.48</v>
      </c>
      <c r="W7" s="274">
        <f t="shared" si="0"/>
        <v>215352</v>
      </c>
      <c r="X7" s="274">
        <f t="shared" si="0"/>
        <v>267156.96000000002</v>
      </c>
      <c r="Y7" s="274">
        <f t="shared" si="0"/>
        <v>239139.52</v>
      </c>
      <c r="Z7" s="274">
        <f t="shared" si="0"/>
        <v>262530.48</v>
      </c>
      <c r="AA7" s="274">
        <f t="shared" si="0"/>
        <v>8322169.6000000015</v>
      </c>
    </row>
    <row r="8" spans="1:27" ht="11.25" customHeight="1" x14ac:dyDescent="0.15">
      <c r="A8" s="273" t="s">
        <v>114</v>
      </c>
      <c r="C8" s="274">
        <f>C21</f>
        <v>-1198809</v>
      </c>
      <c r="D8" s="274">
        <f t="shared" ref="D8:AA8" si="1">D21</f>
        <v>-1072862</v>
      </c>
      <c r="E8" s="274">
        <f t="shared" si="1"/>
        <v>-1043399</v>
      </c>
      <c r="F8" s="274">
        <f t="shared" si="1"/>
        <v>-1011322</v>
      </c>
      <c r="G8" s="274">
        <f t="shared" si="1"/>
        <v>-962612</v>
      </c>
      <c r="H8" s="274">
        <f t="shared" si="1"/>
        <v>-940618</v>
      </c>
      <c r="I8" s="274">
        <f t="shared" si="1"/>
        <v>-1034970</v>
      </c>
      <c r="J8" s="274">
        <f t="shared" si="1"/>
        <v>-1076024</v>
      </c>
      <c r="K8" s="274">
        <f t="shared" si="1"/>
        <v>-939303</v>
      </c>
      <c r="L8" s="274">
        <f t="shared" si="1"/>
        <v>-1058868</v>
      </c>
      <c r="M8" s="274">
        <f t="shared" si="1"/>
        <v>-1048311</v>
      </c>
      <c r="N8" s="274">
        <f t="shared" si="1"/>
        <v>-1154924</v>
      </c>
      <c r="O8" s="274">
        <f t="shared" si="1"/>
        <v>-1230703</v>
      </c>
      <c r="P8" s="274">
        <f t="shared" si="1"/>
        <v>-1101675</v>
      </c>
      <c r="Q8" s="274">
        <f t="shared" si="1"/>
        <v>-1081124</v>
      </c>
      <c r="R8" s="274">
        <f t="shared" si="1"/>
        <v>-1048574</v>
      </c>
      <c r="S8" s="274">
        <f t="shared" si="1"/>
        <v>-991503</v>
      </c>
      <c r="T8" s="274">
        <f t="shared" si="1"/>
        <v>-975603</v>
      </c>
      <c r="U8" s="274">
        <f t="shared" si="1"/>
        <v>-1071534</v>
      </c>
      <c r="V8" s="274">
        <f t="shared" si="1"/>
        <v>-1077113</v>
      </c>
      <c r="W8" s="274">
        <f t="shared" si="1"/>
        <v>-974033</v>
      </c>
      <c r="X8" s="274">
        <f t="shared" si="1"/>
        <v>-1070612</v>
      </c>
      <c r="Y8" s="274">
        <f t="shared" si="1"/>
        <v>-1018012</v>
      </c>
      <c r="Z8" s="274">
        <f t="shared" si="1"/>
        <v>-1211319</v>
      </c>
      <c r="AA8" s="274">
        <f t="shared" si="1"/>
        <v>-25393827</v>
      </c>
    </row>
    <row r="9" spans="1:27" ht="11.25" customHeight="1" x14ac:dyDescent="0.15">
      <c r="A9" s="273" t="s">
        <v>115</v>
      </c>
      <c r="C9" s="274">
        <f>C22+C34</f>
        <v>747760.16299999994</v>
      </c>
      <c r="D9" s="274">
        <f t="shared" ref="D9:AA9" si="2">D22+D34</f>
        <v>603508.08900000004</v>
      </c>
      <c r="E9" s="274">
        <f t="shared" si="2"/>
        <v>572318.07400000002</v>
      </c>
      <c r="F9" s="274">
        <f t="shared" si="2"/>
        <v>558342.85100000002</v>
      </c>
      <c r="G9" s="274">
        <f t="shared" si="2"/>
        <v>550476.38500000001</v>
      </c>
      <c r="H9" s="274">
        <f t="shared" si="2"/>
        <v>477481.20899999997</v>
      </c>
      <c r="I9" s="274">
        <f t="shared" si="2"/>
        <v>687818.14099999995</v>
      </c>
      <c r="J9" s="274">
        <f t="shared" si="2"/>
        <v>714902.46299999999</v>
      </c>
      <c r="K9" s="274">
        <f t="shared" si="2"/>
        <v>611507.37399999995</v>
      </c>
      <c r="L9" s="274">
        <f t="shared" si="2"/>
        <v>651240.00399999996</v>
      </c>
      <c r="M9" s="274">
        <f t="shared" si="2"/>
        <v>610702.51100000006</v>
      </c>
      <c r="N9" s="274">
        <f t="shared" si="2"/>
        <v>683213.82700000005</v>
      </c>
      <c r="O9" s="274">
        <f t="shared" si="2"/>
        <v>715863.53399999999</v>
      </c>
      <c r="P9" s="274">
        <f t="shared" si="2"/>
        <v>648325.62100000004</v>
      </c>
      <c r="Q9" s="274">
        <f t="shared" si="2"/>
        <v>618620.73800000001</v>
      </c>
      <c r="R9" s="274">
        <f t="shared" si="2"/>
        <v>552952.28</v>
      </c>
      <c r="S9" s="274">
        <f t="shared" si="2"/>
        <v>490342.85399999999</v>
      </c>
      <c r="T9" s="274">
        <f t="shared" si="2"/>
        <v>488577.05099999998</v>
      </c>
      <c r="U9" s="274">
        <f t="shared" si="2"/>
        <v>681762.26399999997</v>
      </c>
      <c r="V9" s="274">
        <f t="shared" si="2"/>
        <v>668232.19099999999</v>
      </c>
      <c r="W9" s="274">
        <f t="shared" si="2"/>
        <v>615333.90800000005</v>
      </c>
      <c r="X9" s="274">
        <f t="shared" si="2"/>
        <v>620070.50300000003</v>
      </c>
      <c r="Y9" s="274">
        <f t="shared" si="2"/>
        <v>590048.65300000005</v>
      </c>
      <c r="Z9" s="274">
        <f t="shared" si="2"/>
        <v>686355.35</v>
      </c>
      <c r="AA9" s="274">
        <f t="shared" si="2"/>
        <v>14845756.038000001</v>
      </c>
    </row>
    <row r="10" spans="1:27" ht="11.25" customHeight="1" x14ac:dyDescent="0.15">
      <c r="A10" s="273" t="s">
        <v>116</v>
      </c>
      <c r="C10" s="275">
        <f>SUM(C7:C9)</f>
        <v>-8684.9570000000531</v>
      </c>
      <c r="D10" s="275">
        <f t="shared" ref="D10:AA10" si="3">SUM(D7:D9)</f>
        <v>-5020.1909999999916</v>
      </c>
      <c r="E10" s="275">
        <f t="shared" si="3"/>
        <v>42857.35400000005</v>
      </c>
      <c r="F10" s="275">
        <f t="shared" si="3"/>
        <v>-11450.868999999948</v>
      </c>
      <c r="G10" s="275">
        <f t="shared" si="3"/>
        <v>16801.064999999944</v>
      </c>
      <c r="H10" s="275">
        <f t="shared" si="3"/>
        <v>-83979.791000000027</v>
      </c>
      <c r="I10" s="275">
        <f t="shared" si="3"/>
        <v>67215.22100000002</v>
      </c>
      <c r="J10" s="275">
        <f t="shared" si="3"/>
        <v>77605.222999999998</v>
      </c>
      <c r="K10" s="275">
        <f t="shared" si="3"/>
        <v>70855.893999999971</v>
      </c>
      <c r="L10" s="275">
        <f t="shared" si="3"/>
        <v>85489.123999999953</v>
      </c>
      <c r="M10" s="275">
        <f t="shared" si="3"/>
        <v>18906.511000000057</v>
      </c>
      <c r="N10" s="275">
        <f t="shared" si="3"/>
        <v>-10626.172999999952</v>
      </c>
      <c r="O10" s="275">
        <f t="shared" si="3"/>
        <v>-236990.06599999999</v>
      </c>
      <c r="P10" s="275">
        <f t="shared" si="3"/>
        <v>-194933.77899999998</v>
      </c>
      <c r="Q10" s="275">
        <f t="shared" si="3"/>
        <v>-190846.86199999996</v>
      </c>
      <c r="R10" s="275">
        <f t="shared" si="3"/>
        <v>-242697.24</v>
      </c>
      <c r="S10" s="275">
        <f t="shared" si="3"/>
        <v>-250287.66600000003</v>
      </c>
      <c r="T10" s="275">
        <f t="shared" si="3"/>
        <v>-241093.94900000002</v>
      </c>
      <c r="U10" s="275">
        <f t="shared" si="3"/>
        <v>-164943.25600000005</v>
      </c>
      <c r="V10" s="275">
        <f t="shared" si="3"/>
        <v>-186088.32900000003</v>
      </c>
      <c r="W10" s="275">
        <f t="shared" si="3"/>
        <v>-143347.09199999995</v>
      </c>
      <c r="X10" s="275">
        <f t="shared" si="3"/>
        <v>-183384.53700000001</v>
      </c>
      <c r="Y10" s="275">
        <f t="shared" si="3"/>
        <v>-188823.82699999993</v>
      </c>
      <c r="Z10" s="275">
        <f t="shared" si="3"/>
        <v>-262433.17000000004</v>
      </c>
      <c r="AA10" s="275">
        <f t="shared" si="3"/>
        <v>-2225901.3619999979</v>
      </c>
    </row>
    <row r="11" spans="1:27" ht="13.5" customHeight="1" x14ac:dyDescent="0.15"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</row>
    <row r="12" spans="1:27" ht="11.25" customHeight="1" x14ac:dyDescent="0.15">
      <c r="A12" s="273" t="s">
        <v>117</v>
      </c>
      <c r="C12" s="274">
        <f>C25+C35</f>
        <v>314463.84000000003</v>
      </c>
      <c r="D12" s="274">
        <f t="shared" ref="D12:AA12" si="4">D25+D35</f>
        <v>245224.84</v>
      </c>
      <c r="E12" s="274">
        <f t="shared" si="4"/>
        <v>286471.03999999998</v>
      </c>
      <c r="F12" s="274">
        <f t="shared" si="4"/>
        <v>169864.79</v>
      </c>
      <c r="G12" s="274">
        <f t="shared" si="4"/>
        <v>182884.24</v>
      </c>
      <c r="H12" s="274">
        <f t="shared" si="4"/>
        <v>183431.6</v>
      </c>
      <c r="I12" s="274">
        <f t="shared" si="4"/>
        <v>175677.44</v>
      </c>
      <c r="J12" s="274">
        <f t="shared" si="4"/>
        <v>164744.35999999999</v>
      </c>
      <c r="K12" s="274">
        <f t="shared" si="4"/>
        <v>179360.68</v>
      </c>
      <c r="L12" s="274">
        <f t="shared" si="4"/>
        <v>196281.63</v>
      </c>
      <c r="M12" s="274">
        <f t="shared" si="4"/>
        <v>205030.6</v>
      </c>
      <c r="N12" s="274">
        <f t="shared" si="4"/>
        <v>224096.92</v>
      </c>
      <c r="O12" s="274">
        <f t="shared" si="4"/>
        <v>144987</v>
      </c>
      <c r="P12" s="274">
        <f t="shared" si="4"/>
        <v>126827</v>
      </c>
      <c r="Q12" s="274">
        <f t="shared" si="4"/>
        <v>152658</v>
      </c>
      <c r="R12" s="274">
        <f t="shared" si="4"/>
        <v>113375.273</v>
      </c>
      <c r="S12" s="274">
        <f t="shared" si="4"/>
        <v>123405</v>
      </c>
      <c r="T12" s="274">
        <f t="shared" si="4"/>
        <v>113545</v>
      </c>
      <c r="U12" s="274">
        <f t="shared" si="4"/>
        <v>115590</v>
      </c>
      <c r="V12" s="274">
        <f t="shared" si="4"/>
        <v>115540</v>
      </c>
      <c r="W12" s="274">
        <f t="shared" si="4"/>
        <v>112622</v>
      </c>
      <c r="X12" s="274">
        <f t="shared" si="4"/>
        <v>108720.7628</v>
      </c>
      <c r="Y12" s="274">
        <f t="shared" si="4"/>
        <v>126382</v>
      </c>
      <c r="Z12" s="274">
        <f t="shared" si="4"/>
        <v>122298</v>
      </c>
      <c r="AA12" s="274">
        <f t="shared" si="4"/>
        <v>4003482.0158000002</v>
      </c>
    </row>
    <row r="13" spans="1:27" ht="11.25" customHeight="1" x14ac:dyDescent="0.15">
      <c r="A13" s="273" t="s">
        <v>118</v>
      </c>
      <c r="C13" s="274">
        <f>C26</f>
        <v>-802947</v>
      </c>
      <c r="D13" s="274">
        <f t="shared" ref="D13:AA13" si="5">D26</f>
        <v>-673185</v>
      </c>
      <c r="E13" s="274">
        <f t="shared" si="5"/>
        <v>-723122</v>
      </c>
      <c r="F13" s="274">
        <f t="shared" si="5"/>
        <v>-636686</v>
      </c>
      <c r="G13" s="274">
        <f t="shared" si="5"/>
        <v>-649954</v>
      </c>
      <c r="H13" s="274">
        <f t="shared" si="5"/>
        <v>-611997</v>
      </c>
      <c r="I13" s="274">
        <f t="shared" si="5"/>
        <v>-612619</v>
      </c>
      <c r="J13" s="274">
        <f t="shared" si="5"/>
        <v>-587284</v>
      </c>
      <c r="K13" s="274">
        <f t="shared" si="5"/>
        <v>-644301</v>
      </c>
      <c r="L13" s="274">
        <f t="shared" si="5"/>
        <v>-636325</v>
      </c>
      <c r="M13" s="274">
        <f t="shared" si="5"/>
        <v>-726783</v>
      </c>
      <c r="N13" s="274">
        <f t="shared" si="5"/>
        <v>-835625</v>
      </c>
      <c r="O13" s="274">
        <f t="shared" si="5"/>
        <v>-822425</v>
      </c>
      <c r="P13" s="274">
        <f t="shared" si="5"/>
        <v>-703440</v>
      </c>
      <c r="Q13" s="274">
        <f t="shared" si="5"/>
        <v>-749397</v>
      </c>
      <c r="R13" s="274">
        <f t="shared" si="5"/>
        <v>-663544</v>
      </c>
      <c r="S13" s="274">
        <f t="shared" si="5"/>
        <v>-679810</v>
      </c>
      <c r="T13" s="274">
        <f t="shared" si="5"/>
        <v>-633203</v>
      </c>
      <c r="U13" s="274">
        <f t="shared" si="5"/>
        <v>-636311</v>
      </c>
      <c r="V13" s="274">
        <f t="shared" si="5"/>
        <v>-646465</v>
      </c>
      <c r="W13" s="274">
        <f t="shared" si="5"/>
        <v>-615385</v>
      </c>
      <c r="X13" s="274">
        <f t="shared" si="5"/>
        <v>-647750</v>
      </c>
      <c r="Y13" s="274">
        <f t="shared" si="5"/>
        <v>-777290</v>
      </c>
      <c r="Z13" s="274">
        <f t="shared" si="5"/>
        <v>-807541</v>
      </c>
      <c r="AA13" s="274">
        <f t="shared" si="5"/>
        <v>-16523389</v>
      </c>
    </row>
    <row r="14" spans="1:27" ht="11.25" customHeight="1" x14ac:dyDescent="0.15">
      <c r="A14" s="273" t="s">
        <v>119</v>
      </c>
      <c r="C14" s="274">
        <f>C27+C36</f>
        <v>423349.09700000001</v>
      </c>
      <c r="D14" s="274">
        <f t="shared" ref="D14:AA14" si="6">D27+D36</f>
        <v>343426.79399999999</v>
      </c>
      <c r="E14" s="274">
        <f t="shared" si="6"/>
        <v>367554.09</v>
      </c>
      <c r="F14" s="274">
        <f t="shared" si="6"/>
        <v>340622.96799999999</v>
      </c>
      <c r="G14" s="274">
        <f t="shared" si="6"/>
        <v>360077.79300000001</v>
      </c>
      <c r="H14" s="274">
        <f t="shared" si="6"/>
        <v>284338.61800000002</v>
      </c>
      <c r="I14" s="274">
        <f t="shared" si="6"/>
        <v>421174.04700000002</v>
      </c>
      <c r="J14" s="274">
        <f t="shared" si="6"/>
        <v>404830.19099999999</v>
      </c>
      <c r="K14" s="274">
        <f t="shared" si="6"/>
        <v>409385.25300000003</v>
      </c>
      <c r="L14" s="274">
        <f t="shared" si="6"/>
        <v>353431.90700000001</v>
      </c>
      <c r="M14" s="274">
        <f t="shared" si="6"/>
        <v>373791.21299999999</v>
      </c>
      <c r="N14" s="274">
        <f t="shared" si="6"/>
        <v>461237.22899999999</v>
      </c>
      <c r="O14" s="274">
        <f t="shared" si="6"/>
        <v>424134.799</v>
      </c>
      <c r="P14" s="274">
        <f t="shared" si="6"/>
        <v>361061.98800000001</v>
      </c>
      <c r="Q14" s="274">
        <f t="shared" si="6"/>
        <v>415511.24900000001</v>
      </c>
      <c r="R14" s="274">
        <f t="shared" si="6"/>
        <v>330487.47899999999</v>
      </c>
      <c r="S14" s="274">
        <f t="shared" si="6"/>
        <v>334740.571</v>
      </c>
      <c r="T14" s="274">
        <f t="shared" si="6"/>
        <v>287125.43199999997</v>
      </c>
      <c r="U14" s="274">
        <f t="shared" si="6"/>
        <v>412179.98599999998</v>
      </c>
      <c r="V14" s="274">
        <f t="shared" si="6"/>
        <v>400517.29</v>
      </c>
      <c r="W14" s="274">
        <f t="shared" si="6"/>
        <v>389734.35600000003</v>
      </c>
      <c r="X14" s="274">
        <f t="shared" si="6"/>
        <v>362422.58100000001</v>
      </c>
      <c r="Y14" s="274">
        <f t="shared" si="6"/>
        <v>413437.02899999998</v>
      </c>
      <c r="Z14" s="274">
        <f t="shared" si="6"/>
        <v>434185.73300000001</v>
      </c>
      <c r="AA14" s="274">
        <f t="shared" si="6"/>
        <v>9108757.693</v>
      </c>
    </row>
    <row r="15" spans="1:27" ht="11.25" customHeight="1" x14ac:dyDescent="0.15">
      <c r="A15" s="273" t="s">
        <v>120</v>
      </c>
      <c r="C15" s="275">
        <f>SUM(C12:C14)</f>
        <v>-65134.062999999966</v>
      </c>
      <c r="D15" s="275">
        <f t="shared" ref="D15:AA15" si="7">SUM(D12:D14)</f>
        <v>-84533.366000000038</v>
      </c>
      <c r="E15" s="275">
        <f t="shared" si="7"/>
        <v>-69096.87</v>
      </c>
      <c r="F15" s="275">
        <f t="shared" si="7"/>
        <v>-126198.24199999997</v>
      </c>
      <c r="G15" s="275">
        <f t="shared" si="7"/>
        <v>-106991.967</v>
      </c>
      <c r="H15" s="275">
        <f t="shared" si="7"/>
        <v>-144226.78200000001</v>
      </c>
      <c r="I15" s="275">
        <f t="shared" si="7"/>
        <v>-15767.512999999977</v>
      </c>
      <c r="J15" s="275">
        <f t="shared" si="7"/>
        <v>-17709.449000000022</v>
      </c>
      <c r="K15" s="275">
        <f t="shared" si="7"/>
        <v>-55555.066999999981</v>
      </c>
      <c r="L15" s="275">
        <f t="shared" si="7"/>
        <v>-86611.462999999989</v>
      </c>
      <c r="M15" s="275">
        <f t="shared" si="7"/>
        <v>-147961.18700000003</v>
      </c>
      <c r="N15" s="275">
        <f t="shared" si="7"/>
        <v>-150290.85099999997</v>
      </c>
      <c r="O15" s="275">
        <f t="shared" si="7"/>
        <v>-253303.201</v>
      </c>
      <c r="P15" s="275">
        <f t="shared" si="7"/>
        <v>-215551.01199999999</v>
      </c>
      <c r="Q15" s="275">
        <f t="shared" si="7"/>
        <v>-181227.75099999999</v>
      </c>
      <c r="R15" s="275">
        <f t="shared" si="7"/>
        <v>-219681.24799999996</v>
      </c>
      <c r="S15" s="275">
        <f t="shared" si="7"/>
        <v>-221664.429</v>
      </c>
      <c r="T15" s="275">
        <f t="shared" si="7"/>
        <v>-232532.56800000003</v>
      </c>
      <c r="U15" s="275">
        <f t="shared" si="7"/>
        <v>-108541.01400000002</v>
      </c>
      <c r="V15" s="275">
        <f t="shared" si="7"/>
        <v>-130407.71000000002</v>
      </c>
      <c r="W15" s="275">
        <f t="shared" si="7"/>
        <v>-113028.64399999997</v>
      </c>
      <c r="X15" s="275">
        <f t="shared" si="7"/>
        <v>-176606.65619999997</v>
      </c>
      <c r="Y15" s="275">
        <f t="shared" si="7"/>
        <v>-237470.97100000002</v>
      </c>
      <c r="Z15" s="275">
        <f t="shared" si="7"/>
        <v>-251057.26699999999</v>
      </c>
      <c r="AA15" s="275">
        <f t="shared" si="7"/>
        <v>-3411149.2912000008</v>
      </c>
    </row>
    <row r="16" spans="1:27" ht="13.5" customHeight="1" thickBot="1" x14ac:dyDescent="0.2"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</row>
    <row r="17" spans="1:27" ht="11.25" customHeight="1" thickBot="1" x14ac:dyDescent="0.2">
      <c r="A17" s="270" t="s">
        <v>258</v>
      </c>
      <c r="C17" s="277">
        <f>C10+C15</f>
        <v>-73819.020000000019</v>
      </c>
      <c r="D17" s="277">
        <f t="shared" ref="D17:AA17" si="8">D10+D15</f>
        <v>-89553.55700000003</v>
      </c>
      <c r="E17" s="277">
        <f t="shared" si="8"/>
        <v>-26239.515999999945</v>
      </c>
      <c r="F17" s="277">
        <f t="shared" si="8"/>
        <v>-137649.11099999992</v>
      </c>
      <c r="G17" s="277">
        <f t="shared" si="8"/>
        <v>-90190.90200000006</v>
      </c>
      <c r="H17" s="277">
        <f t="shared" si="8"/>
        <v>-228206.57300000003</v>
      </c>
      <c r="I17" s="277">
        <f t="shared" si="8"/>
        <v>51447.708000000042</v>
      </c>
      <c r="J17" s="277">
        <f t="shared" si="8"/>
        <v>59895.773999999976</v>
      </c>
      <c r="K17" s="277">
        <f t="shared" si="8"/>
        <v>15300.82699999999</v>
      </c>
      <c r="L17" s="277">
        <f t="shared" si="8"/>
        <v>-1122.3390000000363</v>
      </c>
      <c r="M17" s="277">
        <f t="shared" si="8"/>
        <v>-129054.67599999998</v>
      </c>
      <c r="N17" s="277">
        <f t="shared" si="8"/>
        <v>-160917.02399999992</v>
      </c>
      <c r="O17" s="277">
        <f t="shared" si="8"/>
        <v>-490293.26699999999</v>
      </c>
      <c r="P17" s="277">
        <f t="shared" si="8"/>
        <v>-410484.79099999997</v>
      </c>
      <c r="Q17" s="277">
        <f t="shared" si="8"/>
        <v>-372074.61299999995</v>
      </c>
      <c r="R17" s="277">
        <f t="shared" si="8"/>
        <v>-462378.48799999995</v>
      </c>
      <c r="S17" s="277">
        <f t="shared" si="8"/>
        <v>-471952.09500000003</v>
      </c>
      <c r="T17" s="277">
        <f t="shared" si="8"/>
        <v>-473626.51700000005</v>
      </c>
      <c r="U17" s="277">
        <f t="shared" si="8"/>
        <v>-273484.27000000008</v>
      </c>
      <c r="V17" s="277">
        <f t="shared" si="8"/>
        <v>-316496.03900000005</v>
      </c>
      <c r="W17" s="277">
        <f t="shared" si="8"/>
        <v>-256375.73599999992</v>
      </c>
      <c r="X17" s="277">
        <f t="shared" si="8"/>
        <v>-359991.19319999998</v>
      </c>
      <c r="Y17" s="277">
        <f t="shared" si="8"/>
        <v>-426294.79799999995</v>
      </c>
      <c r="Z17" s="277">
        <f t="shared" si="8"/>
        <v>-513490.43700000003</v>
      </c>
      <c r="AA17" s="277">
        <f t="shared" si="8"/>
        <v>-5637050.6531999987</v>
      </c>
    </row>
    <row r="18" spans="1:27" ht="13.5" customHeight="1" thickBot="1" x14ac:dyDescent="0.2"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</row>
    <row r="19" spans="1:27" ht="13.5" customHeight="1" thickBot="1" x14ac:dyDescent="0.2">
      <c r="A19" s="278" t="s">
        <v>256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</row>
    <row r="20" spans="1:27" ht="11.25" customHeight="1" x14ac:dyDescent="0.15">
      <c r="A20" s="273" t="s">
        <v>113</v>
      </c>
      <c r="C20" s="274">
        <f>'MWH FIXED INPUT PG'!C20</f>
        <v>442363.88</v>
      </c>
      <c r="D20" s="274">
        <f>'MWH FIXED INPUT PG'!D20</f>
        <v>464333.72</v>
      </c>
      <c r="E20" s="274">
        <f>'MWH FIXED INPUT PG'!E20</f>
        <v>513938.28</v>
      </c>
      <c r="F20" s="274">
        <f>'MWH FIXED INPUT PG'!F20</f>
        <v>399928.28</v>
      </c>
      <c r="G20" s="274">
        <f>'MWH FIXED INPUT PG'!G20</f>
        <v>387336.68</v>
      </c>
      <c r="H20" s="274">
        <f>'MWH FIXED INPUT PG'!H20</f>
        <v>339157</v>
      </c>
      <c r="I20" s="274">
        <f>'MWH FIXED INPUT PG'!I20</f>
        <v>414367.08</v>
      </c>
      <c r="J20" s="274">
        <f>'MWH FIXED INPUT PG'!J20</f>
        <v>438726.76</v>
      </c>
      <c r="K20" s="274">
        <f>'MWH FIXED INPUT PG'!K20</f>
        <v>398651.52</v>
      </c>
      <c r="L20" s="274">
        <f>'MWH FIXED INPUT PG'!L20</f>
        <v>493117.12</v>
      </c>
      <c r="M20" s="274">
        <f>'MWH FIXED INPUT PG'!M20</f>
        <v>456515</v>
      </c>
      <c r="N20" s="274">
        <f>'MWH FIXED INPUT PG'!N20</f>
        <v>461084</v>
      </c>
      <c r="O20" s="274">
        <f>'MWH FIXED INPUT PG'!O20</f>
        <v>277849.40000000002</v>
      </c>
      <c r="P20" s="274">
        <f>'MWH FIXED INPUT PG'!P20</f>
        <v>258415.6</v>
      </c>
      <c r="Q20" s="274">
        <f>'MWH FIXED INPUT PG'!Q20</f>
        <v>271656.40000000002</v>
      </c>
      <c r="R20" s="274">
        <f>'MWH FIXED INPUT PG'!R20</f>
        <v>252924.48</v>
      </c>
      <c r="S20" s="274">
        <f>'MWH FIXED INPUT PG'!S20</f>
        <v>250872.48</v>
      </c>
      <c r="T20" s="274">
        <f>'MWH FIXED INPUT PG'!T20</f>
        <v>245932</v>
      </c>
      <c r="U20" s="274">
        <f>'MWH FIXED INPUT PG'!U20</f>
        <v>224828.48</v>
      </c>
      <c r="V20" s="274">
        <f>'MWH FIXED INPUT PG'!V20</f>
        <v>222792.48</v>
      </c>
      <c r="W20" s="274">
        <f>'MWH FIXED INPUT PG'!W20</f>
        <v>215352</v>
      </c>
      <c r="X20" s="274">
        <f>'MWH FIXED INPUT PG'!X20</f>
        <v>267156.96000000002</v>
      </c>
      <c r="Y20" s="274">
        <f>'MWH FIXED INPUT PG'!Y20</f>
        <v>239139.52</v>
      </c>
      <c r="Z20" s="274">
        <f>'MWH FIXED INPUT PG'!Z20</f>
        <v>262530.48</v>
      </c>
      <c r="AA20" s="274">
        <f>'MWH FIXED INPUT PG'!AA20</f>
        <v>8198969.6000000015</v>
      </c>
    </row>
    <row r="21" spans="1:27" ht="11.25" customHeight="1" x14ac:dyDescent="0.15">
      <c r="A21" s="273" t="s">
        <v>114</v>
      </c>
      <c r="C21" s="274">
        <f>'MWH FIXED INPUT PG'!C21</f>
        <v>-1198809</v>
      </c>
      <c r="D21" s="274">
        <f>'MWH FIXED INPUT PG'!D21</f>
        <v>-1072862</v>
      </c>
      <c r="E21" s="274">
        <f>'MWH FIXED INPUT PG'!E21</f>
        <v>-1043399</v>
      </c>
      <c r="F21" s="274">
        <f>'MWH FIXED INPUT PG'!F21</f>
        <v>-1011322</v>
      </c>
      <c r="G21" s="274">
        <f>'MWH FIXED INPUT PG'!G21</f>
        <v>-962612</v>
      </c>
      <c r="H21" s="274">
        <f>'MWH FIXED INPUT PG'!H21</f>
        <v>-940618</v>
      </c>
      <c r="I21" s="274">
        <f>'MWH FIXED INPUT PG'!I21</f>
        <v>-1034970</v>
      </c>
      <c r="J21" s="274">
        <f>'MWH FIXED INPUT PG'!J21</f>
        <v>-1076024</v>
      </c>
      <c r="K21" s="274">
        <f>'MWH FIXED INPUT PG'!K21</f>
        <v>-939303</v>
      </c>
      <c r="L21" s="274">
        <f>'MWH FIXED INPUT PG'!L21</f>
        <v>-1058868</v>
      </c>
      <c r="M21" s="274">
        <f>'MWH FIXED INPUT PG'!M21</f>
        <v>-1048311</v>
      </c>
      <c r="N21" s="274">
        <f>'MWH FIXED INPUT PG'!N21</f>
        <v>-1154924</v>
      </c>
      <c r="O21" s="274">
        <f>'MWH FIXED INPUT PG'!O21</f>
        <v>-1230703</v>
      </c>
      <c r="P21" s="274">
        <f>'MWH FIXED INPUT PG'!P21</f>
        <v>-1101675</v>
      </c>
      <c r="Q21" s="274">
        <f>'MWH FIXED INPUT PG'!Q21</f>
        <v>-1081124</v>
      </c>
      <c r="R21" s="274">
        <f>'MWH FIXED INPUT PG'!R21</f>
        <v>-1048574</v>
      </c>
      <c r="S21" s="274">
        <f>'MWH FIXED INPUT PG'!S21</f>
        <v>-991503</v>
      </c>
      <c r="T21" s="274">
        <f>'MWH FIXED INPUT PG'!T21</f>
        <v>-975603</v>
      </c>
      <c r="U21" s="274">
        <f>'MWH FIXED INPUT PG'!U21</f>
        <v>-1071534</v>
      </c>
      <c r="V21" s="274">
        <f>'MWH FIXED INPUT PG'!V21</f>
        <v>-1077113</v>
      </c>
      <c r="W21" s="274">
        <f>'MWH FIXED INPUT PG'!W21</f>
        <v>-974033</v>
      </c>
      <c r="X21" s="274">
        <f>'MWH FIXED INPUT PG'!X21</f>
        <v>-1070612</v>
      </c>
      <c r="Y21" s="274">
        <f>'MWH FIXED INPUT PG'!Y21</f>
        <v>-1018012</v>
      </c>
      <c r="Z21" s="274">
        <f>'MWH FIXED INPUT PG'!Z21</f>
        <v>-1211319</v>
      </c>
      <c r="AA21" s="274">
        <f>'MWH FIXED INPUT PG'!AA21</f>
        <v>-25393827</v>
      </c>
    </row>
    <row r="22" spans="1:27" ht="11.25" customHeight="1" x14ac:dyDescent="0.15">
      <c r="A22" s="273" t="s">
        <v>115</v>
      </c>
      <c r="C22" s="274">
        <f>'MWH FIXED INPUT PG'!C22</f>
        <v>747760.16299999994</v>
      </c>
      <c r="D22" s="274">
        <f>'MWH FIXED INPUT PG'!D22</f>
        <v>603508.08900000004</v>
      </c>
      <c r="E22" s="274">
        <f>'MWH FIXED INPUT PG'!E22</f>
        <v>572318.07400000002</v>
      </c>
      <c r="F22" s="274">
        <f>'MWH FIXED INPUT PG'!F22</f>
        <v>558342.85100000002</v>
      </c>
      <c r="G22" s="274">
        <f>'MWH FIXED INPUT PG'!G22</f>
        <v>550476.38500000001</v>
      </c>
      <c r="H22" s="274">
        <f>'MWH FIXED INPUT PG'!H22</f>
        <v>477481.20899999997</v>
      </c>
      <c r="I22" s="274">
        <f>'MWH FIXED INPUT PG'!I22</f>
        <v>687818.14099999995</v>
      </c>
      <c r="J22" s="274">
        <f>'MWH FIXED INPUT PG'!J22</f>
        <v>714902.46299999999</v>
      </c>
      <c r="K22" s="274">
        <f>'MWH FIXED INPUT PG'!K22</f>
        <v>611507.37399999995</v>
      </c>
      <c r="L22" s="274">
        <f>'MWH FIXED INPUT PG'!L22</f>
        <v>651240.00399999996</v>
      </c>
      <c r="M22" s="274">
        <f>'MWH FIXED INPUT PG'!M22</f>
        <v>610702.51100000006</v>
      </c>
      <c r="N22" s="274">
        <f>'MWH FIXED INPUT PG'!N22</f>
        <v>683213.82700000005</v>
      </c>
      <c r="O22" s="274">
        <f>'MWH FIXED INPUT PG'!O22</f>
        <v>715863.53399999999</v>
      </c>
      <c r="P22" s="274">
        <f>'MWH FIXED INPUT PG'!P22</f>
        <v>648325.62100000004</v>
      </c>
      <c r="Q22" s="274">
        <f>'MWH FIXED INPUT PG'!Q22</f>
        <v>618620.73800000001</v>
      </c>
      <c r="R22" s="274">
        <f>'MWH FIXED INPUT PG'!R22</f>
        <v>552952.28</v>
      </c>
      <c r="S22" s="274">
        <f>'MWH FIXED INPUT PG'!S22</f>
        <v>490342.85399999999</v>
      </c>
      <c r="T22" s="274">
        <f>'MWH FIXED INPUT PG'!T22</f>
        <v>488577.05099999998</v>
      </c>
      <c r="U22" s="274">
        <f>'MWH FIXED INPUT PG'!U22</f>
        <v>681762.26399999997</v>
      </c>
      <c r="V22" s="274">
        <f>'MWH FIXED INPUT PG'!V22</f>
        <v>668232.19099999999</v>
      </c>
      <c r="W22" s="274">
        <f>'MWH FIXED INPUT PG'!W22</f>
        <v>615333.90800000005</v>
      </c>
      <c r="X22" s="274">
        <f>'MWH FIXED INPUT PG'!X22</f>
        <v>620070.50300000003</v>
      </c>
      <c r="Y22" s="274">
        <f>'MWH FIXED INPUT PG'!Y22</f>
        <v>590048.65300000005</v>
      </c>
      <c r="Z22" s="274">
        <f>'MWH FIXED INPUT PG'!Z22</f>
        <v>686355.35</v>
      </c>
      <c r="AA22" s="274">
        <f>'MWH FIXED INPUT PG'!AA22</f>
        <v>14845756.038000001</v>
      </c>
    </row>
    <row r="23" spans="1:27" ht="11.25" customHeight="1" x14ac:dyDescent="0.15">
      <c r="A23" s="273" t="s">
        <v>116</v>
      </c>
      <c r="C23" s="275">
        <f>SUM(C20:C22)</f>
        <v>-8684.9570000000531</v>
      </c>
      <c r="D23" s="275">
        <f t="shared" ref="D23:AA23" si="9">SUM(D20:D22)</f>
        <v>-5020.1909999999916</v>
      </c>
      <c r="E23" s="275">
        <f t="shared" si="9"/>
        <v>42857.35400000005</v>
      </c>
      <c r="F23" s="275">
        <f t="shared" si="9"/>
        <v>-53050.868999999948</v>
      </c>
      <c r="G23" s="275">
        <f t="shared" si="9"/>
        <v>-24798.935000000056</v>
      </c>
      <c r="H23" s="275">
        <f t="shared" si="9"/>
        <v>-123979.79100000003</v>
      </c>
      <c r="I23" s="275">
        <f t="shared" si="9"/>
        <v>67215.22100000002</v>
      </c>
      <c r="J23" s="275">
        <f t="shared" si="9"/>
        <v>77605.222999999998</v>
      </c>
      <c r="K23" s="275">
        <f t="shared" si="9"/>
        <v>70855.893999999971</v>
      </c>
      <c r="L23" s="275">
        <f t="shared" si="9"/>
        <v>85489.123999999953</v>
      </c>
      <c r="M23" s="275">
        <f t="shared" si="9"/>
        <v>18906.511000000057</v>
      </c>
      <c r="N23" s="275">
        <f t="shared" si="9"/>
        <v>-10626.172999999952</v>
      </c>
      <c r="O23" s="275">
        <f t="shared" si="9"/>
        <v>-236990.06599999999</v>
      </c>
      <c r="P23" s="275">
        <f t="shared" si="9"/>
        <v>-194933.77899999998</v>
      </c>
      <c r="Q23" s="275">
        <f t="shared" si="9"/>
        <v>-190846.86199999996</v>
      </c>
      <c r="R23" s="275">
        <f t="shared" si="9"/>
        <v>-242697.24</v>
      </c>
      <c r="S23" s="275">
        <f t="shared" si="9"/>
        <v>-250287.66600000003</v>
      </c>
      <c r="T23" s="275">
        <f t="shared" si="9"/>
        <v>-241093.94900000002</v>
      </c>
      <c r="U23" s="275">
        <f t="shared" si="9"/>
        <v>-164943.25600000005</v>
      </c>
      <c r="V23" s="275">
        <f t="shared" si="9"/>
        <v>-186088.32900000003</v>
      </c>
      <c r="W23" s="275">
        <f t="shared" si="9"/>
        <v>-143347.09199999995</v>
      </c>
      <c r="X23" s="275">
        <f t="shared" si="9"/>
        <v>-183384.53700000001</v>
      </c>
      <c r="Y23" s="275">
        <f t="shared" si="9"/>
        <v>-188823.82699999993</v>
      </c>
      <c r="Z23" s="275">
        <f t="shared" si="9"/>
        <v>-262433.17000000004</v>
      </c>
      <c r="AA23" s="275">
        <f t="shared" si="9"/>
        <v>-2349101.3619999979</v>
      </c>
    </row>
    <row r="24" spans="1:27" ht="13.5" customHeight="1" x14ac:dyDescent="0.15"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</row>
    <row r="25" spans="1:27" ht="11.25" customHeight="1" x14ac:dyDescent="0.15">
      <c r="A25" s="273" t="s">
        <v>117</v>
      </c>
      <c r="C25" s="274">
        <f>'MWH FIXED INPUT PG'!C25</f>
        <v>314463.84000000003</v>
      </c>
      <c r="D25" s="274">
        <f>'MWH FIXED INPUT PG'!D25</f>
        <v>245224.84</v>
      </c>
      <c r="E25" s="274">
        <f>'MWH FIXED INPUT PG'!E25</f>
        <v>286471.03999999998</v>
      </c>
      <c r="F25" s="274">
        <f>'MWH FIXED INPUT PG'!F25</f>
        <v>215314.79</v>
      </c>
      <c r="G25" s="274">
        <f>'MWH FIXED INPUT PG'!G25</f>
        <v>232084.24</v>
      </c>
      <c r="H25" s="274">
        <f>'MWH FIXED INPUT PG'!H25</f>
        <v>231431.6</v>
      </c>
      <c r="I25" s="274">
        <f>'MWH FIXED INPUT PG'!I25</f>
        <v>175677.44</v>
      </c>
      <c r="J25" s="274">
        <f>'MWH FIXED INPUT PG'!J25</f>
        <v>164744.35999999999</v>
      </c>
      <c r="K25" s="274">
        <f>'MWH FIXED INPUT PG'!K25</f>
        <v>179360.68</v>
      </c>
      <c r="L25" s="274">
        <f>'MWH FIXED INPUT PG'!L25</f>
        <v>196281.63</v>
      </c>
      <c r="M25" s="274">
        <f>'MWH FIXED INPUT PG'!M25</f>
        <v>205030.6</v>
      </c>
      <c r="N25" s="274">
        <f>'MWH FIXED INPUT PG'!N25</f>
        <v>224096.92</v>
      </c>
      <c r="O25" s="274">
        <f>'MWH FIXED INPUT PG'!O25</f>
        <v>144987</v>
      </c>
      <c r="P25" s="274">
        <f>'MWH FIXED INPUT PG'!P25</f>
        <v>126827</v>
      </c>
      <c r="Q25" s="274">
        <f>'MWH FIXED INPUT PG'!Q25</f>
        <v>152658</v>
      </c>
      <c r="R25" s="274">
        <f>'MWH FIXED INPUT PG'!R25</f>
        <v>113375.273</v>
      </c>
      <c r="S25" s="274">
        <f>'MWH FIXED INPUT PG'!S25</f>
        <v>123405</v>
      </c>
      <c r="T25" s="274">
        <f>'MWH FIXED INPUT PG'!T25</f>
        <v>113545</v>
      </c>
      <c r="U25" s="274">
        <f>'MWH FIXED INPUT PG'!U25</f>
        <v>115590</v>
      </c>
      <c r="V25" s="274">
        <f>'MWH FIXED INPUT PG'!V25</f>
        <v>115540</v>
      </c>
      <c r="W25" s="274">
        <f>'MWH FIXED INPUT PG'!W25</f>
        <v>112622</v>
      </c>
      <c r="X25" s="274">
        <f>'MWH FIXED INPUT PG'!X25</f>
        <v>108720.7628</v>
      </c>
      <c r="Y25" s="274">
        <f>'MWH FIXED INPUT PG'!Y25</f>
        <v>126382</v>
      </c>
      <c r="Z25" s="274">
        <f>'MWH FIXED INPUT PG'!Z25</f>
        <v>122298</v>
      </c>
      <c r="AA25" s="274">
        <f>'MWH FIXED INPUT PG'!AA25</f>
        <v>4146132.0158000002</v>
      </c>
    </row>
    <row r="26" spans="1:27" ht="11.25" customHeight="1" x14ac:dyDescent="0.15">
      <c r="A26" s="273" t="s">
        <v>118</v>
      </c>
      <c r="C26" s="274">
        <f>'MWH FIXED INPUT PG'!C26</f>
        <v>-802947</v>
      </c>
      <c r="D26" s="274">
        <f>'MWH FIXED INPUT PG'!D26</f>
        <v>-673185</v>
      </c>
      <c r="E26" s="274">
        <f>'MWH FIXED INPUT PG'!E26</f>
        <v>-723122</v>
      </c>
      <c r="F26" s="274">
        <f>'MWH FIXED INPUT PG'!F26</f>
        <v>-636686</v>
      </c>
      <c r="G26" s="274">
        <f>'MWH FIXED INPUT PG'!G26</f>
        <v>-649954</v>
      </c>
      <c r="H26" s="274">
        <f>'MWH FIXED INPUT PG'!H26</f>
        <v>-611997</v>
      </c>
      <c r="I26" s="274">
        <f>'MWH FIXED INPUT PG'!I26</f>
        <v>-612619</v>
      </c>
      <c r="J26" s="274">
        <f>'MWH FIXED INPUT PG'!J26</f>
        <v>-587284</v>
      </c>
      <c r="K26" s="274">
        <f>'MWH FIXED INPUT PG'!K26</f>
        <v>-644301</v>
      </c>
      <c r="L26" s="274">
        <f>'MWH FIXED INPUT PG'!L26</f>
        <v>-636325</v>
      </c>
      <c r="M26" s="274">
        <f>'MWH FIXED INPUT PG'!M26</f>
        <v>-726783</v>
      </c>
      <c r="N26" s="274">
        <f>'MWH FIXED INPUT PG'!N26</f>
        <v>-835625</v>
      </c>
      <c r="O26" s="274">
        <f>'MWH FIXED INPUT PG'!O26</f>
        <v>-822425</v>
      </c>
      <c r="P26" s="274">
        <f>'MWH FIXED INPUT PG'!P26</f>
        <v>-703440</v>
      </c>
      <c r="Q26" s="274">
        <f>'MWH FIXED INPUT PG'!Q26</f>
        <v>-749397</v>
      </c>
      <c r="R26" s="274">
        <f>'MWH FIXED INPUT PG'!R26</f>
        <v>-663544</v>
      </c>
      <c r="S26" s="274">
        <f>'MWH FIXED INPUT PG'!S26</f>
        <v>-679810</v>
      </c>
      <c r="T26" s="274">
        <f>'MWH FIXED INPUT PG'!T26</f>
        <v>-633203</v>
      </c>
      <c r="U26" s="274">
        <f>'MWH FIXED INPUT PG'!U26</f>
        <v>-636311</v>
      </c>
      <c r="V26" s="274">
        <f>'MWH FIXED INPUT PG'!V26</f>
        <v>-646465</v>
      </c>
      <c r="W26" s="274">
        <f>'MWH FIXED INPUT PG'!W26</f>
        <v>-615385</v>
      </c>
      <c r="X26" s="274">
        <f>'MWH FIXED INPUT PG'!X26</f>
        <v>-647750</v>
      </c>
      <c r="Y26" s="274">
        <f>'MWH FIXED INPUT PG'!Y26</f>
        <v>-777290</v>
      </c>
      <c r="Z26" s="274">
        <f>'MWH FIXED INPUT PG'!Z26</f>
        <v>-807541</v>
      </c>
      <c r="AA26" s="274">
        <f>'MWH FIXED INPUT PG'!AA26</f>
        <v>-16523389</v>
      </c>
    </row>
    <row r="27" spans="1:27" ht="11.25" customHeight="1" x14ac:dyDescent="0.15">
      <c r="A27" s="273" t="s">
        <v>119</v>
      </c>
      <c r="C27" s="274">
        <f>'MWH FIXED INPUT PG'!C27</f>
        <v>423349.09700000001</v>
      </c>
      <c r="D27" s="274">
        <f>'MWH FIXED INPUT PG'!D27</f>
        <v>343426.79399999999</v>
      </c>
      <c r="E27" s="274">
        <f>'MWH FIXED INPUT PG'!E27</f>
        <v>367554.09</v>
      </c>
      <c r="F27" s="274">
        <f>'MWH FIXED INPUT PG'!F27</f>
        <v>340622.96799999999</v>
      </c>
      <c r="G27" s="274">
        <f>'MWH FIXED INPUT PG'!G27</f>
        <v>360077.79300000001</v>
      </c>
      <c r="H27" s="274">
        <f>'MWH FIXED INPUT PG'!H27</f>
        <v>284338.61800000002</v>
      </c>
      <c r="I27" s="274">
        <f>'MWH FIXED INPUT PG'!I27</f>
        <v>421174.04700000002</v>
      </c>
      <c r="J27" s="274">
        <f>'MWH FIXED INPUT PG'!J27</f>
        <v>404830.19099999999</v>
      </c>
      <c r="K27" s="274">
        <f>'MWH FIXED INPUT PG'!K27</f>
        <v>409385.25300000003</v>
      </c>
      <c r="L27" s="274">
        <f>'MWH FIXED INPUT PG'!L27</f>
        <v>353431.90700000001</v>
      </c>
      <c r="M27" s="274">
        <f>'MWH FIXED INPUT PG'!M27</f>
        <v>373791.21299999999</v>
      </c>
      <c r="N27" s="274">
        <f>'MWH FIXED INPUT PG'!N27</f>
        <v>461237.22899999999</v>
      </c>
      <c r="O27" s="274">
        <f>'MWH FIXED INPUT PG'!O27</f>
        <v>424134.799</v>
      </c>
      <c r="P27" s="274">
        <f>'MWH FIXED INPUT PG'!P27</f>
        <v>361061.98800000001</v>
      </c>
      <c r="Q27" s="274">
        <f>'MWH FIXED INPUT PG'!Q27</f>
        <v>415511.24900000001</v>
      </c>
      <c r="R27" s="274">
        <f>'MWH FIXED INPUT PG'!R27</f>
        <v>330487.47899999999</v>
      </c>
      <c r="S27" s="274">
        <f>'MWH FIXED INPUT PG'!S27</f>
        <v>334740.571</v>
      </c>
      <c r="T27" s="274">
        <f>'MWH FIXED INPUT PG'!T27</f>
        <v>287125.43199999997</v>
      </c>
      <c r="U27" s="274">
        <f>'MWH FIXED INPUT PG'!U27</f>
        <v>412179.98599999998</v>
      </c>
      <c r="V27" s="274">
        <f>'MWH FIXED INPUT PG'!V27</f>
        <v>400517.29</v>
      </c>
      <c r="W27" s="274">
        <f>'MWH FIXED INPUT PG'!W27</f>
        <v>389734.35600000003</v>
      </c>
      <c r="X27" s="274">
        <f>'MWH FIXED INPUT PG'!X27</f>
        <v>362422.58100000001</v>
      </c>
      <c r="Y27" s="274">
        <f>'MWH FIXED INPUT PG'!Y27</f>
        <v>413437.02899999998</v>
      </c>
      <c r="Z27" s="274">
        <f>'MWH FIXED INPUT PG'!Z27</f>
        <v>434185.73300000001</v>
      </c>
      <c r="AA27" s="274">
        <f>'MWH FIXED INPUT PG'!AA27</f>
        <v>9108757.693</v>
      </c>
    </row>
    <row r="28" spans="1:27" ht="11.25" customHeight="1" x14ac:dyDescent="0.15">
      <c r="A28" s="273" t="s">
        <v>120</v>
      </c>
      <c r="C28" s="275">
        <f>SUM(C25:C27)</f>
        <v>-65134.062999999966</v>
      </c>
      <c r="D28" s="275">
        <f t="shared" ref="D28:AA28" si="10">SUM(D25:D27)</f>
        <v>-84533.366000000038</v>
      </c>
      <c r="E28" s="275">
        <f t="shared" si="10"/>
        <v>-69096.87</v>
      </c>
      <c r="F28" s="275">
        <f t="shared" si="10"/>
        <v>-80748.241999999969</v>
      </c>
      <c r="G28" s="275">
        <f t="shared" si="10"/>
        <v>-57791.967000000004</v>
      </c>
      <c r="H28" s="275">
        <f t="shared" si="10"/>
        <v>-96226.782000000007</v>
      </c>
      <c r="I28" s="275">
        <f t="shared" si="10"/>
        <v>-15767.512999999977</v>
      </c>
      <c r="J28" s="275">
        <f t="shared" si="10"/>
        <v>-17709.449000000022</v>
      </c>
      <c r="K28" s="275">
        <f t="shared" si="10"/>
        <v>-55555.066999999981</v>
      </c>
      <c r="L28" s="275">
        <f t="shared" si="10"/>
        <v>-86611.462999999989</v>
      </c>
      <c r="M28" s="275">
        <f t="shared" si="10"/>
        <v>-147961.18700000003</v>
      </c>
      <c r="N28" s="275">
        <f t="shared" si="10"/>
        <v>-150290.85099999997</v>
      </c>
      <c r="O28" s="275">
        <f t="shared" si="10"/>
        <v>-253303.201</v>
      </c>
      <c r="P28" s="275">
        <f t="shared" si="10"/>
        <v>-215551.01199999999</v>
      </c>
      <c r="Q28" s="275">
        <f t="shared" si="10"/>
        <v>-181227.75099999999</v>
      </c>
      <c r="R28" s="275">
        <f t="shared" si="10"/>
        <v>-219681.24799999996</v>
      </c>
      <c r="S28" s="275">
        <f t="shared" si="10"/>
        <v>-221664.429</v>
      </c>
      <c r="T28" s="275">
        <f t="shared" si="10"/>
        <v>-232532.56800000003</v>
      </c>
      <c r="U28" s="275">
        <f t="shared" si="10"/>
        <v>-108541.01400000002</v>
      </c>
      <c r="V28" s="275">
        <f t="shared" si="10"/>
        <v>-130407.71000000002</v>
      </c>
      <c r="W28" s="275">
        <f t="shared" si="10"/>
        <v>-113028.64399999997</v>
      </c>
      <c r="X28" s="275">
        <f t="shared" si="10"/>
        <v>-176606.65619999997</v>
      </c>
      <c r="Y28" s="275">
        <f t="shared" si="10"/>
        <v>-237470.97100000002</v>
      </c>
      <c r="Z28" s="275">
        <f t="shared" si="10"/>
        <v>-251057.26699999999</v>
      </c>
      <c r="AA28" s="275">
        <f t="shared" si="10"/>
        <v>-3268499.2912000008</v>
      </c>
    </row>
    <row r="29" spans="1:27" ht="13.5" customHeight="1" thickBot="1" x14ac:dyDescent="0.2">
      <c r="A29" s="95"/>
    </row>
    <row r="30" spans="1:27" ht="11.25" customHeight="1" thickBot="1" x14ac:dyDescent="0.2">
      <c r="A30" s="270" t="s">
        <v>258</v>
      </c>
      <c r="C30" s="277">
        <f>C23+C28</f>
        <v>-73819.020000000019</v>
      </c>
      <c r="D30" s="277">
        <f t="shared" ref="D30:AA30" si="11">D23+D28</f>
        <v>-89553.55700000003</v>
      </c>
      <c r="E30" s="277">
        <f t="shared" si="11"/>
        <v>-26239.515999999945</v>
      </c>
      <c r="F30" s="277">
        <f t="shared" si="11"/>
        <v>-133799.11099999992</v>
      </c>
      <c r="G30" s="277">
        <f t="shared" si="11"/>
        <v>-82590.90200000006</v>
      </c>
      <c r="H30" s="277">
        <f t="shared" si="11"/>
        <v>-220206.57300000003</v>
      </c>
      <c r="I30" s="277">
        <f t="shared" si="11"/>
        <v>51447.708000000042</v>
      </c>
      <c r="J30" s="277">
        <f t="shared" si="11"/>
        <v>59895.773999999976</v>
      </c>
      <c r="K30" s="277">
        <f t="shared" si="11"/>
        <v>15300.82699999999</v>
      </c>
      <c r="L30" s="277">
        <f t="shared" si="11"/>
        <v>-1122.3390000000363</v>
      </c>
      <c r="M30" s="277">
        <f t="shared" si="11"/>
        <v>-129054.67599999998</v>
      </c>
      <c r="N30" s="277">
        <f t="shared" si="11"/>
        <v>-160917.02399999992</v>
      </c>
      <c r="O30" s="277">
        <f t="shared" si="11"/>
        <v>-490293.26699999999</v>
      </c>
      <c r="P30" s="277">
        <f t="shared" si="11"/>
        <v>-410484.79099999997</v>
      </c>
      <c r="Q30" s="277">
        <f t="shared" si="11"/>
        <v>-372074.61299999995</v>
      </c>
      <c r="R30" s="277">
        <f t="shared" si="11"/>
        <v>-462378.48799999995</v>
      </c>
      <c r="S30" s="277">
        <f t="shared" si="11"/>
        <v>-471952.09500000003</v>
      </c>
      <c r="T30" s="277">
        <f t="shared" si="11"/>
        <v>-473626.51700000005</v>
      </c>
      <c r="U30" s="277">
        <f t="shared" si="11"/>
        <v>-273484.27000000008</v>
      </c>
      <c r="V30" s="277">
        <f t="shared" si="11"/>
        <v>-316496.03900000005</v>
      </c>
      <c r="W30" s="277">
        <f t="shared" si="11"/>
        <v>-256375.73599999992</v>
      </c>
      <c r="X30" s="277">
        <f t="shared" si="11"/>
        <v>-359991.19319999998</v>
      </c>
      <c r="Y30" s="277">
        <f t="shared" si="11"/>
        <v>-426294.79799999995</v>
      </c>
      <c r="Z30" s="277">
        <f t="shared" si="11"/>
        <v>-513490.43700000003</v>
      </c>
      <c r="AA30" s="277">
        <f t="shared" si="11"/>
        <v>-5617600.6531999987</v>
      </c>
    </row>
    <row r="31" spans="1:27" ht="13.5" customHeight="1" thickBot="1" x14ac:dyDescent="0.2"/>
    <row r="32" spans="1:27" ht="13.5" customHeight="1" thickBot="1" x14ac:dyDescent="0.2">
      <c r="A32" s="278" t="s">
        <v>253</v>
      </c>
    </row>
    <row r="33" spans="1:27" ht="11.25" customHeight="1" x14ac:dyDescent="0.15">
      <c r="A33" s="273" t="s">
        <v>113</v>
      </c>
      <c r="C33" s="274">
        <f>'MWH FIXED INPUT PG'!C33</f>
        <v>0</v>
      </c>
      <c r="D33" s="274">
        <f>'MWH FIXED INPUT PG'!D33</f>
        <v>0</v>
      </c>
      <c r="E33" s="274">
        <f>'MWH FIXED INPUT PG'!E33</f>
        <v>0</v>
      </c>
      <c r="F33" s="274">
        <f>'MWH FIXED INPUT PG'!F33</f>
        <v>41600</v>
      </c>
      <c r="G33" s="274">
        <f>'MWH FIXED INPUT PG'!G33</f>
        <v>41600</v>
      </c>
      <c r="H33" s="274">
        <f>'MWH FIXED INPUT PG'!H33</f>
        <v>40000</v>
      </c>
      <c r="I33" s="274">
        <f>'MWH FIXED INPUT PG'!I33</f>
        <v>0</v>
      </c>
      <c r="J33" s="274">
        <f>'MWH FIXED INPUT PG'!J33</f>
        <v>0</v>
      </c>
      <c r="K33" s="274">
        <f>'MWH FIXED INPUT PG'!K33</f>
        <v>0</v>
      </c>
      <c r="L33" s="274">
        <f>'MWH FIXED INPUT PG'!L33</f>
        <v>0</v>
      </c>
      <c r="M33" s="274">
        <f>'MWH FIXED INPUT PG'!M33</f>
        <v>0</v>
      </c>
      <c r="N33" s="274">
        <f>'MWH FIXED INPUT PG'!N33</f>
        <v>0</v>
      </c>
      <c r="O33" s="274">
        <f>'MWH FIXED INPUT PG'!O33</f>
        <v>0</v>
      </c>
      <c r="P33" s="274">
        <f>'MWH FIXED INPUT PG'!P33</f>
        <v>0</v>
      </c>
      <c r="Q33" s="274">
        <f>'MWH FIXED INPUT PG'!Q33</f>
        <v>0</v>
      </c>
      <c r="R33" s="274">
        <f>'MWH FIXED INPUT PG'!R33</f>
        <v>0</v>
      </c>
      <c r="S33" s="274">
        <f>'MWH FIXED INPUT PG'!S33</f>
        <v>0</v>
      </c>
      <c r="T33" s="274">
        <f>'MWH FIXED INPUT PG'!T33</f>
        <v>0</v>
      </c>
      <c r="U33" s="274">
        <f>'MWH FIXED INPUT PG'!U33</f>
        <v>0</v>
      </c>
      <c r="V33" s="274">
        <f>'MWH FIXED INPUT PG'!V33</f>
        <v>0</v>
      </c>
      <c r="W33" s="274">
        <f>'MWH FIXED INPUT PG'!W33</f>
        <v>0</v>
      </c>
      <c r="X33" s="274">
        <f>'MWH FIXED INPUT PG'!X33</f>
        <v>0</v>
      </c>
      <c r="Y33" s="274">
        <f>'MWH FIXED INPUT PG'!Y33</f>
        <v>0</v>
      </c>
      <c r="Z33" s="274">
        <f>'MWH FIXED INPUT PG'!Z33</f>
        <v>0</v>
      </c>
      <c r="AA33" s="274">
        <f>'MWH FIXED INPUT PG'!AA33</f>
        <v>123200</v>
      </c>
    </row>
    <row r="34" spans="1:27" ht="11.25" customHeight="1" x14ac:dyDescent="0.15">
      <c r="A34" s="273" t="s">
        <v>115</v>
      </c>
      <c r="C34" s="274">
        <f>'MWH FIXED INPUT PG'!C34</f>
        <v>0</v>
      </c>
      <c r="D34" s="274">
        <f>'MWH FIXED INPUT PG'!D34</f>
        <v>0</v>
      </c>
      <c r="E34" s="274">
        <f>'MWH FIXED INPUT PG'!E34</f>
        <v>0</v>
      </c>
      <c r="F34" s="274">
        <f>'MWH FIXED INPUT PG'!F34</f>
        <v>0</v>
      </c>
      <c r="G34" s="274">
        <f>'MWH FIXED INPUT PG'!G34</f>
        <v>0</v>
      </c>
      <c r="H34" s="274">
        <f>'MWH FIXED INPUT PG'!H34</f>
        <v>0</v>
      </c>
      <c r="I34" s="274">
        <f>'MWH FIXED INPUT PG'!I34</f>
        <v>0</v>
      </c>
      <c r="J34" s="274">
        <f>'MWH FIXED INPUT PG'!J34</f>
        <v>0</v>
      </c>
      <c r="K34" s="274">
        <f>'MWH FIXED INPUT PG'!K34</f>
        <v>0</v>
      </c>
      <c r="L34" s="274">
        <f>'MWH FIXED INPUT PG'!L34</f>
        <v>0</v>
      </c>
      <c r="M34" s="274">
        <f>'MWH FIXED INPUT PG'!M34</f>
        <v>0</v>
      </c>
      <c r="N34" s="274">
        <f>'MWH FIXED INPUT PG'!N34</f>
        <v>0</v>
      </c>
      <c r="O34" s="274">
        <f>'MWH FIXED INPUT PG'!O34</f>
        <v>0</v>
      </c>
      <c r="P34" s="274">
        <f>'MWH FIXED INPUT PG'!P34</f>
        <v>0</v>
      </c>
      <c r="Q34" s="274">
        <f>'MWH FIXED INPUT PG'!Q34</f>
        <v>0</v>
      </c>
      <c r="R34" s="274">
        <f>'MWH FIXED INPUT PG'!R34</f>
        <v>0</v>
      </c>
      <c r="S34" s="274">
        <f>'MWH FIXED INPUT PG'!S34</f>
        <v>0</v>
      </c>
      <c r="T34" s="274">
        <f>'MWH FIXED INPUT PG'!T34</f>
        <v>0</v>
      </c>
      <c r="U34" s="274">
        <f>'MWH FIXED INPUT PG'!U34</f>
        <v>0</v>
      </c>
      <c r="V34" s="274">
        <f>'MWH FIXED INPUT PG'!V34</f>
        <v>0</v>
      </c>
      <c r="W34" s="274">
        <f>'MWH FIXED INPUT PG'!W34</f>
        <v>0</v>
      </c>
      <c r="X34" s="274">
        <f>'MWH FIXED INPUT PG'!X34</f>
        <v>0</v>
      </c>
      <c r="Y34" s="274">
        <f>'MWH FIXED INPUT PG'!Y34</f>
        <v>0</v>
      </c>
      <c r="Z34" s="274">
        <f>'MWH FIXED INPUT PG'!Z34</f>
        <v>0</v>
      </c>
      <c r="AA34" s="274">
        <f>'MWH FIXED INPUT PG'!AA34</f>
        <v>0</v>
      </c>
    </row>
    <row r="35" spans="1:27" ht="11.25" customHeight="1" x14ac:dyDescent="0.15">
      <c r="A35" s="273" t="s">
        <v>117</v>
      </c>
      <c r="C35" s="274">
        <f>'MWH FIXED INPUT PG'!C35</f>
        <v>0</v>
      </c>
      <c r="D35" s="274">
        <f>'MWH FIXED INPUT PG'!D35</f>
        <v>0</v>
      </c>
      <c r="E35" s="274">
        <f>'MWH FIXED INPUT PG'!E35</f>
        <v>0</v>
      </c>
      <c r="F35" s="274">
        <f>'MWH FIXED INPUT PG'!F35</f>
        <v>-45450</v>
      </c>
      <c r="G35" s="274">
        <f>'MWH FIXED INPUT PG'!G35</f>
        <v>-49200</v>
      </c>
      <c r="H35" s="274">
        <f>'MWH FIXED INPUT PG'!H35</f>
        <v>-48000</v>
      </c>
      <c r="I35" s="274">
        <f>'MWH FIXED INPUT PG'!I35</f>
        <v>0</v>
      </c>
      <c r="J35" s="274">
        <f>'MWH FIXED INPUT PG'!J35</f>
        <v>0</v>
      </c>
      <c r="K35" s="274">
        <f>'MWH FIXED INPUT PG'!K35</f>
        <v>0</v>
      </c>
      <c r="L35" s="274">
        <f>'MWH FIXED INPUT PG'!L35</f>
        <v>0</v>
      </c>
      <c r="M35" s="274">
        <f>'MWH FIXED INPUT PG'!M35</f>
        <v>0</v>
      </c>
      <c r="N35" s="274">
        <f>'MWH FIXED INPUT PG'!N35</f>
        <v>0</v>
      </c>
      <c r="O35" s="274">
        <f>'MWH FIXED INPUT PG'!O35</f>
        <v>0</v>
      </c>
      <c r="P35" s="274">
        <f>'MWH FIXED INPUT PG'!P35</f>
        <v>0</v>
      </c>
      <c r="Q35" s="274">
        <f>'MWH FIXED INPUT PG'!Q35</f>
        <v>0</v>
      </c>
      <c r="R35" s="274">
        <f>'MWH FIXED INPUT PG'!R35</f>
        <v>0</v>
      </c>
      <c r="S35" s="274">
        <f>'MWH FIXED INPUT PG'!S35</f>
        <v>0</v>
      </c>
      <c r="T35" s="274">
        <f>'MWH FIXED INPUT PG'!T35</f>
        <v>0</v>
      </c>
      <c r="U35" s="274">
        <f>'MWH FIXED INPUT PG'!U35</f>
        <v>0</v>
      </c>
      <c r="V35" s="274">
        <f>'MWH FIXED INPUT PG'!V35</f>
        <v>0</v>
      </c>
      <c r="W35" s="274">
        <f>'MWH FIXED INPUT PG'!W35</f>
        <v>0</v>
      </c>
      <c r="X35" s="274">
        <f>'MWH FIXED INPUT PG'!X35</f>
        <v>0</v>
      </c>
      <c r="Y35" s="274">
        <f>'MWH FIXED INPUT PG'!Y35</f>
        <v>0</v>
      </c>
      <c r="Z35" s="274">
        <f>'MWH FIXED INPUT PG'!Z35</f>
        <v>0</v>
      </c>
      <c r="AA35" s="274">
        <f>'MWH FIXED INPUT PG'!AA35</f>
        <v>-142650</v>
      </c>
    </row>
    <row r="36" spans="1:27" ht="11.25" customHeight="1" x14ac:dyDescent="0.15">
      <c r="A36" s="273" t="s">
        <v>119</v>
      </c>
      <c r="C36" s="274">
        <f>'MWH FIXED INPUT PG'!C36</f>
        <v>0</v>
      </c>
      <c r="D36" s="274">
        <f>'MWH FIXED INPUT PG'!D36</f>
        <v>0</v>
      </c>
      <c r="E36" s="274">
        <f>'MWH FIXED INPUT PG'!E36</f>
        <v>0</v>
      </c>
      <c r="F36" s="274">
        <f>'MWH FIXED INPUT PG'!F36</f>
        <v>0</v>
      </c>
      <c r="G36" s="274">
        <f>'MWH FIXED INPUT PG'!G36</f>
        <v>0</v>
      </c>
      <c r="H36" s="274">
        <f>'MWH FIXED INPUT PG'!H36</f>
        <v>0</v>
      </c>
      <c r="I36" s="274">
        <f>'MWH FIXED INPUT PG'!I36</f>
        <v>0</v>
      </c>
      <c r="J36" s="274">
        <f>'MWH FIXED INPUT PG'!J36</f>
        <v>0</v>
      </c>
      <c r="K36" s="274">
        <f>'MWH FIXED INPUT PG'!K36</f>
        <v>0</v>
      </c>
      <c r="L36" s="274">
        <f>'MWH FIXED INPUT PG'!L36</f>
        <v>0</v>
      </c>
      <c r="M36" s="274">
        <f>'MWH FIXED INPUT PG'!M36</f>
        <v>0</v>
      </c>
      <c r="N36" s="274">
        <f>'MWH FIXED INPUT PG'!N36</f>
        <v>0</v>
      </c>
      <c r="O36" s="274">
        <f>'MWH FIXED INPUT PG'!O36</f>
        <v>0</v>
      </c>
      <c r="P36" s="274">
        <f>'MWH FIXED INPUT PG'!P36</f>
        <v>0</v>
      </c>
      <c r="Q36" s="274">
        <f>'MWH FIXED INPUT PG'!Q36</f>
        <v>0</v>
      </c>
      <c r="R36" s="274">
        <f>'MWH FIXED INPUT PG'!R36</f>
        <v>0</v>
      </c>
      <c r="S36" s="274">
        <f>'MWH FIXED INPUT PG'!S36</f>
        <v>0</v>
      </c>
      <c r="T36" s="274">
        <f>'MWH FIXED INPUT PG'!T36</f>
        <v>0</v>
      </c>
      <c r="U36" s="274">
        <f>'MWH FIXED INPUT PG'!U36</f>
        <v>0</v>
      </c>
      <c r="V36" s="274">
        <f>'MWH FIXED INPUT PG'!V36</f>
        <v>0</v>
      </c>
      <c r="W36" s="274">
        <f>'MWH FIXED INPUT PG'!W36</f>
        <v>0</v>
      </c>
      <c r="X36" s="274">
        <f>'MWH FIXED INPUT PG'!X36</f>
        <v>0</v>
      </c>
      <c r="Y36" s="274">
        <f>'MWH FIXED INPUT PG'!Y36</f>
        <v>0</v>
      </c>
      <c r="Z36" s="274">
        <f>'MWH FIXED INPUT PG'!Z36</f>
        <v>0</v>
      </c>
      <c r="AA36" s="274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0" t="s">
        <v>258</v>
      </c>
      <c r="C38" s="277">
        <f>SUM(C33:C37)</f>
        <v>0</v>
      </c>
      <c r="D38" s="277">
        <f t="shared" ref="D38:AA38" si="12">SUM(D33:D37)</f>
        <v>0</v>
      </c>
      <c r="E38" s="277">
        <f t="shared" si="12"/>
        <v>0</v>
      </c>
      <c r="F38" s="277">
        <f t="shared" si="12"/>
        <v>-3850</v>
      </c>
      <c r="G38" s="277">
        <f t="shared" si="12"/>
        <v>-7600</v>
      </c>
      <c r="H38" s="277">
        <f t="shared" si="12"/>
        <v>-8000</v>
      </c>
      <c r="I38" s="277">
        <f t="shared" si="12"/>
        <v>0</v>
      </c>
      <c r="J38" s="277">
        <f t="shared" si="12"/>
        <v>0</v>
      </c>
      <c r="K38" s="277">
        <f t="shared" si="12"/>
        <v>0</v>
      </c>
      <c r="L38" s="277">
        <f t="shared" si="12"/>
        <v>0</v>
      </c>
      <c r="M38" s="277">
        <f t="shared" si="12"/>
        <v>0</v>
      </c>
      <c r="N38" s="277">
        <f t="shared" si="12"/>
        <v>0</v>
      </c>
      <c r="O38" s="277">
        <f t="shared" si="12"/>
        <v>0</v>
      </c>
      <c r="P38" s="277">
        <f t="shared" si="12"/>
        <v>0</v>
      </c>
      <c r="Q38" s="277">
        <f t="shared" si="12"/>
        <v>0</v>
      </c>
      <c r="R38" s="277">
        <f t="shared" si="12"/>
        <v>0</v>
      </c>
      <c r="S38" s="277">
        <f t="shared" si="12"/>
        <v>0</v>
      </c>
      <c r="T38" s="277">
        <f t="shared" si="12"/>
        <v>0</v>
      </c>
      <c r="U38" s="277">
        <f t="shared" si="12"/>
        <v>0</v>
      </c>
      <c r="V38" s="277">
        <f t="shared" si="12"/>
        <v>0</v>
      </c>
      <c r="W38" s="277">
        <f t="shared" si="12"/>
        <v>0</v>
      </c>
      <c r="X38" s="277">
        <f t="shared" si="12"/>
        <v>0</v>
      </c>
      <c r="Y38" s="277">
        <f t="shared" si="12"/>
        <v>0</v>
      </c>
      <c r="Z38" s="277">
        <f t="shared" si="12"/>
        <v>0</v>
      </c>
      <c r="AA38" s="277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276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747760.16339999996</v>
      </c>
      <c r="D9" s="2">
        <v>603508.08940000006</v>
      </c>
      <c r="E9" s="2">
        <v>572318.07440000004</v>
      </c>
      <c r="F9" s="2">
        <v>558342.85140000004</v>
      </c>
      <c r="G9" s="2">
        <v>550476.38540000003</v>
      </c>
      <c r="H9" s="2">
        <v>477481.20939999999</v>
      </c>
      <c r="I9" s="2">
        <v>696512.54099999997</v>
      </c>
      <c r="J9" s="2">
        <v>723931.26300000004</v>
      </c>
      <c r="K9" s="2">
        <v>619609.77399999998</v>
      </c>
      <c r="L9" s="2">
        <v>651240.00829999999</v>
      </c>
      <c r="M9" s="2">
        <v>610702.51500000001</v>
      </c>
      <c r="N9" s="2">
        <v>683213.83100000001</v>
      </c>
      <c r="O9" s="2">
        <v>715863.53819999995</v>
      </c>
      <c r="P9" s="2">
        <v>648325.62479999999</v>
      </c>
      <c r="Q9" s="2">
        <v>618620.74219999998</v>
      </c>
      <c r="R9" s="2">
        <v>552952.28419999999</v>
      </c>
      <c r="S9" s="2">
        <v>490342.85820000002</v>
      </c>
      <c r="T9" s="2">
        <v>488577.05499999999</v>
      </c>
      <c r="U9" s="2">
        <v>690456.66399999999</v>
      </c>
      <c r="V9" s="2">
        <v>676926.59100000001</v>
      </c>
      <c r="W9" s="2">
        <v>623773.90800000005</v>
      </c>
      <c r="X9" s="2">
        <v>620070.50730000006</v>
      </c>
      <c r="Y9" s="2">
        <v>590048.6568</v>
      </c>
      <c r="Z9" s="2">
        <v>686355.35419999994</v>
      </c>
      <c r="AA9" s="2">
        <v>14897410.489600001</v>
      </c>
    </row>
    <row r="10" spans="1:27" ht="11.25" customHeight="1" x14ac:dyDescent="0.2">
      <c r="A10" s="2" t="s">
        <v>116</v>
      </c>
      <c r="B10" s="3"/>
      <c r="C10" s="266">
        <v>-8684.9566000000341</v>
      </c>
      <c r="D10" s="266">
        <v>-5020.1905999999726</v>
      </c>
      <c r="E10" s="266">
        <v>42857.354400000069</v>
      </c>
      <c r="F10" s="266">
        <v>-11450.868599999929</v>
      </c>
      <c r="G10" s="266">
        <v>16801.065399999963</v>
      </c>
      <c r="H10" s="266">
        <v>-83979.790600000008</v>
      </c>
      <c r="I10" s="266">
        <v>75909.621000000043</v>
      </c>
      <c r="J10" s="266">
        <v>86634.023000000045</v>
      </c>
      <c r="K10" s="266">
        <v>78958.293999999994</v>
      </c>
      <c r="L10" s="266">
        <v>85489.128299999982</v>
      </c>
      <c r="M10" s="266">
        <v>18906.515000000014</v>
      </c>
      <c r="N10" s="266">
        <v>-10626.168999999994</v>
      </c>
      <c r="O10" s="266">
        <v>-236990.06180000002</v>
      </c>
      <c r="P10" s="266">
        <v>-194933.77520000003</v>
      </c>
      <c r="Q10" s="266">
        <v>-190846.8578</v>
      </c>
      <c r="R10" s="266">
        <v>-242697.23580000002</v>
      </c>
      <c r="S10" s="266">
        <v>-250287.6618</v>
      </c>
      <c r="T10" s="266">
        <v>-241093.94500000001</v>
      </c>
      <c r="U10" s="266">
        <v>-156248.85600000003</v>
      </c>
      <c r="V10" s="266">
        <v>-177393.929</v>
      </c>
      <c r="W10" s="266">
        <v>-134907.09199999995</v>
      </c>
      <c r="X10" s="266">
        <v>-183384.53269999998</v>
      </c>
      <c r="Y10" s="266">
        <v>-188823.82319999998</v>
      </c>
      <c r="Z10" s="266">
        <v>-262433.16580000008</v>
      </c>
      <c r="AA10" s="266">
        <v>-2174246.9103999976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314463.84000000003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4003482.0158000002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423349.09730000002</v>
      </c>
      <c r="D14" s="2">
        <v>343426.79430000001</v>
      </c>
      <c r="E14" s="2">
        <v>367554.09030000004</v>
      </c>
      <c r="F14" s="2">
        <v>340622.96830000001</v>
      </c>
      <c r="G14" s="2">
        <v>360077.79330000002</v>
      </c>
      <c r="H14" s="2">
        <v>284338.61830000003</v>
      </c>
      <c r="I14" s="2">
        <v>421174.0797</v>
      </c>
      <c r="J14" s="2">
        <v>404830.19409999996</v>
      </c>
      <c r="K14" s="2">
        <v>409385.25640000001</v>
      </c>
      <c r="L14" s="2">
        <v>353431.91009999998</v>
      </c>
      <c r="M14" s="2">
        <v>373791.21619999997</v>
      </c>
      <c r="N14" s="2">
        <v>461237.23239999998</v>
      </c>
      <c r="O14" s="2">
        <v>424134.80229999998</v>
      </c>
      <c r="P14" s="2">
        <v>361061.99090000003</v>
      </c>
      <c r="Q14" s="2">
        <v>415511.25229999999</v>
      </c>
      <c r="R14" s="2">
        <v>330487.48200000002</v>
      </c>
      <c r="S14" s="2">
        <v>334740.57429999998</v>
      </c>
      <c r="T14" s="2">
        <v>287125.43519999995</v>
      </c>
      <c r="U14" s="2">
        <v>412179.98929999996</v>
      </c>
      <c r="V14" s="2">
        <v>400517.29329999996</v>
      </c>
      <c r="W14" s="2">
        <v>389734.35920000001</v>
      </c>
      <c r="X14" s="2">
        <v>362422.58409999998</v>
      </c>
      <c r="Y14" s="2">
        <v>413437.03239999997</v>
      </c>
      <c r="Z14" s="2">
        <v>434185.73629999999</v>
      </c>
      <c r="AA14" s="2">
        <v>9108757.7822999991</v>
      </c>
    </row>
    <row r="15" spans="1:27" ht="11.25" customHeight="1" x14ac:dyDescent="0.2">
      <c r="A15" s="2" t="s">
        <v>120</v>
      </c>
      <c r="B15" s="3"/>
      <c r="C15" s="266">
        <v>-65134.062699999951</v>
      </c>
      <c r="D15" s="266">
        <v>-84533.365700000024</v>
      </c>
      <c r="E15" s="266">
        <v>-69096.869699999981</v>
      </c>
      <c r="F15" s="266">
        <v>-126198.24169999996</v>
      </c>
      <c r="G15" s="266">
        <v>-106991.96669999999</v>
      </c>
      <c r="H15" s="266">
        <v>-144226.78169999999</v>
      </c>
      <c r="I15" s="266">
        <v>-15767.480299999996</v>
      </c>
      <c r="J15" s="266">
        <v>-17709.44590000005</v>
      </c>
      <c r="K15" s="266">
        <v>-55555.063599999994</v>
      </c>
      <c r="L15" s="266">
        <v>-86611.459900000016</v>
      </c>
      <c r="M15" s="266">
        <v>-147961.18380000006</v>
      </c>
      <c r="N15" s="266">
        <v>-150290.84759999998</v>
      </c>
      <c r="O15" s="266">
        <v>-253303.19770000002</v>
      </c>
      <c r="P15" s="266">
        <v>-215551.00909999997</v>
      </c>
      <c r="Q15" s="266">
        <v>-181227.74770000001</v>
      </c>
      <c r="R15" s="266">
        <v>-219681.24499999994</v>
      </c>
      <c r="S15" s="266">
        <v>-221664.42570000002</v>
      </c>
      <c r="T15" s="266">
        <v>-232532.56480000005</v>
      </c>
      <c r="U15" s="266">
        <v>-108541.01070000004</v>
      </c>
      <c r="V15" s="266">
        <v>-130407.70670000004</v>
      </c>
      <c r="W15" s="266">
        <v>-113028.64079999999</v>
      </c>
      <c r="X15" s="266">
        <v>-176606.6531</v>
      </c>
      <c r="Y15" s="266">
        <v>-237470.96760000003</v>
      </c>
      <c r="Z15" s="266">
        <v>-251057.26370000001</v>
      </c>
      <c r="AA15" s="266">
        <v>-3411149.2019000016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7" t="s">
        <v>258</v>
      </c>
      <c r="B17" s="3"/>
      <c r="C17" s="268">
        <v>-73819.019299999985</v>
      </c>
      <c r="D17" s="268">
        <v>-89553.556299999997</v>
      </c>
      <c r="E17" s="268">
        <v>-26239.515299999912</v>
      </c>
      <c r="F17" s="268">
        <v>-137649.11029999988</v>
      </c>
      <c r="G17" s="268">
        <v>-90190.901300000027</v>
      </c>
      <c r="H17" s="268">
        <v>-228206.5723</v>
      </c>
      <c r="I17" s="268">
        <v>60142.140700000047</v>
      </c>
      <c r="J17" s="268">
        <v>68924.577099999995</v>
      </c>
      <c r="K17" s="268">
        <v>23403.2304</v>
      </c>
      <c r="L17" s="268">
        <v>-1122.3316000000341</v>
      </c>
      <c r="M17" s="268">
        <v>-129054.66880000004</v>
      </c>
      <c r="N17" s="268">
        <v>-160917.01659999997</v>
      </c>
      <c r="O17" s="268">
        <v>-490293.25950000004</v>
      </c>
      <c r="P17" s="268">
        <v>-410484.7843</v>
      </c>
      <c r="Q17" s="268">
        <v>-372074.60550000001</v>
      </c>
      <c r="R17" s="268">
        <v>-462378.48079999996</v>
      </c>
      <c r="S17" s="268">
        <v>-471952.08750000002</v>
      </c>
      <c r="T17" s="268">
        <v>-473626.50980000006</v>
      </c>
      <c r="U17" s="268">
        <v>-264789.86670000007</v>
      </c>
      <c r="V17" s="268">
        <v>-307801.63570000004</v>
      </c>
      <c r="W17" s="268">
        <v>-247935.73279999994</v>
      </c>
      <c r="X17" s="268">
        <v>-359991.18579999998</v>
      </c>
      <c r="Y17" s="268">
        <v>-426294.79080000002</v>
      </c>
      <c r="Z17" s="268">
        <v>-513490.42950000009</v>
      </c>
      <c r="AA17" s="268">
        <v>-5585396.1122999992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69" t="s">
        <v>256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747760.16299999994</v>
      </c>
      <c r="D22" s="2">
        <v>603508.08900000004</v>
      </c>
      <c r="E22" s="2">
        <v>572318.07400000002</v>
      </c>
      <c r="F22" s="2">
        <v>558342.85100000002</v>
      </c>
      <c r="G22" s="2">
        <v>550476.38500000001</v>
      </c>
      <c r="H22" s="2">
        <v>477481.20899999997</v>
      </c>
      <c r="I22" s="2">
        <v>687818.14099999995</v>
      </c>
      <c r="J22" s="2">
        <v>714902.46299999999</v>
      </c>
      <c r="K22" s="2">
        <v>611507.37399999995</v>
      </c>
      <c r="L22" s="2">
        <v>651240.00399999996</v>
      </c>
      <c r="M22" s="2">
        <v>610702.51100000006</v>
      </c>
      <c r="N22" s="2">
        <v>683213.82700000005</v>
      </c>
      <c r="O22" s="2">
        <v>715863.53399999999</v>
      </c>
      <c r="P22" s="2">
        <v>648325.62100000004</v>
      </c>
      <c r="Q22" s="2">
        <v>618620.73800000001</v>
      </c>
      <c r="R22" s="2">
        <v>552952.28</v>
      </c>
      <c r="S22" s="2">
        <v>490342.85399999999</v>
      </c>
      <c r="T22" s="2">
        <v>488577.05099999998</v>
      </c>
      <c r="U22" s="2">
        <v>681762.26399999997</v>
      </c>
      <c r="V22" s="2">
        <v>668232.19099999999</v>
      </c>
      <c r="W22" s="2">
        <v>615333.90800000005</v>
      </c>
      <c r="X22" s="2">
        <v>620070.50300000003</v>
      </c>
      <c r="Y22" s="2">
        <v>590048.65300000005</v>
      </c>
      <c r="Z22" s="2">
        <v>686355.35</v>
      </c>
      <c r="AA22" s="2">
        <v>14845756.038000001</v>
      </c>
    </row>
    <row r="23" spans="1:27" ht="11.25" customHeight="1" x14ac:dyDescent="0.2">
      <c r="A23" s="2" t="s">
        <v>116</v>
      </c>
      <c r="B23" s="3"/>
      <c r="C23" s="266">
        <v>-8684.9570000000531</v>
      </c>
      <c r="D23" s="266">
        <v>-5020.1909999999916</v>
      </c>
      <c r="E23" s="266">
        <v>42857.35400000005</v>
      </c>
      <c r="F23" s="266">
        <v>-53050.868999999948</v>
      </c>
      <c r="G23" s="266">
        <v>-24798.935000000056</v>
      </c>
      <c r="H23" s="266">
        <v>-123979.79100000003</v>
      </c>
      <c r="I23" s="266">
        <v>67215.22100000002</v>
      </c>
      <c r="J23" s="266">
        <v>77605.222999999998</v>
      </c>
      <c r="K23" s="266">
        <v>70855.893999999971</v>
      </c>
      <c r="L23" s="266">
        <v>85489.123999999953</v>
      </c>
      <c r="M23" s="266">
        <v>18906.511000000057</v>
      </c>
      <c r="N23" s="266">
        <v>-10626.172999999952</v>
      </c>
      <c r="O23" s="266">
        <v>-236990.06599999999</v>
      </c>
      <c r="P23" s="266">
        <v>-194933.77899999998</v>
      </c>
      <c r="Q23" s="266">
        <v>-190846.86199999996</v>
      </c>
      <c r="R23" s="266">
        <v>-242697.24</v>
      </c>
      <c r="S23" s="266">
        <v>-250287.66600000003</v>
      </c>
      <c r="T23" s="266">
        <v>-241093.94900000002</v>
      </c>
      <c r="U23" s="266">
        <v>-164943.25600000005</v>
      </c>
      <c r="V23" s="266">
        <v>-186088.32900000003</v>
      </c>
      <c r="W23" s="266">
        <v>-143347.09199999995</v>
      </c>
      <c r="X23" s="266">
        <v>-183384.53700000001</v>
      </c>
      <c r="Y23" s="266">
        <v>-188823.82699999993</v>
      </c>
      <c r="Z23" s="266">
        <v>-262433.17</v>
      </c>
      <c r="AA23" s="266">
        <v>-2349101.3619999979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314463.84000000003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4146132.0158000002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423349.09700000001</v>
      </c>
      <c r="D27" s="2">
        <v>343426.79399999999</v>
      </c>
      <c r="E27" s="2">
        <v>367554.09</v>
      </c>
      <c r="F27" s="2">
        <v>340622.96799999999</v>
      </c>
      <c r="G27" s="2">
        <v>360077.79300000001</v>
      </c>
      <c r="H27" s="2">
        <v>284338.61800000002</v>
      </c>
      <c r="I27" s="2">
        <v>421174.04700000002</v>
      </c>
      <c r="J27" s="2">
        <v>404830.19099999999</v>
      </c>
      <c r="K27" s="2">
        <v>409385.25300000003</v>
      </c>
      <c r="L27" s="2">
        <v>353431.90700000001</v>
      </c>
      <c r="M27" s="2">
        <v>373791.21299999999</v>
      </c>
      <c r="N27" s="2">
        <v>461237.22899999999</v>
      </c>
      <c r="O27" s="2">
        <v>424134.799</v>
      </c>
      <c r="P27" s="2">
        <v>361061.98800000001</v>
      </c>
      <c r="Q27" s="2">
        <v>415511.24900000001</v>
      </c>
      <c r="R27" s="2">
        <v>330487.47899999999</v>
      </c>
      <c r="S27" s="2">
        <v>334740.571</v>
      </c>
      <c r="T27" s="2">
        <v>287125.43199999997</v>
      </c>
      <c r="U27" s="2">
        <v>412179.98599999998</v>
      </c>
      <c r="V27" s="2">
        <v>400517.29</v>
      </c>
      <c r="W27" s="2">
        <v>389734.35600000003</v>
      </c>
      <c r="X27" s="2">
        <v>362422.58100000001</v>
      </c>
      <c r="Y27" s="2">
        <v>413437.02899999998</v>
      </c>
      <c r="Z27" s="2">
        <v>434185.73300000001</v>
      </c>
      <c r="AA27" s="2">
        <v>9108757.693</v>
      </c>
    </row>
    <row r="28" spans="1:27" ht="11.25" customHeight="1" x14ac:dyDescent="0.2">
      <c r="A28" s="2" t="s">
        <v>120</v>
      </c>
      <c r="B28" s="3"/>
      <c r="C28" s="266">
        <v>-65134.062999999966</v>
      </c>
      <c r="D28" s="266">
        <v>-84533.366000000038</v>
      </c>
      <c r="E28" s="266">
        <v>-69096.87</v>
      </c>
      <c r="F28" s="266">
        <v>-80748.241999999969</v>
      </c>
      <c r="G28" s="266">
        <v>-57791.967000000004</v>
      </c>
      <c r="H28" s="266">
        <v>-96226.782000000007</v>
      </c>
      <c r="I28" s="266">
        <v>-15767.512999999977</v>
      </c>
      <c r="J28" s="266">
        <v>-17709.449000000022</v>
      </c>
      <c r="K28" s="266">
        <v>-55555.066999999981</v>
      </c>
      <c r="L28" s="266">
        <v>-86611.462999999989</v>
      </c>
      <c r="M28" s="266">
        <v>-147961.18700000003</v>
      </c>
      <c r="N28" s="266">
        <v>-150290.85099999997</v>
      </c>
      <c r="O28" s="266">
        <v>-253303.201</v>
      </c>
      <c r="P28" s="266">
        <v>-215551.01199999999</v>
      </c>
      <c r="Q28" s="266">
        <v>-181227.75099999999</v>
      </c>
      <c r="R28" s="266">
        <v>-219681.24799999996</v>
      </c>
      <c r="S28" s="266">
        <v>-221664.429</v>
      </c>
      <c r="T28" s="266">
        <v>-232532.56800000003</v>
      </c>
      <c r="U28" s="266">
        <v>-108541.01400000002</v>
      </c>
      <c r="V28" s="266">
        <v>-130407.71</v>
      </c>
      <c r="W28" s="266">
        <v>-113028.64399999997</v>
      </c>
      <c r="X28" s="266">
        <v>-176606.65619999997</v>
      </c>
      <c r="Y28" s="266">
        <v>-237470.97100000002</v>
      </c>
      <c r="Z28" s="266">
        <v>-251057.26699999999</v>
      </c>
      <c r="AA28" s="266">
        <v>-3268499.2912000008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7" t="s">
        <v>258</v>
      </c>
      <c r="B30" s="3"/>
      <c r="C30" s="268">
        <v>-73819.02</v>
      </c>
      <c r="D30" s="268">
        <v>-89553.55700000003</v>
      </c>
      <c r="E30" s="268">
        <v>-26239.515999999945</v>
      </c>
      <c r="F30" s="268">
        <v>-133799.11099999992</v>
      </c>
      <c r="G30" s="268">
        <v>-82590.90200000006</v>
      </c>
      <c r="H30" s="268">
        <v>-220206.57300000003</v>
      </c>
      <c r="I30" s="268">
        <v>51447.708000000042</v>
      </c>
      <c r="J30" s="268">
        <v>59895.773999999976</v>
      </c>
      <c r="K30" s="268">
        <v>15300.82699999999</v>
      </c>
      <c r="L30" s="268">
        <v>-1122.3390000000363</v>
      </c>
      <c r="M30" s="268">
        <v>-129054.67599999998</v>
      </c>
      <c r="N30" s="268">
        <v>-160917.02399999992</v>
      </c>
      <c r="O30" s="268">
        <v>-490293.26699999999</v>
      </c>
      <c r="P30" s="268">
        <v>-410484.79099999997</v>
      </c>
      <c r="Q30" s="268">
        <v>-372074.61299999995</v>
      </c>
      <c r="R30" s="268">
        <v>-462378.48799999995</v>
      </c>
      <c r="S30" s="268">
        <v>-471952.09500000003</v>
      </c>
      <c r="T30" s="268">
        <v>-473626.51700000005</v>
      </c>
      <c r="U30" s="268">
        <v>-273484.27</v>
      </c>
      <c r="V30" s="268">
        <v>-316496.03900000005</v>
      </c>
      <c r="W30" s="268">
        <v>-256375.73599999992</v>
      </c>
      <c r="X30" s="268">
        <v>-359991.19319999998</v>
      </c>
      <c r="Y30" s="268">
        <v>-426294.79799999995</v>
      </c>
      <c r="Z30" s="268">
        <v>-513490.43700000003</v>
      </c>
      <c r="AA30" s="268">
        <v>-5617600.6531999987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69" t="s">
        <v>253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7" t="s">
        <v>258</v>
      </c>
      <c r="B38" s="3"/>
      <c r="C38" s="268">
        <v>0</v>
      </c>
      <c r="D38" s="268">
        <v>0</v>
      </c>
      <c r="E38" s="268">
        <v>0</v>
      </c>
      <c r="F38" s="268">
        <v>-3850</v>
      </c>
      <c r="G38" s="268">
        <v>-7600</v>
      </c>
      <c r="H38" s="268">
        <v>-8000</v>
      </c>
      <c r="I38" s="268">
        <v>0</v>
      </c>
      <c r="J38" s="268">
        <v>0</v>
      </c>
      <c r="K38" s="268">
        <v>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0</v>
      </c>
      <c r="S38" s="268">
        <v>0</v>
      </c>
      <c r="T38" s="268">
        <v>0</v>
      </c>
      <c r="U38" s="268">
        <v>0</v>
      </c>
      <c r="V38" s="268">
        <v>0</v>
      </c>
      <c r="W38" s="268">
        <v>0</v>
      </c>
      <c r="X38" s="268">
        <v>0</v>
      </c>
      <c r="Y38" s="268">
        <v>0</v>
      </c>
      <c r="Z38" s="268">
        <v>0</v>
      </c>
      <c r="AA38" s="268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69" t="s">
        <v>275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7" t="s">
        <v>258</v>
      </c>
      <c r="B46" s="3"/>
      <c r="C46" s="268">
        <v>6.9999999999999999E-4</v>
      </c>
      <c r="D46" s="268">
        <v>6.9999999999999999E-4</v>
      </c>
      <c r="E46" s="268">
        <v>6.9999999999999999E-4</v>
      </c>
      <c r="F46" s="268">
        <v>6.9999999999999999E-4</v>
      </c>
      <c r="G46" s="268">
        <v>6.9999999999999999E-4</v>
      </c>
      <c r="H46" s="268">
        <v>6.9999999999999999E-4</v>
      </c>
      <c r="I46" s="268">
        <v>8694.4326999999994</v>
      </c>
      <c r="J46" s="268">
        <v>9028.8030999999992</v>
      </c>
      <c r="K46" s="268">
        <v>8102.4033999999992</v>
      </c>
      <c r="L46" s="268">
        <v>7.4000000000000003E-3</v>
      </c>
      <c r="M46" s="268">
        <v>7.1999999999999998E-3</v>
      </c>
      <c r="N46" s="268">
        <v>7.4000000000000003E-3</v>
      </c>
      <c r="O46" s="268">
        <v>7.4999999999999997E-3</v>
      </c>
      <c r="P46" s="268">
        <v>6.6999999999999994E-3</v>
      </c>
      <c r="Q46" s="268">
        <v>7.4999999999999997E-3</v>
      </c>
      <c r="R46" s="268">
        <v>7.1999999999999998E-3</v>
      </c>
      <c r="S46" s="268">
        <v>7.4999999999999997E-3</v>
      </c>
      <c r="T46" s="268">
        <v>7.1999999999999998E-3</v>
      </c>
      <c r="U46" s="268">
        <v>8694.4032999999999</v>
      </c>
      <c r="V46" s="268">
        <v>8694.4032999999999</v>
      </c>
      <c r="W46" s="268">
        <v>8440.0031999999992</v>
      </c>
      <c r="X46" s="268">
        <v>7.4000000000000003E-3</v>
      </c>
      <c r="Y46" s="268">
        <v>7.1999999999999998E-3</v>
      </c>
      <c r="Z46" s="268">
        <v>7.4999999999999997E-3</v>
      </c>
      <c r="AA46" s="268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19" activePane="bottomRight" state="frozen"/>
      <selection pane="topRight"/>
      <selection pane="bottomLeft"/>
      <selection pane="bottomRight" activeCell="A40" sqref="A40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279</v>
      </c>
    </row>
    <row r="2" spans="1:27" ht="12" customHeight="1" x14ac:dyDescent="0.2">
      <c r="A2" s="160" t="s">
        <v>273</v>
      </c>
    </row>
    <row r="3" spans="1:27" ht="12" customHeight="1" x14ac:dyDescent="0.2">
      <c r="A3" s="160" t="s">
        <v>277</v>
      </c>
    </row>
    <row r="4" spans="1:27" ht="12" customHeight="1" x14ac:dyDescent="0.2">
      <c r="A4" s="160" t="s">
        <v>278</v>
      </c>
    </row>
    <row r="6" spans="1:27" ht="12" customHeight="1" x14ac:dyDescent="0.2">
      <c r="A6" s="162" t="s">
        <v>280</v>
      </c>
      <c r="C6" s="96" t="s">
        <v>229</v>
      </c>
      <c r="D6" s="96" t="s">
        <v>230</v>
      </c>
      <c r="E6" s="96" t="s">
        <v>231</v>
      </c>
      <c r="F6" s="96" t="s">
        <v>232</v>
      </c>
      <c r="G6" s="96" t="s">
        <v>233</v>
      </c>
      <c r="H6" s="96" t="s">
        <v>234</v>
      </c>
      <c r="I6" s="96" t="s">
        <v>235</v>
      </c>
      <c r="J6" s="96" t="s">
        <v>236</v>
      </c>
      <c r="K6" s="96" t="s">
        <v>237</v>
      </c>
      <c r="L6" s="96" t="s">
        <v>238</v>
      </c>
      <c r="M6" s="96" t="s">
        <v>239</v>
      </c>
      <c r="N6" s="96" t="s">
        <v>240</v>
      </c>
      <c r="O6" s="96" t="s">
        <v>241</v>
      </c>
      <c r="P6" s="96" t="s">
        <v>242</v>
      </c>
      <c r="Q6" s="96" t="s">
        <v>243</v>
      </c>
      <c r="R6" s="96" t="s">
        <v>244</v>
      </c>
      <c r="S6" s="96" t="s">
        <v>245</v>
      </c>
      <c r="T6" s="96" t="s">
        <v>246</v>
      </c>
      <c r="U6" s="96" t="s">
        <v>247</v>
      </c>
      <c r="V6" s="96" t="s">
        <v>248</v>
      </c>
      <c r="W6" s="96" t="s">
        <v>249</v>
      </c>
      <c r="X6" s="96" t="s">
        <v>250</v>
      </c>
      <c r="Y6" s="96" t="s">
        <v>251</v>
      </c>
      <c r="Z6" s="96" t="s">
        <v>252</v>
      </c>
      <c r="AA6" s="96" t="s">
        <v>72</v>
      </c>
    </row>
    <row r="7" spans="1:27" ht="11.25" customHeight="1" x14ac:dyDescent="0.2">
      <c r="A7" s="163" t="s">
        <v>113</v>
      </c>
      <c r="C7" s="163">
        <v>1058.567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834.38210000000004</v>
      </c>
    </row>
    <row r="8" spans="1:27" ht="11.25" customHeight="1" x14ac:dyDescent="0.2">
      <c r="A8" s="163" t="s">
        <v>281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282</v>
      </c>
      <c r="C9" s="163">
        <v>1797.5003999999999</v>
      </c>
      <c r="D9" s="163">
        <v>1571.6356000000001</v>
      </c>
      <c r="E9" s="163">
        <v>1375.7646</v>
      </c>
      <c r="F9" s="163">
        <v>1342.1703</v>
      </c>
      <c r="G9" s="163">
        <v>1323.2605000000001</v>
      </c>
      <c r="H9" s="163">
        <v>1193.703</v>
      </c>
      <c r="I9" s="163">
        <v>1653.4090000000001</v>
      </c>
      <c r="J9" s="163">
        <v>1654.8668</v>
      </c>
      <c r="K9" s="163">
        <v>1592.4671000000001</v>
      </c>
      <c r="L9" s="163">
        <v>1507.5</v>
      </c>
      <c r="M9" s="163">
        <v>1526.7563</v>
      </c>
      <c r="N9" s="163">
        <v>1708.0346</v>
      </c>
      <c r="O9" s="163">
        <v>1720.8258000000001</v>
      </c>
      <c r="P9" s="163">
        <v>1688.348</v>
      </c>
      <c r="Q9" s="163">
        <v>1487.0690999999999</v>
      </c>
      <c r="R9" s="163">
        <v>1329.2121999999999</v>
      </c>
      <c r="S9" s="163">
        <v>1178.7088000000001</v>
      </c>
      <c r="T9" s="163">
        <v>1221.4426000000001</v>
      </c>
      <c r="U9" s="163">
        <v>1638.8516</v>
      </c>
      <c r="V9" s="163">
        <v>1606.3273999999999</v>
      </c>
      <c r="W9" s="163">
        <v>1538.3348000000001</v>
      </c>
      <c r="X9" s="163">
        <v>1435.3484000000001</v>
      </c>
      <c r="Y9" s="163">
        <v>1536.585</v>
      </c>
      <c r="Z9" s="163">
        <v>1649.8927000000001</v>
      </c>
      <c r="AA9" s="163">
        <v>1511.1722</v>
      </c>
    </row>
    <row r="10" spans="1:27" ht="11.25" customHeight="1" x14ac:dyDescent="0.2">
      <c r="A10" s="160" t="s">
        <v>116</v>
      </c>
      <c r="C10" s="164">
        <v>-25.684999999999945</v>
      </c>
      <c r="D10" s="164">
        <v>-13.073500000000195</v>
      </c>
      <c r="E10" s="164">
        <v>103.02249999999999</v>
      </c>
      <c r="F10" s="164">
        <v>-127.52610000000004</v>
      </c>
      <c r="G10" s="164">
        <v>-59.612899999999854</v>
      </c>
      <c r="H10" s="164">
        <v>-309.94950000000017</v>
      </c>
      <c r="I10" s="164">
        <v>161.57499999999999</v>
      </c>
      <c r="J10" s="164">
        <v>179.6416999999999</v>
      </c>
      <c r="K10" s="164">
        <v>184.52050000000008</v>
      </c>
      <c r="L10" s="164">
        <v>197.89150000000018</v>
      </c>
      <c r="M10" s="164">
        <v>47.266299999999774</v>
      </c>
      <c r="N10" s="164">
        <v>-26.565399999999954</v>
      </c>
      <c r="O10" s="164">
        <v>-569.68769999999995</v>
      </c>
      <c r="P10" s="164">
        <v>-507.64</v>
      </c>
      <c r="Q10" s="164">
        <v>-458.76649999999995</v>
      </c>
      <c r="R10" s="164">
        <v>-583.40689999999995</v>
      </c>
      <c r="S10" s="164">
        <v>-601.65309999999999</v>
      </c>
      <c r="T10" s="164">
        <v>-602.73490000000015</v>
      </c>
      <c r="U10" s="164">
        <v>-396.49820000000022</v>
      </c>
      <c r="V10" s="164">
        <v>-447.32770000000005</v>
      </c>
      <c r="W10" s="164">
        <v>-358.36769999999979</v>
      </c>
      <c r="X10" s="164">
        <v>-424.50119999999993</v>
      </c>
      <c r="Y10" s="164">
        <v>-491.72870000000012</v>
      </c>
      <c r="Z10" s="164">
        <v>-630.84890000000019</v>
      </c>
      <c r="AA10" s="164">
        <v>-239.32219999999984</v>
      </c>
    </row>
    <row r="12" spans="1:27" ht="11.25" customHeight="1" x14ac:dyDescent="0.2">
      <c r="A12" s="163" t="s">
        <v>117</v>
      </c>
      <c r="C12" s="163">
        <v>934.34100000000001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537.69910000000004</v>
      </c>
    </row>
    <row r="13" spans="1:27" ht="11.25" customHeight="1" x14ac:dyDescent="0.2">
      <c r="A13" s="163" t="s">
        <v>281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282</v>
      </c>
      <c r="C14" s="163">
        <v>1290.6985</v>
      </c>
      <c r="D14" s="163">
        <v>1192.4540999999999</v>
      </c>
      <c r="E14" s="163">
        <v>1120.5916999999999</v>
      </c>
      <c r="F14" s="163">
        <v>1120.4703</v>
      </c>
      <c r="G14" s="163">
        <v>1097.7981</v>
      </c>
      <c r="H14" s="163">
        <v>888.55820000000006</v>
      </c>
      <c r="I14" s="163">
        <v>1284.0672</v>
      </c>
      <c r="J14" s="163">
        <v>1297.5327</v>
      </c>
      <c r="K14" s="163">
        <v>1218.4085</v>
      </c>
      <c r="L14" s="163">
        <v>1132.7945999999999</v>
      </c>
      <c r="M14" s="163">
        <v>1168.0975000000001</v>
      </c>
      <c r="N14" s="163">
        <v>1340.8059000000001</v>
      </c>
      <c r="O14" s="163">
        <v>1293.0939000000001</v>
      </c>
      <c r="P14" s="163">
        <v>1253.6875</v>
      </c>
      <c r="Q14" s="163">
        <v>1266.8026</v>
      </c>
      <c r="R14" s="163">
        <v>1087.1298999999999</v>
      </c>
      <c r="S14" s="163">
        <v>1020.5505000000001</v>
      </c>
      <c r="T14" s="163">
        <v>897.26700000000005</v>
      </c>
      <c r="U14" s="163">
        <v>1256.6463000000001</v>
      </c>
      <c r="V14" s="163">
        <v>1221.0893000000001</v>
      </c>
      <c r="W14" s="163">
        <v>1217.9199000000001</v>
      </c>
      <c r="X14" s="163">
        <v>1161.6107999999999</v>
      </c>
      <c r="Y14" s="163">
        <v>1230.4673</v>
      </c>
      <c r="Z14" s="163">
        <v>1323.7370000000001</v>
      </c>
      <c r="AA14" s="163">
        <v>1183.5704000000001</v>
      </c>
    </row>
    <row r="15" spans="1:27" ht="11.25" customHeight="1" x14ac:dyDescent="0.2">
      <c r="A15" s="160" t="s">
        <v>120</v>
      </c>
      <c r="C15" s="164">
        <v>-222.96960000000036</v>
      </c>
      <c r="D15" s="164">
        <v>-293.51870000000008</v>
      </c>
      <c r="E15" s="164">
        <v>-210.66120000000001</v>
      </c>
      <c r="F15" s="164">
        <v>-265.61920000000009</v>
      </c>
      <c r="G15" s="164">
        <v>-176.19509999999991</v>
      </c>
      <c r="H15" s="164">
        <v>-300.70860000000005</v>
      </c>
      <c r="I15" s="164">
        <v>-48.071699999999964</v>
      </c>
      <c r="J15" s="164">
        <v>-56.761000000000195</v>
      </c>
      <c r="K15" s="164">
        <v>-165.3425</v>
      </c>
      <c r="L15" s="164">
        <v>-277.60080000000016</v>
      </c>
      <c r="M15" s="164">
        <v>-462.37879999999973</v>
      </c>
      <c r="N15" s="164">
        <v>-436.89200000000005</v>
      </c>
      <c r="O15" s="164">
        <v>-772.2659000000001</v>
      </c>
      <c r="P15" s="164">
        <v>-748.44100000000003</v>
      </c>
      <c r="Q15" s="164">
        <v>-552.52369999999974</v>
      </c>
      <c r="R15" s="164">
        <v>-722.6356000000003</v>
      </c>
      <c r="S15" s="164">
        <v>-675.80619999999999</v>
      </c>
      <c r="T15" s="164">
        <v>-726.66429999999991</v>
      </c>
      <c r="U15" s="164">
        <v>-330.91779999999994</v>
      </c>
      <c r="V15" s="164">
        <v>-397.58449999999993</v>
      </c>
      <c r="W15" s="164">
        <v>-353.21439999999984</v>
      </c>
      <c r="X15" s="164">
        <v>-566.04700000000003</v>
      </c>
      <c r="Y15" s="164">
        <v>-706.75890000000004</v>
      </c>
      <c r="Z15" s="164">
        <v>-765.41839999999956</v>
      </c>
      <c r="AA15" s="164">
        <v>-425.74050000000011</v>
      </c>
    </row>
    <row r="16" spans="1:27" ht="11.25" customHeight="1" x14ac:dyDescent="0.2">
      <c r="A16" s="165" t="s">
        <v>283</v>
      </c>
      <c r="B16" s="166"/>
      <c r="C16" s="166">
        <v>-112.66</v>
      </c>
      <c r="D16" s="166">
        <v>-133.26419999999999</v>
      </c>
      <c r="E16" s="166">
        <v>-35.2682</v>
      </c>
      <c r="F16" s="166">
        <v>-185.8321</v>
      </c>
      <c r="G16" s="166">
        <v>-111.0093</v>
      </c>
      <c r="H16" s="166">
        <v>-305.84249999999997</v>
      </c>
      <c r="I16" s="166">
        <v>69.150099999999995</v>
      </c>
      <c r="J16" s="166">
        <v>80.505099999999999</v>
      </c>
      <c r="K16" s="166">
        <v>21.251100000000001</v>
      </c>
      <c r="L16" s="166">
        <v>-1.5085</v>
      </c>
      <c r="M16" s="166">
        <v>-179.24260000000001</v>
      </c>
      <c r="N16" s="166">
        <v>-216.28630000000001</v>
      </c>
      <c r="O16" s="166">
        <v>-658.99630000000002</v>
      </c>
      <c r="P16" s="166">
        <v>-610.84050000000002</v>
      </c>
      <c r="Q16" s="166">
        <v>-500.1003</v>
      </c>
      <c r="R16" s="166">
        <v>-642.19230000000005</v>
      </c>
      <c r="S16" s="166">
        <v>-634.3442</v>
      </c>
      <c r="T16" s="166">
        <v>-657.81460000000004</v>
      </c>
      <c r="U16" s="166">
        <v>-367.58640000000003</v>
      </c>
      <c r="V16" s="166">
        <v>-425.39789999999999</v>
      </c>
      <c r="W16" s="166">
        <v>-356.07740000000001</v>
      </c>
      <c r="X16" s="166">
        <v>-483.85910000000001</v>
      </c>
      <c r="Y16" s="166">
        <v>-592.0761</v>
      </c>
      <c r="Z16" s="166">
        <v>-690.17529999999999</v>
      </c>
      <c r="AA16" s="167">
        <v>-321.21010000000001</v>
      </c>
    </row>
    <row r="18" spans="1:27" ht="12" customHeight="1" x14ac:dyDescent="0.2">
      <c r="A18" s="162" t="s">
        <v>284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281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282</v>
      </c>
      <c r="C21" s="163">
        <v>1820.2311</v>
      </c>
      <c r="D21" s="163">
        <v>1636.2299</v>
      </c>
      <c r="E21" s="163">
        <v>1388.308</v>
      </c>
      <c r="F21" s="163">
        <v>1350.1704999999999</v>
      </c>
      <c r="G21" s="163">
        <v>1332.0037</v>
      </c>
      <c r="H21" s="163">
        <v>1210.6248000000001</v>
      </c>
      <c r="I21" s="163">
        <v>1671.9534000000001</v>
      </c>
      <c r="J21" s="163">
        <v>1657.6635000000001</v>
      </c>
      <c r="K21" s="163">
        <v>1596.5958000000001</v>
      </c>
      <c r="L21" s="163">
        <v>1514.4034999999999</v>
      </c>
      <c r="M21" s="163">
        <v>1533.1639</v>
      </c>
      <c r="N21" s="163">
        <v>1719.0539000000001</v>
      </c>
      <c r="O21" s="163">
        <v>1730.7221999999999</v>
      </c>
      <c r="P21" s="163">
        <v>1696.3624</v>
      </c>
      <c r="Q21" s="163">
        <v>1493.1071999999999</v>
      </c>
      <c r="R21" s="163">
        <v>1336.3443</v>
      </c>
      <c r="S21" s="163">
        <v>1182.1527000000001</v>
      </c>
      <c r="T21" s="163">
        <v>1227.8286000000001</v>
      </c>
      <c r="U21" s="163">
        <v>1646.9695999999999</v>
      </c>
      <c r="V21" s="163">
        <v>1612.1964</v>
      </c>
      <c r="W21" s="163">
        <v>1545.9418000000001</v>
      </c>
      <c r="X21" s="163">
        <v>1445.1886</v>
      </c>
      <c r="Y21" s="163">
        <v>1551.7726</v>
      </c>
      <c r="Z21" s="163">
        <v>1663.1190999999999</v>
      </c>
      <c r="AA21" s="163">
        <v>1522.8559</v>
      </c>
    </row>
    <row r="22" spans="1:27" ht="11.25" customHeight="1" x14ac:dyDescent="0.2">
      <c r="A22" s="160" t="s">
        <v>116</v>
      </c>
      <c r="C22" s="164">
        <v>1.8534000000001924</v>
      </c>
      <c r="D22" s="164">
        <v>51.520799999999781</v>
      </c>
      <c r="E22" s="164">
        <v>115.56589999999983</v>
      </c>
      <c r="F22" s="164">
        <v>-119.52590000000009</v>
      </c>
      <c r="G22" s="164">
        <v>-50.869699999999966</v>
      </c>
      <c r="H22" s="164">
        <v>-293.0277000000001</v>
      </c>
      <c r="I22" s="164">
        <v>180.11940000000027</v>
      </c>
      <c r="J22" s="164">
        <v>182.4384</v>
      </c>
      <c r="K22" s="164">
        <v>188.64920000000006</v>
      </c>
      <c r="L22" s="164">
        <v>204.79499999999999</v>
      </c>
      <c r="M22" s="164">
        <v>53.673899999999776</v>
      </c>
      <c r="N22" s="164">
        <v>-15.546099999999797</v>
      </c>
      <c r="O22" s="164">
        <v>-559.79130000000009</v>
      </c>
      <c r="P22" s="164">
        <v>-499.62559999999985</v>
      </c>
      <c r="Q22" s="164">
        <v>-452.72839999999997</v>
      </c>
      <c r="R22" s="164">
        <v>-576.27479999999991</v>
      </c>
      <c r="S22" s="164">
        <v>-598.20920000000001</v>
      </c>
      <c r="T22" s="164">
        <v>-596.34890000000019</v>
      </c>
      <c r="U22" s="164">
        <v>-388.38020000000029</v>
      </c>
      <c r="V22" s="164">
        <v>-441.45869999999991</v>
      </c>
      <c r="W22" s="164">
        <v>-350.76069999999982</v>
      </c>
      <c r="X22" s="164">
        <v>-414.66100000000006</v>
      </c>
      <c r="Y22" s="164">
        <v>-476.54110000000014</v>
      </c>
      <c r="Z22" s="164">
        <v>-617.62249999999995</v>
      </c>
      <c r="AA22" s="164">
        <v>-227.43489999999974</v>
      </c>
    </row>
    <row r="23" spans="1:27" ht="11.25" customHeight="1" x14ac:dyDescent="0.2">
      <c r="A23" s="163" t="s">
        <v>117</v>
      </c>
      <c r="C23" s="163">
        <v>958.73119999999994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538.73860000000002</v>
      </c>
    </row>
    <row r="24" spans="1:27" ht="11.25" customHeight="1" x14ac:dyDescent="0.2">
      <c r="A24" s="163" t="s">
        <v>281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282</v>
      </c>
      <c r="C25" s="163">
        <v>1293.5867000000001</v>
      </c>
      <c r="D25" s="163">
        <v>1221.5679</v>
      </c>
      <c r="E25" s="163">
        <v>1123.7596000000001</v>
      </c>
      <c r="F25" s="163">
        <v>1125.0605</v>
      </c>
      <c r="G25" s="163">
        <v>1100.5623000000001</v>
      </c>
      <c r="H25" s="163">
        <v>864.149</v>
      </c>
      <c r="I25" s="163">
        <v>1309.3282999999999</v>
      </c>
      <c r="J25" s="163">
        <v>1322.2601999999999</v>
      </c>
      <c r="K25" s="163">
        <v>1238.8947000000001</v>
      </c>
      <c r="L25" s="163">
        <v>1150.1362999999999</v>
      </c>
      <c r="M25" s="163">
        <v>1177.0050000000001</v>
      </c>
      <c r="N25" s="163">
        <v>1349.7995000000001</v>
      </c>
      <c r="O25" s="163">
        <v>1301.1686</v>
      </c>
      <c r="P25" s="163">
        <v>1258.6076</v>
      </c>
      <c r="Q25" s="163">
        <v>1270.3105</v>
      </c>
      <c r="R25" s="163">
        <v>1100.4014</v>
      </c>
      <c r="S25" s="163">
        <v>1028.0103999999999</v>
      </c>
      <c r="T25" s="163">
        <v>903.66520000000003</v>
      </c>
      <c r="U25" s="163">
        <v>1271.1248000000001</v>
      </c>
      <c r="V25" s="163">
        <v>1237.2611999999999</v>
      </c>
      <c r="W25" s="163">
        <v>1232.1668</v>
      </c>
      <c r="X25" s="163">
        <v>1188.1545000000001</v>
      </c>
      <c r="Y25" s="163">
        <v>1242.2247</v>
      </c>
      <c r="Z25" s="163">
        <v>1336.7348999999999</v>
      </c>
      <c r="AA25" s="163">
        <v>1194.4791</v>
      </c>
    </row>
    <row r="26" spans="1:27" ht="11.25" customHeight="1" x14ac:dyDescent="0.2">
      <c r="A26" s="160" t="s">
        <v>120</v>
      </c>
      <c r="C26" s="164">
        <v>-195.69120000000021</v>
      </c>
      <c r="D26" s="164">
        <v>-264.4049</v>
      </c>
      <c r="E26" s="164">
        <v>-207.49329999999986</v>
      </c>
      <c r="F26" s="164">
        <v>-261.029</v>
      </c>
      <c r="G26" s="164">
        <v>-173.43089999999984</v>
      </c>
      <c r="H26" s="164">
        <v>-325.1178000000001</v>
      </c>
      <c r="I26" s="164">
        <v>-22.810600000000022</v>
      </c>
      <c r="J26" s="164">
        <v>-32.033500000000231</v>
      </c>
      <c r="K26" s="164">
        <v>-144.85629999999992</v>
      </c>
      <c r="L26" s="164">
        <v>-260.25910000000022</v>
      </c>
      <c r="M26" s="164">
        <v>-453.4712999999997</v>
      </c>
      <c r="N26" s="164">
        <v>-427.89840000000004</v>
      </c>
      <c r="O26" s="164">
        <v>-764.19120000000021</v>
      </c>
      <c r="P26" s="164">
        <v>-743.52089999999998</v>
      </c>
      <c r="Q26" s="164">
        <v>-549.01579999999967</v>
      </c>
      <c r="R26" s="164">
        <v>-709.36410000000024</v>
      </c>
      <c r="S26" s="164">
        <v>-668.34630000000016</v>
      </c>
      <c r="T26" s="164">
        <v>-720.26609999999994</v>
      </c>
      <c r="U26" s="164">
        <v>-316.4393</v>
      </c>
      <c r="V26" s="164">
        <v>-381.41260000000011</v>
      </c>
      <c r="W26" s="164">
        <v>-338.96749999999997</v>
      </c>
      <c r="X26" s="164">
        <v>-539.50329999999985</v>
      </c>
      <c r="Y26" s="164">
        <v>-695.00150000000008</v>
      </c>
      <c r="Z26" s="164">
        <v>-752.42049999999972</v>
      </c>
      <c r="AA26" s="164">
        <v>-413.79230000000007</v>
      </c>
    </row>
    <row r="28" spans="1:27" ht="12" customHeight="1" x14ac:dyDescent="0.2">
      <c r="A28" s="162" t="s">
        <v>285</v>
      </c>
    </row>
    <row r="29" spans="1:27" ht="11.25" customHeight="1" x14ac:dyDescent="0.2">
      <c r="A29" s="163" t="s">
        <v>113</v>
      </c>
      <c r="C29" s="163">
        <v>-4.807700000000068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-0.20359999999993761</v>
      </c>
    </row>
    <row r="30" spans="1:27" ht="11.25" customHeight="1" x14ac:dyDescent="0.2">
      <c r="A30" s="163" t="s">
        <v>281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282</v>
      </c>
      <c r="C31" s="163">
        <v>-22.73070000000007</v>
      </c>
      <c r="D31" s="163">
        <v>-64.594299999999976</v>
      </c>
      <c r="E31" s="163">
        <v>-12.54340000000002</v>
      </c>
      <c r="F31" s="163">
        <v>-8.0001999999999498</v>
      </c>
      <c r="G31" s="163">
        <v>-8.743199999999888</v>
      </c>
      <c r="H31" s="163">
        <v>-16.921800000000076</v>
      </c>
      <c r="I31" s="163">
        <v>-18.544399999999996</v>
      </c>
      <c r="J31" s="163">
        <v>-2.7967000000001008</v>
      </c>
      <c r="K31" s="163">
        <v>-4.1286999999999807</v>
      </c>
      <c r="L31" s="163">
        <v>-6.9034999999998945</v>
      </c>
      <c r="M31" s="163">
        <v>-6.4076000000000022</v>
      </c>
      <c r="N31" s="163">
        <v>-11.019300000000158</v>
      </c>
      <c r="O31" s="163">
        <v>-9.8963999999998578</v>
      </c>
      <c r="P31" s="163">
        <v>-8.0144000000000233</v>
      </c>
      <c r="Q31" s="163">
        <v>-6.0380999999999858</v>
      </c>
      <c r="R31" s="163">
        <v>-7.1321000000000367</v>
      </c>
      <c r="S31" s="163">
        <v>-3.4438999999999851</v>
      </c>
      <c r="T31" s="163">
        <v>-6.3859999999999673</v>
      </c>
      <c r="U31" s="163">
        <v>-8.1179999999999382</v>
      </c>
      <c r="V31" s="163">
        <v>-5.8690000000001419</v>
      </c>
      <c r="W31" s="163">
        <v>-7.6069999999999709</v>
      </c>
      <c r="X31" s="163">
        <v>-9.8401999999998679</v>
      </c>
      <c r="Y31" s="163">
        <v>-15.187599999999975</v>
      </c>
      <c r="Z31" s="163">
        <v>-13.226399999999785</v>
      </c>
      <c r="AA31" s="163">
        <v>-11.683700000000044</v>
      </c>
    </row>
    <row r="32" spans="1:27" ht="11.25" customHeight="1" x14ac:dyDescent="0.2">
      <c r="A32" s="160" t="s">
        <v>286</v>
      </c>
      <c r="C32" s="164">
        <v>-27.538400000000138</v>
      </c>
      <c r="D32" s="164">
        <v>-64.594299999999976</v>
      </c>
      <c r="E32" s="164">
        <v>-12.54340000000002</v>
      </c>
      <c r="F32" s="164">
        <v>-8.0001999999999498</v>
      </c>
      <c r="G32" s="164">
        <v>-8.743199999999888</v>
      </c>
      <c r="H32" s="164">
        <v>-16.921800000000076</v>
      </c>
      <c r="I32" s="164">
        <v>-18.544399999999996</v>
      </c>
      <c r="J32" s="164">
        <v>-2.7967000000001008</v>
      </c>
      <c r="K32" s="164">
        <v>-4.1286999999999807</v>
      </c>
      <c r="L32" s="164">
        <v>-6.9034999999998945</v>
      </c>
      <c r="M32" s="164">
        <v>-6.4076000000000022</v>
      </c>
      <c r="N32" s="164">
        <v>-11.019300000000158</v>
      </c>
      <c r="O32" s="164">
        <v>-9.8963999999998578</v>
      </c>
      <c r="P32" s="164">
        <v>-8.0144000000000233</v>
      </c>
      <c r="Q32" s="164">
        <v>-6.0380999999999858</v>
      </c>
      <c r="R32" s="164">
        <v>-7.1321000000000367</v>
      </c>
      <c r="S32" s="164">
        <v>-3.4438999999999851</v>
      </c>
      <c r="T32" s="164">
        <v>-6.3859999999999673</v>
      </c>
      <c r="U32" s="164">
        <v>-8.1179999999999382</v>
      </c>
      <c r="V32" s="164">
        <v>-5.8690000000001419</v>
      </c>
      <c r="W32" s="164">
        <v>-7.6069999999999709</v>
      </c>
      <c r="X32" s="164">
        <v>-9.8401999999998679</v>
      </c>
      <c r="Y32" s="164">
        <v>-15.187599999999975</v>
      </c>
      <c r="Z32" s="164">
        <v>-13.226399999999785</v>
      </c>
      <c r="AA32" s="164">
        <v>-11.887299999999982</v>
      </c>
    </row>
    <row r="33" spans="1:27" ht="11.25" customHeight="1" x14ac:dyDescent="0.2">
      <c r="A33" s="163" t="s">
        <v>117</v>
      </c>
      <c r="C33" s="163">
        <v>-24.390199999999936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-1.0394999999999754</v>
      </c>
    </row>
    <row r="34" spans="1:27" ht="11.25" customHeight="1" x14ac:dyDescent="0.2">
      <c r="A34" s="163" t="s">
        <v>281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282</v>
      </c>
      <c r="C35" s="163">
        <v>-2.8882000000000971</v>
      </c>
      <c r="D35" s="163">
        <v>-29.113800000000083</v>
      </c>
      <c r="E35" s="163">
        <v>-3.1679000000001452</v>
      </c>
      <c r="F35" s="163">
        <v>-4.5902000000000953</v>
      </c>
      <c r="G35" s="163">
        <v>-2.7642000000000735</v>
      </c>
      <c r="H35" s="163">
        <v>24.409200000000055</v>
      </c>
      <c r="I35" s="163">
        <v>-25.261099999999942</v>
      </c>
      <c r="J35" s="163">
        <v>-24.727499999999999</v>
      </c>
      <c r="K35" s="163">
        <v>-20.486200000000053</v>
      </c>
      <c r="L35" s="163">
        <v>-17.341699999999946</v>
      </c>
      <c r="M35" s="163">
        <v>-8.9075000000000273</v>
      </c>
      <c r="N35" s="163">
        <v>-8.9936000000000149</v>
      </c>
      <c r="O35" s="163">
        <v>-8.0746999999998934</v>
      </c>
      <c r="P35" s="163">
        <v>-4.9201000000000477</v>
      </c>
      <c r="Q35" s="163">
        <v>-3.5079000000000633</v>
      </c>
      <c r="R35" s="163">
        <v>-13.27150000000006</v>
      </c>
      <c r="S35" s="163">
        <v>-7.4598999999998341</v>
      </c>
      <c r="T35" s="163">
        <v>-6.3981999999999744</v>
      </c>
      <c r="U35" s="163">
        <v>-14.47849999999994</v>
      </c>
      <c r="V35" s="163">
        <v>-16.171899999999823</v>
      </c>
      <c r="W35" s="163">
        <v>-14.246899999999869</v>
      </c>
      <c r="X35" s="163">
        <v>-26.543700000000172</v>
      </c>
      <c r="Y35" s="163">
        <v>-11.757399999999961</v>
      </c>
      <c r="Z35" s="163">
        <v>-12.997899999999845</v>
      </c>
      <c r="AA35" s="163">
        <v>-10.908699999999953</v>
      </c>
    </row>
    <row r="36" spans="1:27" ht="11.25" customHeight="1" x14ac:dyDescent="0.2">
      <c r="A36" s="160" t="s">
        <v>287</v>
      </c>
      <c r="C36" s="164">
        <v>-27.278400000000033</v>
      </c>
      <c r="D36" s="164">
        <v>-29.113800000000083</v>
      </c>
      <c r="E36" s="164">
        <v>-3.1679000000001452</v>
      </c>
      <c r="F36" s="164">
        <v>-4.5902000000000953</v>
      </c>
      <c r="G36" s="164">
        <v>-2.7642000000000735</v>
      </c>
      <c r="H36" s="164">
        <v>24.409200000000055</v>
      </c>
      <c r="I36" s="164">
        <v>-25.261099999999942</v>
      </c>
      <c r="J36" s="164">
        <v>-24.727499999999999</v>
      </c>
      <c r="K36" s="164">
        <v>-20.486200000000053</v>
      </c>
      <c r="L36" s="164">
        <v>-17.341699999999946</v>
      </c>
      <c r="M36" s="164">
        <v>-8.9075000000000273</v>
      </c>
      <c r="N36" s="164">
        <v>-8.9936000000000149</v>
      </c>
      <c r="O36" s="164">
        <v>-8.0746999999998934</v>
      </c>
      <c r="P36" s="164">
        <v>-4.9201000000000477</v>
      </c>
      <c r="Q36" s="164">
        <v>-3.5079000000000633</v>
      </c>
      <c r="R36" s="164">
        <v>-13.27150000000006</v>
      </c>
      <c r="S36" s="164">
        <v>-7.4598999999998341</v>
      </c>
      <c r="T36" s="164">
        <v>-6.3981999999999744</v>
      </c>
      <c r="U36" s="164">
        <v>-14.47849999999994</v>
      </c>
      <c r="V36" s="164">
        <v>-16.171899999999823</v>
      </c>
      <c r="W36" s="164">
        <v>-14.246899999999869</v>
      </c>
      <c r="X36" s="164">
        <v>-26.543700000000172</v>
      </c>
      <c r="Y36" s="164">
        <v>-11.757399999999961</v>
      </c>
      <c r="Z36" s="164">
        <v>-12.997899999999845</v>
      </c>
      <c r="AA36" s="164">
        <v>-11.948199999999929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288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289</v>
      </c>
      <c r="C40" s="163">
        <v>89</v>
      </c>
      <c r="D40" s="163">
        <v>0</v>
      </c>
      <c r="E40" s="163">
        <v>0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290</v>
      </c>
    </row>
    <row r="43" spans="1:27" ht="11.25" customHeight="1" x14ac:dyDescent="0.2">
      <c r="A43" s="163" t="s">
        <v>291</v>
      </c>
      <c r="C43" s="163">
        <v>-37834077</v>
      </c>
      <c r="D43" s="163">
        <v>-31167184</v>
      </c>
      <c r="E43" s="163">
        <v>-36066026</v>
      </c>
      <c r="F43" s="163">
        <v>-27902613</v>
      </c>
      <c r="G43" s="163">
        <v>-29324730</v>
      </c>
      <c r="H43" s="163">
        <v>-26763918</v>
      </c>
      <c r="I43" s="163">
        <v>-25461451</v>
      </c>
      <c r="J43" s="163">
        <v>-21498395</v>
      </c>
      <c r="K43" s="163">
        <v>-22473353</v>
      </c>
      <c r="L43" s="163">
        <v>-22314694</v>
      </c>
      <c r="M43" s="163">
        <v>-20347822</v>
      </c>
      <c r="N43" s="163">
        <v>-18866482</v>
      </c>
      <c r="O43" s="163">
        <v>-2683444</v>
      </c>
      <c r="P43" s="163">
        <v>-3426835</v>
      </c>
      <c r="Q43" s="163">
        <v>-5168902</v>
      </c>
      <c r="R43" s="163">
        <v>-6124147</v>
      </c>
      <c r="S43" s="163">
        <v>-7382069</v>
      </c>
      <c r="T43" s="163">
        <v>-6688299</v>
      </c>
      <c r="U43" s="163">
        <v>-1147204</v>
      </c>
      <c r="V43" s="163">
        <v>447803</v>
      </c>
      <c r="W43" s="163">
        <v>-865911</v>
      </c>
      <c r="X43" s="163">
        <v>-4339834</v>
      </c>
      <c r="Y43" s="163">
        <v>-3221029</v>
      </c>
      <c r="Z43" s="163">
        <v>-1661500</v>
      </c>
      <c r="AA43" s="163">
        <v>-362282116</v>
      </c>
    </row>
    <row r="44" spans="1:27" ht="11.25" customHeight="1" x14ac:dyDescent="0.2">
      <c r="A44" s="163" t="s">
        <v>281</v>
      </c>
      <c r="C44" s="163">
        <v>-49128551</v>
      </c>
      <c r="D44" s="163">
        <v>-37885371</v>
      </c>
      <c r="E44" s="163">
        <v>-33704363</v>
      </c>
      <c r="F44" s="163">
        <v>-27233766</v>
      </c>
      <c r="G44" s="163">
        <v>-24888090</v>
      </c>
      <c r="H44" s="163">
        <v>-25626558</v>
      </c>
      <c r="I44" s="163">
        <v>-45059901</v>
      </c>
      <c r="J44" s="163">
        <v>-56962896</v>
      </c>
      <c r="K44" s="163">
        <v>-47438267</v>
      </c>
      <c r="L44" s="163">
        <v>-41409352</v>
      </c>
      <c r="M44" s="163">
        <v>-45619105</v>
      </c>
      <c r="N44" s="163">
        <v>-54943520</v>
      </c>
      <c r="O44" s="163">
        <v>-58413993</v>
      </c>
      <c r="P44" s="163">
        <v>-46250890</v>
      </c>
      <c r="Q44" s="163">
        <v>-40775832</v>
      </c>
      <c r="R44" s="163">
        <v>-31288532</v>
      </c>
      <c r="S44" s="163">
        <v>-25836505</v>
      </c>
      <c r="T44" s="163">
        <v>-26380336</v>
      </c>
      <c r="U44" s="163">
        <v>-52889166</v>
      </c>
      <c r="V44" s="163">
        <v>-60969531</v>
      </c>
      <c r="W44" s="163">
        <v>-49743611</v>
      </c>
      <c r="X44" s="163">
        <v>-38889646</v>
      </c>
      <c r="Y44" s="163">
        <v>-43251326</v>
      </c>
      <c r="Z44" s="163">
        <v>-56167988</v>
      </c>
      <c r="AA44" s="163">
        <v>-1020757096</v>
      </c>
    </row>
    <row r="45" spans="1:27" ht="11.25" customHeight="1" x14ac:dyDescent="0.2">
      <c r="A45" s="163" t="s">
        <v>282</v>
      </c>
      <c r="C45" s="163">
        <v>11592232</v>
      </c>
      <c r="D45" s="163">
        <v>8579653</v>
      </c>
      <c r="E45" s="163">
        <v>10736071</v>
      </c>
      <c r="F45" s="163">
        <v>9081126</v>
      </c>
      <c r="G45" s="163">
        <v>7408097</v>
      </c>
      <c r="H45" s="163">
        <v>7699455</v>
      </c>
      <c r="I45" s="163">
        <v>15545658</v>
      </c>
      <c r="J45" s="163">
        <v>21704315</v>
      </c>
      <c r="K45" s="163">
        <v>16213519</v>
      </c>
      <c r="L45" s="163">
        <v>11517696</v>
      </c>
      <c r="M45" s="163">
        <v>12249885</v>
      </c>
      <c r="N45" s="163">
        <v>17414748</v>
      </c>
      <c r="O45" s="163">
        <v>14353738</v>
      </c>
      <c r="P45" s="163">
        <v>11895240</v>
      </c>
      <c r="Q45" s="163">
        <v>8698287</v>
      </c>
      <c r="R45" s="163">
        <v>6985324</v>
      </c>
      <c r="S45" s="163">
        <v>5893405</v>
      </c>
      <c r="T45" s="163">
        <v>6942537</v>
      </c>
      <c r="U45" s="163">
        <v>19123350</v>
      </c>
      <c r="V45" s="163">
        <v>22033691</v>
      </c>
      <c r="W45" s="163">
        <v>17392676</v>
      </c>
      <c r="X45" s="163">
        <v>9714115</v>
      </c>
      <c r="Y45" s="163">
        <v>12485988</v>
      </c>
      <c r="Z45" s="163">
        <v>17968350</v>
      </c>
      <c r="AA45" s="163">
        <v>303229156</v>
      </c>
    </row>
    <row r="46" spans="1:27" ht="11.25" customHeight="1" x14ac:dyDescent="0.2">
      <c r="A46" s="165" t="s">
        <v>292</v>
      </c>
      <c r="B46" s="166"/>
      <c r="C46" s="166">
        <v>-75370396</v>
      </c>
      <c r="D46" s="166">
        <v>-60472902</v>
      </c>
      <c r="E46" s="166">
        <v>-59034318</v>
      </c>
      <c r="F46" s="166">
        <v>-46055253</v>
      </c>
      <c r="G46" s="166">
        <v>-46804723</v>
      </c>
      <c r="H46" s="166">
        <v>-44691021</v>
      </c>
      <c r="I46" s="166">
        <v>-54975694</v>
      </c>
      <c r="J46" s="166">
        <v>-56756976</v>
      </c>
      <c r="K46" s="166">
        <v>-53698101</v>
      </c>
      <c r="L46" s="166">
        <v>-52206350</v>
      </c>
      <c r="M46" s="166">
        <v>-53717042</v>
      </c>
      <c r="N46" s="166">
        <v>-56395254</v>
      </c>
      <c r="O46" s="166">
        <v>-46743699</v>
      </c>
      <c r="P46" s="166">
        <v>-37782485</v>
      </c>
      <c r="Q46" s="166">
        <v>-37246447</v>
      </c>
      <c r="R46" s="166">
        <v>-30427355</v>
      </c>
      <c r="S46" s="166">
        <v>-27325169</v>
      </c>
      <c r="T46" s="166">
        <v>-26126098</v>
      </c>
      <c r="U46" s="166">
        <v>-34913020</v>
      </c>
      <c r="V46" s="166">
        <v>-38488037</v>
      </c>
      <c r="W46" s="166">
        <v>-33216846</v>
      </c>
      <c r="X46" s="166">
        <v>-33515365</v>
      </c>
      <c r="Y46" s="166">
        <v>-33986367</v>
      </c>
      <c r="Z46" s="166">
        <v>-39861138</v>
      </c>
      <c r="AA46" s="167">
        <v>-1079810056</v>
      </c>
    </row>
    <row r="47" spans="1:27" ht="11.25" customHeight="1" thickBot="1" x14ac:dyDescent="0.25">
      <c r="A47" s="163" t="s">
        <v>0</v>
      </c>
      <c r="C47" s="163">
        <v>-75359271</v>
      </c>
      <c r="D47" s="163">
        <v>-60546809</v>
      </c>
      <c r="E47" s="163">
        <v>-59022894</v>
      </c>
      <c r="F47" s="163">
        <v>-46056986</v>
      </c>
      <c r="G47" s="163">
        <v>-46823551</v>
      </c>
      <c r="H47" s="163">
        <v>-44480436</v>
      </c>
      <c r="I47" s="163">
        <v>-54930037</v>
      </c>
      <c r="J47" s="163">
        <v>-56759313</v>
      </c>
      <c r="K47" s="163">
        <v>-53709549</v>
      </c>
      <c r="L47" s="163">
        <v>-52236471</v>
      </c>
      <c r="M47" s="163">
        <v>-53731113</v>
      </c>
      <c r="N47" s="163">
        <v>-56403688</v>
      </c>
      <c r="O47" s="163">
        <v>-46749649</v>
      </c>
      <c r="P47" s="163">
        <v>-37791716</v>
      </c>
      <c r="Q47" s="163">
        <v>-37261282</v>
      </c>
      <c r="R47" s="163">
        <v>-30456853</v>
      </c>
      <c r="S47" s="163">
        <v>-27337439</v>
      </c>
      <c r="T47" s="163">
        <v>-26136496</v>
      </c>
      <c r="U47" s="163">
        <v>-34892782</v>
      </c>
      <c r="V47" s="163">
        <v>-38449326</v>
      </c>
      <c r="W47" s="163">
        <v>-33194650</v>
      </c>
      <c r="X47" s="163">
        <v>-33582435</v>
      </c>
      <c r="Y47" s="163">
        <v>-34047006</v>
      </c>
      <c r="Z47" s="163">
        <v>-39898151</v>
      </c>
      <c r="AA47" s="163">
        <v>-1079857903</v>
      </c>
    </row>
    <row r="48" spans="1:27" ht="11.25" customHeight="1" thickBot="1" x14ac:dyDescent="0.25">
      <c r="A48" s="186" t="s">
        <v>1</v>
      </c>
      <c r="B48" s="16"/>
      <c r="C48" s="16">
        <v>-11125</v>
      </c>
      <c r="D48" s="16">
        <v>73907</v>
      </c>
      <c r="E48" s="16">
        <v>-11424</v>
      </c>
      <c r="F48" s="16">
        <v>1733</v>
      </c>
      <c r="G48" s="16">
        <v>18828</v>
      </c>
      <c r="H48" s="16">
        <v>-210585</v>
      </c>
      <c r="I48" s="16">
        <v>-45657</v>
      </c>
      <c r="J48" s="16">
        <v>2337</v>
      </c>
      <c r="K48" s="16">
        <v>11448</v>
      </c>
      <c r="L48" s="16">
        <v>30121</v>
      </c>
      <c r="M48" s="16">
        <v>14071</v>
      </c>
      <c r="N48" s="16">
        <v>8434</v>
      </c>
      <c r="O48" s="16">
        <v>5950</v>
      </c>
      <c r="P48" s="16">
        <v>9231</v>
      </c>
      <c r="Q48" s="16">
        <v>14835</v>
      </c>
      <c r="R48" s="16">
        <v>29498</v>
      </c>
      <c r="S48" s="16">
        <v>12270</v>
      </c>
      <c r="T48" s="16">
        <v>10398</v>
      </c>
      <c r="U48" s="16">
        <v>-20238</v>
      </c>
      <c r="V48" s="16">
        <v>-38711</v>
      </c>
      <c r="W48" s="16">
        <v>-22196</v>
      </c>
      <c r="X48" s="16">
        <v>67070</v>
      </c>
      <c r="Y48" s="16">
        <v>60639</v>
      </c>
      <c r="Z48" s="16">
        <v>37013</v>
      </c>
      <c r="AA48" s="17">
        <v>47847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2001-12-22T00:22:51Z</cp:lastPrinted>
  <dcterms:created xsi:type="dcterms:W3CDTF">2001-06-07T23:43:10Z</dcterms:created>
  <dcterms:modified xsi:type="dcterms:W3CDTF">2023-09-15T15:52:37Z</dcterms:modified>
</cp:coreProperties>
</file>