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1ECB9D-D943-4D71-99D1-7028710C1D28}" xr6:coauthVersionLast="47" xr6:coauthVersionMax="47" xr10:uidLastSave="{00000000-0000-0000-0000-000000000000}"/>
  <bookViews>
    <workbookView xWindow="-120" yWindow="-120" windowWidth="38640" windowHeight="15720" tabRatio="755"/>
  </bookViews>
  <sheets>
    <sheet name="GAS SUM" sheetId="1" r:id="rId1"/>
    <sheet name="REG" sheetId="2" r:id="rId2"/>
    <sheet name="SPEC" sheetId="3" r:id="rId3"/>
    <sheet name="Dth_Day" sheetId="4" r:id="rId4"/>
    <sheet name="Dth_Day INDEX" sheetId="5" r:id="rId5"/>
    <sheet name="Dth Prompt" sheetId="6" r:id="rId6"/>
    <sheet name="PLR SUM" sheetId="7" r:id="rId7"/>
    <sheet name="PLR DETAILS" sheetId="8" r:id="rId8"/>
    <sheet name="SPEC REPORT" sheetId="9" r:id="rId9"/>
    <sheet name="SPEC REPORT DETAILS" sheetId="10" r:id="rId10"/>
    <sheet name="SPEC BASIS" sheetId="11" r:id="rId11"/>
    <sheet name="Dth Fixed INPUT PG" sheetId="12" state="hidden" r:id="rId12"/>
    <sheet name="Dth Index INPUT PG" sheetId="13" state="hidden" r:id="rId13"/>
    <sheet name="PLR SUM FIXED INPUT PG" sheetId="14" state="hidden" r:id="rId14"/>
    <sheet name="PLR SUM INDEX INPUT PG" sheetId="15" state="hidden" r:id="rId15"/>
    <sheet name="SPEC SUM FIXED INPUT PG" sheetId="16" state="hidden" r:id="rId16"/>
    <sheet name="SPEC SUM INDEX INPUT PG" sheetId="17" state="hidden" r:id="rId17"/>
    <sheet name="PLR DET FIXED INPUT PG" sheetId="18" state="hidden" r:id="rId18"/>
    <sheet name="PLR DET INDEX INPUT PG" sheetId="19" state="hidden" r:id="rId19"/>
    <sheet name="SPEC DET FIXED INPUT PG" sheetId="20" state="hidden" r:id="rId20"/>
    <sheet name="SPEC DET INDEX INPUT PG" sheetId="21" state="hidden" r:id="rId21"/>
    <sheet name="5-DAY" sheetId="22" state="hidden" r:id="rId22"/>
    <sheet name="VAR" sheetId="23" state="hidden" r:id="rId23"/>
    <sheet name="OPEN SPEC" sheetId="24" state="hidden" r:id="rId24"/>
    <sheet name="Gap Risk" sheetId="25" state="hidden" r:id="rId25"/>
  </sheets>
  <externalReferences>
    <externalReference r:id="rId26"/>
    <externalReference r:id="rId27"/>
  </externalReferences>
  <definedNames>
    <definedName name="Aeco_nonS" localSheetId="11">'Dth Fixed INPUT PG'!$A$27</definedName>
    <definedName name="Aeco_nonS" localSheetId="12">'Dth Index INPUT PG'!$A$27</definedName>
    <definedName name="Aeco_nonS" localSheetId="4">'Dth_Day INDEX'!$A$27</definedName>
    <definedName name="Aeco_nonS">Dth_Day!$A$15</definedName>
    <definedName name="Aeco_S" localSheetId="11">'Dth Fixed INPUT PG'!$A$15</definedName>
    <definedName name="Aeco_S" localSheetId="12">'Dth Index INPUT PG'!$A$15</definedName>
    <definedName name="Aeco_S" localSheetId="4">'Dth_Day INDEX'!$A$15</definedName>
    <definedName name="Aeco_S">Dth_Day!$A$27</definedName>
    <definedName name="Days">'Gap Risk'!#REF!</definedName>
    <definedName name="Dthdt" localSheetId="11">'Dth Fixed INPUT PG'!$A$5</definedName>
    <definedName name="Dthdt" localSheetId="12">'Dth Index INPUT PG'!$A$5</definedName>
    <definedName name="Dthdt" localSheetId="4">'Dth_Day INDEX'!$A$5</definedName>
    <definedName name="Dthdt">Dth_Day!$A$5</definedName>
    <definedName name="_xlnm.Print_Area" localSheetId="1">REG!$A$1:$L$57</definedName>
    <definedName name="_xlnm.Print_Area" localSheetId="2">SPEC!$A$1:$L$57</definedName>
    <definedName name="_xlnm.Print_Titles" localSheetId="11">'Dth Fixed INPUT PG'!$A:$B</definedName>
    <definedName name="_xlnm.Print_Titles" localSheetId="12">'Dth Index INPUT PG'!$A:$B</definedName>
    <definedName name="_xlnm.Print_Titles" localSheetId="5">'Dth Prompt'!$A:$B</definedName>
    <definedName name="_xlnm.Print_Titles" localSheetId="3">Dth_Day!$A:$B</definedName>
    <definedName name="_xlnm.Print_Titles" localSheetId="4">'Dth_Day INDEX'!$A:$B</definedName>
    <definedName name="_xlnm.Print_Titles" localSheetId="17">'PLR DET FIXED INPUT PG'!$A:$B,'PLR DET FIXED INPUT PG'!$1:$4</definedName>
    <definedName name="_xlnm.Print_Titles" localSheetId="18">'PLR DET INDEX INPUT PG'!$A:$B,'PLR DET INDEX INPUT PG'!$1:$4</definedName>
    <definedName name="_xlnm.Print_Titles" localSheetId="7">'PLR DETAILS'!$A:$B,'PLR DETAILS'!$1:$4</definedName>
    <definedName name="_xlnm.Print_Titles" localSheetId="6">'PLR SUM'!$A:$B</definedName>
    <definedName name="_xlnm.Print_Titles" localSheetId="13">'PLR SUM FIXED INPUT PG'!$A:$B</definedName>
    <definedName name="_xlnm.Print_Titles" localSheetId="14">'PLR SUM INDEX INPUT PG'!$A:$B</definedName>
    <definedName name="_xlnm.Print_Titles" localSheetId="10">'SPEC BASIS'!$A:$B</definedName>
    <definedName name="_xlnm.Print_Titles" localSheetId="19">'SPEC DET FIXED INPUT PG'!$A:$B</definedName>
    <definedName name="_xlnm.Print_Titles" localSheetId="20">'SPEC DET INDEX INPUT PG'!$A:$B</definedName>
    <definedName name="_xlnm.Print_Titles" localSheetId="9">'SPEC REPORT DETAILS'!$A:$C</definedName>
    <definedName name="_xlnm.Print_Titles" localSheetId="15">'SPEC SUM FIXED INPUT PG'!$A:$B</definedName>
    <definedName name="_xlnm.Print_Titles" localSheetId="16">'SPEC SUM INDEX INPUT PG'!$A:$B</definedName>
    <definedName name="Rockies_nonS" localSheetId="11">'Dth Fixed INPUT PG'!$A$29</definedName>
    <definedName name="Rockies_nonS" localSheetId="12">'Dth Index INPUT PG'!$A$29</definedName>
    <definedName name="Rockies_nonS" localSheetId="4">'Dth_Day INDEX'!$A$29</definedName>
    <definedName name="Rockies_nonS">Dth_Day!$A$17</definedName>
    <definedName name="Rockies_S" localSheetId="11">'Dth Fixed INPUT PG'!$A$17</definedName>
    <definedName name="Rockies_S" localSheetId="12">'Dth Index INPUT PG'!$A$17</definedName>
    <definedName name="Rockies_S" localSheetId="4">'Dth_Day INDEX'!$A$17</definedName>
    <definedName name="Rockies_S">Dth_Day!$A$29</definedName>
    <definedName name="Sumas_nonS" localSheetId="11">'Dth Fixed INPUT PG'!$A$28</definedName>
    <definedName name="Sumas_nonS" localSheetId="12">'Dth Index INPUT PG'!$A$28</definedName>
    <definedName name="Sumas_nonS" localSheetId="4">'Dth_Day INDEX'!$A$28</definedName>
    <definedName name="Sumas_nonS">Dth_Day!$A$16</definedName>
    <definedName name="Sumas_S" localSheetId="11">'Dth Fixed INPUT PG'!$A$16</definedName>
    <definedName name="Sumas_S" localSheetId="12">'Dth Index INPUT PG'!$A$16</definedName>
    <definedName name="Sumas_S" localSheetId="4">'Dth_Day INDEX'!$A$16</definedName>
    <definedName name="Sumas_S">Dth_Day!$A$28</definedName>
    <definedName name="Zero" localSheetId="11">'Dth Fixed INPUT PG'!#REF!</definedName>
    <definedName name="Zero" localSheetId="12">'Dth Index INPUT PG'!#REF!</definedName>
    <definedName name="Zero" localSheetId="4">'Dth_Day INDEX'!#REF!</definedName>
  </definedNames>
  <calcPr calcId="0" fullCalcOnLoad="1" iterate="1" iterateCount="50"/>
  <pivotCaches>
    <pivotCache cacheId="0" r:id="rId28"/>
  </pivotCaches>
</workbook>
</file>

<file path=xl/calcChain.xml><?xml version="1.0" encoding="utf-8"?>
<calcChain xmlns="http://schemas.openxmlformats.org/spreadsheetml/2006/main">
  <c r="C1" i="22" l="1"/>
  <c r="C2" i="22"/>
  <c r="F2" i="22"/>
  <c r="C79" i="22"/>
  <c r="A3" i="6"/>
  <c r="A4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5" i="6"/>
  <c r="D15" i="6"/>
  <c r="E15" i="6"/>
  <c r="C16" i="6"/>
  <c r="D16" i="6"/>
  <c r="E16" i="6"/>
  <c r="C18" i="6"/>
  <c r="D18" i="6"/>
  <c r="E18" i="6"/>
  <c r="C19" i="6"/>
  <c r="D19" i="6"/>
  <c r="E19" i="6"/>
  <c r="C22" i="6"/>
  <c r="D22" i="6"/>
  <c r="E22" i="6"/>
  <c r="C23" i="6"/>
  <c r="D23" i="6"/>
  <c r="E23" i="6"/>
  <c r="C24" i="6"/>
  <c r="D24" i="6"/>
  <c r="E24" i="6"/>
  <c r="C25" i="6"/>
  <c r="D25" i="6"/>
  <c r="E25" i="6"/>
  <c r="I25" i="6"/>
  <c r="J25" i="6"/>
  <c r="M25" i="6"/>
  <c r="N25" i="6"/>
  <c r="Q25" i="6"/>
  <c r="R25" i="6"/>
  <c r="C26" i="6"/>
  <c r="D26" i="6"/>
  <c r="E26" i="6"/>
  <c r="I26" i="6"/>
  <c r="J26" i="6"/>
  <c r="M26" i="6"/>
  <c r="N26" i="6"/>
  <c r="Q26" i="6"/>
  <c r="R26" i="6"/>
  <c r="C27" i="6"/>
  <c r="D27" i="6"/>
  <c r="E27" i="6"/>
  <c r="I27" i="6"/>
  <c r="J27" i="6"/>
  <c r="M27" i="6"/>
  <c r="N27" i="6"/>
  <c r="Q27" i="6"/>
  <c r="R27" i="6"/>
  <c r="J29" i="6"/>
  <c r="J30" i="6"/>
  <c r="N30" i="6"/>
  <c r="R30" i="6"/>
  <c r="J32" i="6"/>
  <c r="N32" i="6"/>
  <c r="R32" i="6"/>
  <c r="I35" i="6"/>
  <c r="J35" i="6"/>
  <c r="M35" i="6"/>
  <c r="N35" i="6"/>
  <c r="Q35" i="6"/>
  <c r="R35" i="6"/>
  <c r="I36" i="6"/>
  <c r="J36" i="6"/>
  <c r="M36" i="6"/>
  <c r="N36" i="6"/>
  <c r="Q36" i="6"/>
  <c r="R36" i="6"/>
  <c r="I37" i="6"/>
  <c r="J37" i="6"/>
  <c r="M37" i="6"/>
  <c r="N37" i="6"/>
  <c r="Q37" i="6"/>
  <c r="R37" i="6"/>
  <c r="J39" i="6"/>
  <c r="N39" i="6"/>
  <c r="R39" i="6"/>
  <c r="J40" i="6"/>
  <c r="N40" i="6"/>
  <c r="R40" i="6"/>
  <c r="J42" i="6"/>
  <c r="N42" i="6"/>
  <c r="R42" i="6"/>
  <c r="J44" i="6"/>
  <c r="N44" i="6"/>
  <c r="R44" i="6"/>
  <c r="A1" i="4"/>
  <c r="A2" i="4"/>
  <c r="A3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1" i="5"/>
  <c r="A2" i="5"/>
  <c r="A3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B3" i="25"/>
  <c r="C3" i="25"/>
  <c r="D3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W3" i="25"/>
  <c r="X3" i="25"/>
  <c r="Y3" i="25"/>
  <c r="B5" i="25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B7" i="25"/>
  <c r="B9" i="25"/>
  <c r="C9" i="25"/>
  <c r="M9" i="25"/>
  <c r="N9" i="25"/>
  <c r="O9" i="25"/>
  <c r="P9" i="25"/>
  <c r="Q9" i="25"/>
  <c r="R9" i="25"/>
  <c r="S9" i="25"/>
  <c r="T9" i="25"/>
  <c r="U9" i="25"/>
  <c r="V9" i="25"/>
  <c r="W9" i="25"/>
  <c r="X9" i="25"/>
  <c r="Y9" i="25"/>
  <c r="B10" i="25"/>
  <c r="B13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B14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B15" i="25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B17" i="25"/>
  <c r="B19" i="25"/>
  <c r="C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B20" i="2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V10" i="24"/>
  <c r="A2" i="8"/>
  <c r="A3" i="8"/>
  <c r="A4" i="8"/>
  <c r="A6" i="8"/>
  <c r="A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9" i="8"/>
  <c r="A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14" i="8"/>
  <c r="A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19" i="8"/>
  <c r="A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24" i="8"/>
  <c r="A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36" i="8"/>
  <c r="A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42" i="8"/>
  <c r="A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48" i="8"/>
  <c r="A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53" i="8"/>
  <c r="A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57" i="8"/>
  <c r="A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64" i="8"/>
  <c r="A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76" i="8"/>
  <c r="A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82" i="8"/>
  <c r="A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88" i="8"/>
  <c r="A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93" i="8"/>
  <c r="A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97" i="8"/>
  <c r="A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104" i="8"/>
  <c r="A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107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108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109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111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112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114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116" i="8"/>
  <c r="A117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118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119" i="8"/>
  <c r="C119" i="8"/>
  <c r="D119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120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122" i="8"/>
  <c r="A123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124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A125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A126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A128" i="8"/>
  <c r="A129" i="8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130" i="8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131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133" i="8"/>
  <c r="A134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A135" i="8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A137" i="8"/>
  <c r="A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A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A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Y141" i="8"/>
  <c r="Z141" i="8"/>
  <c r="AA141" i="8"/>
  <c r="A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A2" i="7"/>
  <c r="A3" i="7"/>
  <c r="A4" i="7"/>
  <c r="A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25" i="7"/>
  <c r="A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N92" i="2"/>
  <c r="O92" i="2"/>
  <c r="P92" i="2"/>
  <c r="Q92" i="2"/>
  <c r="N93" i="2"/>
  <c r="O93" i="2"/>
  <c r="P93" i="2"/>
  <c r="Q93" i="2"/>
  <c r="N94" i="2"/>
  <c r="O94" i="2"/>
  <c r="P94" i="2"/>
  <c r="Q94" i="2"/>
  <c r="N95" i="2"/>
  <c r="O95" i="2"/>
  <c r="P95" i="2"/>
  <c r="Q95" i="2"/>
  <c r="N96" i="2"/>
  <c r="O96" i="2"/>
  <c r="P96" i="2"/>
  <c r="Q96" i="2"/>
  <c r="N97" i="2"/>
  <c r="O97" i="2"/>
  <c r="P97" i="2"/>
  <c r="Q97" i="2"/>
  <c r="N98" i="2"/>
  <c r="O98" i="2"/>
  <c r="P98" i="2"/>
  <c r="Q98" i="2"/>
  <c r="N99" i="2"/>
  <c r="O99" i="2"/>
  <c r="P99" i="2"/>
  <c r="Q99" i="2"/>
  <c r="N100" i="2"/>
  <c r="O100" i="2"/>
  <c r="P100" i="2"/>
  <c r="Q100" i="2"/>
  <c r="N101" i="2"/>
  <c r="O101" i="2"/>
  <c r="P101" i="2"/>
  <c r="Q101" i="2"/>
  <c r="N102" i="2"/>
  <c r="O102" i="2"/>
  <c r="P102" i="2"/>
  <c r="Q102" i="2"/>
  <c r="N103" i="2"/>
  <c r="O103" i="2"/>
  <c r="P103" i="2"/>
  <c r="Q103" i="2"/>
  <c r="N104" i="2"/>
  <c r="O104" i="2"/>
  <c r="P104" i="2"/>
  <c r="Q104" i="2"/>
  <c r="N105" i="2"/>
  <c r="O105" i="2"/>
  <c r="P105" i="2"/>
  <c r="Q105" i="2"/>
  <c r="N106" i="2"/>
  <c r="O106" i="2"/>
  <c r="P106" i="2"/>
  <c r="Q106" i="2"/>
  <c r="N107" i="2"/>
  <c r="O107" i="2"/>
  <c r="P107" i="2"/>
  <c r="Q107" i="2"/>
  <c r="N108" i="2"/>
  <c r="O108" i="2"/>
  <c r="P108" i="2"/>
  <c r="Q108" i="2"/>
  <c r="N109" i="2"/>
  <c r="O109" i="2"/>
  <c r="P109" i="2"/>
  <c r="Q109" i="2"/>
  <c r="N110" i="2"/>
  <c r="O110" i="2"/>
  <c r="P110" i="2"/>
  <c r="Q110" i="2"/>
  <c r="N111" i="2"/>
  <c r="O111" i="2"/>
  <c r="P111" i="2"/>
  <c r="Q11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O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N92" i="3"/>
  <c r="O92" i="3"/>
  <c r="P92" i="3"/>
  <c r="Q92" i="3"/>
  <c r="R92" i="3"/>
  <c r="S92" i="3"/>
  <c r="T92" i="3"/>
  <c r="N93" i="3"/>
  <c r="O93" i="3"/>
  <c r="P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N97" i="3"/>
  <c r="O97" i="3"/>
  <c r="P97" i="3"/>
  <c r="Q97" i="3"/>
  <c r="R97" i="3"/>
  <c r="S97" i="3"/>
  <c r="T97" i="3"/>
  <c r="N98" i="3"/>
  <c r="O98" i="3"/>
  <c r="P98" i="3"/>
  <c r="Q98" i="3"/>
  <c r="R98" i="3"/>
  <c r="S98" i="3"/>
  <c r="T98" i="3"/>
  <c r="N99" i="3"/>
  <c r="O99" i="3"/>
  <c r="P99" i="3"/>
  <c r="Q99" i="3"/>
  <c r="R99" i="3"/>
  <c r="S99" i="3"/>
  <c r="T99" i="3"/>
  <c r="N100" i="3"/>
  <c r="O100" i="3"/>
  <c r="P100" i="3"/>
  <c r="Q100" i="3"/>
  <c r="R100" i="3"/>
  <c r="S100" i="3"/>
  <c r="T100" i="3"/>
  <c r="N101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N103" i="3"/>
  <c r="O103" i="3"/>
  <c r="P103" i="3"/>
  <c r="Q103" i="3"/>
  <c r="R103" i="3"/>
  <c r="S103" i="3"/>
  <c r="T103" i="3"/>
  <c r="N104" i="3"/>
  <c r="O104" i="3"/>
  <c r="P104" i="3"/>
  <c r="Q104" i="3"/>
  <c r="R104" i="3"/>
  <c r="S104" i="3"/>
  <c r="T104" i="3"/>
  <c r="N105" i="3"/>
  <c r="O105" i="3"/>
  <c r="P105" i="3"/>
  <c r="Q105" i="3"/>
  <c r="R105" i="3"/>
  <c r="S105" i="3"/>
  <c r="T105" i="3"/>
  <c r="N106" i="3"/>
  <c r="O106" i="3"/>
  <c r="P106" i="3"/>
  <c r="Q106" i="3"/>
  <c r="R106" i="3"/>
  <c r="S106" i="3"/>
  <c r="T106" i="3"/>
  <c r="N107" i="3"/>
  <c r="O107" i="3"/>
  <c r="P107" i="3"/>
  <c r="Q107" i="3"/>
  <c r="R107" i="3"/>
  <c r="S107" i="3"/>
  <c r="T107" i="3"/>
  <c r="N108" i="3"/>
  <c r="O108" i="3"/>
  <c r="P108" i="3"/>
  <c r="Q108" i="3"/>
  <c r="R108" i="3"/>
  <c r="S108" i="3"/>
  <c r="T108" i="3"/>
  <c r="N109" i="3"/>
  <c r="O109" i="3"/>
  <c r="P109" i="3"/>
  <c r="Q109" i="3"/>
  <c r="R109" i="3"/>
  <c r="S109" i="3"/>
  <c r="T109" i="3"/>
  <c r="N110" i="3"/>
  <c r="O110" i="3"/>
  <c r="P110" i="3"/>
  <c r="Q110" i="3"/>
  <c r="R110" i="3"/>
  <c r="S110" i="3"/>
  <c r="T110" i="3"/>
  <c r="N111" i="3"/>
  <c r="A3" i="9"/>
  <c r="D7" i="9"/>
  <c r="D8" i="9"/>
  <c r="I8" i="9"/>
  <c r="K8" i="9"/>
  <c r="C9" i="9"/>
  <c r="I9" i="9"/>
  <c r="K9" i="9"/>
  <c r="I10" i="9"/>
  <c r="K10" i="9"/>
  <c r="D11" i="9"/>
  <c r="I11" i="9"/>
  <c r="K11" i="9"/>
  <c r="D12" i="9"/>
  <c r="I12" i="9"/>
  <c r="K12" i="9"/>
  <c r="D16" i="9"/>
  <c r="J16" i="9"/>
  <c r="K16" i="9"/>
  <c r="L16" i="9"/>
  <c r="M16" i="9"/>
  <c r="N16" i="9"/>
  <c r="O16" i="9"/>
  <c r="C20" i="9"/>
  <c r="C21" i="9"/>
  <c r="C22" i="9"/>
  <c r="C23" i="9"/>
  <c r="C28" i="9"/>
  <c r="D28" i="9"/>
  <c r="E28" i="9"/>
  <c r="F28" i="9"/>
  <c r="G28" i="9"/>
  <c r="H28" i="9"/>
  <c r="I28" i="9"/>
  <c r="J28" i="9"/>
  <c r="K28" i="9"/>
  <c r="L28" i="9"/>
  <c r="M28" i="9"/>
  <c r="N28" i="9"/>
  <c r="C29" i="9"/>
  <c r="D29" i="9"/>
  <c r="E29" i="9"/>
  <c r="F29" i="9"/>
  <c r="G29" i="9"/>
  <c r="H29" i="9"/>
  <c r="I29" i="9"/>
  <c r="J29" i="9"/>
  <c r="K29" i="9"/>
  <c r="L29" i="9"/>
  <c r="M29" i="9"/>
  <c r="N29" i="9"/>
  <c r="C30" i="9"/>
  <c r="D30" i="9"/>
  <c r="E30" i="9"/>
  <c r="F30" i="9"/>
  <c r="G30" i="9"/>
  <c r="H30" i="9"/>
  <c r="I30" i="9"/>
  <c r="J30" i="9"/>
  <c r="K30" i="9"/>
  <c r="L30" i="9"/>
  <c r="M30" i="9"/>
  <c r="N30" i="9"/>
  <c r="C33" i="9"/>
  <c r="D33" i="9"/>
  <c r="E33" i="9"/>
  <c r="F33" i="9"/>
  <c r="G33" i="9"/>
  <c r="H33" i="9"/>
  <c r="I33" i="9"/>
  <c r="J33" i="9"/>
  <c r="K33" i="9"/>
  <c r="L33" i="9"/>
  <c r="M33" i="9"/>
  <c r="N33" i="9"/>
  <c r="C34" i="9"/>
  <c r="D34" i="9"/>
  <c r="E34" i="9"/>
  <c r="F34" i="9"/>
  <c r="G34" i="9"/>
  <c r="H34" i="9"/>
  <c r="I34" i="9"/>
  <c r="J34" i="9"/>
  <c r="K34" i="9"/>
  <c r="L34" i="9"/>
  <c r="M34" i="9"/>
  <c r="N34" i="9"/>
  <c r="C35" i="9"/>
  <c r="D35" i="9"/>
  <c r="E35" i="9"/>
  <c r="F35" i="9"/>
  <c r="G35" i="9"/>
  <c r="H35" i="9"/>
  <c r="I35" i="9"/>
  <c r="J35" i="9"/>
  <c r="K35" i="9"/>
  <c r="L35" i="9"/>
  <c r="M35" i="9"/>
  <c r="N35" i="9"/>
  <c r="C36" i="9"/>
  <c r="D36" i="9"/>
  <c r="E36" i="9"/>
  <c r="F36" i="9"/>
  <c r="G36" i="9"/>
  <c r="H36" i="9"/>
  <c r="I36" i="9"/>
  <c r="J36" i="9"/>
  <c r="K36" i="9"/>
  <c r="L36" i="9"/>
  <c r="M36" i="9"/>
  <c r="N36" i="9"/>
  <c r="C37" i="9"/>
  <c r="D37" i="9"/>
  <c r="E37" i="9"/>
  <c r="F37" i="9"/>
  <c r="G37" i="9"/>
  <c r="H37" i="9"/>
  <c r="I37" i="9"/>
  <c r="J37" i="9"/>
  <c r="K37" i="9"/>
  <c r="L37" i="9"/>
  <c r="M37" i="9"/>
  <c r="N37" i="9"/>
  <c r="C38" i="9"/>
  <c r="D38" i="9"/>
  <c r="E38" i="9"/>
  <c r="F38" i="9"/>
  <c r="G38" i="9"/>
  <c r="H38" i="9"/>
  <c r="I38" i="9"/>
  <c r="J38" i="9"/>
  <c r="K38" i="9"/>
  <c r="L38" i="9"/>
  <c r="M38" i="9"/>
  <c r="N38" i="9"/>
  <c r="C42" i="9"/>
  <c r="D42" i="9"/>
  <c r="E42" i="9"/>
  <c r="F42" i="9"/>
  <c r="G42" i="9"/>
  <c r="H42" i="9"/>
  <c r="I42" i="9"/>
  <c r="J42" i="9"/>
  <c r="K42" i="9"/>
  <c r="L42" i="9"/>
  <c r="M42" i="9"/>
  <c r="N42" i="9"/>
  <c r="C43" i="9"/>
  <c r="D43" i="9"/>
  <c r="E43" i="9"/>
  <c r="F43" i="9"/>
  <c r="G43" i="9"/>
  <c r="H43" i="9"/>
  <c r="I43" i="9"/>
  <c r="J43" i="9"/>
  <c r="K43" i="9"/>
  <c r="L43" i="9"/>
  <c r="M43" i="9"/>
  <c r="N43" i="9"/>
  <c r="C44" i="9"/>
  <c r="D44" i="9"/>
  <c r="E44" i="9"/>
  <c r="F44" i="9"/>
  <c r="G44" i="9"/>
  <c r="H44" i="9"/>
  <c r="I44" i="9"/>
  <c r="J44" i="9"/>
  <c r="K44" i="9"/>
  <c r="L44" i="9"/>
  <c r="M44" i="9"/>
  <c r="N44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A3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H10" i="10"/>
  <c r="AH11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H22" i="10"/>
  <c r="AH23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H34" i="10"/>
  <c r="AH35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H46" i="10"/>
  <c r="AH47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<sst xmlns="http://schemas.openxmlformats.org/spreadsheetml/2006/main" count="1804" uniqueCount="211">
  <si>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</si>
  <si>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</si>
  <si>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</si>
  <si>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</si>
  <si>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</si>
  <si>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</si>
  <si>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</si>
  <si>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</si>
  <si>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</si>
  <si>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</si>
  <si>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</si>
  <si>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</si>
  <si>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</si>
  <si>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</si>
  <si>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</si>
  <si>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</si>
  <si>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</si>
  <si>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</si>
  <si>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</si>
  <si>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</si>
  <si>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</si>
  <si>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</si>
  <si>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</si>
  <si>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</si>
  <si>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</si>
  <si>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</si>
  <si>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</si>
  <si>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</si>
  <si>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</si>
  <si>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</si>
  <si>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</si>
  <si>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</si>
  <si>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</si>
  <si>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</si>
  <si>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</si>
  <si>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</si>
  <si>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</si>
  <si>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</si>
  <si>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</si>
  <si>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</si>
  <si>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</si>
  <si>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</si>
  <si>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</si>
  <si>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</si>
  <si>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</si>
  <si>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</si>
  <si>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</si>
  <si>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</si>
  <si>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</si>
  <si>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</si>
  <si>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</si>
  <si>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</si>
  <si>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</si>
  <si>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</si>
  <si>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</si>
  <si>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</si>
  <si>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</si>
  <si>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</si>
  <si>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B/S</t>
  </si>
  <si>
    <t>FASB</t>
  </si>
  <si>
    <t>EXEC DATE</t>
  </si>
  <si>
    <t>TRADER</t>
  </si>
  <si>
    <t>COUNTERPARTY</t>
  </si>
  <si>
    <t>MONTH</t>
  </si>
  <si>
    <t>EXT QTY</t>
  </si>
  <si>
    <t>FEE</t>
  </si>
  <si>
    <t>PGE_PAYS</t>
  </si>
  <si>
    <t>PGE_REC</t>
  </si>
  <si>
    <t>CURR</t>
  </si>
  <si>
    <t>PRICE</t>
  </si>
  <si>
    <t>CP PAYS</t>
  </si>
  <si>
    <t>NET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</si>
  <si>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</si>
  <si>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</si>
  <si>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</si>
  <si>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</si>
  <si>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</si>
  <si>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</si>
  <si>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</si>
  <si>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</si>
  <si>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</si>
  <si>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</si>
  <si>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</si>
  <si>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</si>
  <si>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</si>
  <si>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</si>
  <si>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</si>
  <si>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</si>
  <si>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</si>
  <si>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</si>
  <si>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</si>
  <si>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</si>
  <si>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</si>
  <si>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</si>
  <si>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</si>
  <si>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</si>
  <si>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</si>
  <si>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</si>
  <si>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</si>
  <si>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</si>
  <si>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</si>
  <si>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</si>
  <si>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</si>
  <si>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</si>
  <si>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</si>
  <si>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</si>
  <si>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</si>
  <si>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</si>
  <si>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</si>
  <si>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</si>
  <si>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</si>
  <si>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</si>
  <si>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</si>
  <si>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</si>
  <si>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</si>
  <si>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</si>
  <si>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</si>
  <si>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</si>
  <si>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Gas Reg Data</t>
  </si>
  <si>
    <t>Trading Data</t>
  </si>
  <si>
    <t>PLANTS AT AVAILABLE CAPACITIES</t>
  </si>
  <si>
    <t>February</t>
  </si>
  <si>
    <t>SPECULATIVE BOOK</t>
  </si>
  <si>
    <t>RMC Spec Limits</t>
  </si>
  <si>
    <t>Violations</t>
  </si>
  <si>
    <t>HEDGE BOOK</t>
  </si>
  <si>
    <t>RMC Hedge Limits</t>
  </si>
  <si>
    <t>Total Book</t>
  </si>
  <si>
    <t xml:space="preserve">January </t>
  </si>
  <si>
    <t>March</t>
  </si>
  <si>
    <t xml:space="preserve"> -  DECEMBER</t>
  </si>
  <si>
    <t>Realized Settlement - January thru November</t>
  </si>
  <si>
    <t>Forecasted Realized Settlement - December</t>
  </si>
  <si>
    <t>ST</t>
  </si>
  <si>
    <t>TYPE</t>
  </si>
  <si>
    <t>DAILY</t>
  </si>
  <si>
    <t>DEAL</t>
  </si>
  <si>
    <t>DIV</t>
  </si>
  <si>
    <t>CTRT</t>
  </si>
  <si>
    <t>LOCATION</t>
  </si>
  <si>
    <t>REFRESH PIVOT TABLE AFTER UPDATE</t>
  </si>
  <si>
    <t>Realized Settlement Values</t>
  </si>
  <si>
    <t>GAP RISK</t>
  </si>
  <si>
    <t>Total NOP</t>
  </si>
  <si>
    <t>Dth</t>
  </si>
  <si>
    <t>MTM Deals</t>
  </si>
  <si>
    <t>Total MTM</t>
  </si>
  <si>
    <t xml:space="preserve">Total </t>
  </si>
  <si>
    <t>FIXED PRICE BOOK</t>
  </si>
  <si>
    <t>TERM - RETAIL BOOK DETAILS</t>
  </si>
  <si>
    <t>TERM - RETAIL BOOK SUMMARY</t>
  </si>
  <si>
    <t>INDEX BOOK</t>
  </si>
  <si>
    <t>Total Sumas &amp; Rockies</t>
  </si>
  <si>
    <t>As of December 28, 2001</t>
  </si>
  <si>
    <t>TERM - Basis Position Summary - Mark-To-Market</t>
  </si>
  <si>
    <t>Valuation Date:  12/28/2001</t>
  </si>
  <si>
    <t>Prior Date:          12/27/2001</t>
  </si>
  <si>
    <t>As of:                  12/28/2001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</si>
  <si>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</si>
  <si>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</si>
  <si>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</si>
  <si>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</si>
  <si>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</si>
  <si>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</si>
  <si>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</si>
  <si>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</si>
  <si>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</si>
  <si>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</si>
  <si>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</si>
  <si>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</si>
  <si>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</si>
  <si>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</si>
  <si>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</si>
  <si>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</si>
  <si>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</si>
  <si>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</si>
  <si>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</si>
  <si>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</si>
  <si>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</si>
  <si>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</si>
  <si>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</si>
  <si>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</si>
  <si>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Prior Dth/Day</t>
  </si>
  <si>
    <t>FIXED TERM - Fuel Position Summary - Dth/Day</t>
  </si>
  <si>
    <t>As of:                12/28/2001</t>
  </si>
  <si>
    <t>MERCHANT BOOK</t>
  </si>
  <si>
    <t>INDEX TERM - Fuel Position Summary - Dth/Day</t>
  </si>
  <si>
    <t>TERM - Fuel PLR Book Summary</t>
  </si>
  <si>
    <t>Coyote Plant</t>
  </si>
  <si>
    <t>Total Aeco</t>
  </si>
  <si>
    <t>Beaver Plant</t>
  </si>
  <si>
    <t>Beaver II Plant</t>
  </si>
  <si>
    <t>Total Sumas</t>
  </si>
  <si>
    <t>MTM Plant Generation</t>
  </si>
  <si>
    <t>TERM - Fuel PINDEX Book Summary</t>
  </si>
  <si>
    <t>TERM - Fuel SPEC Book Summary</t>
  </si>
  <si>
    <t>TERM - Fuel SINDEX Book Summary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</si>
  <si>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</si>
  <si>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</si>
  <si>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</si>
  <si>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</si>
  <si>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</si>
  <si>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</si>
  <si>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</si>
  <si>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</si>
  <si>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</si>
  <si>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</si>
  <si>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</si>
  <si>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PINDEX Book Details</t>
  </si>
  <si>
    <t>TERM - Fuel SPEC Book Details</t>
  </si>
  <si>
    <t>TERM - Fuel SINDEX Book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</si>
</sst>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4" formatCode="mm/dd/yy"/>
  </numFmts>
  <fonts count="40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sz val="8"/>
      <color indexed="81"/>
      <name val="Tahoma"/>
    </font>
    <font>
      <b/>
      <sz val="8"/>
      <color indexed="81"/>
      <name val="Tahoma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7"/>
      <color indexed="0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  <font>
      <sz val="6"/>
      <name val="MS Sans Serif"/>
      <family val="2"/>
    </font>
    <font>
      <b/>
      <sz val="6"/>
      <name val="MS Sans Serif"/>
      <family val="2"/>
    </font>
    <font>
      <b/>
      <sz val="7"/>
      <color indexed="0"/>
      <name val="MS Sans Serif"/>
      <family val="2"/>
    </font>
    <font>
      <b/>
      <u/>
      <sz val="7"/>
      <color indexed="0"/>
      <name val="MS Sans Serif"/>
      <family val="2"/>
    </font>
    <font>
      <sz val="7"/>
      <color indexed="0"/>
      <name val="MS Sans Serif"/>
      <family val="2"/>
    </font>
    <font>
      <sz val="7"/>
      <color indexed="72"/>
      <name val="MS Sans Serif"/>
      <family val="2"/>
    </font>
    <font>
      <u/>
      <sz val="7"/>
      <name val="MS Sans Serif"/>
      <family val="2"/>
    </font>
    <font>
      <b/>
      <sz val="9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8">
    <xf numFmtId="0" fontId="0" fillId="0" borderId="0" xfId="0"/>
    <xf numFmtId="37" fontId="28" fillId="2" borderId="2" xfId="0" applyNumberFormat="1" applyFont="1" applyFill="1" applyBorder="1"/>
    <xf numFmtId="37" fontId="31" fillId="0" borderId="3" xfId="0" applyNumberFormat="1" applyFont="1" applyBorder="1"/>
    <xf numFmtId="37" fontId="31" fillId="0" borderId="0" xfId="0" applyNumberFormat="1" applyFont="1" applyBorder="1"/>
    <xf numFmtId="41" fontId="33" fillId="0" borderId="0" xfId="0" applyNumberFormat="1" applyFont="1"/>
    <xf numFmtId="17" fontId="33" fillId="0" borderId="0" xfId="0" applyNumberFormat="1" applyFont="1" applyAlignment="1">
      <alignment horizontal="right"/>
    </xf>
    <xf numFmtId="37" fontId="33" fillId="3" borderId="4" xfId="0" applyNumberFormat="1" applyFont="1" applyFill="1" applyBorder="1"/>
    <xf numFmtId="5" fontId="32" fillId="0" borderId="5" xfId="0" applyNumberFormat="1" applyFont="1" applyBorder="1"/>
    <xf numFmtId="5" fontId="32" fillId="0" borderId="6" xfId="0" applyNumberFormat="1" applyFont="1" applyBorder="1"/>
    <xf numFmtId="5" fontId="32" fillId="0" borderId="7" xfId="0" applyNumberFormat="1" applyFont="1" applyBorder="1"/>
    <xf numFmtId="5" fontId="32" fillId="0" borderId="8" xfId="0" applyNumberFormat="1" applyFont="1" applyBorder="1"/>
    <xf numFmtId="41" fontId="32" fillId="0" borderId="0" xfId="0" applyNumberFormat="1" applyFont="1"/>
    <xf numFmtId="17" fontId="32" fillId="0" borderId="0" xfId="0" applyNumberFormat="1" applyFont="1" applyAlignment="1">
      <alignment horizontal="right"/>
    </xf>
    <xf numFmtId="184" fontId="21" fillId="0" borderId="0" xfId="0" applyNumberFormat="1" applyFont="1"/>
    <xf numFmtId="0" fontId="32" fillId="0" borderId="0" xfId="0" applyFont="1" applyAlignment="1">
      <alignment horizontal="center"/>
    </xf>
    <xf numFmtId="17" fontId="32" fillId="0" borderId="0" xfId="0" applyNumberFormat="1" applyFont="1" applyAlignment="1">
      <alignment horizontal="center"/>
    </xf>
    <xf numFmtId="0" fontId="33" fillId="3" borderId="0" xfId="0" applyFont="1" applyFill="1" applyAlignment="1">
      <alignment horizontal="center"/>
    </xf>
    <xf numFmtId="17" fontId="33" fillId="3" borderId="0" xfId="0" applyNumberFormat="1" applyFont="1" applyFill="1" applyAlignment="1">
      <alignment horizontal="center"/>
    </xf>
    <xf numFmtId="0" fontId="32" fillId="0" borderId="9" xfId="0" applyFont="1" applyBorder="1"/>
    <xf numFmtId="0" fontId="32" fillId="0" borderId="8" xfId="0" pivotButton="1" applyFont="1" applyBorder="1"/>
    <xf numFmtId="0" fontId="32" fillId="0" borderId="10" xfId="0" applyFont="1" applyBorder="1"/>
    <xf numFmtId="9" fontId="27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right"/>
    </xf>
    <xf numFmtId="3" fontId="21" fillId="0" borderId="0" xfId="0" applyNumberFormat="1" applyFont="1" applyAlignment="1">
      <alignment horizontal="left"/>
    </xf>
    <xf numFmtId="37" fontId="31" fillId="0" borderId="0" xfId="0" applyNumberFormat="1" applyFont="1"/>
    <xf numFmtId="37" fontId="28" fillId="0" borderId="11" xfId="0" applyNumberFormat="1" applyFont="1" applyBorder="1"/>
    <xf numFmtId="37" fontId="31" fillId="0" borderId="0" xfId="0" applyNumberFormat="1" applyFont="1" applyFill="1"/>
    <xf numFmtId="37" fontId="28" fillId="2" borderId="12" xfId="0" applyNumberFormat="1" applyFont="1" applyFill="1" applyBorder="1"/>
    <xf numFmtId="37" fontId="28" fillId="2" borderId="13" xfId="0" applyNumberFormat="1" applyFont="1" applyFill="1" applyBorder="1"/>
    <xf numFmtId="3" fontId="21" fillId="0" borderId="0" xfId="0" applyNumberFormat="1" applyFont="1" applyAlignment="1">
      <alignment horizontal="right"/>
    </xf>
    <xf numFmtId="37" fontId="32" fillId="4" borderId="0" xfId="0" applyNumberFormat="1" applyFont="1" applyFill="1"/>
    <xf numFmtId="0" fontId="32" fillId="4" borderId="14" xfId="0" applyFont="1" applyFill="1" applyBorder="1"/>
    <xf numFmtId="5" fontId="32" fillId="0" borderId="9" xfId="0" applyNumberFormat="1" applyFont="1" applyBorder="1"/>
    <xf numFmtId="5" fontId="32" fillId="0" borderId="15" xfId="0" applyNumberFormat="1" applyFont="1" applyBorder="1"/>
    <xf numFmtId="0" fontId="28" fillId="2" borderId="13" xfId="0" applyFont="1" applyFill="1" applyBorder="1"/>
    <xf numFmtId="168" fontId="28" fillId="2" borderId="13" xfId="1" applyNumberFormat="1" applyFont="1" applyFill="1" applyBorder="1"/>
    <xf numFmtId="168" fontId="28" fillId="2" borderId="2" xfId="1" applyNumberFormat="1" applyFont="1" applyFill="1" applyBorder="1"/>
    <xf numFmtId="168" fontId="29" fillId="0" borderId="0" xfId="1" applyNumberFormat="1" applyFont="1"/>
    <xf numFmtId="0" fontId="30" fillId="0" borderId="0" xfId="0" applyFont="1" applyAlignment="1">
      <alignment horizontal="right"/>
    </xf>
    <xf numFmtId="0" fontId="32" fillId="0" borderId="14" xfId="0" applyFont="1" applyBorder="1"/>
    <xf numFmtId="17" fontId="32" fillId="0" borderId="14" xfId="0" applyNumberFormat="1" applyFont="1" applyBorder="1"/>
    <xf numFmtId="3" fontId="26" fillId="2" borderId="1" xfId="0" applyNumberFormat="1" applyFont="1" applyFill="1" applyBorder="1" applyAlignment="1">
      <alignment horizontal="left"/>
    </xf>
    <xf numFmtId="3" fontId="22" fillId="0" borderId="0" xfId="0" applyNumberFormat="1" applyFont="1"/>
    <xf numFmtId="3" fontId="6" fillId="0" borderId="0" xfId="0" applyNumberFormat="1" applyFont="1" applyAlignment="1">
      <alignment horizontal="right"/>
    </xf>
    <xf numFmtId="3" fontId="22" fillId="2" borderId="12" xfId="0" applyNumberFormat="1" applyFont="1" applyFill="1" applyBorder="1"/>
    <xf numFmtId="3" fontId="22" fillId="2" borderId="13" xfId="0" applyNumberFormat="1" applyFont="1" applyFill="1" applyBorder="1"/>
    <xf numFmtId="3" fontId="6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25" fillId="0" borderId="0" xfId="0" applyNumberFormat="1" applyFont="1" applyAlignment="1">
      <alignment horizontal="left"/>
    </xf>
    <xf numFmtId="0" fontId="9" fillId="0" borderId="0" xfId="0" applyFont="1" applyFill="1" applyBorder="1" applyAlignment="1">
      <alignment horizontal="center"/>
    </xf>
    <xf numFmtId="3" fontId="22" fillId="2" borderId="1" xfId="0" applyNumberFormat="1" applyFont="1" applyFill="1" applyBorder="1" applyAlignment="1">
      <alignment horizontal="left"/>
    </xf>
    <xf numFmtId="3" fontId="23" fillId="0" borderId="0" xfId="0" applyNumberFormat="1" applyFont="1"/>
    <xf numFmtId="42" fontId="11" fillId="0" borderId="0" xfId="0" applyNumberFormat="1" applyFont="1" applyFill="1"/>
    <xf numFmtId="0" fontId="21" fillId="0" borderId="0" xfId="0" applyFont="1" applyFill="1"/>
    <xf numFmtId="42" fontId="10" fillId="5" borderId="16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5" borderId="16" xfId="0" applyFont="1" applyFill="1" applyBorder="1"/>
    <xf numFmtId="41" fontId="10" fillId="5" borderId="16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8" fillId="0" borderId="0" xfId="0" applyFont="1"/>
    <xf numFmtId="41" fontId="6" fillId="0" borderId="0" xfId="0" applyNumberFormat="1" applyFont="1"/>
    <xf numFmtId="0" fontId="7" fillId="0" borderId="0" xfId="0" applyFont="1"/>
    <xf numFmtId="0" fontId="6" fillId="0" borderId="0" xfId="0" applyFont="1" applyFill="1" applyBorder="1"/>
    <xf numFmtId="0" fontId="7" fillId="0" borderId="0" xfId="0" applyFont="1" applyFill="1" applyBorder="1"/>
    <xf numFmtId="0" fontId="10" fillId="4" borderId="17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0" fontId="9" fillId="0" borderId="0" xfId="0" applyFont="1" applyAlignment="1">
      <alignment horizontal="center"/>
    </xf>
    <xf numFmtId="42" fontId="7" fillId="0" borderId="16" xfId="0" applyNumberFormat="1" applyFont="1" applyBorder="1"/>
    <xf numFmtId="42" fontId="7" fillId="4" borderId="18" xfId="0" applyNumberFormat="1" applyFont="1" applyFill="1" applyBorder="1"/>
    <xf numFmtId="42" fontId="6" fillId="4" borderId="0" xfId="0" applyNumberFormat="1" applyFont="1" applyFill="1"/>
    <xf numFmtId="41" fontId="6" fillId="4" borderId="0" xfId="0" applyNumberFormat="1" applyFont="1" applyFill="1"/>
    <xf numFmtId="3" fontId="6" fillId="0" borderId="0" xfId="0" applyNumberFormat="1" applyFont="1"/>
    <xf numFmtId="42" fontId="7" fillId="6" borderId="19" xfId="0" applyNumberFormat="1" applyFont="1" applyFill="1" applyBorder="1"/>
    <xf numFmtId="42" fontId="7" fillId="6" borderId="17" xfId="0" applyNumberFormat="1" applyFont="1" applyFill="1" applyBorder="1"/>
    <xf numFmtId="1" fontId="13" fillId="0" borderId="0" xfId="0" applyNumberFormat="1" applyFont="1"/>
    <xf numFmtId="3" fontId="21" fillId="0" borderId="0" xfId="0" applyNumberFormat="1" applyFont="1"/>
    <xf numFmtId="175" fontId="13" fillId="0" borderId="0" xfId="0" applyNumberFormat="1" applyFont="1" applyFill="1"/>
    <xf numFmtId="0" fontId="21" fillId="0" borderId="0" xfId="0" applyFont="1"/>
    <xf numFmtId="0" fontId="21" fillId="0" borderId="0" xfId="0" applyFont="1" applyBorder="1"/>
    <xf numFmtId="0" fontId="21" fillId="0" borderId="14" xfId="0" applyFont="1" applyBorder="1"/>
    <xf numFmtId="1" fontId="21" fillId="0" borderId="0" xfId="0" applyNumberFormat="1" applyFont="1"/>
    <xf numFmtId="1" fontId="21" fillId="3" borderId="0" xfId="0" applyNumberFormat="1" applyFont="1" applyFill="1"/>
    <xf numFmtId="3" fontId="21" fillId="3" borderId="0" xfId="0" applyNumberFormat="1" applyFont="1" applyFill="1"/>
    <xf numFmtId="0" fontId="21" fillId="3" borderId="0" xfId="0" applyFont="1" applyFill="1"/>
    <xf numFmtId="1" fontId="21" fillId="0" borderId="20" xfId="0" applyNumberFormat="1" applyFont="1" applyBorder="1"/>
    <xf numFmtId="3" fontId="21" fillId="0" borderId="21" xfId="0" applyNumberFormat="1" applyFont="1" applyBorder="1"/>
    <xf numFmtId="42" fontId="6" fillId="0" borderId="0" xfId="0" applyNumberFormat="1" applyFont="1" applyFill="1"/>
    <xf numFmtId="3" fontId="21" fillId="0" borderId="0" xfId="0" applyNumberFormat="1" applyFont="1" applyFill="1"/>
    <xf numFmtId="3" fontId="22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3" borderId="0" xfId="0" applyNumberFormat="1" applyFont="1" applyFill="1" applyAlignment="1">
      <alignment horizontal="right"/>
    </xf>
    <xf numFmtId="177" fontId="6" fillId="3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" fontId="21" fillId="0" borderId="21" xfId="0" applyNumberFormat="1" applyFont="1" applyBorder="1"/>
    <xf numFmtId="3" fontId="21" fillId="0" borderId="21" xfId="0" applyNumberFormat="1" applyFont="1" applyFill="1" applyBorder="1"/>
    <xf numFmtId="3" fontId="7" fillId="0" borderId="0" xfId="0" applyNumberFormat="1" applyFont="1" applyAlignment="1">
      <alignment horizontal="right"/>
    </xf>
    <xf numFmtId="1" fontId="21" fillId="0" borderId="22" xfId="0" applyNumberFormat="1" applyFont="1" applyBorder="1"/>
    <xf numFmtId="1" fontId="21" fillId="0" borderId="0" xfId="0" applyNumberFormat="1" applyFont="1" applyBorder="1"/>
    <xf numFmtId="3" fontId="21" fillId="0" borderId="0" xfId="0" applyNumberFormat="1" applyFont="1" applyBorder="1"/>
    <xf numFmtId="0" fontId="28" fillId="0" borderId="0" xfId="0" applyFont="1"/>
    <xf numFmtId="0" fontId="29" fillId="0" borderId="0" xfId="0" applyFont="1"/>
    <xf numFmtId="0" fontId="28" fillId="2" borderId="1" xfId="0" applyFont="1" applyFill="1" applyBorder="1"/>
    <xf numFmtId="0" fontId="30" fillId="0" borderId="0" xfId="0" applyFont="1"/>
    <xf numFmtId="0" fontId="31" fillId="0" borderId="0" xfId="0" applyFont="1"/>
    <xf numFmtId="168" fontId="31" fillId="0" borderId="0" xfId="1" applyNumberFormat="1" applyFont="1"/>
    <xf numFmtId="0" fontId="28" fillId="2" borderId="12" xfId="0" applyFont="1" applyFill="1" applyBorder="1"/>
    <xf numFmtId="0" fontId="21" fillId="0" borderId="21" xfId="0" applyFont="1" applyBorder="1"/>
    <xf numFmtId="0" fontId="32" fillId="0" borderId="15" xfId="0" applyFont="1" applyBorder="1"/>
    <xf numFmtId="0" fontId="32" fillId="0" borderId="0" xfId="0" applyFont="1"/>
    <xf numFmtId="14" fontId="32" fillId="0" borderId="0" xfId="0" applyNumberFormat="1" applyFont="1"/>
    <xf numFmtId="17" fontId="32" fillId="0" borderId="0" xfId="0" applyNumberFormat="1" applyFont="1"/>
    <xf numFmtId="37" fontId="32" fillId="0" borderId="0" xfId="0" applyNumberFormat="1" applyFont="1"/>
    <xf numFmtId="0" fontId="33" fillId="0" borderId="0" xfId="0" applyFont="1"/>
    <xf numFmtId="17" fontId="33" fillId="0" borderId="0" xfId="0" applyNumberFormat="1" applyFont="1"/>
    <xf numFmtId="0" fontId="33" fillId="0" borderId="0" xfId="0" applyFont="1" applyBorder="1"/>
    <xf numFmtId="166" fontId="32" fillId="0" borderId="0" xfId="0" applyNumberFormat="1" applyFont="1" applyBorder="1"/>
    <xf numFmtId="166" fontId="33" fillId="0" borderId="17" xfId="0" applyNumberFormat="1" applyFont="1" applyBorder="1"/>
    <xf numFmtId="166" fontId="32" fillId="0" borderId="0" xfId="0" applyNumberFormat="1" applyFont="1"/>
    <xf numFmtId="38" fontId="32" fillId="0" borderId="0" xfId="0" applyNumberFormat="1" applyFont="1"/>
    <xf numFmtId="14" fontId="32" fillId="0" borderId="23" xfId="0" applyNumberFormat="1" applyFont="1" applyBorder="1"/>
    <xf numFmtId="38" fontId="32" fillId="0" borderId="23" xfId="0" applyNumberFormat="1" applyFont="1" applyBorder="1"/>
    <xf numFmtId="0" fontId="32" fillId="0" borderId="23" xfId="0" applyFont="1" applyBorder="1"/>
    <xf numFmtId="38" fontId="32" fillId="3" borderId="0" xfId="0" applyNumberFormat="1" applyFont="1" applyFill="1"/>
    <xf numFmtId="0" fontId="32" fillId="3" borderId="0" xfId="0" applyFont="1" applyFill="1"/>
    <xf numFmtId="0" fontId="32" fillId="6" borderId="0" xfId="0" applyFont="1" applyFill="1"/>
    <xf numFmtId="14" fontId="32" fillId="6" borderId="0" xfId="0" applyNumberFormat="1" applyFont="1" applyFill="1"/>
    <xf numFmtId="0" fontId="32" fillId="6" borderId="0" xfId="0" applyFont="1" applyFill="1" applyAlignment="1">
      <alignment horizontal="center"/>
    </xf>
    <xf numFmtId="37" fontId="32" fillId="6" borderId="0" xfId="0" applyNumberFormat="1" applyFont="1" applyFill="1"/>
    <xf numFmtId="0" fontId="32" fillId="6" borderId="14" xfId="0" applyFont="1" applyFill="1" applyBorder="1"/>
    <xf numFmtId="0" fontId="32" fillId="4" borderId="0" xfId="0" applyFont="1" applyFill="1"/>
    <xf numFmtId="14" fontId="32" fillId="4" borderId="0" xfId="0" applyNumberFormat="1" applyFont="1" applyFill="1"/>
    <xf numFmtId="0" fontId="32" fillId="4" borderId="0" xfId="0" applyFont="1" applyFill="1" applyAlignment="1">
      <alignment horizontal="center"/>
    </xf>
    <xf numFmtId="41" fontId="32" fillId="0" borderId="18" xfId="0" applyNumberFormat="1" applyFont="1" applyBorder="1"/>
    <xf numFmtId="41" fontId="32" fillId="0" borderId="17" xfId="0" applyNumberFormat="1" applyFont="1" applyBorder="1"/>
    <xf numFmtId="41" fontId="33" fillId="3" borderId="17" xfId="0" applyNumberFormat="1" applyFont="1" applyFill="1" applyBorder="1"/>
    <xf numFmtId="37" fontId="34" fillId="0" borderId="0" xfId="0" applyNumberFormat="1" applyFont="1"/>
    <xf numFmtId="37" fontId="11" fillId="0" borderId="0" xfId="0" applyNumberFormat="1" applyFont="1"/>
    <xf numFmtId="37" fontId="35" fillId="0" borderId="0" xfId="0" applyNumberFormat="1" applyFont="1"/>
    <xf numFmtId="37" fontId="35" fillId="0" borderId="0" xfId="0" applyNumberFormat="1" applyFont="1" applyAlignment="1">
      <alignment horizontal="right"/>
    </xf>
    <xf numFmtId="37" fontId="36" fillId="0" borderId="0" xfId="0" applyNumberFormat="1" applyFont="1"/>
    <xf numFmtId="37" fontId="34" fillId="0" borderId="11" xfId="0" applyNumberFormat="1" applyFont="1" applyBorder="1"/>
    <xf numFmtId="37" fontId="36" fillId="0" borderId="0" xfId="0" applyNumberFormat="1" applyFont="1" applyFill="1"/>
    <xf numFmtId="37" fontId="34" fillId="2" borderId="12" xfId="0" applyNumberFormat="1" applyFont="1" applyFill="1" applyBorder="1"/>
    <xf numFmtId="37" fontId="34" fillId="2" borderId="13" xfId="0" applyNumberFormat="1" applyFont="1" applyFill="1" applyBorder="1"/>
    <xf numFmtId="37" fontId="34" fillId="2" borderId="2" xfId="0" applyNumberFormat="1" applyFont="1" applyFill="1" applyBorder="1"/>
    <xf numFmtId="37" fontId="36" fillId="0" borderId="3" xfId="0" applyNumberFormat="1" applyFont="1" applyBorder="1"/>
    <xf numFmtId="37" fontId="36" fillId="0" borderId="0" xfId="0" applyNumberFormat="1" applyFont="1" applyBorder="1"/>
    <xf numFmtId="37" fontId="12" fillId="0" borderId="0" xfId="0" applyNumberFormat="1" applyFont="1"/>
    <xf numFmtId="0" fontId="34" fillId="0" borderId="0" xfId="0" applyFont="1"/>
    <xf numFmtId="0" fontId="35" fillId="0" borderId="0" xfId="0" applyFont="1"/>
    <xf numFmtId="0" fontId="35" fillId="0" borderId="0" xfId="0" applyFont="1" applyAlignment="1">
      <alignment horizontal="right"/>
    </xf>
    <xf numFmtId="0" fontId="36" fillId="0" borderId="0" xfId="0" applyFont="1"/>
    <xf numFmtId="0" fontId="34" fillId="2" borderId="12" xfId="0" applyFont="1" applyFill="1" applyBorder="1"/>
    <xf numFmtId="0" fontId="34" fillId="2" borderId="13" xfId="0" applyFont="1" applyFill="1" applyBorder="1"/>
    <xf numFmtId="0" fontId="34" fillId="2" borderId="2" xfId="0" applyFont="1" applyFill="1" applyBorder="1"/>
    <xf numFmtId="0" fontId="36" fillId="0" borderId="3" xfId="0" applyFont="1" applyBorder="1"/>
    <xf numFmtId="37" fontId="34" fillId="4" borderId="1" xfId="0" applyNumberFormat="1" applyFont="1" applyFill="1" applyBorder="1"/>
    <xf numFmtId="0" fontId="34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vertical="top" wrapText="1"/>
      <protection locked="0"/>
    </xf>
    <xf numFmtId="0" fontId="34" fillId="2" borderId="1" xfId="0" applyFont="1" applyFill="1" applyBorder="1" applyAlignment="1" applyProtection="1">
      <alignment horizontal="center" vertical="top"/>
      <protection locked="0"/>
    </xf>
    <xf numFmtId="0" fontId="34" fillId="0" borderId="1" xfId="0" applyFont="1" applyBorder="1" applyAlignment="1" applyProtection="1">
      <alignment horizontal="center" vertical="top"/>
      <protection locked="0"/>
    </xf>
    <xf numFmtId="0" fontId="35" fillId="0" borderId="0" xfId="0" applyFont="1" applyAlignment="1" applyProtection="1">
      <alignment horizontal="right" vertical="top"/>
      <protection locked="0"/>
    </xf>
    <xf numFmtId="0" fontId="35" fillId="0" borderId="0" xfId="0" applyFont="1" applyAlignment="1" applyProtection="1">
      <alignment horizontal="left" vertical="top"/>
      <protection locked="0"/>
    </xf>
    <xf numFmtId="0" fontId="36" fillId="0" borderId="0" xfId="0" applyFont="1" applyAlignment="1" applyProtection="1">
      <alignment horizontal="left" vertical="top"/>
      <protection locked="0"/>
    </xf>
    <xf numFmtId="3" fontId="36" fillId="0" borderId="0" xfId="0" applyNumberFormat="1" applyFont="1" applyAlignment="1" applyProtection="1">
      <alignment horizontal="right" vertical="top"/>
      <protection locked="0"/>
    </xf>
    <xf numFmtId="3" fontId="36" fillId="0" borderId="3" xfId="0" applyNumberFormat="1" applyFont="1" applyBorder="1" applyAlignment="1" applyProtection="1">
      <alignment horizontal="right" vertical="top"/>
      <protection locked="0"/>
    </xf>
    <xf numFmtId="164" fontId="36" fillId="0" borderId="0" xfId="0" applyNumberFormat="1" applyFont="1" applyAlignment="1" applyProtection="1">
      <alignment horizontal="right" vertical="top"/>
      <protection locked="0"/>
    </xf>
    <xf numFmtId="164" fontId="36" fillId="0" borderId="3" xfId="0" applyNumberFormat="1" applyFont="1" applyBorder="1" applyAlignment="1" applyProtection="1">
      <alignment horizontal="right" vertical="top"/>
      <protection locked="0"/>
    </xf>
    <xf numFmtId="3" fontId="36" fillId="0" borderId="0" xfId="0" applyNumberFormat="1" applyFont="1" applyFill="1" applyAlignment="1" applyProtection="1">
      <alignment horizontal="right" vertical="top"/>
      <protection locked="0"/>
    </xf>
    <xf numFmtId="0" fontId="34" fillId="2" borderId="12" xfId="0" applyFont="1" applyFill="1" applyBorder="1" applyAlignment="1" applyProtection="1">
      <alignment horizontal="left" vertical="top"/>
      <protection locked="0"/>
    </xf>
    <xf numFmtId="0" fontId="34" fillId="2" borderId="13" xfId="0" applyFont="1" applyFill="1" applyBorder="1" applyAlignment="1" applyProtection="1">
      <alignment horizontal="left" vertical="top"/>
      <protection locked="0"/>
    </xf>
    <xf numFmtId="3" fontId="34" fillId="2" borderId="13" xfId="0" applyNumberFormat="1" applyFont="1" applyFill="1" applyBorder="1" applyAlignment="1" applyProtection="1">
      <alignment horizontal="right" vertical="top"/>
      <protection locked="0"/>
    </xf>
    <xf numFmtId="3" fontId="34" fillId="2" borderId="2" xfId="0" applyNumberFormat="1" applyFont="1" applyFill="1" applyBorder="1" applyAlignment="1" applyProtection="1">
      <alignment horizontal="right" vertical="top"/>
      <protection locked="0"/>
    </xf>
    <xf numFmtId="0" fontId="10" fillId="0" borderId="0" xfId="0" applyFont="1" applyFill="1"/>
    <xf numFmtId="0" fontId="38" fillId="0" borderId="0" xfId="0" applyFont="1"/>
    <xf numFmtId="0" fontId="38" fillId="0" borderId="0" xfId="0" applyFont="1" applyAlignment="1">
      <alignment horizontal="center"/>
    </xf>
    <xf numFmtId="42" fontId="10" fillId="3" borderId="19" xfId="0" applyNumberFormat="1" applyFont="1" applyFill="1" applyBorder="1"/>
    <xf numFmtId="42" fontId="10" fillId="0" borderId="16" xfId="0" applyNumberFormat="1" applyFont="1" applyBorder="1"/>
    <xf numFmtId="42" fontId="10" fillId="4" borderId="18" xfId="0" applyNumberFormat="1" applyFont="1" applyFill="1" applyBorder="1"/>
    <xf numFmtId="0" fontId="11" fillId="0" borderId="0" xfId="0" quotePrefix="1" applyFont="1" applyAlignment="1">
      <alignment horizontal="right"/>
    </xf>
    <xf numFmtId="42" fontId="11" fillId="4" borderId="0" xfId="0" applyNumberFormat="1" applyFont="1" applyFill="1"/>
    <xf numFmtId="0" fontId="11" fillId="0" borderId="0" xfId="0" applyFont="1" applyAlignment="1">
      <alignment horizontal="right"/>
    </xf>
    <xf numFmtId="42" fontId="11" fillId="0" borderId="21" xfId="0" applyNumberFormat="1" applyFont="1" applyBorder="1"/>
    <xf numFmtId="41" fontId="11" fillId="0" borderId="0" xfId="0" applyNumberFormat="1" applyFont="1" applyFill="1"/>
    <xf numFmtId="3" fontId="11" fillId="0" borderId="0" xfId="0" applyNumberFormat="1" applyFont="1"/>
    <xf numFmtId="41" fontId="11" fillId="4" borderId="0" xfId="0" applyNumberFormat="1" applyFont="1" applyFill="1"/>
    <xf numFmtId="0" fontId="10" fillId="4" borderId="16" xfId="0" applyFont="1" applyFill="1" applyBorder="1"/>
    <xf numFmtId="0" fontId="11" fillId="4" borderId="16" xfId="0" applyFont="1" applyFill="1" applyBorder="1"/>
    <xf numFmtId="42" fontId="10" fillId="4" borderId="16" xfId="0" applyNumberFormat="1" applyFont="1" applyFill="1" applyBorder="1"/>
    <xf numFmtId="0" fontId="11" fillId="5" borderId="16" xfId="0" applyFont="1" applyFill="1" applyBorder="1"/>
    <xf numFmtId="41" fontId="11" fillId="0" borderId="16" xfId="0" applyNumberFormat="1" applyFont="1" applyFill="1" applyBorder="1"/>
    <xf numFmtId="0" fontId="11" fillId="0" borderId="21" xfId="0" applyFont="1" applyBorder="1"/>
    <xf numFmtId="42" fontId="10" fillId="5" borderId="21" xfId="0" applyNumberFormat="1" applyFont="1" applyFill="1" applyBorder="1"/>
    <xf numFmtId="42" fontId="11" fillId="0" borderId="16" xfId="0" applyNumberFormat="1" applyFont="1" applyBorder="1"/>
    <xf numFmtId="41" fontId="11" fillId="0" borderId="0" xfId="0" applyNumberFormat="1" applyFont="1" applyBorder="1"/>
    <xf numFmtId="42" fontId="10" fillId="5" borderId="24" xfId="0" applyNumberFormat="1" applyFont="1" applyFill="1" applyBorder="1"/>
    <xf numFmtId="0" fontId="11" fillId="0" borderId="0" xfId="0" applyFont="1" applyBorder="1"/>
    <xf numFmtId="0" fontId="39" fillId="0" borderId="0" xfId="0" applyFont="1"/>
    <xf numFmtId="41" fontId="11" fillId="0" borderId="21" xfId="0" applyNumberFormat="1" applyFont="1" applyFill="1" applyBorder="1"/>
    <xf numFmtId="37" fontId="28" fillId="0" borderId="0" xfId="0" applyNumberFormat="1" applyFont="1"/>
    <xf numFmtId="37" fontId="29" fillId="0" borderId="0" xfId="0" applyNumberFormat="1" applyFont="1"/>
    <xf numFmtId="37" fontId="30" fillId="0" borderId="0" xfId="0" applyNumberFormat="1" applyFont="1"/>
    <xf numFmtId="37" fontId="30" fillId="0" borderId="0" xfId="0" applyNumberFormat="1" applyFont="1" applyAlignment="1">
      <alignment horizontal="right"/>
    </xf>
    <xf numFmtId="3" fontId="37" fillId="0" borderId="0" xfId="0" applyNumberFormat="1" applyFont="1" applyAlignment="1" applyProtection="1">
      <alignment horizontal="left" vertical="top"/>
      <protection locked="0"/>
    </xf>
    <xf numFmtId="3" fontId="6" fillId="0" borderId="0" xfId="0" applyNumberFormat="1" applyFont="1" applyAlignment="1">
      <alignment horizontal="center"/>
    </xf>
    <xf numFmtId="0" fontId="32" fillId="0" borderId="9" xfId="0" pivotButton="1" applyFont="1" applyBorder="1"/>
  </cellXfs>
  <cellStyles count="2">
    <cellStyle name="Comma" xfId="1" builtinId="3"/>
    <cellStyle name="Normal" xfId="0" builtinId="0"/>
  </cellStyles>
  <dxfs count="3">
    <dxf>
      <numFmt numFmtId="9" formatCode="&quot;$&quot;#,##0_);\(&quot;$&quot;#,##0\)"/>
    </dxf>
    <dxf>
      <font>
        <sz val="6"/>
        <family val="2"/>
      </font>
    </dxf>
    <dxf>
      <font>
        <name val="MS Sans Serif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463781915347175E-2"/>
          <c:y val="0.22681275809179219"/>
          <c:w val="0.91531199555017018"/>
          <c:h val="0.572186730640657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REG!$N$10:$N$110</c:f>
              <c:numCache>
                <c:formatCode>0</c:formatCode>
                <c:ptCount val="101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  <c:pt idx="100">
                  <c:v>37253</c:v>
                </c:pt>
              </c:numCache>
            </c:numRef>
          </c:cat>
          <c:val>
            <c:numRef>
              <c:f>REG!$O$10:$O$110</c:f>
              <c:numCache>
                <c:formatCode>#,##0</c:formatCode>
                <c:ptCount val="101"/>
                <c:pt idx="0">
                  <c:v>1275.855</c:v>
                </c:pt>
                <c:pt idx="1">
                  <c:v>-2323.857</c:v>
                </c:pt>
                <c:pt idx="2">
                  <c:v>308.44799999999998</c:v>
                </c:pt>
                <c:pt idx="3">
                  <c:v>1183.4349999999999</c:v>
                </c:pt>
                <c:pt idx="4">
                  <c:v>1159.5350000000001</c:v>
                </c:pt>
                <c:pt idx="5">
                  <c:v>-595.70600000000002</c:v>
                </c:pt>
                <c:pt idx="6">
                  <c:v>-6281.8689999999997</c:v>
                </c:pt>
                <c:pt idx="7">
                  <c:v>-44.610999999999997</c:v>
                </c:pt>
                <c:pt idx="8">
                  <c:v>-1707.2070000000001</c:v>
                </c:pt>
                <c:pt idx="9">
                  <c:v>27.548999999999999</c:v>
                </c:pt>
                <c:pt idx="10">
                  <c:v>634.74599999999998</c:v>
                </c:pt>
                <c:pt idx="11">
                  <c:v>1044.671</c:v>
                </c:pt>
                <c:pt idx="12">
                  <c:v>-546.79200000000003</c:v>
                </c:pt>
                <c:pt idx="13">
                  <c:v>1777.8440000000001</c:v>
                </c:pt>
                <c:pt idx="14">
                  <c:v>-343.24099999999999</c:v>
                </c:pt>
                <c:pt idx="15">
                  <c:v>918.19200000000001</c:v>
                </c:pt>
                <c:pt idx="16">
                  <c:v>1529.049</c:v>
                </c:pt>
                <c:pt idx="17">
                  <c:v>198.209</c:v>
                </c:pt>
                <c:pt idx="18">
                  <c:v>1578.88</c:v>
                </c:pt>
                <c:pt idx="19">
                  <c:v>-262.39999999999998</c:v>
                </c:pt>
                <c:pt idx="20">
                  <c:v>404.65300000000002</c:v>
                </c:pt>
                <c:pt idx="21">
                  <c:v>2030.4010000000001</c:v>
                </c:pt>
                <c:pt idx="22">
                  <c:v>-267.93200000000002</c:v>
                </c:pt>
                <c:pt idx="23">
                  <c:v>-174.27199999999999</c:v>
                </c:pt>
                <c:pt idx="24">
                  <c:v>-259.29000000000002</c:v>
                </c:pt>
                <c:pt idx="25">
                  <c:v>155.904</c:v>
                </c:pt>
                <c:pt idx="26">
                  <c:v>10.329000000000001</c:v>
                </c:pt>
                <c:pt idx="27">
                  <c:v>-1035.1510000000001</c:v>
                </c:pt>
                <c:pt idx="28">
                  <c:v>131.95500000000001</c:v>
                </c:pt>
                <c:pt idx="29">
                  <c:v>-519.45500000000004</c:v>
                </c:pt>
                <c:pt idx="30">
                  <c:v>927.49300000000005</c:v>
                </c:pt>
                <c:pt idx="31">
                  <c:v>278.89699999999999</c:v>
                </c:pt>
                <c:pt idx="32">
                  <c:v>-324.24900000000002</c:v>
                </c:pt>
                <c:pt idx="33">
                  <c:v>131.14699999999999</c:v>
                </c:pt>
                <c:pt idx="34">
                  <c:v>649.428</c:v>
                </c:pt>
                <c:pt idx="35">
                  <c:v>-1177.383</c:v>
                </c:pt>
                <c:pt idx="36">
                  <c:v>330.49900000000002</c:v>
                </c:pt>
                <c:pt idx="37">
                  <c:v>237.21600000000001</c:v>
                </c:pt>
                <c:pt idx="38">
                  <c:v>-413.71300000000002</c:v>
                </c:pt>
                <c:pt idx="39">
                  <c:v>-398.024</c:v>
                </c:pt>
                <c:pt idx="40">
                  <c:v>-39.332999999999998</c:v>
                </c:pt>
                <c:pt idx="41">
                  <c:v>312.67899999999997</c:v>
                </c:pt>
                <c:pt idx="42">
                  <c:v>209.43600000000001</c:v>
                </c:pt>
                <c:pt idx="43">
                  <c:v>-301.61700000000002</c:v>
                </c:pt>
                <c:pt idx="44">
                  <c:v>111.378</c:v>
                </c:pt>
                <c:pt idx="45">
                  <c:v>349.38499999999999</c:v>
                </c:pt>
                <c:pt idx="46">
                  <c:v>51.353999999999999</c:v>
                </c:pt>
                <c:pt idx="47">
                  <c:v>32.034999999999997</c:v>
                </c:pt>
                <c:pt idx="48">
                  <c:v>-49.484999999999999</c:v>
                </c:pt>
                <c:pt idx="49">
                  <c:v>34.54</c:v>
                </c:pt>
                <c:pt idx="50">
                  <c:v>-444.58600000000001</c:v>
                </c:pt>
                <c:pt idx="51">
                  <c:v>-269.70400000000001</c:v>
                </c:pt>
                <c:pt idx="52">
                  <c:v>-416.87099999999998</c:v>
                </c:pt>
                <c:pt idx="53">
                  <c:v>-1174.327</c:v>
                </c:pt>
                <c:pt idx="54">
                  <c:v>393.68700000000001</c:v>
                </c:pt>
                <c:pt idx="55">
                  <c:v>-166.29900000000001</c:v>
                </c:pt>
                <c:pt idx="56">
                  <c:v>181.65100000000001</c:v>
                </c:pt>
                <c:pt idx="57">
                  <c:v>-140.01900000000001</c:v>
                </c:pt>
                <c:pt idx="58">
                  <c:v>277.88299999999998</c:v>
                </c:pt>
                <c:pt idx="59">
                  <c:v>-313.99900000000002</c:v>
                </c:pt>
                <c:pt idx="60">
                  <c:v>-276.74299999999999</c:v>
                </c:pt>
                <c:pt idx="61">
                  <c:v>-419.46100000000001</c:v>
                </c:pt>
                <c:pt idx="62">
                  <c:v>245.38800000000001</c:v>
                </c:pt>
                <c:pt idx="63">
                  <c:v>-152.12</c:v>
                </c:pt>
                <c:pt idx="64">
                  <c:v>-265.52699999999999</c:v>
                </c:pt>
                <c:pt idx="65">
                  <c:v>-492.58600000000001</c:v>
                </c:pt>
                <c:pt idx="66">
                  <c:v>19.552</c:v>
                </c:pt>
                <c:pt idx="67">
                  <c:v>-402.57100000000003</c:v>
                </c:pt>
                <c:pt idx="68">
                  <c:v>-217.34299999999999</c:v>
                </c:pt>
                <c:pt idx="69">
                  <c:v>151.613</c:v>
                </c:pt>
                <c:pt idx="70">
                  <c:v>170.042</c:v>
                </c:pt>
                <c:pt idx="71">
                  <c:v>176.655</c:v>
                </c:pt>
                <c:pt idx="72">
                  <c:v>450.64499999999998</c:v>
                </c:pt>
                <c:pt idx="73">
                  <c:v>-414.70699999999999</c:v>
                </c:pt>
                <c:pt idx="74">
                  <c:v>-493.7</c:v>
                </c:pt>
                <c:pt idx="75">
                  <c:v>37.487000000000002</c:v>
                </c:pt>
                <c:pt idx="76">
                  <c:v>1206.9349999999999</c:v>
                </c:pt>
                <c:pt idx="77">
                  <c:v>1548.124</c:v>
                </c:pt>
                <c:pt idx="78">
                  <c:v>-588.06700000000001</c:v>
                </c:pt>
                <c:pt idx="79">
                  <c:v>307.18299999999999</c:v>
                </c:pt>
                <c:pt idx="80">
                  <c:v>773.38300000000004</c:v>
                </c:pt>
                <c:pt idx="81">
                  <c:v>-1163.6759999999999</c:v>
                </c:pt>
                <c:pt idx="82">
                  <c:v>-481.45400000000001</c:v>
                </c:pt>
                <c:pt idx="83">
                  <c:v>543.85599999999999</c:v>
                </c:pt>
                <c:pt idx="84">
                  <c:v>325.34699999999998</c:v>
                </c:pt>
                <c:pt idx="85">
                  <c:v>26.728000000000002</c:v>
                </c:pt>
                <c:pt idx="86">
                  <c:v>-1074.8630000000001</c:v>
                </c:pt>
                <c:pt idx="87">
                  <c:v>-349.91899999999998</c:v>
                </c:pt>
                <c:pt idx="88">
                  <c:v>-249.33099999999999</c:v>
                </c:pt>
                <c:pt idx="89">
                  <c:v>174.995</c:v>
                </c:pt>
                <c:pt idx="90">
                  <c:v>413.94499999999999</c:v>
                </c:pt>
                <c:pt idx="91">
                  <c:v>-111.77</c:v>
                </c:pt>
                <c:pt idx="92">
                  <c:v>152.869</c:v>
                </c:pt>
                <c:pt idx="93">
                  <c:v>35.911000000000001</c:v>
                </c:pt>
                <c:pt idx="94">
                  <c:v>567.32000000000005</c:v>
                </c:pt>
                <c:pt idx="95">
                  <c:v>-391.95499999999998</c:v>
                </c:pt>
                <c:pt idx="96">
                  <c:v>-418.84699999999998</c:v>
                </c:pt>
                <c:pt idx="97">
                  <c:v>0</c:v>
                </c:pt>
                <c:pt idx="98">
                  <c:v>-59.488</c:v>
                </c:pt>
                <c:pt idx="99">
                  <c:v>206.375</c:v>
                </c:pt>
                <c:pt idx="100">
                  <c:v>-312.41899999999998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8-4184-B46C-FEEF26DB7B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10200848"/>
        <c:axId val="1"/>
      </c:barChart>
      <c:catAx>
        <c:axId val="211020084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110200848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08674919362575E-2"/>
          <c:y val="0.2291748504558779"/>
          <c:w val="0.9109197138872035"/>
          <c:h val="0.567728606811152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REG!$N$10:$N$110</c:f>
              <c:numCache>
                <c:formatCode>0</c:formatCode>
                <c:ptCount val="101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  <c:pt idx="100">
                  <c:v>37253</c:v>
                </c:pt>
              </c:numCache>
            </c:numRef>
          </c:cat>
          <c:val>
            <c:numRef>
              <c:f>REG!$P$10:$P$110</c:f>
              <c:numCache>
                <c:formatCode>#,##0</c:formatCode>
                <c:ptCount val="101"/>
                <c:pt idx="0">
                  <c:v>2117</c:v>
                </c:pt>
                <c:pt idx="1">
                  <c:v>922</c:v>
                </c:pt>
                <c:pt idx="2">
                  <c:v>1322.7649999999999</c:v>
                </c:pt>
                <c:pt idx="3">
                  <c:v>-752.20800000000008</c:v>
                </c:pt>
                <c:pt idx="4">
                  <c:v>1603.4160000000002</c:v>
                </c:pt>
                <c:pt idx="5">
                  <c:v>-268.1450000000001</c:v>
                </c:pt>
                <c:pt idx="6">
                  <c:v>-4226.1570000000002</c:v>
                </c:pt>
                <c:pt idx="7">
                  <c:v>-4579.2159999999994</c:v>
                </c:pt>
                <c:pt idx="8">
                  <c:v>-7469.8580000000002</c:v>
                </c:pt>
                <c:pt idx="9">
                  <c:v>-8601.8439999999991</c:v>
                </c:pt>
                <c:pt idx="10">
                  <c:v>-7371.3919999999998</c:v>
                </c:pt>
                <c:pt idx="11">
                  <c:v>-44.852000000000089</c:v>
                </c:pt>
                <c:pt idx="12">
                  <c:v>-547.03300000000024</c:v>
                </c:pt>
                <c:pt idx="13">
                  <c:v>2938.018</c:v>
                </c:pt>
                <c:pt idx="14">
                  <c:v>2567.2280000000001</c:v>
                </c:pt>
                <c:pt idx="15">
                  <c:v>2850.674</c:v>
                </c:pt>
                <c:pt idx="16">
                  <c:v>3335.0520000000001</c:v>
                </c:pt>
                <c:pt idx="17">
                  <c:v>4080.0529999999999</c:v>
                </c:pt>
                <c:pt idx="18">
                  <c:v>3881.0889999999999</c:v>
                </c:pt>
                <c:pt idx="19">
                  <c:v>3961.93</c:v>
                </c:pt>
                <c:pt idx="20">
                  <c:v>3448.3909999999996</c:v>
                </c:pt>
                <c:pt idx="21">
                  <c:v>3949.7430000000004</c:v>
                </c:pt>
                <c:pt idx="22">
                  <c:v>3483.6019999999999</c:v>
                </c:pt>
                <c:pt idx="23">
                  <c:v>1730.45</c:v>
                </c:pt>
                <c:pt idx="24">
                  <c:v>1733.5600000000004</c:v>
                </c:pt>
                <c:pt idx="25">
                  <c:v>1484.8110000000001</c:v>
                </c:pt>
                <c:pt idx="26">
                  <c:v>-535.26100000000008</c:v>
                </c:pt>
                <c:pt idx="27">
                  <c:v>-1302.48</c:v>
                </c:pt>
                <c:pt idx="28">
                  <c:v>-996.25300000000004</c:v>
                </c:pt>
                <c:pt idx="29">
                  <c:v>-1256.4180000000001</c:v>
                </c:pt>
                <c:pt idx="30">
                  <c:v>-484.82900000000006</c:v>
                </c:pt>
                <c:pt idx="31">
                  <c:v>-216.26100000000002</c:v>
                </c:pt>
                <c:pt idx="32">
                  <c:v>494.64100000000008</c:v>
                </c:pt>
                <c:pt idx="33">
                  <c:v>493.83299999999991</c:v>
                </c:pt>
                <c:pt idx="34">
                  <c:v>1662.7159999999999</c:v>
                </c:pt>
                <c:pt idx="35">
                  <c:v>-442.16000000000008</c:v>
                </c:pt>
                <c:pt idx="36">
                  <c:v>-390.55799999999999</c:v>
                </c:pt>
                <c:pt idx="37">
                  <c:v>170.90700000000004</c:v>
                </c:pt>
                <c:pt idx="38">
                  <c:v>-373.95300000000003</c:v>
                </c:pt>
                <c:pt idx="39">
                  <c:v>-1421.4050000000002</c:v>
                </c:pt>
                <c:pt idx="40">
                  <c:v>-283.35500000000002</c:v>
                </c:pt>
                <c:pt idx="41">
                  <c:v>-301.17499999999995</c:v>
                </c:pt>
                <c:pt idx="42">
                  <c:v>-328.95500000000004</c:v>
                </c:pt>
                <c:pt idx="43">
                  <c:v>-216.85900000000001</c:v>
                </c:pt>
                <c:pt idx="44">
                  <c:v>292.54300000000001</c:v>
                </c:pt>
                <c:pt idx="45">
                  <c:v>681.26099999999997</c:v>
                </c:pt>
                <c:pt idx="46">
                  <c:v>419.93599999999998</c:v>
                </c:pt>
                <c:pt idx="47">
                  <c:v>242.53499999999994</c:v>
                </c:pt>
                <c:pt idx="48">
                  <c:v>494.66699999999992</c:v>
                </c:pt>
                <c:pt idx="49">
                  <c:v>417.82900000000001</c:v>
                </c:pt>
                <c:pt idx="50">
                  <c:v>-376.14200000000005</c:v>
                </c:pt>
                <c:pt idx="51">
                  <c:v>-697.2</c:v>
                </c:pt>
                <c:pt idx="52">
                  <c:v>-1146.106</c:v>
                </c:pt>
                <c:pt idx="53">
                  <c:v>-2270.9480000000003</c:v>
                </c:pt>
                <c:pt idx="54">
                  <c:v>-1911.8010000000004</c:v>
                </c:pt>
                <c:pt idx="55">
                  <c:v>-1633.5140000000001</c:v>
                </c:pt>
                <c:pt idx="56">
                  <c:v>-1182.1589999999999</c:v>
                </c:pt>
                <c:pt idx="57">
                  <c:v>-905.30700000000002</c:v>
                </c:pt>
                <c:pt idx="58">
                  <c:v>546.90300000000002</c:v>
                </c:pt>
                <c:pt idx="59">
                  <c:v>-160.78300000000004</c:v>
                </c:pt>
                <c:pt idx="60">
                  <c:v>-271.22700000000003</c:v>
                </c:pt>
                <c:pt idx="61">
                  <c:v>-872.33900000000006</c:v>
                </c:pt>
                <c:pt idx="62">
                  <c:v>-486.93200000000002</c:v>
                </c:pt>
                <c:pt idx="63">
                  <c:v>-916.93499999999995</c:v>
                </c:pt>
                <c:pt idx="64">
                  <c:v>-868.46299999999997</c:v>
                </c:pt>
                <c:pt idx="65">
                  <c:v>-1084.306</c:v>
                </c:pt>
                <c:pt idx="66">
                  <c:v>-645.29300000000001</c:v>
                </c:pt>
                <c:pt idx="67">
                  <c:v>-1293.252</c:v>
                </c:pt>
                <c:pt idx="68">
                  <c:v>-1358.4750000000001</c:v>
                </c:pt>
                <c:pt idx="69">
                  <c:v>-941.33500000000004</c:v>
                </c:pt>
                <c:pt idx="70">
                  <c:v>-278.70699999999999</c:v>
                </c:pt>
                <c:pt idx="71">
                  <c:v>-121.60400000000001</c:v>
                </c:pt>
                <c:pt idx="72">
                  <c:v>731.61199999999997</c:v>
                </c:pt>
                <c:pt idx="73">
                  <c:v>534.24799999999993</c:v>
                </c:pt>
                <c:pt idx="74">
                  <c:v>-111.065</c:v>
                </c:pt>
                <c:pt idx="75">
                  <c:v>-243.62000000000003</c:v>
                </c:pt>
                <c:pt idx="76">
                  <c:v>786.66</c:v>
                </c:pt>
                <c:pt idx="77">
                  <c:v>1884.1390000000001</c:v>
                </c:pt>
                <c:pt idx="78">
                  <c:v>1710.779</c:v>
                </c:pt>
                <c:pt idx="79">
                  <c:v>2511.6620000000003</c:v>
                </c:pt>
                <c:pt idx="80">
                  <c:v>3247.558</c:v>
                </c:pt>
                <c:pt idx="81">
                  <c:v>876.94700000000012</c:v>
                </c:pt>
                <c:pt idx="82">
                  <c:v>-1152.6309999999999</c:v>
                </c:pt>
                <c:pt idx="83">
                  <c:v>-20.707999999999856</c:v>
                </c:pt>
                <c:pt idx="84">
                  <c:v>-2.543999999999869</c:v>
                </c:pt>
                <c:pt idx="85">
                  <c:v>-749.19899999999996</c:v>
                </c:pt>
                <c:pt idx="86">
                  <c:v>-660.38600000000008</c:v>
                </c:pt>
                <c:pt idx="87">
                  <c:v>-528.85100000000011</c:v>
                </c:pt>
                <c:pt idx="88">
                  <c:v>-1322.0379999999998</c:v>
                </c:pt>
                <c:pt idx="89">
                  <c:v>-1472.3899999999999</c:v>
                </c:pt>
                <c:pt idx="90">
                  <c:v>-1085.173</c:v>
                </c:pt>
                <c:pt idx="91">
                  <c:v>-122.08</c:v>
                </c:pt>
                <c:pt idx="92">
                  <c:v>380.70800000000008</c:v>
                </c:pt>
                <c:pt idx="93">
                  <c:v>665.95</c:v>
                </c:pt>
                <c:pt idx="94">
                  <c:v>1058.2750000000001</c:v>
                </c:pt>
                <c:pt idx="95">
                  <c:v>252.37500000000006</c:v>
                </c:pt>
                <c:pt idx="96">
                  <c:v>-54.701999999999941</c:v>
                </c:pt>
                <c:pt idx="97">
                  <c:v>-207.57099999999997</c:v>
                </c:pt>
                <c:pt idx="98">
                  <c:v>-302.96999999999991</c:v>
                </c:pt>
                <c:pt idx="99">
                  <c:v>-663.91499999999996</c:v>
                </c:pt>
                <c:pt idx="100">
                  <c:v>-584.37899999999991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9-4B53-9A75-86229EDD051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12871312"/>
        <c:axId val="1"/>
      </c:barChart>
      <c:catAx>
        <c:axId val="211287131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112871312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0.87" l="0.75" r="0.5699999999999999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6213291099750944"/>
          <c:y val="4.39038464000558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032016254865401E-2"/>
          <c:y val="0.22439743715584123"/>
          <c:w val="0.92578748376350739"/>
          <c:h val="0.585384618667411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REG!$N$11:$N$110</c:f>
              <c:numCache>
                <c:formatCode>0</c:formatCode>
                <c:ptCount val="100"/>
                <c:pt idx="0">
                  <c:v>37109</c:v>
                </c:pt>
                <c:pt idx="1">
                  <c:v>37110</c:v>
                </c:pt>
                <c:pt idx="2">
                  <c:v>37111</c:v>
                </c:pt>
                <c:pt idx="3">
                  <c:v>37112</c:v>
                </c:pt>
                <c:pt idx="4">
                  <c:v>37113</c:v>
                </c:pt>
                <c:pt idx="5">
                  <c:v>37116</c:v>
                </c:pt>
                <c:pt idx="6">
                  <c:v>37117</c:v>
                </c:pt>
                <c:pt idx="7">
                  <c:v>37118</c:v>
                </c:pt>
                <c:pt idx="8">
                  <c:v>37119</c:v>
                </c:pt>
                <c:pt idx="9">
                  <c:v>37120</c:v>
                </c:pt>
                <c:pt idx="10">
                  <c:v>37123</c:v>
                </c:pt>
                <c:pt idx="11">
                  <c:v>37124</c:v>
                </c:pt>
                <c:pt idx="12">
                  <c:v>37125</c:v>
                </c:pt>
                <c:pt idx="13">
                  <c:v>37126</c:v>
                </c:pt>
                <c:pt idx="14">
                  <c:v>37127</c:v>
                </c:pt>
                <c:pt idx="15">
                  <c:v>37130</c:v>
                </c:pt>
                <c:pt idx="16">
                  <c:v>37131</c:v>
                </c:pt>
                <c:pt idx="17">
                  <c:v>37132</c:v>
                </c:pt>
                <c:pt idx="18">
                  <c:v>37133</c:v>
                </c:pt>
                <c:pt idx="19">
                  <c:v>37134</c:v>
                </c:pt>
                <c:pt idx="20">
                  <c:v>37138</c:v>
                </c:pt>
                <c:pt idx="21">
                  <c:v>37139</c:v>
                </c:pt>
                <c:pt idx="22">
                  <c:v>37140</c:v>
                </c:pt>
                <c:pt idx="23">
                  <c:v>37141</c:v>
                </c:pt>
                <c:pt idx="24">
                  <c:v>37144</c:v>
                </c:pt>
                <c:pt idx="25">
                  <c:v>37146</c:v>
                </c:pt>
                <c:pt idx="26">
                  <c:v>37147</c:v>
                </c:pt>
                <c:pt idx="27">
                  <c:v>37148</c:v>
                </c:pt>
                <c:pt idx="28">
                  <c:v>37151</c:v>
                </c:pt>
                <c:pt idx="29">
                  <c:v>37152</c:v>
                </c:pt>
                <c:pt idx="30">
                  <c:v>37153</c:v>
                </c:pt>
                <c:pt idx="31">
                  <c:v>37154</c:v>
                </c:pt>
                <c:pt idx="32">
                  <c:v>37155</c:v>
                </c:pt>
                <c:pt idx="33">
                  <c:v>37158</c:v>
                </c:pt>
                <c:pt idx="34">
                  <c:v>37159</c:v>
                </c:pt>
                <c:pt idx="35">
                  <c:v>37160</c:v>
                </c:pt>
                <c:pt idx="36">
                  <c:v>37161</c:v>
                </c:pt>
                <c:pt idx="37">
                  <c:v>37162</c:v>
                </c:pt>
                <c:pt idx="38">
                  <c:v>37165</c:v>
                </c:pt>
                <c:pt idx="39">
                  <c:v>37166</c:v>
                </c:pt>
                <c:pt idx="40">
                  <c:v>37167</c:v>
                </c:pt>
                <c:pt idx="41">
                  <c:v>37168</c:v>
                </c:pt>
                <c:pt idx="42">
                  <c:v>37169</c:v>
                </c:pt>
                <c:pt idx="43">
                  <c:v>37172</c:v>
                </c:pt>
                <c:pt idx="44">
                  <c:v>37173</c:v>
                </c:pt>
                <c:pt idx="45">
                  <c:v>37174</c:v>
                </c:pt>
                <c:pt idx="46">
                  <c:v>37175</c:v>
                </c:pt>
                <c:pt idx="47">
                  <c:v>37176</c:v>
                </c:pt>
                <c:pt idx="48">
                  <c:v>37179</c:v>
                </c:pt>
                <c:pt idx="49">
                  <c:v>37180</c:v>
                </c:pt>
                <c:pt idx="50">
                  <c:v>37181</c:v>
                </c:pt>
                <c:pt idx="51">
                  <c:v>37182</c:v>
                </c:pt>
                <c:pt idx="52">
                  <c:v>37183</c:v>
                </c:pt>
                <c:pt idx="53">
                  <c:v>37186</c:v>
                </c:pt>
                <c:pt idx="54">
                  <c:v>37187</c:v>
                </c:pt>
                <c:pt idx="55">
                  <c:v>37188</c:v>
                </c:pt>
                <c:pt idx="56">
                  <c:v>37189</c:v>
                </c:pt>
                <c:pt idx="57">
                  <c:v>37190</c:v>
                </c:pt>
                <c:pt idx="58">
                  <c:v>37193</c:v>
                </c:pt>
                <c:pt idx="59">
                  <c:v>37194</c:v>
                </c:pt>
                <c:pt idx="60">
                  <c:v>37195</c:v>
                </c:pt>
                <c:pt idx="61">
                  <c:v>37196</c:v>
                </c:pt>
                <c:pt idx="62">
                  <c:v>37197</c:v>
                </c:pt>
                <c:pt idx="63">
                  <c:v>37200</c:v>
                </c:pt>
                <c:pt idx="64">
                  <c:v>37201</c:v>
                </c:pt>
                <c:pt idx="65">
                  <c:v>37202</c:v>
                </c:pt>
                <c:pt idx="66">
                  <c:v>37203</c:v>
                </c:pt>
                <c:pt idx="67">
                  <c:v>37204</c:v>
                </c:pt>
                <c:pt idx="68">
                  <c:v>37207</c:v>
                </c:pt>
                <c:pt idx="69">
                  <c:v>37208</c:v>
                </c:pt>
                <c:pt idx="70">
                  <c:v>37209</c:v>
                </c:pt>
                <c:pt idx="71">
                  <c:v>37210</c:v>
                </c:pt>
                <c:pt idx="72">
                  <c:v>37211</c:v>
                </c:pt>
                <c:pt idx="73">
                  <c:v>37214</c:v>
                </c:pt>
                <c:pt idx="74">
                  <c:v>37215</c:v>
                </c:pt>
                <c:pt idx="75">
                  <c:v>37216</c:v>
                </c:pt>
                <c:pt idx="76">
                  <c:v>37221</c:v>
                </c:pt>
                <c:pt idx="77">
                  <c:v>37222</c:v>
                </c:pt>
                <c:pt idx="78">
                  <c:v>37223</c:v>
                </c:pt>
                <c:pt idx="79">
                  <c:v>37224</c:v>
                </c:pt>
                <c:pt idx="80">
                  <c:v>37225</c:v>
                </c:pt>
                <c:pt idx="81">
                  <c:v>37228</c:v>
                </c:pt>
                <c:pt idx="82">
                  <c:v>37229</c:v>
                </c:pt>
                <c:pt idx="83">
                  <c:v>37230</c:v>
                </c:pt>
                <c:pt idx="84">
                  <c:v>37231</c:v>
                </c:pt>
                <c:pt idx="85">
                  <c:v>37232</c:v>
                </c:pt>
                <c:pt idx="86">
                  <c:v>37235</c:v>
                </c:pt>
                <c:pt idx="87">
                  <c:v>37236</c:v>
                </c:pt>
                <c:pt idx="88">
                  <c:v>37237</c:v>
                </c:pt>
                <c:pt idx="89">
                  <c:v>37238</c:v>
                </c:pt>
                <c:pt idx="90">
                  <c:v>37239</c:v>
                </c:pt>
                <c:pt idx="91">
                  <c:v>37242</c:v>
                </c:pt>
                <c:pt idx="92">
                  <c:v>37243</c:v>
                </c:pt>
                <c:pt idx="93">
                  <c:v>37244</c:v>
                </c:pt>
                <c:pt idx="94">
                  <c:v>37245</c:v>
                </c:pt>
                <c:pt idx="95">
                  <c:v>37246</c:v>
                </c:pt>
                <c:pt idx="96">
                  <c:v>37249</c:v>
                </c:pt>
                <c:pt idx="97">
                  <c:v>37251</c:v>
                </c:pt>
                <c:pt idx="98">
                  <c:v>37252</c:v>
                </c:pt>
                <c:pt idx="99">
                  <c:v>37253</c:v>
                </c:pt>
              </c:numCache>
            </c:numRef>
          </c:cat>
          <c:val>
            <c:numRef>
              <c:f>REG!$Q$11:$Q$110</c:f>
              <c:numCache>
                <c:formatCode>#,##0</c:formatCode>
                <c:ptCount val="100"/>
                <c:pt idx="0">
                  <c:v>2225.3249999999998</c:v>
                </c:pt>
                <c:pt idx="1">
                  <c:v>2124.9850000000001</c:v>
                </c:pt>
                <c:pt idx="2">
                  <c:v>2145.674</c:v>
                </c:pt>
                <c:pt idx="3">
                  <c:v>2094.9850000000001</c:v>
                </c:pt>
                <c:pt idx="4">
                  <c:v>2079.2869999999998</c:v>
                </c:pt>
                <c:pt idx="5">
                  <c:v>1611.819</c:v>
                </c:pt>
                <c:pt idx="6">
                  <c:v>1644.596</c:v>
                </c:pt>
                <c:pt idx="7">
                  <c:v>1777.097</c:v>
                </c:pt>
                <c:pt idx="8">
                  <c:v>1743.7950000000001</c:v>
                </c:pt>
                <c:pt idx="9">
                  <c:v>1716.027</c:v>
                </c:pt>
                <c:pt idx="10">
                  <c:v>1664.3050000000001</c:v>
                </c:pt>
                <c:pt idx="11">
                  <c:v>1874.5219999999999</c:v>
                </c:pt>
                <c:pt idx="12">
                  <c:v>1748.8009999999999</c:v>
                </c:pt>
                <c:pt idx="13">
                  <c:v>1821.6110000000001</c:v>
                </c:pt>
                <c:pt idx="14">
                  <c:v>1776.2909999999999</c:v>
                </c:pt>
                <c:pt idx="15">
                  <c:v>1688.4110000000001</c:v>
                </c:pt>
                <c:pt idx="16">
                  <c:v>1648.123</c:v>
                </c:pt>
                <c:pt idx="17">
                  <c:v>1788.4880000000001</c:v>
                </c:pt>
                <c:pt idx="18">
                  <c:v>1894.682</c:v>
                </c:pt>
                <c:pt idx="19">
                  <c:v>1955.0889999999999</c:v>
                </c:pt>
                <c:pt idx="20">
                  <c:v>1973.9179999999999</c:v>
                </c:pt>
                <c:pt idx="21">
                  <c:v>1973.9179999999999</c:v>
                </c:pt>
                <c:pt idx="22">
                  <c:v>850.29899999999998</c:v>
                </c:pt>
                <c:pt idx="23">
                  <c:v>995.49099999999999</c:v>
                </c:pt>
                <c:pt idx="24">
                  <c:v>1216.3050000000001</c:v>
                </c:pt>
                <c:pt idx="25">
                  <c:v>1255.9259999999999</c:v>
                </c:pt>
                <c:pt idx="26">
                  <c:v>1323.7750000000001</c:v>
                </c:pt>
                <c:pt idx="27">
                  <c:v>1378.4469999999999</c:v>
                </c:pt>
                <c:pt idx="28">
                  <c:v>1308.2909999999999</c:v>
                </c:pt>
                <c:pt idx="29">
                  <c:v>1524.0840000000001</c:v>
                </c:pt>
                <c:pt idx="30">
                  <c:v>1336.3489999999999</c:v>
                </c:pt>
                <c:pt idx="31">
                  <c:v>1268.3630000000001</c:v>
                </c:pt>
                <c:pt idx="32">
                  <c:v>1211.328</c:v>
                </c:pt>
                <c:pt idx="33">
                  <c:v>1507.0550000000001</c:v>
                </c:pt>
                <c:pt idx="34">
                  <c:v>1350.778</c:v>
                </c:pt>
                <c:pt idx="35">
                  <c:v>1365.5650000000001</c:v>
                </c:pt>
                <c:pt idx="36">
                  <c:v>1406.354</c:v>
                </c:pt>
                <c:pt idx="37">
                  <c:v>1483.992</c:v>
                </c:pt>
                <c:pt idx="38">
                  <c:v>1438.6379999999999</c:v>
                </c:pt>
                <c:pt idx="39">
                  <c:v>1284.451</c:v>
                </c:pt>
                <c:pt idx="40">
                  <c:v>554.98400000000004</c:v>
                </c:pt>
                <c:pt idx="41">
                  <c:v>632.76400000000001</c:v>
                </c:pt>
                <c:pt idx="42">
                  <c:v>490.476</c:v>
                </c:pt>
                <c:pt idx="43">
                  <c:v>559.63</c:v>
                </c:pt>
                <c:pt idx="44">
                  <c:v>515.33900000000006</c:v>
                </c:pt>
                <c:pt idx="45">
                  <c:v>495.30200000000002</c:v>
                </c:pt>
                <c:pt idx="46">
                  <c:v>538.06100000000004</c:v>
                </c:pt>
                <c:pt idx="47">
                  <c:v>602.75099999999998</c:v>
                </c:pt>
                <c:pt idx="48">
                  <c:v>580.12800000000004</c:v>
                </c:pt>
                <c:pt idx="49">
                  <c:v>513.09299999999996</c:v>
                </c:pt>
                <c:pt idx="50">
                  <c:v>580.58399999999995</c:v>
                </c:pt>
                <c:pt idx="51">
                  <c:v>548.55799999999999</c:v>
                </c:pt>
                <c:pt idx="52">
                  <c:v>534.12</c:v>
                </c:pt>
                <c:pt idx="53">
                  <c:v>596.22500000000002</c:v>
                </c:pt>
                <c:pt idx="54">
                  <c:v>555.53</c:v>
                </c:pt>
                <c:pt idx="55">
                  <c:v>578.45299999999997</c:v>
                </c:pt>
                <c:pt idx="56">
                  <c:v>566.70299999999997</c:v>
                </c:pt>
                <c:pt idx="57">
                  <c:v>580.91700000000003</c:v>
                </c:pt>
                <c:pt idx="58">
                  <c:v>595.70899999999995</c:v>
                </c:pt>
                <c:pt idx="59">
                  <c:v>625.08399999999995</c:v>
                </c:pt>
                <c:pt idx="60">
                  <c:v>625.36400000000003</c:v>
                </c:pt>
                <c:pt idx="61">
                  <c:v>407.82100000000003</c:v>
                </c:pt>
                <c:pt idx="62">
                  <c:v>409.05399999999997</c:v>
                </c:pt>
                <c:pt idx="63">
                  <c:v>546.87</c:v>
                </c:pt>
                <c:pt idx="64">
                  <c:v>618.4</c:v>
                </c:pt>
                <c:pt idx="65">
                  <c:v>559.29300000000001</c:v>
                </c:pt>
                <c:pt idx="66">
                  <c:v>566.61400000000003</c:v>
                </c:pt>
                <c:pt idx="67">
                  <c:v>582.274</c:v>
                </c:pt>
                <c:pt idx="68">
                  <c:v>728.02200000000005</c:v>
                </c:pt>
                <c:pt idx="69">
                  <c:v>618.94000000000005</c:v>
                </c:pt>
                <c:pt idx="70">
                  <c:v>690.96699999999998</c:v>
                </c:pt>
                <c:pt idx="71">
                  <c:v>728.21699999999998</c:v>
                </c:pt>
                <c:pt idx="72">
                  <c:v>629.77700000000004</c:v>
                </c:pt>
                <c:pt idx="73">
                  <c:v>450.43200000000002</c:v>
                </c:pt>
                <c:pt idx="74">
                  <c:v>516.96699999999998</c:v>
                </c:pt>
                <c:pt idx="75">
                  <c:v>681.35799999999995</c:v>
                </c:pt>
                <c:pt idx="76">
                  <c:v>729.55399999999997</c:v>
                </c:pt>
                <c:pt idx="77">
                  <c:v>776.34400000000005</c:v>
                </c:pt>
                <c:pt idx="78">
                  <c:v>918.45799999999997</c:v>
                </c:pt>
                <c:pt idx="79">
                  <c:v>913.34799999999996</c:v>
                </c:pt>
                <c:pt idx="80">
                  <c:v>980.64099999999996</c:v>
                </c:pt>
                <c:pt idx="81">
                  <c:v>589.75699999999995</c:v>
                </c:pt>
                <c:pt idx="82">
                  <c:v>511.25</c:v>
                </c:pt>
                <c:pt idx="83">
                  <c:v>508.541</c:v>
                </c:pt>
                <c:pt idx="84">
                  <c:v>529.505</c:v>
                </c:pt>
                <c:pt idx="85">
                  <c:v>484.80500000000001</c:v>
                </c:pt>
                <c:pt idx="86">
                  <c:v>346.16500000000002</c:v>
                </c:pt>
                <c:pt idx="87">
                  <c:v>490.92899999999997</c:v>
                </c:pt>
                <c:pt idx="88">
                  <c:v>527.43399999999997</c:v>
                </c:pt>
                <c:pt idx="89">
                  <c:v>390.06700000000001</c:v>
                </c:pt>
                <c:pt idx="90">
                  <c:v>301.541</c:v>
                </c:pt>
                <c:pt idx="91">
                  <c:v>410.20600000000002</c:v>
                </c:pt>
                <c:pt idx="92">
                  <c:v>407.38099999999997</c:v>
                </c:pt>
                <c:pt idx="93">
                  <c:v>453.17599999999999</c:v>
                </c:pt>
                <c:pt idx="94">
                  <c:v>502.34800000000001</c:v>
                </c:pt>
                <c:pt idx="95">
                  <c:v>348.23399999999998</c:v>
                </c:pt>
                <c:pt idx="96">
                  <c:v>347.55200000000002</c:v>
                </c:pt>
                <c:pt idx="97">
                  <c:v>305.387</c:v>
                </c:pt>
                <c:pt idx="98">
                  <c:v>532.63099999999997</c:v>
                </c:pt>
                <c:pt idx="99">
                  <c:v>464.94600000000003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D-44CA-BC38-E0B219BE8E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12876112"/>
        <c:axId val="1"/>
      </c:barChart>
      <c:catAx>
        <c:axId val="211287611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112876112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15786544030026E-2"/>
          <c:y val="0.22681275809179219"/>
          <c:w val="0.92361791202521704"/>
          <c:h val="0.572186730640657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SPEC!$N$10:$N$110</c:f>
              <c:numCache>
                <c:formatCode>0</c:formatCode>
                <c:ptCount val="101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  <c:pt idx="100">
                  <c:v>37253</c:v>
                </c:pt>
              </c:numCache>
            </c:numRef>
          </c:cat>
          <c:val>
            <c:numRef>
              <c:f>SPEC!$O$10:$O$110</c:f>
              <c:numCache>
                <c:formatCode>#,##0</c:formatCode>
                <c:ptCount val="101"/>
                <c:pt idx="0">
                  <c:v>-13.673</c:v>
                </c:pt>
                <c:pt idx="1">
                  <c:v>-15.105</c:v>
                </c:pt>
                <c:pt idx="2">
                  <c:v>2.1000000000000001E-2</c:v>
                </c:pt>
                <c:pt idx="3">
                  <c:v>-3.0369999999999999</c:v>
                </c:pt>
                <c:pt idx="4">
                  <c:v>36.280999999999999</c:v>
                </c:pt>
                <c:pt idx="5">
                  <c:v>-67.795000000000002</c:v>
                </c:pt>
                <c:pt idx="6">
                  <c:v>-31.454000000000001</c:v>
                </c:pt>
                <c:pt idx="7">
                  <c:v>-141.92599999999999</c:v>
                </c:pt>
                <c:pt idx="8">
                  <c:v>-581.87400000000002</c:v>
                </c:pt>
                <c:pt idx="9">
                  <c:v>180.452</c:v>
                </c:pt>
                <c:pt idx="10">
                  <c:v>61.750999999999998</c:v>
                </c:pt>
                <c:pt idx="11">
                  <c:v>195.339</c:v>
                </c:pt>
                <c:pt idx="12">
                  <c:v>131.99199999999999</c:v>
                </c:pt>
                <c:pt idx="13">
                  <c:v>325.935</c:v>
                </c:pt>
                <c:pt idx="14">
                  <c:v>-55.436</c:v>
                </c:pt>
                <c:pt idx="15">
                  <c:v>106.78100000000001</c:v>
                </c:pt>
                <c:pt idx="16">
                  <c:v>118.184</c:v>
                </c:pt>
                <c:pt idx="17">
                  <c:v>-38.814999999999998</c:v>
                </c:pt>
                <c:pt idx="18">
                  <c:v>-15.565</c:v>
                </c:pt>
                <c:pt idx="19">
                  <c:v>79.444000000000003</c:v>
                </c:pt>
                <c:pt idx="20">
                  <c:v>46.715000000000003</c:v>
                </c:pt>
                <c:pt idx="21">
                  <c:v>112.705</c:v>
                </c:pt>
                <c:pt idx="22">
                  <c:v>-34.426000000000002</c:v>
                </c:pt>
                <c:pt idx="23">
                  <c:v>-52.637</c:v>
                </c:pt>
                <c:pt idx="24">
                  <c:v>-24.8</c:v>
                </c:pt>
                <c:pt idx="25">
                  <c:v>130.65799999999999</c:v>
                </c:pt>
                <c:pt idx="26">
                  <c:v>0.184</c:v>
                </c:pt>
                <c:pt idx="27">
                  <c:v>-237.553</c:v>
                </c:pt>
                <c:pt idx="28">
                  <c:v>-83.968000000000004</c:v>
                </c:pt>
                <c:pt idx="29">
                  <c:v>208.46199999999999</c:v>
                </c:pt>
                <c:pt idx="30">
                  <c:v>186.96199999999999</c:v>
                </c:pt>
                <c:pt idx="31">
                  <c:v>24.355</c:v>
                </c:pt>
                <c:pt idx="32">
                  <c:v>-41.375999999999998</c:v>
                </c:pt>
                <c:pt idx="33">
                  <c:v>23.228999999999999</c:v>
                </c:pt>
                <c:pt idx="34">
                  <c:v>432.38799999999998</c:v>
                </c:pt>
                <c:pt idx="35">
                  <c:v>-320.38499999999999</c:v>
                </c:pt>
                <c:pt idx="36">
                  <c:v>1.0029999999999999</c:v>
                </c:pt>
                <c:pt idx="37">
                  <c:v>65.471999999999994</c:v>
                </c:pt>
                <c:pt idx="38">
                  <c:v>49.795999999999999</c:v>
                </c:pt>
                <c:pt idx="39">
                  <c:v>126.107</c:v>
                </c:pt>
                <c:pt idx="40">
                  <c:v>-11.016999999999999</c:v>
                </c:pt>
                <c:pt idx="41">
                  <c:v>11.605</c:v>
                </c:pt>
                <c:pt idx="42">
                  <c:v>-150.90600000000001</c:v>
                </c:pt>
                <c:pt idx="43">
                  <c:v>192.637</c:v>
                </c:pt>
                <c:pt idx="44">
                  <c:v>88.301000000000002</c:v>
                </c:pt>
                <c:pt idx="45">
                  <c:v>-65.302999999999997</c:v>
                </c:pt>
                <c:pt idx="46">
                  <c:v>-242.29900000000001</c:v>
                </c:pt>
                <c:pt idx="47">
                  <c:v>-43.186999999999998</c:v>
                </c:pt>
                <c:pt idx="48">
                  <c:v>136.89099999999999</c:v>
                </c:pt>
                <c:pt idx="49">
                  <c:v>36.037999999999997</c:v>
                </c:pt>
                <c:pt idx="50">
                  <c:v>-141.05099999999999</c:v>
                </c:pt>
                <c:pt idx="51">
                  <c:v>110.306</c:v>
                </c:pt>
                <c:pt idx="52">
                  <c:v>-179.35499999999999</c:v>
                </c:pt>
                <c:pt idx="53">
                  <c:v>-283.03300000000002</c:v>
                </c:pt>
                <c:pt idx="54">
                  <c:v>-217.38399999999999</c:v>
                </c:pt>
                <c:pt idx="55">
                  <c:v>202.661</c:v>
                </c:pt>
                <c:pt idx="56">
                  <c:v>-256.952</c:v>
                </c:pt>
                <c:pt idx="57">
                  <c:v>-42.207999999999998</c:v>
                </c:pt>
                <c:pt idx="58">
                  <c:v>-30.893000000000001</c:v>
                </c:pt>
                <c:pt idx="59">
                  <c:v>37.549999999999997</c:v>
                </c:pt>
                <c:pt idx="60">
                  <c:v>-105.916</c:v>
                </c:pt>
                <c:pt idx="61">
                  <c:v>94.742000000000004</c:v>
                </c:pt>
                <c:pt idx="62">
                  <c:v>0.26700000000000002</c:v>
                </c:pt>
                <c:pt idx="63">
                  <c:v>12.235939999999944</c:v>
                </c:pt>
                <c:pt idx="64">
                  <c:v>-110.696</c:v>
                </c:pt>
                <c:pt idx="65">
                  <c:v>9.4109999999999996</c:v>
                </c:pt>
                <c:pt idx="66">
                  <c:v>-10.531000000000001</c:v>
                </c:pt>
                <c:pt idx="67">
                  <c:v>-185.05500000000001</c:v>
                </c:pt>
                <c:pt idx="68">
                  <c:v>48.972000000000001</c:v>
                </c:pt>
                <c:pt idx="69">
                  <c:v>93.606999999999999</c:v>
                </c:pt>
                <c:pt idx="70">
                  <c:v>-99.569000000000003</c:v>
                </c:pt>
                <c:pt idx="71">
                  <c:v>121.148</c:v>
                </c:pt>
                <c:pt idx="72">
                  <c:v>181.96799999999999</c:v>
                </c:pt>
                <c:pt idx="73">
                  <c:v>-44.698</c:v>
                </c:pt>
                <c:pt idx="74">
                  <c:v>9.8209999999999997</c:v>
                </c:pt>
                <c:pt idx="75">
                  <c:v>-59.188000000000002</c:v>
                </c:pt>
                <c:pt idx="76">
                  <c:v>109.52</c:v>
                </c:pt>
                <c:pt idx="77">
                  <c:v>47.61</c:v>
                </c:pt>
                <c:pt idx="78">
                  <c:v>0.03</c:v>
                </c:pt>
                <c:pt idx="79">
                  <c:v>4.0220000000000002</c:v>
                </c:pt>
                <c:pt idx="80">
                  <c:v>78.117999999999995</c:v>
                </c:pt>
                <c:pt idx="81">
                  <c:v>-107.77</c:v>
                </c:pt>
                <c:pt idx="82">
                  <c:v>23.530999999999999</c:v>
                </c:pt>
                <c:pt idx="83">
                  <c:v>12.96</c:v>
                </c:pt>
                <c:pt idx="84">
                  <c:v>127.029</c:v>
                </c:pt>
                <c:pt idx="85">
                  <c:v>4.4770000000000003</c:v>
                </c:pt>
                <c:pt idx="86">
                  <c:v>-20.207999999999998</c:v>
                </c:pt>
                <c:pt idx="87">
                  <c:v>-120.31</c:v>
                </c:pt>
                <c:pt idx="88">
                  <c:v>18.012</c:v>
                </c:pt>
                <c:pt idx="89">
                  <c:v>84.363</c:v>
                </c:pt>
                <c:pt idx="90">
                  <c:v>-11.621</c:v>
                </c:pt>
                <c:pt idx="91">
                  <c:v>-118.863</c:v>
                </c:pt>
                <c:pt idx="92">
                  <c:v>109.48099999999999</c:v>
                </c:pt>
                <c:pt idx="93">
                  <c:v>83.835999999999999</c:v>
                </c:pt>
                <c:pt idx="94">
                  <c:v>63.595999999999997</c:v>
                </c:pt>
                <c:pt idx="95">
                  <c:v>8.2479999999999993</c:v>
                </c:pt>
                <c:pt idx="96">
                  <c:v>9.5440000000000005</c:v>
                </c:pt>
                <c:pt idx="97">
                  <c:v>0</c:v>
                </c:pt>
                <c:pt idx="98">
                  <c:v>0.215</c:v>
                </c:pt>
                <c:pt idx="99">
                  <c:v>4.2000000000000003E-2</c:v>
                </c:pt>
                <c:pt idx="100">
                  <c:v>4.4999999999999998E-2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8-4ED4-BDD7-04B91C38C8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12872272"/>
        <c:axId val="1"/>
      </c:barChart>
      <c:catAx>
        <c:axId val="211287227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112872272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05802430041038E-2"/>
          <c:y val="0.2291748504558779"/>
          <c:w val="0.91587036450615567"/>
          <c:h val="0.567728606811152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SPEC!$N$10:$N$110</c:f>
              <c:numCache>
                <c:formatCode>0</c:formatCode>
                <c:ptCount val="101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  <c:pt idx="100">
                  <c:v>37253</c:v>
                </c:pt>
              </c:numCache>
            </c:numRef>
          </c:cat>
          <c:val>
            <c:numRef>
              <c:f>SPEC!$P$10:$P$110</c:f>
              <c:numCache>
                <c:formatCode>#,##0</c:formatCode>
                <c:ptCount val="101"/>
                <c:pt idx="0">
                  <c:v>100</c:v>
                </c:pt>
                <c:pt idx="1">
                  <c:v>260</c:v>
                </c:pt>
                <c:pt idx="2">
                  <c:v>203.50799999999998</c:v>
                </c:pt>
                <c:pt idx="3">
                  <c:v>-37.823999999999998</c:v>
                </c:pt>
                <c:pt idx="4">
                  <c:v>4.4870000000000019</c:v>
                </c:pt>
                <c:pt idx="5">
                  <c:v>-49.635000000000005</c:v>
                </c:pt>
                <c:pt idx="6">
                  <c:v>-65.984000000000009</c:v>
                </c:pt>
                <c:pt idx="7">
                  <c:v>-207.93099999999998</c:v>
                </c:pt>
                <c:pt idx="8">
                  <c:v>-786.76800000000003</c:v>
                </c:pt>
                <c:pt idx="9">
                  <c:v>-642.59699999999998</c:v>
                </c:pt>
                <c:pt idx="10">
                  <c:v>-513.05100000000004</c:v>
                </c:pt>
                <c:pt idx="11">
                  <c:v>-286.25799999999998</c:v>
                </c:pt>
                <c:pt idx="12">
                  <c:v>-12.34000000000006</c:v>
                </c:pt>
                <c:pt idx="13">
                  <c:v>895.46900000000005</c:v>
                </c:pt>
                <c:pt idx="14">
                  <c:v>659.58100000000002</c:v>
                </c:pt>
                <c:pt idx="15">
                  <c:v>704.6110000000001</c:v>
                </c:pt>
                <c:pt idx="16">
                  <c:v>627.45600000000002</c:v>
                </c:pt>
                <c:pt idx="17">
                  <c:v>456.64900000000006</c:v>
                </c:pt>
                <c:pt idx="18">
                  <c:v>115.149</c:v>
                </c:pt>
                <c:pt idx="19">
                  <c:v>250.029</c:v>
                </c:pt>
                <c:pt idx="20">
                  <c:v>189.96299999999999</c:v>
                </c:pt>
                <c:pt idx="21">
                  <c:v>184.48400000000001</c:v>
                </c:pt>
                <c:pt idx="22">
                  <c:v>188.87299999999999</c:v>
                </c:pt>
                <c:pt idx="23">
                  <c:v>151.80099999999999</c:v>
                </c:pt>
                <c:pt idx="24">
                  <c:v>47.557000000000016</c:v>
                </c:pt>
                <c:pt idx="25">
                  <c:v>131.49999999999997</c:v>
                </c:pt>
                <c:pt idx="26">
                  <c:v>18.978999999999989</c:v>
                </c:pt>
                <c:pt idx="27">
                  <c:v>-184.14800000000002</c:v>
                </c:pt>
                <c:pt idx="28">
                  <c:v>-215.47900000000004</c:v>
                </c:pt>
                <c:pt idx="29">
                  <c:v>17.782999999999959</c:v>
                </c:pt>
                <c:pt idx="30">
                  <c:v>74.086999999999989</c:v>
                </c:pt>
                <c:pt idx="31">
                  <c:v>98.257999999999967</c:v>
                </c:pt>
                <c:pt idx="32">
                  <c:v>294.435</c:v>
                </c:pt>
                <c:pt idx="33">
                  <c:v>401.63200000000001</c:v>
                </c:pt>
                <c:pt idx="34">
                  <c:v>625.55799999999999</c:v>
                </c:pt>
                <c:pt idx="35">
                  <c:v>118.21100000000001</c:v>
                </c:pt>
                <c:pt idx="36">
                  <c:v>94.858999999999995</c:v>
                </c:pt>
                <c:pt idx="37">
                  <c:v>201.70699999999994</c:v>
                </c:pt>
                <c:pt idx="38">
                  <c:v>228.27399999999997</c:v>
                </c:pt>
                <c:pt idx="39">
                  <c:v>-78.007000000000033</c:v>
                </c:pt>
                <c:pt idx="40">
                  <c:v>231.36099999999999</c:v>
                </c:pt>
                <c:pt idx="41">
                  <c:v>241.96299999999999</c:v>
                </c:pt>
                <c:pt idx="42">
                  <c:v>25.58499999999998</c:v>
                </c:pt>
                <c:pt idx="43">
                  <c:v>168.42599999999999</c:v>
                </c:pt>
                <c:pt idx="44">
                  <c:v>130.62</c:v>
                </c:pt>
                <c:pt idx="45">
                  <c:v>76.334000000000003</c:v>
                </c:pt>
                <c:pt idx="46">
                  <c:v>-177.57000000000002</c:v>
                </c:pt>
                <c:pt idx="47">
                  <c:v>-69.851000000000013</c:v>
                </c:pt>
                <c:pt idx="48">
                  <c:v>-125.59700000000001</c:v>
                </c:pt>
                <c:pt idx="49">
                  <c:v>-177.86</c:v>
                </c:pt>
                <c:pt idx="50">
                  <c:v>-253.608</c:v>
                </c:pt>
                <c:pt idx="51">
                  <c:v>98.997</c:v>
                </c:pt>
                <c:pt idx="52">
                  <c:v>-37.171000000000021</c:v>
                </c:pt>
                <c:pt idx="53">
                  <c:v>-457.09500000000003</c:v>
                </c:pt>
                <c:pt idx="54">
                  <c:v>-710.51699999999994</c:v>
                </c:pt>
                <c:pt idx="55">
                  <c:v>-366.80500000000001</c:v>
                </c:pt>
                <c:pt idx="56">
                  <c:v>-734.0630000000001</c:v>
                </c:pt>
                <c:pt idx="57">
                  <c:v>-596.91600000000005</c:v>
                </c:pt>
                <c:pt idx="58">
                  <c:v>-344.77599999999995</c:v>
                </c:pt>
                <c:pt idx="59">
                  <c:v>-89.841999999999999</c:v>
                </c:pt>
                <c:pt idx="60">
                  <c:v>-398.41899999999998</c:v>
                </c:pt>
                <c:pt idx="61">
                  <c:v>-46.72499999999998</c:v>
                </c:pt>
                <c:pt idx="62">
                  <c:v>-4.2499999999999956</c:v>
                </c:pt>
                <c:pt idx="63">
                  <c:v>38.87893999999995</c:v>
                </c:pt>
                <c:pt idx="64">
                  <c:v>-109.36706000000005</c:v>
                </c:pt>
                <c:pt idx="65">
                  <c:v>5.9599399999999445</c:v>
                </c:pt>
                <c:pt idx="66">
                  <c:v>-99.313060000000064</c:v>
                </c:pt>
                <c:pt idx="67">
                  <c:v>-284.63506000000007</c:v>
                </c:pt>
                <c:pt idx="68">
                  <c:v>-247.89899999999997</c:v>
                </c:pt>
                <c:pt idx="69">
                  <c:v>-43.596000000000004</c:v>
                </c:pt>
                <c:pt idx="70">
                  <c:v>-152.57600000000002</c:v>
                </c:pt>
                <c:pt idx="71">
                  <c:v>-20.89700000000002</c:v>
                </c:pt>
                <c:pt idx="72">
                  <c:v>346.12599999999998</c:v>
                </c:pt>
                <c:pt idx="73">
                  <c:v>252.45599999999999</c:v>
                </c:pt>
                <c:pt idx="74">
                  <c:v>168.66999999999996</c:v>
                </c:pt>
                <c:pt idx="75">
                  <c:v>209.05100000000004</c:v>
                </c:pt>
                <c:pt idx="76">
                  <c:v>197.42299999999997</c:v>
                </c:pt>
                <c:pt idx="77">
                  <c:v>63.064999999999998</c:v>
                </c:pt>
                <c:pt idx="78">
                  <c:v>107.79299999999999</c:v>
                </c:pt>
                <c:pt idx="79">
                  <c:v>101.994</c:v>
                </c:pt>
                <c:pt idx="80">
                  <c:v>239.29999999999998</c:v>
                </c:pt>
                <c:pt idx="81">
                  <c:v>22.010000000000005</c:v>
                </c:pt>
                <c:pt idx="82">
                  <c:v>-2.0689999999999955</c:v>
                </c:pt>
                <c:pt idx="83">
                  <c:v>10.861000000000004</c:v>
                </c:pt>
                <c:pt idx="84">
                  <c:v>133.86799999999999</c:v>
                </c:pt>
                <c:pt idx="85">
                  <c:v>60.227000000000004</c:v>
                </c:pt>
                <c:pt idx="86">
                  <c:v>147.78899999999999</c:v>
                </c:pt>
                <c:pt idx="87">
                  <c:v>3.9480000000000075</c:v>
                </c:pt>
                <c:pt idx="88">
                  <c:v>9</c:v>
                </c:pt>
                <c:pt idx="89">
                  <c:v>-33.665999999999997</c:v>
                </c:pt>
                <c:pt idx="90">
                  <c:v>-49.764000000000003</c:v>
                </c:pt>
                <c:pt idx="91">
                  <c:v>-148.41900000000001</c:v>
                </c:pt>
                <c:pt idx="92">
                  <c:v>81.372</c:v>
                </c:pt>
                <c:pt idx="93">
                  <c:v>147.196</c:v>
                </c:pt>
                <c:pt idx="94">
                  <c:v>126.42899999999997</c:v>
                </c:pt>
                <c:pt idx="95">
                  <c:v>146.29799999999997</c:v>
                </c:pt>
                <c:pt idx="96">
                  <c:v>274.70499999999998</c:v>
                </c:pt>
                <c:pt idx="97">
                  <c:v>165.22399999999999</c:v>
                </c:pt>
                <c:pt idx="98">
                  <c:v>81.602999999999994</c:v>
                </c:pt>
                <c:pt idx="99">
                  <c:v>18.049000000000003</c:v>
                </c:pt>
                <c:pt idx="100">
                  <c:v>9.8460000000000001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4-413E-B10A-B1A528CD42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12874672"/>
        <c:axId val="1"/>
      </c:barChart>
      <c:catAx>
        <c:axId val="211287467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112874672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736317347807776"/>
          <c:y val="4.615547863114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67039668475972E-2"/>
          <c:y val="0.22564900664117291"/>
          <c:w val="0.92718073811551482"/>
          <c:h val="0.6154063817486533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SPEC!$N$92:$N$111</c:f>
              <c:numCache>
                <c:formatCode>0</c:formatCode>
                <c:ptCount val="20"/>
                <c:pt idx="0">
                  <c:v>37228</c:v>
                </c:pt>
                <c:pt idx="1">
                  <c:v>37229</c:v>
                </c:pt>
                <c:pt idx="2">
                  <c:v>37230</c:v>
                </c:pt>
                <c:pt idx="3">
                  <c:v>37231</c:v>
                </c:pt>
                <c:pt idx="4">
                  <c:v>37232</c:v>
                </c:pt>
                <c:pt idx="5">
                  <c:v>37235</c:v>
                </c:pt>
                <c:pt idx="6">
                  <c:v>37236</c:v>
                </c:pt>
                <c:pt idx="7">
                  <c:v>37237</c:v>
                </c:pt>
                <c:pt idx="8">
                  <c:v>37238</c:v>
                </c:pt>
                <c:pt idx="9">
                  <c:v>37239</c:v>
                </c:pt>
                <c:pt idx="10">
                  <c:v>37242</c:v>
                </c:pt>
                <c:pt idx="11">
                  <c:v>37243</c:v>
                </c:pt>
                <c:pt idx="12">
                  <c:v>37244</c:v>
                </c:pt>
                <c:pt idx="13">
                  <c:v>37245</c:v>
                </c:pt>
                <c:pt idx="14">
                  <c:v>37246</c:v>
                </c:pt>
                <c:pt idx="15">
                  <c:v>37249</c:v>
                </c:pt>
                <c:pt idx="16">
                  <c:v>37251</c:v>
                </c:pt>
                <c:pt idx="17">
                  <c:v>37252</c:v>
                </c:pt>
                <c:pt idx="18">
                  <c:v>37253</c:v>
                </c:pt>
                <c:pt idx="19">
                  <c:v>37256</c:v>
                </c:pt>
              </c:numCache>
            </c:numRef>
          </c:cat>
          <c:val>
            <c:numRef>
              <c:f>SPEC!$Q$92:$Q$111</c:f>
              <c:numCache>
                <c:formatCode>#,##0</c:formatCode>
                <c:ptCount val="20"/>
                <c:pt idx="0">
                  <c:v>23.530999999999999</c:v>
                </c:pt>
                <c:pt idx="1">
                  <c:v>36.491</c:v>
                </c:pt>
                <c:pt idx="2">
                  <c:v>163.51999999999998</c:v>
                </c:pt>
                <c:pt idx="3">
                  <c:v>167.99699999999999</c:v>
                </c:pt>
                <c:pt idx="4">
                  <c:v>147.78899999999999</c:v>
                </c:pt>
                <c:pt idx="5">
                  <c:v>27.478999999999985</c:v>
                </c:pt>
                <c:pt idx="6">
                  <c:v>45.490999999999985</c:v>
                </c:pt>
                <c:pt idx="7">
                  <c:v>129.85399999999998</c:v>
                </c:pt>
                <c:pt idx="8">
                  <c:v>118.23299999999999</c:v>
                </c:pt>
                <c:pt idx="9">
                  <c:v>-0.63000000000000966</c:v>
                </c:pt>
                <c:pt idx="10">
                  <c:v>108.85099999999998</c:v>
                </c:pt>
                <c:pt idx="11">
                  <c:v>192.68699999999998</c:v>
                </c:pt>
                <c:pt idx="12">
                  <c:v>256.28299999999996</c:v>
                </c:pt>
                <c:pt idx="13">
                  <c:v>264.53099999999995</c:v>
                </c:pt>
                <c:pt idx="14">
                  <c:v>274.07499999999993</c:v>
                </c:pt>
                <c:pt idx="15">
                  <c:v>274.07499999999993</c:v>
                </c:pt>
                <c:pt idx="16">
                  <c:v>274.28999999999991</c:v>
                </c:pt>
                <c:pt idx="17">
                  <c:v>274.33199999999988</c:v>
                </c:pt>
                <c:pt idx="18">
                  <c:v>274.3769999999999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1-4FB6-815D-E9CB94B8CB6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12877072"/>
        <c:axId val="1"/>
      </c:barChart>
      <c:catAx>
        <c:axId val="211287707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112877072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9505406258225512"/>
          <c:y val="4.712186442237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58997136165016E-2"/>
          <c:y val="0.23037355939829632"/>
          <c:w val="0.91573201117393022"/>
          <c:h val="0.5654623730685455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SPEC!$N$51:$N$110</c:f>
              <c:numCache>
                <c:formatCode>0</c:formatCode>
                <c:ptCount val="60"/>
                <c:pt idx="0">
                  <c:v>37167</c:v>
                </c:pt>
                <c:pt idx="1">
                  <c:v>37168</c:v>
                </c:pt>
                <c:pt idx="2">
                  <c:v>37169</c:v>
                </c:pt>
                <c:pt idx="3">
                  <c:v>37172</c:v>
                </c:pt>
                <c:pt idx="4">
                  <c:v>37173</c:v>
                </c:pt>
                <c:pt idx="5">
                  <c:v>37174</c:v>
                </c:pt>
                <c:pt idx="6">
                  <c:v>37175</c:v>
                </c:pt>
                <c:pt idx="7">
                  <c:v>37176</c:v>
                </c:pt>
                <c:pt idx="8">
                  <c:v>37179</c:v>
                </c:pt>
                <c:pt idx="9">
                  <c:v>37180</c:v>
                </c:pt>
                <c:pt idx="10">
                  <c:v>37181</c:v>
                </c:pt>
                <c:pt idx="11">
                  <c:v>37182</c:v>
                </c:pt>
                <c:pt idx="12">
                  <c:v>37183</c:v>
                </c:pt>
                <c:pt idx="13">
                  <c:v>37186</c:v>
                </c:pt>
                <c:pt idx="14">
                  <c:v>37187</c:v>
                </c:pt>
                <c:pt idx="15">
                  <c:v>37188</c:v>
                </c:pt>
                <c:pt idx="16">
                  <c:v>37189</c:v>
                </c:pt>
                <c:pt idx="17">
                  <c:v>37190</c:v>
                </c:pt>
                <c:pt idx="18">
                  <c:v>37193</c:v>
                </c:pt>
                <c:pt idx="19">
                  <c:v>37194</c:v>
                </c:pt>
                <c:pt idx="20">
                  <c:v>37195</c:v>
                </c:pt>
                <c:pt idx="21">
                  <c:v>37196</c:v>
                </c:pt>
                <c:pt idx="22">
                  <c:v>37197</c:v>
                </c:pt>
                <c:pt idx="23">
                  <c:v>37200</c:v>
                </c:pt>
                <c:pt idx="24">
                  <c:v>37201</c:v>
                </c:pt>
                <c:pt idx="25">
                  <c:v>37202</c:v>
                </c:pt>
                <c:pt idx="26">
                  <c:v>37203</c:v>
                </c:pt>
                <c:pt idx="27">
                  <c:v>37204</c:v>
                </c:pt>
                <c:pt idx="28">
                  <c:v>37207</c:v>
                </c:pt>
                <c:pt idx="29">
                  <c:v>37208</c:v>
                </c:pt>
                <c:pt idx="30">
                  <c:v>37209</c:v>
                </c:pt>
                <c:pt idx="31">
                  <c:v>37210</c:v>
                </c:pt>
                <c:pt idx="32">
                  <c:v>37211</c:v>
                </c:pt>
                <c:pt idx="33">
                  <c:v>37214</c:v>
                </c:pt>
                <c:pt idx="34">
                  <c:v>37215</c:v>
                </c:pt>
                <c:pt idx="35">
                  <c:v>37216</c:v>
                </c:pt>
                <c:pt idx="36">
                  <c:v>37221</c:v>
                </c:pt>
                <c:pt idx="37">
                  <c:v>37222</c:v>
                </c:pt>
                <c:pt idx="38">
                  <c:v>37223</c:v>
                </c:pt>
                <c:pt idx="39">
                  <c:v>37224</c:v>
                </c:pt>
                <c:pt idx="40">
                  <c:v>37225</c:v>
                </c:pt>
                <c:pt idx="41">
                  <c:v>37228</c:v>
                </c:pt>
                <c:pt idx="42">
                  <c:v>37229</c:v>
                </c:pt>
                <c:pt idx="43">
                  <c:v>37230</c:v>
                </c:pt>
                <c:pt idx="44">
                  <c:v>37231</c:v>
                </c:pt>
                <c:pt idx="45">
                  <c:v>37232</c:v>
                </c:pt>
                <c:pt idx="46">
                  <c:v>37235</c:v>
                </c:pt>
                <c:pt idx="47">
                  <c:v>37236</c:v>
                </c:pt>
                <c:pt idx="48">
                  <c:v>37237</c:v>
                </c:pt>
                <c:pt idx="49">
                  <c:v>37238</c:v>
                </c:pt>
                <c:pt idx="50">
                  <c:v>37239</c:v>
                </c:pt>
                <c:pt idx="51">
                  <c:v>37242</c:v>
                </c:pt>
                <c:pt idx="52">
                  <c:v>37243</c:v>
                </c:pt>
                <c:pt idx="53">
                  <c:v>37244</c:v>
                </c:pt>
                <c:pt idx="54">
                  <c:v>37245</c:v>
                </c:pt>
                <c:pt idx="55">
                  <c:v>37246</c:v>
                </c:pt>
                <c:pt idx="56">
                  <c:v>37249</c:v>
                </c:pt>
                <c:pt idx="57">
                  <c:v>37251</c:v>
                </c:pt>
                <c:pt idx="58">
                  <c:v>37252</c:v>
                </c:pt>
                <c:pt idx="59">
                  <c:v>37253</c:v>
                </c:pt>
              </c:numCache>
            </c:numRef>
          </c:cat>
          <c:val>
            <c:numRef>
              <c:f>SPEC!$R$51:$R$110</c:f>
              <c:numCache>
                <c:formatCode>#,##0</c:formatCode>
                <c:ptCount val="60"/>
                <c:pt idx="0">
                  <c:v>126.69500000000001</c:v>
                </c:pt>
                <c:pt idx="1">
                  <c:v>-24.210999999999999</c:v>
                </c:pt>
                <c:pt idx="2">
                  <c:v>168.42599999999999</c:v>
                </c:pt>
                <c:pt idx="3">
                  <c:v>256.72699999999998</c:v>
                </c:pt>
                <c:pt idx="4">
                  <c:v>191.42399999999998</c:v>
                </c:pt>
                <c:pt idx="5">
                  <c:v>-50.875000000000028</c:v>
                </c:pt>
                <c:pt idx="6">
                  <c:v>-94.062000000000026</c:v>
                </c:pt>
                <c:pt idx="7">
                  <c:v>42.828999999999965</c:v>
                </c:pt>
                <c:pt idx="8">
                  <c:v>78.866999999999962</c:v>
                </c:pt>
                <c:pt idx="9">
                  <c:v>-62.184000000000026</c:v>
                </c:pt>
                <c:pt idx="10">
                  <c:v>48.121999999999971</c:v>
                </c:pt>
                <c:pt idx="11">
                  <c:v>-131.233</c:v>
                </c:pt>
                <c:pt idx="12">
                  <c:v>-414.26600000000002</c:v>
                </c:pt>
                <c:pt idx="13">
                  <c:v>-631.65</c:v>
                </c:pt>
                <c:pt idx="14">
                  <c:v>-428.98899999999998</c:v>
                </c:pt>
                <c:pt idx="15">
                  <c:v>-685.94100000000003</c:v>
                </c:pt>
                <c:pt idx="16">
                  <c:v>-728.149</c:v>
                </c:pt>
                <c:pt idx="17">
                  <c:v>-759.04200000000003</c:v>
                </c:pt>
                <c:pt idx="18">
                  <c:v>-721.49200000000008</c:v>
                </c:pt>
                <c:pt idx="19">
                  <c:v>-827.40800000000013</c:v>
                </c:pt>
                <c:pt idx="20">
                  <c:v>-732.66600000000017</c:v>
                </c:pt>
                <c:pt idx="21">
                  <c:v>-732.39900000000011</c:v>
                </c:pt>
                <c:pt idx="22">
                  <c:v>-720.1630600000002</c:v>
                </c:pt>
                <c:pt idx="23">
                  <c:v>-830.85906000000023</c:v>
                </c:pt>
                <c:pt idx="24">
                  <c:v>-821.44806000000028</c:v>
                </c:pt>
                <c:pt idx="25">
                  <c:v>-831.97906000000023</c:v>
                </c:pt>
                <c:pt idx="26">
                  <c:v>-1017.0340600000002</c:v>
                </c:pt>
                <c:pt idx="27">
                  <c:v>-968.0620600000002</c:v>
                </c:pt>
                <c:pt idx="28">
                  <c:v>-874.45506000000023</c:v>
                </c:pt>
                <c:pt idx="29">
                  <c:v>-974.02406000000019</c:v>
                </c:pt>
                <c:pt idx="30">
                  <c:v>-852.87606000000017</c:v>
                </c:pt>
                <c:pt idx="31">
                  <c:v>-670.90806000000021</c:v>
                </c:pt>
                <c:pt idx="32">
                  <c:v>-715.60606000000018</c:v>
                </c:pt>
                <c:pt idx="33">
                  <c:v>-705.78506000000016</c:v>
                </c:pt>
                <c:pt idx="34">
                  <c:v>-764.97306000000015</c:v>
                </c:pt>
                <c:pt idx="35">
                  <c:v>-655.45306000000016</c:v>
                </c:pt>
                <c:pt idx="36">
                  <c:v>-607.84306000000015</c:v>
                </c:pt>
                <c:pt idx="37">
                  <c:v>-607.81306000000018</c:v>
                </c:pt>
                <c:pt idx="38">
                  <c:v>-603.79106000000013</c:v>
                </c:pt>
                <c:pt idx="39">
                  <c:v>-525.67306000000008</c:v>
                </c:pt>
                <c:pt idx="40">
                  <c:v>-633.44306000000006</c:v>
                </c:pt>
                <c:pt idx="41">
                  <c:v>-609.91206000000011</c:v>
                </c:pt>
                <c:pt idx="42">
                  <c:v>-596.95206000000007</c:v>
                </c:pt>
                <c:pt idx="43">
                  <c:v>-469.92306000000008</c:v>
                </c:pt>
                <c:pt idx="44">
                  <c:v>-465.4460600000001</c:v>
                </c:pt>
                <c:pt idx="45">
                  <c:v>-485.65406000000007</c:v>
                </c:pt>
                <c:pt idx="46">
                  <c:v>-605.96406000000002</c:v>
                </c:pt>
                <c:pt idx="47">
                  <c:v>-587.95206000000007</c:v>
                </c:pt>
                <c:pt idx="48">
                  <c:v>-503.58906000000007</c:v>
                </c:pt>
                <c:pt idx="49">
                  <c:v>-515.21006000000011</c:v>
                </c:pt>
                <c:pt idx="50">
                  <c:v>-634.07306000000017</c:v>
                </c:pt>
                <c:pt idx="51">
                  <c:v>-524.59206000000017</c:v>
                </c:pt>
                <c:pt idx="52">
                  <c:v>-440.75606000000016</c:v>
                </c:pt>
                <c:pt idx="53">
                  <c:v>-377.16006000000016</c:v>
                </c:pt>
                <c:pt idx="54">
                  <c:v>-368.91206000000017</c:v>
                </c:pt>
                <c:pt idx="55">
                  <c:v>-359.36806000000018</c:v>
                </c:pt>
                <c:pt idx="56">
                  <c:v>-359.36806000000018</c:v>
                </c:pt>
                <c:pt idx="57">
                  <c:v>-359.15306000000021</c:v>
                </c:pt>
                <c:pt idx="58">
                  <c:v>-359.11106000000024</c:v>
                </c:pt>
                <c:pt idx="59">
                  <c:v>-359.06606000000022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F-43E7-8885-E8A8D05E0B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15394304"/>
        <c:axId val="1"/>
      </c:barChart>
      <c:catAx>
        <c:axId val="211539430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11539430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63146146551137"/>
          <c:y val="4.22549458531135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4494495073053E-2"/>
          <c:y val="0.21127472926556756"/>
          <c:w val="0.91876855722013462"/>
          <c:h val="0.6056542238946270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SPEC!$N$10:$N$110</c:f>
              <c:numCache>
                <c:formatCode>0</c:formatCode>
                <c:ptCount val="101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  <c:pt idx="100">
                  <c:v>37253</c:v>
                </c:pt>
              </c:numCache>
            </c:numRef>
          </c:cat>
          <c:val>
            <c:numRef>
              <c:f>SPEC!$S$10:$S$110</c:f>
              <c:numCache>
                <c:formatCode>#,##0</c:formatCode>
                <c:ptCount val="101"/>
                <c:pt idx="0">
                  <c:v>4149.5920000000006</c:v>
                </c:pt>
                <c:pt idx="1">
                  <c:v>4134.487000000001</c:v>
                </c:pt>
                <c:pt idx="2">
                  <c:v>4134.5080000000007</c:v>
                </c:pt>
                <c:pt idx="3">
                  <c:v>4131.4710000000005</c:v>
                </c:pt>
                <c:pt idx="4">
                  <c:v>4167.7520000000004</c:v>
                </c:pt>
                <c:pt idx="5">
                  <c:v>4099.9570000000003</c:v>
                </c:pt>
                <c:pt idx="6">
                  <c:v>4068.5030000000002</c:v>
                </c:pt>
                <c:pt idx="7">
                  <c:v>3926.5770000000002</c:v>
                </c:pt>
                <c:pt idx="8">
                  <c:v>3344.7030000000004</c:v>
                </c:pt>
                <c:pt idx="9">
                  <c:v>3525.1550000000007</c:v>
                </c:pt>
                <c:pt idx="10">
                  <c:v>3586.9060000000009</c:v>
                </c:pt>
                <c:pt idx="11">
                  <c:v>3782.2450000000008</c:v>
                </c:pt>
                <c:pt idx="12">
                  <c:v>3914.237000000001</c:v>
                </c:pt>
                <c:pt idx="13">
                  <c:v>4240.1720000000014</c:v>
                </c:pt>
                <c:pt idx="14">
                  <c:v>4184.7360000000017</c:v>
                </c:pt>
                <c:pt idx="15">
                  <c:v>4291.5170000000016</c:v>
                </c:pt>
                <c:pt idx="16">
                  <c:v>4409.7010000000018</c:v>
                </c:pt>
                <c:pt idx="17">
                  <c:v>4370.8860000000022</c:v>
                </c:pt>
                <c:pt idx="18">
                  <c:v>4355.3210000000026</c:v>
                </c:pt>
                <c:pt idx="19">
                  <c:v>4434.7650000000031</c:v>
                </c:pt>
                <c:pt idx="20">
                  <c:v>4481.4800000000032</c:v>
                </c:pt>
                <c:pt idx="21">
                  <c:v>4594.1850000000031</c:v>
                </c:pt>
                <c:pt idx="22">
                  <c:v>4559.7590000000027</c:v>
                </c:pt>
                <c:pt idx="23">
                  <c:v>4507.122000000003</c:v>
                </c:pt>
                <c:pt idx="24">
                  <c:v>4482.3220000000028</c:v>
                </c:pt>
                <c:pt idx="25">
                  <c:v>4612.9800000000032</c:v>
                </c:pt>
                <c:pt idx="26">
                  <c:v>4613.1640000000034</c:v>
                </c:pt>
                <c:pt idx="27">
                  <c:v>4375.6110000000035</c:v>
                </c:pt>
                <c:pt idx="28">
                  <c:v>4291.6430000000037</c:v>
                </c:pt>
                <c:pt idx="29">
                  <c:v>4500.1050000000032</c:v>
                </c:pt>
                <c:pt idx="30">
                  <c:v>4687.0670000000027</c:v>
                </c:pt>
                <c:pt idx="31">
                  <c:v>4711.4220000000023</c:v>
                </c:pt>
                <c:pt idx="32">
                  <c:v>4670.0460000000021</c:v>
                </c:pt>
                <c:pt idx="33">
                  <c:v>4693.2750000000024</c:v>
                </c:pt>
                <c:pt idx="34">
                  <c:v>5125.6630000000023</c:v>
                </c:pt>
                <c:pt idx="35">
                  <c:v>4805.2780000000021</c:v>
                </c:pt>
                <c:pt idx="36">
                  <c:v>4806.2810000000018</c:v>
                </c:pt>
                <c:pt idx="37">
                  <c:v>4871.7530000000015</c:v>
                </c:pt>
                <c:pt idx="38">
                  <c:v>4921.5490000000018</c:v>
                </c:pt>
                <c:pt idx="39">
                  <c:v>5047.6560000000018</c:v>
                </c:pt>
                <c:pt idx="40">
                  <c:v>5036.6390000000019</c:v>
                </c:pt>
                <c:pt idx="41">
                  <c:v>5048.2440000000015</c:v>
                </c:pt>
                <c:pt idx="42">
                  <c:v>4897.3380000000016</c:v>
                </c:pt>
                <c:pt idx="43">
                  <c:v>5089.9750000000013</c:v>
                </c:pt>
                <c:pt idx="44">
                  <c:v>5178.2760000000017</c:v>
                </c:pt>
                <c:pt idx="45">
                  <c:v>5112.9730000000018</c:v>
                </c:pt>
                <c:pt idx="46">
                  <c:v>4870.6740000000018</c:v>
                </c:pt>
                <c:pt idx="47">
                  <c:v>4827.4870000000019</c:v>
                </c:pt>
                <c:pt idx="48">
                  <c:v>4964.3780000000015</c:v>
                </c:pt>
                <c:pt idx="49">
                  <c:v>5000.4160000000011</c:v>
                </c:pt>
                <c:pt idx="50">
                  <c:v>4859.3650000000007</c:v>
                </c:pt>
                <c:pt idx="51">
                  <c:v>4969.6710000000003</c:v>
                </c:pt>
                <c:pt idx="52">
                  <c:v>4790.3160000000007</c:v>
                </c:pt>
                <c:pt idx="53">
                  <c:v>4507.2830000000004</c:v>
                </c:pt>
                <c:pt idx="54">
                  <c:v>4289.8990000000003</c:v>
                </c:pt>
                <c:pt idx="55">
                  <c:v>4492.5600000000004</c:v>
                </c:pt>
                <c:pt idx="56">
                  <c:v>4235.6080000000002</c:v>
                </c:pt>
                <c:pt idx="57">
                  <c:v>4193.4000000000005</c:v>
                </c:pt>
                <c:pt idx="58">
                  <c:v>4162.5070000000005</c:v>
                </c:pt>
                <c:pt idx="59">
                  <c:v>4200.0570000000007</c:v>
                </c:pt>
                <c:pt idx="60">
                  <c:v>4094.1410000000005</c:v>
                </c:pt>
                <c:pt idx="61">
                  <c:v>4188.8830000000007</c:v>
                </c:pt>
                <c:pt idx="62">
                  <c:v>4189.1500000000005</c:v>
                </c:pt>
                <c:pt idx="63">
                  <c:v>4201.3859400000001</c:v>
                </c:pt>
                <c:pt idx="64">
                  <c:v>4090.6899400000002</c:v>
                </c:pt>
                <c:pt idx="65">
                  <c:v>4100.1009400000003</c:v>
                </c:pt>
                <c:pt idx="66">
                  <c:v>4089.5699400000003</c:v>
                </c:pt>
                <c:pt idx="67">
                  <c:v>3904.5149400000005</c:v>
                </c:pt>
                <c:pt idx="68">
                  <c:v>3953.4869400000007</c:v>
                </c:pt>
                <c:pt idx="69">
                  <c:v>4047.0939400000007</c:v>
                </c:pt>
                <c:pt idx="70">
                  <c:v>3947.5249400000007</c:v>
                </c:pt>
                <c:pt idx="71">
                  <c:v>4068.6729400000008</c:v>
                </c:pt>
                <c:pt idx="72">
                  <c:v>4250.6409400000011</c:v>
                </c:pt>
                <c:pt idx="73">
                  <c:v>4205.9429400000008</c:v>
                </c:pt>
                <c:pt idx="74">
                  <c:v>4215.7639400000007</c:v>
                </c:pt>
                <c:pt idx="75">
                  <c:v>4156.5759400000006</c:v>
                </c:pt>
                <c:pt idx="76">
                  <c:v>4266.0959400000011</c:v>
                </c:pt>
                <c:pt idx="77">
                  <c:v>4313.7059400000007</c:v>
                </c:pt>
                <c:pt idx="78">
                  <c:v>4313.7359400000005</c:v>
                </c:pt>
                <c:pt idx="79">
                  <c:v>4317.7579400000004</c:v>
                </c:pt>
                <c:pt idx="80">
                  <c:v>4395.8759400000008</c:v>
                </c:pt>
                <c:pt idx="81">
                  <c:v>4288.1059400000004</c:v>
                </c:pt>
                <c:pt idx="82">
                  <c:v>4311.6369400000003</c:v>
                </c:pt>
                <c:pt idx="83">
                  <c:v>4324.5969400000004</c:v>
                </c:pt>
                <c:pt idx="84">
                  <c:v>4451.6259399999999</c:v>
                </c:pt>
                <c:pt idx="85">
                  <c:v>4456.1029399999998</c:v>
                </c:pt>
                <c:pt idx="86">
                  <c:v>4435.8949400000001</c:v>
                </c:pt>
                <c:pt idx="87">
                  <c:v>4315.5849399999997</c:v>
                </c:pt>
                <c:pt idx="88">
                  <c:v>4333.5969399999994</c:v>
                </c:pt>
                <c:pt idx="89">
                  <c:v>4417.9599399999997</c:v>
                </c:pt>
                <c:pt idx="90">
                  <c:v>4406.3389399999996</c:v>
                </c:pt>
                <c:pt idx="91">
                  <c:v>4287.4759399999994</c:v>
                </c:pt>
                <c:pt idx="92">
                  <c:v>4396.9569399999991</c:v>
                </c:pt>
                <c:pt idx="93">
                  <c:v>4480.7929399999994</c:v>
                </c:pt>
                <c:pt idx="94">
                  <c:v>4544.3889399999989</c:v>
                </c:pt>
                <c:pt idx="95">
                  <c:v>4552.6369399999985</c:v>
                </c:pt>
                <c:pt idx="96">
                  <c:v>4562.1809399999984</c:v>
                </c:pt>
                <c:pt idx="97">
                  <c:v>4562.1809399999984</c:v>
                </c:pt>
                <c:pt idx="98">
                  <c:v>4562.3959399999985</c:v>
                </c:pt>
                <c:pt idx="99">
                  <c:v>4562.4379399999989</c:v>
                </c:pt>
                <c:pt idx="100">
                  <c:v>4562.482939999999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A0-41FE-9E26-BCD1E4E5C9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15387584"/>
        <c:axId val="1"/>
      </c:barChart>
      <c:catAx>
        <c:axId val="211538758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115387584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5595632592258"/>
          <c:y val="4.18619624952518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262627440355228E-2"/>
          <c:y val="0.20930981247625932"/>
          <c:w val="0.92777948346002337"/>
          <c:h val="0.609324120764221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SPEC!$N$11:$N$110</c:f>
              <c:numCache>
                <c:formatCode>0</c:formatCode>
                <c:ptCount val="100"/>
                <c:pt idx="0">
                  <c:v>37109</c:v>
                </c:pt>
                <c:pt idx="1">
                  <c:v>37110</c:v>
                </c:pt>
                <c:pt idx="2">
                  <c:v>37111</c:v>
                </c:pt>
                <c:pt idx="3">
                  <c:v>37112</c:v>
                </c:pt>
                <c:pt idx="4">
                  <c:v>37113</c:v>
                </c:pt>
                <c:pt idx="5">
                  <c:v>37116</c:v>
                </c:pt>
                <c:pt idx="6">
                  <c:v>37117</c:v>
                </c:pt>
                <c:pt idx="7">
                  <c:v>37118</c:v>
                </c:pt>
                <c:pt idx="8">
                  <c:v>37119</c:v>
                </c:pt>
                <c:pt idx="9">
                  <c:v>37120</c:v>
                </c:pt>
                <c:pt idx="10">
                  <c:v>37123</c:v>
                </c:pt>
                <c:pt idx="11">
                  <c:v>37124</c:v>
                </c:pt>
                <c:pt idx="12">
                  <c:v>37125</c:v>
                </c:pt>
                <c:pt idx="13">
                  <c:v>37126</c:v>
                </c:pt>
                <c:pt idx="14">
                  <c:v>37127</c:v>
                </c:pt>
                <c:pt idx="15">
                  <c:v>37130</c:v>
                </c:pt>
                <c:pt idx="16">
                  <c:v>37131</c:v>
                </c:pt>
                <c:pt idx="17">
                  <c:v>37132</c:v>
                </c:pt>
                <c:pt idx="18">
                  <c:v>37133</c:v>
                </c:pt>
                <c:pt idx="19">
                  <c:v>37134</c:v>
                </c:pt>
                <c:pt idx="20">
                  <c:v>37138</c:v>
                </c:pt>
                <c:pt idx="21">
                  <c:v>37139</c:v>
                </c:pt>
                <c:pt idx="22">
                  <c:v>37140</c:v>
                </c:pt>
                <c:pt idx="23">
                  <c:v>37141</c:v>
                </c:pt>
                <c:pt idx="24">
                  <c:v>37144</c:v>
                </c:pt>
                <c:pt idx="25">
                  <c:v>37146</c:v>
                </c:pt>
                <c:pt idx="26">
                  <c:v>37147</c:v>
                </c:pt>
                <c:pt idx="27">
                  <c:v>37148</c:v>
                </c:pt>
                <c:pt idx="28">
                  <c:v>37151</c:v>
                </c:pt>
                <c:pt idx="29">
                  <c:v>37152</c:v>
                </c:pt>
                <c:pt idx="30">
                  <c:v>37153</c:v>
                </c:pt>
                <c:pt idx="31">
                  <c:v>37154</c:v>
                </c:pt>
                <c:pt idx="32">
                  <c:v>37155</c:v>
                </c:pt>
                <c:pt idx="33">
                  <c:v>37158</c:v>
                </c:pt>
                <c:pt idx="34">
                  <c:v>37159</c:v>
                </c:pt>
                <c:pt idx="35">
                  <c:v>37160</c:v>
                </c:pt>
                <c:pt idx="36">
                  <c:v>37161</c:v>
                </c:pt>
                <c:pt idx="37">
                  <c:v>37162</c:v>
                </c:pt>
                <c:pt idx="38">
                  <c:v>37165</c:v>
                </c:pt>
                <c:pt idx="39">
                  <c:v>37166</c:v>
                </c:pt>
                <c:pt idx="40">
                  <c:v>37167</c:v>
                </c:pt>
                <c:pt idx="41">
                  <c:v>37168</c:v>
                </c:pt>
                <c:pt idx="42">
                  <c:v>37169</c:v>
                </c:pt>
                <c:pt idx="43">
                  <c:v>37172</c:v>
                </c:pt>
                <c:pt idx="44">
                  <c:v>37173</c:v>
                </c:pt>
                <c:pt idx="45">
                  <c:v>37174</c:v>
                </c:pt>
                <c:pt idx="46">
                  <c:v>37175</c:v>
                </c:pt>
                <c:pt idx="47">
                  <c:v>37176</c:v>
                </c:pt>
                <c:pt idx="48">
                  <c:v>37179</c:v>
                </c:pt>
                <c:pt idx="49">
                  <c:v>37180</c:v>
                </c:pt>
                <c:pt idx="50">
                  <c:v>37181</c:v>
                </c:pt>
                <c:pt idx="51">
                  <c:v>37182</c:v>
                </c:pt>
                <c:pt idx="52">
                  <c:v>37183</c:v>
                </c:pt>
                <c:pt idx="53">
                  <c:v>37186</c:v>
                </c:pt>
                <c:pt idx="54">
                  <c:v>37187</c:v>
                </c:pt>
                <c:pt idx="55">
                  <c:v>37188</c:v>
                </c:pt>
                <c:pt idx="56">
                  <c:v>37189</c:v>
                </c:pt>
                <c:pt idx="57">
                  <c:v>37190</c:v>
                </c:pt>
                <c:pt idx="58">
                  <c:v>37193</c:v>
                </c:pt>
                <c:pt idx="59">
                  <c:v>37194</c:v>
                </c:pt>
                <c:pt idx="60">
                  <c:v>37195</c:v>
                </c:pt>
                <c:pt idx="61">
                  <c:v>37196</c:v>
                </c:pt>
                <c:pt idx="62">
                  <c:v>37197</c:v>
                </c:pt>
                <c:pt idx="63">
                  <c:v>37200</c:v>
                </c:pt>
                <c:pt idx="64">
                  <c:v>37201</c:v>
                </c:pt>
                <c:pt idx="65">
                  <c:v>37202</c:v>
                </c:pt>
                <c:pt idx="66">
                  <c:v>37203</c:v>
                </c:pt>
                <c:pt idx="67">
                  <c:v>37204</c:v>
                </c:pt>
                <c:pt idx="68">
                  <c:v>37207</c:v>
                </c:pt>
                <c:pt idx="69">
                  <c:v>37208</c:v>
                </c:pt>
                <c:pt idx="70">
                  <c:v>37209</c:v>
                </c:pt>
                <c:pt idx="71">
                  <c:v>37210</c:v>
                </c:pt>
                <c:pt idx="72">
                  <c:v>37211</c:v>
                </c:pt>
                <c:pt idx="73">
                  <c:v>37214</c:v>
                </c:pt>
                <c:pt idx="74">
                  <c:v>37215</c:v>
                </c:pt>
                <c:pt idx="75">
                  <c:v>37216</c:v>
                </c:pt>
                <c:pt idx="76">
                  <c:v>37221</c:v>
                </c:pt>
                <c:pt idx="77">
                  <c:v>37222</c:v>
                </c:pt>
                <c:pt idx="78">
                  <c:v>37223</c:v>
                </c:pt>
                <c:pt idx="79">
                  <c:v>37224</c:v>
                </c:pt>
                <c:pt idx="80">
                  <c:v>37225</c:v>
                </c:pt>
                <c:pt idx="81">
                  <c:v>37228</c:v>
                </c:pt>
                <c:pt idx="82">
                  <c:v>37229</c:v>
                </c:pt>
                <c:pt idx="83">
                  <c:v>37230</c:v>
                </c:pt>
                <c:pt idx="84">
                  <c:v>37231</c:v>
                </c:pt>
                <c:pt idx="85">
                  <c:v>37232</c:v>
                </c:pt>
                <c:pt idx="86">
                  <c:v>37235</c:v>
                </c:pt>
                <c:pt idx="87">
                  <c:v>37236</c:v>
                </c:pt>
                <c:pt idx="88">
                  <c:v>37237</c:v>
                </c:pt>
                <c:pt idx="89">
                  <c:v>37238</c:v>
                </c:pt>
                <c:pt idx="90">
                  <c:v>37239</c:v>
                </c:pt>
                <c:pt idx="91">
                  <c:v>37242</c:v>
                </c:pt>
                <c:pt idx="92">
                  <c:v>37243</c:v>
                </c:pt>
                <c:pt idx="93">
                  <c:v>37244</c:v>
                </c:pt>
                <c:pt idx="94">
                  <c:v>37245</c:v>
                </c:pt>
                <c:pt idx="95">
                  <c:v>37246</c:v>
                </c:pt>
                <c:pt idx="96">
                  <c:v>37249</c:v>
                </c:pt>
                <c:pt idx="97">
                  <c:v>37251</c:v>
                </c:pt>
                <c:pt idx="98">
                  <c:v>37252</c:v>
                </c:pt>
                <c:pt idx="99">
                  <c:v>37253</c:v>
                </c:pt>
              </c:numCache>
            </c:numRef>
          </c:cat>
          <c:val>
            <c:numRef>
              <c:f>SPEC!$T$11:$T$110</c:f>
              <c:numCache>
                <c:formatCode>#,##0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89.125</c:v>
                </c:pt>
                <c:pt idx="4">
                  <c:v>93.406000000000006</c:v>
                </c:pt>
                <c:pt idx="5">
                  <c:v>91.114000000000004</c:v>
                </c:pt>
                <c:pt idx="6">
                  <c:v>199.85599999999999</c:v>
                </c:pt>
                <c:pt idx="7">
                  <c:v>235.75200000000001</c:v>
                </c:pt>
                <c:pt idx="8">
                  <c:v>230.38</c:v>
                </c:pt>
                <c:pt idx="9">
                  <c:v>227.2</c:v>
                </c:pt>
                <c:pt idx="10">
                  <c:v>218.625</c:v>
                </c:pt>
                <c:pt idx="11">
                  <c:v>217.56200000000001</c:v>
                </c:pt>
                <c:pt idx="12">
                  <c:v>15.436</c:v>
                </c:pt>
                <c:pt idx="13">
                  <c:v>181.11600000000001</c:v>
                </c:pt>
                <c:pt idx="14">
                  <c:v>175.05600000000001</c:v>
                </c:pt>
                <c:pt idx="15">
                  <c:v>18.47</c:v>
                </c:pt>
                <c:pt idx="16">
                  <c:v>0</c:v>
                </c:pt>
                <c:pt idx="17">
                  <c:v>11.500999999999999</c:v>
                </c:pt>
                <c:pt idx="18">
                  <c:v>208.792</c:v>
                </c:pt>
                <c:pt idx="19">
                  <c:v>11.215</c:v>
                </c:pt>
                <c:pt idx="20">
                  <c:v>87.817999999999998</c:v>
                </c:pt>
                <c:pt idx="21">
                  <c:v>175.76599999999999</c:v>
                </c:pt>
                <c:pt idx="22">
                  <c:v>178.33199999999999</c:v>
                </c:pt>
                <c:pt idx="23">
                  <c:v>184.33500000000001</c:v>
                </c:pt>
                <c:pt idx="24">
                  <c:v>178.63499999999999</c:v>
                </c:pt>
                <c:pt idx="25">
                  <c:v>178.63499999999999</c:v>
                </c:pt>
                <c:pt idx="26">
                  <c:v>188.977</c:v>
                </c:pt>
                <c:pt idx="27">
                  <c:v>195.22800000000001</c:v>
                </c:pt>
                <c:pt idx="28">
                  <c:v>162.12299999999999</c:v>
                </c:pt>
                <c:pt idx="29">
                  <c:v>76.34</c:v>
                </c:pt>
                <c:pt idx="30">
                  <c:v>177.12700000000001</c:v>
                </c:pt>
                <c:pt idx="31">
                  <c:v>171.18100000000001</c:v>
                </c:pt>
                <c:pt idx="32">
                  <c:v>171.048</c:v>
                </c:pt>
                <c:pt idx="33">
                  <c:v>292.91699999999997</c:v>
                </c:pt>
                <c:pt idx="34">
                  <c:v>66.536000000000001</c:v>
                </c:pt>
                <c:pt idx="35">
                  <c:v>249.44499999999999</c:v>
                </c:pt>
                <c:pt idx="36">
                  <c:v>256.233</c:v>
                </c:pt>
                <c:pt idx="37">
                  <c:v>256.02800000000002</c:v>
                </c:pt>
                <c:pt idx="38">
                  <c:v>13.047000000000001</c:v>
                </c:pt>
                <c:pt idx="39">
                  <c:v>168.29400000000001</c:v>
                </c:pt>
                <c:pt idx="40">
                  <c:v>200.018</c:v>
                </c:pt>
                <c:pt idx="41">
                  <c:v>207.06399999999999</c:v>
                </c:pt>
                <c:pt idx="42">
                  <c:v>26.643999999999998</c:v>
                </c:pt>
                <c:pt idx="43">
                  <c:v>84.474999999999994</c:v>
                </c:pt>
                <c:pt idx="44">
                  <c:v>66.89</c:v>
                </c:pt>
                <c:pt idx="45">
                  <c:v>206.73599999999999</c:v>
                </c:pt>
                <c:pt idx="46">
                  <c:v>184.786</c:v>
                </c:pt>
                <c:pt idx="47">
                  <c:v>169.21600000000001</c:v>
                </c:pt>
                <c:pt idx="48">
                  <c:v>89.177999999999997</c:v>
                </c:pt>
                <c:pt idx="49">
                  <c:v>118.142</c:v>
                </c:pt>
                <c:pt idx="50">
                  <c:v>116.71899999999999</c:v>
                </c:pt>
                <c:pt idx="51">
                  <c:v>193.70599999999999</c:v>
                </c:pt>
                <c:pt idx="52">
                  <c:v>229.09399999999999</c:v>
                </c:pt>
                <c:pt idx="53">
                  <c:v>250.26599999999999</c:v>
                </c:pt>
                <c:pt idx="54">
                  <c:v>167.13</c:v>
                </c:pt>
                <c:pt idx="55">
                  <c:v>109.855</c:v>
                </c:pt>
                <c:pt idx="56">
                  <c:v>105.129</c:v>
                </c:pt>
                <c:pt idx="57">
                  <c:v>0</c:v>
                </c:pt>
                <c:pt idx="58">
                  <c:v>161.85499999999999</c:v>
                </c:pt>
                <c:pt idx="59">
                  <c:v>160.9</c:v>
                </c:pt>
                <c:pt idx="60">
                  <c:v>21.529</c:v>
                </c:pt>
                <c:pt idx="61">
                  <c:v>105.873</c:v>
                </c:pt>
                <c:pt idx="62">
                  <c:v>49.988999999999997</c:v>
                </c:pt>
                <c:pt idx="63">
                  <c:v>261.30500000000001</c:v>
                </c:pt>
                <c:pt idx="64">
                  <c:v>283.40899999999999</c:v>
                </c:pt>
                <c:pt idx="65">
                  <c:v>241.14099999999999</c:v>
                </c:pt>
                <c:pt idx="66">
                  <c:v>248.95099999999999</c:v>
                </c:pt>
                <c:pt idx="67">
                  <c:v>112.54300000000001</c:v>
                </c:pt>
                <c:pt idx="68">
                  <c:v>238.102</c:v>
                </c:pt>
                <c:pt idx="69">
                  <c:v>242.38300000000001</c:v>
                </c:pt>
                <c:pt idx="70">
                  <c:v>371.495</c:v>
                </c:pt>
                <c:pt idx="71">
                  <c:v>89.16</c:v>
                </c:pt>
                <c:pt idx="72">
                  <c:v>91.760999999999996</c:v>
                </c:pt>
                <c:pt idx="73">
                  <c:v>73.632999999999996</c:v>
                </c:pt>
                <c:pt idx="74">
                  <c:v>207.17400000000001</c:v>
                </c:pt>
                <c:pt idx="75">
                  <c:v>73.108000000000004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115.68</c:v>
                </c:pt>
                <c:pt idx="80">
                  <c:v>133.559</c:v>
                </c:pt>
                <c:pt idx="81">
                  <c:v>40.25</c:v>
                </c:pt>
                <c:pt idx="82">
                  <c:v>102.06</c:v>
                </c:pt>
                <c:pt idx="83">
                  <c:v>138.63800000000001</c:v>
                </c:pt>
                <c:pt idx="84">
                  <c:v>157.87700000000001</c:v>
                </c:pt>
                <c:pt idx="85">
                  <c:v>128.411</c:v>
                </c:pt>
                <c:pt idx="86">
                  <c:v>150.06</c:v>
                </c:pt>
                <c:pt idx="87">
                  <c:v>164.62</c:v>
                </c:pt>
                <c:pt idx="88">
                  <c:v>335.67500000000001</c:v>
                </c:pt>
                <c:pt idx="89">
                  <c:v>277.12299999999999</c:v>
                </c:pt>
                <c:pt idx="90">
                  <c:v>283.69</c:v>
                </c:pt>
                <c:pt idx="91">
                  <c:v>134.45699999999999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D-4AC8-9251-24F2E391994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15391904"/>
        <c:axId val="1"/>
      </c:barChart>
      <c:catAx>
        <c:axId val="211539190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115391904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123825</xdr:colOff>
          <xdr:row>34</xdr:row>
          <xdr:rowOff>0</xdr:rowOff>
        </xdr:from>
        <xdr:to>
          <xdr:col>0</xdr:col>
          <xdr:colOff>1190625</xdr:colOff>
          <xdr:row>36</xdr:row>
          <xdr:rowOff>9525</xdr:rowOff>
        </xdr:to>
        <xdr:sp macro="" textlink="">
          <xdr:nvSpPr>
            <xdr:cNvPr id="8199" name="Button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9818552A-BAA8-D23B-BC09-B6C9CA6351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5122" name="Chart 2">
          <a:extLst>
            <a:ext uri="{FF2B5EF4-FFF2-40B4-BE49-F238E27FC236}">
              <a16:creationId xmlns:a16="http://schemas.microsoft.com/office/drawing/2014/main" id="{943A8605-9219-B45C-6E0F-33D8439A6F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5123" name="Chart 3">
          <a:extLst>
            <a:ext uri="{FF2B5EF4-FFF2-40B4-BE49-F238E27FC236}">
              <a16:creationId xmlns:a16="http://schemas.microsoft.com/office/drawing/2014/main" id="{6D02B3B3-F8A2-0F41-9FE3-9016D047A0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171450</xdr:colOff>
      <xdr:row>38</xdr:row>
      <xdr:rowOff>9525</xdr:rowOff>
    </xdr:to>
    <xdr:graphicFrame macro="">
      <xdr:nvGraphicFramePr>
        <xdr:cNvPr id="5124" name="Chart 4">
          <a:extLst>
            <a:ext uri="{FF2B5EF4-FFF2-40B4-BE49-F238E27FC236}">
              <a16:creationId xmlns:a16="http://schemas.microsoft.com/office/drawing/2014/main" id="{267ED24C-0B92-08ED-7402-8B54496ACB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4098" name="Chart 2">
          <a:extLst>
            <a:ext uri="{FF2B5EF4-FFF2-40B4-BE49-F238E27FC236}">
              <a16:creationId xmlns:a16="http://schemas.microsoft.com/office/drawing/2014/main" id="{18FCEEDB-ABF6-EABB-61A9-201B15F5D2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4099" name="Chart 3">
          <a:extLst>
            <a:ext uri="{FF2B5EF4-FFF2-40B4-BE49-F238E27FC236}">
              <a16:creationId xmlns:a16="http://schemas.microsoft.com/office/drawing/2014/main" id="{8C66BBC1-9BA3-FBDF-C1B3-BF5CB7B45D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20</xdr:row>
      <xdr:rowOff>104775</xdr:rowOff>
    </xdr:from>
    <xdr:to>
      <xdr:col>5</xdr:col>
      <xdr:colOff>695325</xdr:colOff>
      <xdr:row>37</xdr:row>
      <xdr:rowOff>19050</xdr:rowOff>
    </xdr:to>
    <xdr:graphicFrame macro="">
      <xdr:nvGraphicFramePr>
        <xdr:cNvPr id="4100" name="Chart 4">
          <a:extLst>
            <a:ext uri="{FF2B5EF4-FFF2-40B4-BE49-F238E27FC236}">
              <a16:creationId xmlns:a16="http://schemas.microsoft.com/office/drawing/2014/main" id="{F6CD0875-4E27-14E1-69B6-097A3DE01B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21</xdr:row>
      <xdr:rowOff>9525</xdr:rowOff>
    </xdr:from>
    <xdr:to>
      <xdr:col>11</xdr:col>
      <xdr:colOff>704850</xdr:colOff>
      <xdr:row>37</xdr:row>
      <xdr:rowOff>0</xdr:rowOff>
    </xdr:to>
    <xdr:graphicFrame macro="">
      <xdr:nvGraphicFramePr>
        <xdr:cNvPr id="4101" name="Chart 5">
          <a:extLst>
            <a:ext uri="{FF2B5EF4-FFF2-40B4-BE49-F238E27FC236}">
              <a16:creationId xmlns:a16="http://schemas.microsoft.com/office/drawing/2014/main" id="{191ACAE7-3307-A7E7-8DA1-284EECFD97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38</xdr:row>
      <xdr:rowOff>0</xdr:rowOff>
    </xdr:from>
    <xdr:to>
      <xdr:col>5</xdr:col>
      <xdr:colOff>695325</xdr:colOff>
      <xdr:row>55</xdr:row>
      <xdr:rowOff>85725</xdr:rowOff>
    </xdr:to>
    <xdr:graphicFrame macro="">
      <xdr:nvGraphicFramePr>
        <xdr:cNvPr id="4102" name="Chart 6">
          <a:extLst>
            <a:ext uri="{FF2B5EF4-FFF2-40B4-BE49-F238E27FC236}">
              <a16:creationId xmlns:a16="http://schemas.microsoft.com/office/drawing/2014/main" id="{07A1225E-2E79-BF2F-F7D5-000A50895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704850</xdr:colOff>
      <xdr:row>55</xdr:row>
      <xdr:rowOff>104775</xdr:rowOff>
    </xdr:to>
    <xdr:graphicFrame macro="">
      <xdr:nvGraphicFramePr>
        <xdr:cNvPr id="4103" name="Chart 7">
          <a:extLst>
            <a:ext uri="{FF2B5EF4-FFF2-40B4-BE49-F238E27FC236}">
              <a16:creationId xmlns:a16="http://schemas.microsoft.com/office/drawing/2014/main" id="{1B43BDE6-68C8-A2B2-410E-14389DAD8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F59">
            <v>0.59760943219207474</v>
          </cell>
          <cell r="G59">
            <v>0.21405679763615981</v>
          </cell>
          <cell r="H59">
            <v>5.8451378915084007E-2</v>
          </cell>
          <cell r="I59">
            <v>1.3000201913318077E-2</v>
          </cell>
          <cell r="J59">
            <v>8.2403705096144031E-2</v>
          </cell>
          <cell r="K59">
            <v>0.20554228585071754</v>
          </cell>
          <cell r="L59">
            <v>0.72023753841961002</v>
          </cell>
          <cell r="M59">
            <v>0.90207986619340597</v>
          </cell>
          <cell r="N59">
            <v>0.81908503642095598</v>
          </cell>
          <cell r="O59">
            <v>0.58087720719723712</v>
          </cell>
          <cell r="P59">
            <v>0.41773136412406892</v>
          </cell>
          <cell r="Q59">
            <v>0.44864365772197462</v>
          </cell>
          <cell r="R59">
            <v>0.47924246706562001</v>
          </cell>
          <cell r="S59">
            <v>0.41283304195521398</v>
          </cell>
          <cell r="T59">
            <v>0.31697720935494722</v>
          </cell>
          <cell r="U59">
            <v>0.2810147938359151</v>
          </cell>
          <cell r="V59">
            <v>0.20060571884148415</v>
          </cell>
          <cell r="W59">
            <v>0.25491704699133944</v>
          </cell>
          <cell r="X59">
            <v>0.71335114329701843</v>
          </cell>
          <cell r="Y59">
            <v>0.81600160155835411</v>
          </cell>
          <cell r="Z59">
            <v>0.72212645102864648</v>
          </cell>
          <cell r="AA59">
            <v>0.46786912063277653</v>
          </cell>
          <cell r="AB59">
            <v>0.37131753286533165</v>
          </cell>
          <cell r="AC59">
            <v>0.46227547491160537</v>
          </cell>
        </row>
        <row r="60">
          <cell r="F60">
            <v>5.1474059243328263E-5</v>
          </cell>
          <cell r="G60">
            <v>5.1753945872917706E-3</v>
          </cell>
          <cell r="H60">
            <v>1.3539851011178383E-3</v>
          </cell>
          <cell r="I60">
            <v>2.4246550272599698E-3</v>
          </cell>
          <cell r="J60">
            <v>2.0502436377265454E-3</v>
          </cell>
          <cell r="K60">
            <v>6.3443526722267052E-2</v>
          </cell>
          <cell r="L60">
            <v>0.34760729554362191</v>
          </cell>
          <cell r="M60">
            <v>0.52200023237883697</v>
          </cell>
          <cell r="N60">
            <v>0.36058802610189167</v>
          </cell>
          <cell r="O60">
            <v>0.20361535114637519</v>
          </cell>
          <cell r="P60">
            <v>9.8699199650124983E-2</v>
          </cell>
          <cell r="Q60">
            <v>0.10949141169326237</v>
          </cell>
          <cell r="R60">
            <v>9.5546362114770619E-2</v>
          </cell>
          <cell r="S60">
            <v>5.3313547209375971E-2</v>
          </cell>
          <cell r="T60">
            <v>0.30987516669389159</v>
          </cell>
          <cell r="U60">
            <v>0.13862305241853551</v>
          </cell>
          <cell r="V60">
            <v>0.1342820220634543</v>
          </cell>
          <cell r="W60">
            <v>7.6261048888547012E-2</v>
          </cell>
          <cell r="X60">
            <v>0.30158192331091871</v>
          </cell>
          <cell r="Y60">
            <v>0.38149292963070791</v>
          </cell>
          <cell r="Z60">
            <v>0.32923652180113105</v>
          </cell>
          <cell r="AA60">
            <v>0.27015390741487044</v>
          </cell>
          <cell r="AB60">
            <v>0.15148814679630537</v>
          </cell>
          <cell r="AC60">
            <v>0.16103533777125564</v>
          </cell>
        </row>
        <row r="62">
          <cell r="F62">
            <v>0.99996191803129064</v>
          </cell>
          <cell r="G62">
            <v>0.70749872485399623</v>
          </cell>
          <cell r="H62">
            <v>0.47969629546364967</v>
          </cell>
          <cell r="I62">
            <v>0.39217467658184491</v>
          </cell>
          <cell r="J62">
            <v>0.37148980388626801</v>
          </cell>
          <cell r="K62">
            <v>0.41091429295658666</v>
          </cell>
          <cell r="L62">
            <v>0.87994868900756518</v>
          </cell>
          <cell r="M62">
            <v>0.96910645625903136</v>
          </cell>
          <cell r="N62">
            <v>0.92315765999450861</v>
          </cell>
          <cell r="O62">
            <v>0.75355996765152344</v>
          </cell>
          <cell r="P62">
            <v>0.74218857246828696</v>
          </cell>
          <cell r="Q62">
            <v>0.78118636757003679</v>
          </cell>
          <cell r="R62">
            <v>0.79729797122442136</v>
          </cell>
          <cell r="S62">
            <v>0.73572759630499684</v>
          </cell>
          <cell r="T62">
            <v>0.62024278450785053</v>
          </cell>
          <cell r="U62">
            <v>0.48322898118029295</v>
          </cell>
          <cell r="V62">
            <v>0.36626140201173918</v>
          </cell>
          <cell r="W62">
            <v>0.43727580640433811</v>
          </cell>
          <cell r="X62">
            <v>0.84811736865774245</v>
          </cell>
          <cell r="Y62">
            <v>0.92491302845619716</v>
          </cell>
          <cell r="Z62">
            <v>0.87175930483511221</v>
          </cell>
          <cell r="AA62">
            <v>0.64389094860519513</v>
          </cell>
          <cell r="AB62">
            <v>0.65966265401820512</v>
          </cell>
          <cell r="AC62">
            <v>0.74267556618813879</v>
          </cell>
        </row>
        <row r="63">
          <cell r="F63">
            <v>0.52221643557026209</v>
          </cell>
          <cell r="G63">
            <v>0.15405610478532494</v>
          </cell>
          <cell r="H63">
            <v>0.13260386427049975</v>
          </cell>
          <cell r="I63">
            <v>7.022496450524307E-2</v>
          </cell>
          <cell r="J63">
            <v>4.6418679476942448E-2</v>
          </cell>
          <cell r="K63">
            <v>0.14704799138280986</v>
          </cell>
          <cell r="L63">
            <v>0.60437218343311339</v>
          </cell>
          <cell r="M63">
            <v>0.77101920168357874</v>
          </cell>
          <cell r="N63">
            <v>0.58751463884583932</v>
          </cell>
          <cell r="O63">
            <v>0.42795968550043206</v>
          </cell>
          <cell r="P63">
            <v>0.39102008278148931</v>
          </cell>
          <cell r="Q63">
            <v>0.41072470933913319</v>
          </cell>
          <cell r="R63">
            <v>0.3717734636837145</v>
          </cell>
          <cell r="S63">
            <v>0.256980079476961</v>
          </cell>
          <cell r="T63">
            <v>0.46956074273638898</v>
          </cell>
          <cell r="U63">
            <v>0.27487029802832547</v>
          </cell>
          <cell r="V63">
            <v>0.2545505408253077</v>
          </cell>
          <cell r="W63">
            <v>0.16072878590686887</v>
          </cell>
          <cell r="X63">
            <v>0.58606193410646268</v>
          </cell>
          <cell r="Y63">
            <v>0.70008213219640458</v>
          </cell>
          <cell r="Z63">
            <v>0.61554499281986719</v>
          </cell>
          <cell r="AA63">
            <v>0.42419220715389089</v>
          </cell>
          <cell r="AB63">
            <v>0.39882352522949616</v>
          </cell>
          <cell r="AC63">
            <v>0.44790368343133841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SUM"/>
      <sheetName val="REG"/>
      <sheetName val="SPEC"/>
      <sheetName val="MWA"/>
      <sheetName val="MWA FIXED INPUT PG"/>
      <sheetName val="MWA Prompt"/>
      <sheetName val="MWH"/>
      <sheetName val="MWH FIXED INPUT PG"/>
      <sheetName val="PLR SUM"/>
      <sheetName val="SPEC SUM"/>
      <sheetName val="PLR DETAILS"/>
      <sheetName val="SPEC DETAILS"/>
      <sheetName val="SPEC REPORT"/>
      <sheetName val="SPEC REPORT DETAILS"/>
      <sheetName val="SPEC SETTLEMENTS"/>
      <sheetName val="PLR OPTIONS"/>
      <sheetName val="SPEC OPTIONS"/>
      <sheetName val="OPEN SPEC"/>
      <sheetName val="5-DAY"/>
      <sheetName val="VAR"/>
      <sheetName val="Gap Risk"/>
    </sheetNames>
    <sheetDataSet>
      <sheetData sheetId="0"/>
      <sheetData sheetId="1"/>
      <sheetData sheetId="2"/>
      <sheetData sheetId="3"/>
      <sheetData sheetId="4"/>
      <sheetData sheetId="5">
        <row r="29">
          <cell r="I29">
            <v>456</v>
          </cell>
          <cell r="M29">
            <v>450</v>
          </cell>
          <cell r="Q29">
            <v>274</v>
          </cell>
        </row>
        <row r="30">
          <cell r="I30">
            <v>456</v>
          </cell>
          <cell r="M30">
            <v>450</v>
          </cell>
          <cell r="Q30">
            <v>274</v>
          </cell>
        </row>
        <row r="33">
          <cell r="I33">
            <v>233</v>
          </cell>
          <cell r="M33">
            <v>228</v>
          </cell>
          <cell r="Q33">
            <v>160</v>
          </cell>
        </row>
        <row r="34">
          <cell r="I34">
            <v>233</v>
          </cell>
          <cell r="M34">
            <v>228</v>
          </cell>
          <cell r="Q34">
            <v>160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rdner" refreshedDate="37244.301890162038" createdVersion="1" recordCount="65527">
  <cacheSource type="worksheet">
    <worksheetSource ref="A9:V65536" sheet="OPEN SPEC"/>
  </cacheSource>
  <cacheFields count="22">
    <cacheField name="DEAL" numFmtId="0">
      <sharedItems containsString="0" containsBlank="1" count="1">
        <m/>
      </sharedItems>
    </cacheField>
    <cacheField name="ST" numFmtId="0">
      <sharedItems containsString="0" containsBlank="1" count="1">
        <m/>
      </sharedItems>
    </cacheField>
    <cacheField name="DIV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2-04-01T00:00:00" maxDate="2002-10-02T00:00:00" count="8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</sharedItems>
    </cacheField>
    <cacheField name="DAILY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TRT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CURR2" numFmtId="0">
      <sharedItems containsString="0" containsBlank="1" count="1">
        <m/>
      </sharedItems>
    </cacheField>
    <cacheField name="LOCATION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2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C7" firstHeaderRow="1" firstDataRow="2" firstDataCol="1"/>
  <pivotFields count="2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9">
        <item m="1" x="1"/>
        <item m="1" x="2"/>
        <item m="1" x="3"/>
        <item m="1" x="4"/>
        <item m="1" x="5"/>
        <item m="1" x="6"/>
        <item m="1" x="7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formats count="3">
    <format dxfId="2">
      <pivotArea type="all" dataOnly="0" outline="0" fieldPosition="0"/>
    </format>
    <format dxfId="1">
      <pivotArea type="all" dataOnly="0" outline="0" fieldPosition="0"/>
    </format>
    <format dxfId="0">
      <pivotArea field="21" dataOnly="0" grandRow="1" outline="0" axis="axisRow" fieldPosition="0">
        <references count="1">
          <reference field="21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ivotTable" Target="../pivotTables/pivotTable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zoomScale="85" workbookViewId="0"/>
  </sheetViews>
  <sheetFormatPr defaultRowHeight="10.5" x14ac:dyDescent="0.15"/>
  <cols>
    <col min="1" max="1" width="47.1640625" style="75" customWidth="1"/>
    <col min="2" max="2" width="9.33203125" style="75"/>
    <col min="3" max="3" width="15.1640625" style="75" customWidth="1"/>
    <col min="4" max="4" width="15.5" style="75" customWidth="1"/>
    <col min="5" max="5" width="16.33203125" style="75" customWidth="1"/>
    <col min="6" max="16384" width="9.33203125" style="75"/>
  </cols>
  <sheetData>
    <row r="1" spans="1:5" ht="12.75" x14ac:dyDescent="0.2">
      <c r="A1" s="74" t="s">
        <v>10</v>
      </c>
    </row>
    <row r="2" spans="1:5" ht="12.75" x14ac:dyDescent="0.2">
      <c r="A2" s="74" t="s">
        <v>52</v>
      </c>
    </row>
    <row r="3" spans="1:5" ht="12.75" x14ac:dyDescent="0.2">
      <c r="A3" s="74" t="s">
        <v>153</v>
      </c>
    </row>
    <row r="4" spans="1:5" ht="12.75" x14ac:dyDescent="0.2">
      <c r="A4" s="74" t="s">
        <v>12</v>
      </c>
    </row>
    <row r="7" spans="1:5" x14ac:dyDescent="0.15">
      <c r="A7" s="77" t="s">
        <v>127</v>
      </c>
      <c r="C7" s="86" t="s">
        <v>41</v>
      </c>
      <c r="D7" s="50"/>
      <c r="E7" s="50"/>
    </row>
    <row r="8" spans="1:5" x14ac:dyDescent="0.15">
      <c r="A8" s="75" t="s">
        <v>40</v>
      </c>
      <c r="C8" s="93">
        <v>464946</v>
      </c>
      <c r="D8" s="81"/>
      <c r="E8" s="81"/>
    </row>
    <row r="9" spans="1:5" x14ac:dyDescent="0.15">
      <c r="A9" s="75" t="s">
        <v>15</v>
      </c>
      <c r="C9" s="76">
        <f>C16+C26</f>
        <v>-312374</v>
      </c>
      <c r="D9" s="80"/>
      <c r="E9" s="80"/>
    </row>
    <row r="10" spans="1:5" x14ac:dyDescent="0.15">
      <c r="A10" s="75" t="s">
        <v>17</v>
      </c>
      <c r="C10" s="76">
        <f>C17+C27</f>
        <v>-574533</v>
      </c>
      <c r="D10" s="80"/>
      <c r="E10" s="80"/>
    </row>
    <row r="14" spans="1:5" x14ac:dyDescent="0.15">
      <c r="A14" s="77" t="s">
        <v>51</v>
      </c>
      <c r="C14" s="86" t="s">
        <v>41</v>
      </c>
      <c r="D14" s="86" t="s">
        <v>44</v>
      </c>
      <c r="E14" s="86" t="s">
        <v>45</v>
      </c>
    </row>
    <row r="15" spans="1:5" x14ac:dyDescent="0.15">
      <c r="A15" s="75" t="s">
        <v>40</v>
      </c>
      <c r="B15" s="80"/>
      <c r="C15" s="92">
        <v>464946</v>
      </c>
      <c r="D15" s="87">
        <v>2500000</v>
      </c>
      <c r="E15" s="88">
        <f>IF(ABS(C15)&gt;D15,ABS(C15)-D15,0)</f>
        <v>0</v>
      </c>
    </row>
    <row r="16" spans="1:5" x14ac:dyDescent="0.15">
      <c r="A16" s="75" t="s">
        <v>77</v>
      </c>
      <c r="C16" s="76">
        <f>'PLR SUM'!AA30+'PLR SUM'!AA45</f>
        <v>-312419</v>
      </c>
      <c r="D16" s="76">
        <v>-2500000</v>
      </c>
      <c r="E16" s="89">
        <f>IF(C16&lt;D16,ABS(C16)-D16,0)</f>
        <v>0</v>
      </c>
    </row>
    <row r="17" spans="1:5" x14ac:dyDescent="0.15">
      <c r="A17" s="75" t="s">
        <v>78</v>
      </c>
      <c r="C17" s="76">
        <f>'5-DAY'!C1</f>
        <v>-584379</v>
      </c>
      <c r="D17" s="76">
        <v>-5625000</v>
      </c>
      <c r="E17" s="89">
        <f>IF(C17&lt;D17,C17-D17,0)</f>
        <v>0</v>
      </c>
    </row>
    <row r="18" spans="1:5" x14ac:dyDescent="0.15">
      <c r="A18" s="75" t="s">
        <v>46</v>
      </c>
      <c r="C18" s="78">
        <f>'Gap Risk'!B17</f>
        <v>-5200952.9649</v>
      </c>
      <c r="D18" s="91">
        <v>17000000</v>
      </c>
      <c r="E18" s="90">
        <f>IF(ABS(C18)&gt;D18,ABS(C18)-D18,0)</f>
        <v>0</v>
      </c>
    </row>
    <row r="19" spans="1:5" x14ac:dyDescent="0.15">
      <c r="A19" s="75" t="s">
        <v>102</v>
      </c>
      <c r="C19" s="78">
        <f>'Gap Risk'!B20</f>
        <v>-6408122.7112999996</v>
      </c>
      <c r="D19" s="91">
        <v>17000000</v>
      </c>
      <c r="E19" s="90">
        <f>IF(ABS(C19)&gt;D19,ABS(C19)-D19,0)</f>
        <v>0</v>
      </c>
    </row>
    <row r="22" spans="1:5" x14ac:dyDescent="0.15">
      <c r="A22" s="77" t="s">
        <v>13</v>
      </c>
      <c r="C22" s="86" t="s">
        <v>41</v>
      </c>
      <c r="D22" s="86" t="s">
        <v>44</v>
      </c>
      <c r="E22" s="86" t="s">
        <v>45</v>
      </c>
    </row>
    <row r="23" spans="1:5" x14ac:dyDescent="0.15">
      <c r="A23" s="75" t="s">
        <v>40</v>
      </c>
      <c r="B23" s="80"/>
      <c r="C23" s="92">
        <v>0</v>
      </c>
      <c r="D23" s="87">
        <v>1000000</v>
      </c>
      <c r="E23" s="88">
        <f>'SPEC REPORT'!K8</f>
        <v>0</v>
      </c>
    </row>
    <row r="24" spans="1:5" x14ac:dyDescent="0.15">
      <c r="A24" s="75" t="s">
        <v>46</v>
      </c>
      <c r="C24" s="78">
        <f>'Gap Risk'!B7</f>
        <v>0</v>
      </c>
      <c r="D24" s="91">
        <v>5000000</v>
      </c>
      <c r="E24" s="90">
        <f>'SPEC REPORT'!K11</f>
        <v>0</v>
      </c>
    </row>
    <row r="25" spans="1:5" x14ac:dyDescent="0.15">
      <c r="A25" s="75" t="s">
        <v>102</v>
      </c>
      <c r="C25" s="78">
        <f>'SPEC REPORT'!I12</f>
        <v>0</v>
      </c>
      <c r="D25" s="91">
        <v>5000000</v>
      </c>
      <c r="E25" s="90"/>
    </row>
    <row r="26" spans="1:5" x14ac:dyDescent="0.15">
      <c r="A26" s="75" t="s">
        <v>77</v>
      </c>
      <c r="C26" s="76">
        <f>'SPEC REPORT'!I9</f>
        <v>45</v>
      </c>
      <c r="D26" s="76">
        <v>-1000000</v>
      </c>
      <c r="E26" s="89">
        <f>IF(C26&lt;D26,ABS(C26)-D26,0)</f>
        <v>0</v>
      </c>
    </row>
    <row r="27" spans="1:5" x14ac:dyDescent="0.15">
      <c r="A27" s="75" t="s">
        <v>78</v>
      </c>
      <c r="C27" s="76">
        <f>'SPEC REPORT'!I10</f>
        <v>9846</v>
      </c>
      <c r="D27" s="76">
        <v>-2250000</v>
      </c>
      <c r="E27" s="89">
        <f>IF(C27&lt;D27,C27-D27,0)</f>
        <v>0</v>
      </c>
    </row>
    <row r="28" spans="1:5" x14ac:dyDescent="0.15">
      <c r="A28" s="75" t="s">
        <v>75</v>
      </c>
      <c r="C28" s="106">
        <f>'5-DAY'!F2</f>
        <v>274377</v>
      </c>
    </row>
    <row r="29" spans="1:5" x14ac:dyDescent="0.15">
      <c r="A29" s="75" t="s">
        <v>76</v>
      </c>
      <c r="C29" s="106">
        <f>SUM('5-DAY'!C80:C142)</f>
        <v>-359066.06000000006</v>
      </c>
    </row>
    <row r="30" spans="1:5" x14ac:dyDescent="0.15">
      <c r="A30" s="75" t="s">
        <v>18</v>
      </c>
      <c r="C30" s="76">
        <f>'SPEC REPORT'!D12</f>
        <v>4562957.5432664901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4" name="Button 7">
              <controlPr defaultSize="0" print="0" autoFill="0" autoPict="0" macro="[0]!Macro1">
                <anchor moveWithCells="1" sizeWithCells="1">
                  <from>
                    <xdr:col>0</xdr:col>
                    <xdr:colOff>123825</xdr:colOff>
                    <xdr:row>34</xdr:row>
                    <xdr:rowOff>0</xdr:rowOff>
                  </from>
                  <to>
                    <xdr:col>0</xdr:col>
                    <xdr:colOff>1190625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113"/>
  <sheetViews>
    <sheetView zoomScale="85" workbookViewId="0"/>
  </sheetViews>
  <sheetFormatPr defaultColWidth="10.6640625" defaultRowHeight="9" x14ac:dyDescent="0.15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19" ht="10.5" x14ac:dyDescent="0.15">
      <c r="A1" s="94" t="s">
        <v>85</v>
      </c>
      <c r="C1" s="96"/>
    </row>
    <row r="2" spans="1:19" ht="10.5" x14ac:dyDescent="0.15">
      <c r="A2" s="94" t="str">
        <f>'GAS SUM'!A3</f>
        <v>As of December 28, 2001</v>
      </c>
      <c r="C2" s="96"/>
    </row>
    <row r="4" spans="1:19" x14ac:dyDescent="0.15">
      <c r="N4" s="100"/>
      <c r="O4" s="95"/>
    </row>
    <row r="5" spans="1:19" x14ac:dyDescent="0.15">
      <c r="N5" s="100"/>
      <c r="O5" s="95"/>
    </row>
    <row r="6" spans="1:19" x14ac:dyDescent="0.15">
      <c r="N6" s="97" t="s">
        <v>118</v>
      </c>
      <c r="O6" s="95"/>
    </row>
    <row r="7" spans="1:19" x14ac:dyDescent="0.15">
      <c r="N7" s="101" t="s">
        <v>79</v>
      </c>
      <c r="O7" s="102" t="s">
        <v>80</v>
      </c>
      <c r="P7" s="103" t="s">
        <v>81</v>
      </c>
      <c r="Q7" s="103" t="s">
        <v>88</v>
      </c>
      <c r="R7" s="54"/>
      <c r="S7" s="54"/>
    </row>
    <row r="8" spans="1:19" x14ac:dyDescent="0.15">
      <c r="N8" s="100">
        <f>'5-DAY'!A39</f>
        <v>37104</v>
      </c>
      <c r="O8" s="95">
        <f>'5-DAY'!B39/1000</f>
        <v>3258.4079999999999</v>
      </c>
      <c r="P8" s="95">
        <v>3894</v>
      </c>
      <c r="Q8" s="95"/>
      <c r="R8" s="95"/>
      <c r="S8" s="95"/>
    </row>
    <row r="9" spans="1:19" x14ac:dyDescent="0.15">
      <c r="N9" s="100">
        <f>'5-DAY'!A40</f>
        <v>37105</v>
      </c>
      <c r="O9" s="95">
        <f>'5-DAY'!B40/1000</f>
        <v>-1196.0889999999999</v>
      </c>
      <c r="P9" s="95">
        <v>1865</v>
      </c>
      <c r="Q9" s="95">
        <f>VAR!B4/1000</f>
        <v>2346.3690000000001</v>
      </c>
      <c r="R9" s="95"/>
      <c r="S9" s="95"/>
    </row>
    <row r="10" spans="1:19" x14ac:dyDescent="0.15">
      <c r="N10" s="100">
        <f>'5-DAY'!A41</f>
        <v>37106</v>
      </c>
      <c r="O10" s="95">
        <f>'5-DAY'!B41/1000</f>
        <v>1275.855</v>
      </c>
      <c r="P10" s="95">
        <v>2117</v>
      </c>
      <c r="Q10" s="95">
        <f>VAR!B5/1000</f>
        <v>2188.87</v>
      </c>
      <c r="R10" s="95"/>
      <c r="S10" s="95"/>
    </row>
    <row r="11" spans="1:19" x14ac:dyDescent="0.15">
      <c r="N11" s="100">
        <f>'5-DAY'!A42</f>
        <v>37109</v>
      </c>
      <c r="O11" s="95">
        <f>'5-DAY'!B42/1000</f>
        <v>-2323.857</v>
      </c>
      <c r="P11" s="95">
        <v>922</v>
      </c>
      <c r="Q11" s="95">
        <f>VAR!B6/1000</f>
        <v>2225.3249999999998</v>
      </c>
      <c r="R11" s="95"/>
      <c r="S11" s="95"/>
    </row>
    <row r="12" spans="1:19" x14ac:dyDescent="0.15">
      <c r="N12" s="100">
        <f>'5-DAY'!A43</f>
        <v>37110</v>
      </c>
      <c r="O12" s="95">
        <f>'5-DAY'!B43/1000</f>
        <v>308.44799999999998</v>
      </c>
      <c r="P12" s="95">
        <f t="shared" ref="P12:P21" si="0">SUM(O8:O12)</f>
        <v>1322.7649999999999</v>
      </c>
      <c r="Q12" s="95">
        <f>VAR!B7/1000</f>
        <v>2124.9850000000001</v>
      </c>
      <c r="R12" s="95"/>
      <c r="S12" s="95"/>
    </row>
    <row r="13" spans="1:19" x14ac:dyDescent="0.15">
      <c r="N13" s="100">
        <f>'5-DAY'!A44</f>
        <v>37111</v>
      </c>
      <c r="O13" s="95">
        <f>'5-DAY'!B44/1000</f>
        <v>1183.4349999999999</v>
      </c>
      <c r="P13" s="95">
        <f t="shared" si="0"/>
        <v>-752.20800000000008</v>
      </c>
      <c r="Q13" s="95">
        <f>VAR!B8/1000</f>
        <v>2145.674</v>
      </c>
      <c r="R13" s="95"/>
      <c r="S13" s="95"/>
    </row>
    <row r="14" spans="1:19" x14ac:dyDescent="0.15">
      <c r="N14" s="100">
        <f>'5-DAY'!A45</f>
        <v>37112</v>
      </c>
      <c r="O14" s="95">
        <f>'5-DAY'!B45/1000</f>
        <v>1159.5350000000001</v>
      </c>
      <c r="P14" s="95">
        <f t="shared" si="0"/>
        <v>1603.4160000000002</v>
      </c>
      <c r="Q14" s="95">
        <f>VAR!B9/1000</f>
        <v>2094.9850000000001</v>
      </c>
      <c r="R14" s="95"/>
      <c r="S14" s="95"/>
    </row>
    <row r="15" spans="1:19" x14ac:dyDescent="0.15">
      <c r="N15" s="100">
        <f>'5-DAY'!A46</f>
        <v>37113</v>
      </c>
      <c r="O15" s="95">
        <f>'5-DAY'!B46/1000</f>
        <v>-595.70600000000002</v>
      </c>
      <c r="P15" s="95">
        <f t="shared" si="0"/>
        <v>-268.1450000000001</v>
      </c>
      <c r="Q15" s="95">
        <f>VAR!B10/1000</f>
        <v>2079.2869999999998</v>
      </c>
      <c r="R15" s="95"/>
      <c r="S15" s="95"/>
    </row>
    <row r="16" spans="1:19" x14ac:dyDescent="0.15">
      <c r="N16" s="100">
        <f>'5-DAY'!A47</f>
        <v>37116</v>
      </c>
      <c r="O16" s="95">
        <f>'5-DAY'!B47/1000</f>
        <v>-6281.8689999999997</v>
      </c>
      <c r="P16" s="95">
        <f t="shared" si="0"/>
        <v>-4226.1570000000002</v>
      </c>
      <c r="Q16" s="95">
        <f>VAR!B11/1000</f>
        <v>1611.819</v>
      </c>
      <c r="R16" s="95"/>
      <c r="S16" s="95"/>
    </row>
    <row r="17" spans="14:17" x14ac:dyDescent="0.15">
      <c r="N17" s="100">
        <f>'5-DAY'!A48</f>
        <v>37117</v>
      </c>
      <c r="O17" s="95">
        <f>'5-DAY'!B48/1000</f>
        <v>-44.610999999999997</v>
      </c>
      <c r="P17" s="95">
        <f t="shared" si="0"/>
        <v>-4579.2159999999994</v>
      </c>
      <c r="Q17" s="95">
        <f>VAR!B12/1000</f>
        <v>1644.596</v>
      </c>
    </row>
    <row r="18" spans="14:17" x14ac:dyDescent="0.15">
      <c r="N18" s="100">
        <f>'5-DAY'!A49</f>
        <v>37118</v>
      </c>
      <c r="O18" s="95">
        <f>'5-DAY'!B49/1000</f>
        <v>-1707.2070000000001</v>
      </c>
      <c r="P18" s="95">
        <f t="shared" si="0"/>
        <v>-7469.8580000000002</v>
      </c>
      <c r="Q18" s="95">
        <f>VAR!B13/1000</f>
        <v>1777.097</v>
      </c>
    </row>
    <row r="19" spans="14:17" x14ac:dyDescent="0.15">
      <c r="N19" s="100">
        <f>'5-DAY'!A50</f>
        <v>37119</v>
      </c>
      <c r="O19" s="95">
        <f>'5-DAY'!B50/1000</f>
        <v>27.548999999999999</v>
      </c>
      <c r="P19" s="95">
        <f t="shared" si="0"/>
        <v>-8601.8439999999991</v>
      </c>
      <c r="Q19" s="95">
        <f>VAR!B14/1000</f>
        <v>1743.7950000000001</v>
      </c>
    </row>
    <row r="20" spans="14:17" x14ac:dyDescent="0.15">
      <c r="N20" s="100">
        <f>'5-DAY'!A51</f>
        <v>37120</v>
      </c>
      <c r="O20" s="95">
        <f>'5-DAY'!B51/1000</f>
        <v>634.74599999999998</v>
      </c>
      <c r="P20" s="95">
        <f t="shared" si="0"/>
        <v>-7371.3919999999998</v>
      </c>
      <c r="Q20" s="95">
        <f>VAR!B15/1000</f>
        <v>1716.027</v>
      </c>
    </row>
    <row r="21" spans="14:17" x14ac:dyDescent="0.15">
      <c r="N21" s="100">
        <f>'5-DAY'!A52</f>
        <v>37123</v>
      </c>
      <c r="O21" s="95">
        <f>'5-DAY'!B52/1000</f>
        <v>1044.671</v>
      </c>
      <c r="P21" s="95">
        <f t="shared" si="0"/>
        <v>-44.852000000000089</v>
      </c>
      <c r="Q21" s="95">
        <f>VAR!B16/1000</f>
        <v>1664.3050000000001</v>
      </c>
    </row>
    <row r="22" spans="14:17" x14ac:dyDescent="0.15">
      <c r="N22" s="100">
        <f>'5-DAY'!A53</f>
        <v>37124</v>
      </c>
      <c r="O22" s="95">
        <f>'5-DAY'!B53/1000</f>
        <v>-546.79200000000003</v>
      </c>
      <c r="P22" s="95">
        <f t="shared" ref="P22:P27" si="1">SUM(O18:O22)</f>
        <v>-547.03300000000024</v>
      </c>
      <c r="Q22" s="95">
        <f>VAR!B17/1000</f>
        <v>1874.5219999999999</v>
      </c>
    </row>
    <row r="23" spans="14:17" x14ac:dyDescent="0.15">
      <c r="N23" s="100">
        <f>'5-DAY'!A54</f>
        <v>37125</v>
      </c>
      <c r="O23" s="95">
        <f>'5-DAY'!B54/1000</f>
        <v>1777.8440000000001</v>
      </c>
      <c r="P23" s="95">
        <f t="shared" si="1"/>
        <v>2938.018</v>
      </c>
      <c r="Q23" s="95">
        <f>VAR!B18/1000</f>
        <v>1748.8009999999999</v>
      </c>
    </row>
    <row r="24" spans="14:17" x14ac:dyDescent="0.15">
      <c r="N24" s="100">
        <f>'5-DAY'!A55</f>
        <v>37126</v>
      </c>
      <c r="O24" s="95">
        <f>'5-DAY'!B55/1000</f>
        <v>-343.24099999999999</v>
      </c>
      <c r="P24" s="95">
        <f t="shared" si="1"/>
        <v>2567.2280000000001</v>
      </c>
      <c r="Q24" s="95">
        <f>VAR!B19/1000</f>
        <v>1821.6110000000001</v>
      </c>
    </row>
    <row r="25" spans="14:17" x14ac:dyDescent="0.15">
      <c r="N25" s="100">
        <f>'5-DAY'!A56</f>
        <v>37127</v>
      </c>
      <c r="O25" s="95">
        <f>'5-DAY'!B56/1000</f>
        <v>918.19200000000001</v>
      </c>
      <c r="P25" s="95">
        <f t="shared" si="1"/>
        <v>2850.674</v>
      </c>
      <c r="Q25" s="95">
        <f>VAR!B20/1000</f>
        <v>1776.2909999999999</v>
      </c>
    </row>
    <row r="26" spans="14:17" x14ac:dyDescent="0.15">
      <c r="N26" s="100">
        <f>'5-DAY'!A57</f>
        <v>37130</v>
      </c>
      <c r="O26" s="95">
        <f>'5-DAY'!B57/1000</f>
        <v>1529.049</v>
      </c>
      <c r="P26" s="95">
        <f t="shared" si="1"/>
        <v>3335.0520000000001</v>
      </c>
      <c r="Q26" s="95">
        <f>VAR!B21/1000</f>
        <v>1688.4110000000001</v>
      </c>
    </row>
    <row r="27" spans="14:17" x14ac:dyDescent="0.15">
      <c r="N27" s="100">
        <f>'5-DAY'!A58</f>
        <v>37131</v>
      </c>
      <c r="O27" s="95">
        <f>'5-DAY'!B58/1000</f>
        <v>198.209</v>
      </c>
      <c r="P27" s="95">
        <f t="shared" si="1"/>
        <v>4080.0529999999999</v>
      </c>
      <c r="Q27" s="95">
        <f>VAR!B22/1000</f>
        <v>1648.123</v>
      </c>
    </row>
    <row r="28" spans="14:17" x14ac:dyDescent="0.15">
      <c r="N28" s="100">
        <f>'5-DAY'!A59</f>
        <v>37132</v>
      </c>
      <c r="O28" s="95">
        <f>'5-DAY'!B59/1000</f>
        <v>1578.88</v>
      </c>
      <c r="P28" s="95">
        <f t="shared" ref="P28:P33" si="2">SUM(O24:O28)</f>
        <v>3881.0889999999999</v>
      </c>
      <c r="Q28" s="95">
        <f>VAR!B23/1000</f>
        <v>1788.4880000000001</v>
      </c>
    </row>
    <row r="29" spans="14:17" x14ac:dyDescent="0.15">
      <c r="N29" s="100">
        <f>'5-DAY'!A60</f>
        <v>37133</v>
      </c>
      <c r="O29" s="95">
        <f>'5-DAY'!B60/1000</f>
        <v>-262.39999999999998</v>
      </c>
      <c r="P29" s="95">
        <f t="shared" si="2"/>
        <v>3961.93</v>
      </c>
      <c r="Q29" s="95">
        <f>VAR!B24/1000</f>
        <v>1894.682</v>
      </c>
    </row>
    <row r="30" spans="14:17" x14ac:dyDescent="0.15">
      <c r="N30" s="114">
        <f>'5-DAY'!A61</f>
        <v>37134</v>
      </c>
      <c r="O30" s="105">
        <f>'5-DAY'!B61/1000</f>
        <v>404.65300000000002</v>
      </c>
      <c r="P30" s="105">
        <f t="shared" si="2"/>
        <v>3448.3909999999996</v>
      </c>
      <c r="Q30" s="105">
        <f>VAR!B25/1000</f>
        <v>1955.0889999999999</v>
      </c>
    </row>
    <row r="31" spans="14:17" x14ac:dyDescent="0.15">
      <c r="N31" s="100">
        <f>'5-DAY'!A62</f>
        <v>37138</v>
      </c>
      <c r="O31" s="95">
        <f>'5-DAY'!B62/1000</f>
        <v>2030.4010000000001</v>
      </c>
      <c r="P31" s="95">
        <f t="shared" si="2"/>
        <v>3949.7430000000004</v>
      </c>
      <c r="Q31" s="95">
        <f>VAR!B26/1000</f>
        <v>1973.9179999999999</v>
      </c>
    </row>
    <row r="32" spans="14:17" x14ac:dyDescent="0.15">
      <c r="N32" s="100">
        <f>'5-DAY'!A63</f>
        <v>37139</v>
      </c>
      <c r="O32" s="95">
        <f>'5-DAY'!B63/1000</f>
        <v>-267.93200000000002</v>
      </c>
      <c r="P32" s="95">
        <f t="shared" si="2"/>
        <v>3483.6019999999999</v>
      </c>
      <c r="Q32" s="95">
        <f>VAR!B27/1000</f>
        <v>1973.9179999999999</v>
      </c>
    </row>
    <row r="33" spans="14:17" x14ac:dyDescent="0.15">
      <c r="N33" s="100">
        <f>'5-DAY'!A64</f>
        <v>37140</v>
      </c>
      <c r="O33" s="95">
        <f>'5-DAY'!B64/1000</f>
        <v>-174.27199999999999</v>
      </c>
      <c r="P33" s="95">
        <f t="shared" si="2"/>
        <v>1730.45</v>
      </c>
      <c r="Q33" s="95">
        <f>VAR!B28/1000</f>
        <v>850.29899999999998</v>
      </c>
    </row>
    <row r="34" spans="14:17" x14ac:dyDescent="0.15">
      <c r="N34" s="100">
        <f>'5-DAY'!A65</f>
        <v>37141</v>
      </c>
      <c r="O34" s="95">
        <f>'5-DAY'!B65/1000</f>
        <v>-259.29000000000002</v>
      </c>
      <c r="P34" s="95">
        <f t="shared" ref="P34:P39" si="3">SUM(O30:O34)</f>
        <v>1733.5600000000004</v>
      </c>
      <c r="Q34" s="95">
        <f>VAR!B29/1000</f>
        <v>995.49099999999999</v>
      </c>
    </row>
    <row r="35" spans="14:17" x14ac:dyDescent="0.15">
      <c r="N35" s="100">
        <f>'5-DAY'!A66</f>
        <v>37144</v>
      </c>
      <c r="O35" s="95">
        <f>'5-DAY'!B66/1000</f>
        <v>155.904</v>
      </c>
      <c r="P35" s="95">
        <f t="shared" si="3"/>
        <v>1484.8110000000001</v>
      </c>
      <c r="Q35" s="95">
        <f>VAR!B30/1000</f>
        <v>1216.3050000000001</v>
      </c>
    </row>
    <row r="36" spans="14:17" x14ac:dyDescent="0.15">
      <c r="N36" s="100">
        <f>'5-DAY'!A67</f>
        <v>37146</v>
      </c>
      <c r="O36" s="95">
        <f>'5-DAY'!B67/1000</f>
        <v>10.329000000000001</v>
      </c>
      <c r="P36" s="95">
        <f t="shared" si="3"/>
        <v>-535.26100000000008</v>
      </c>
      <c r="Q36" s="95">
        <f>VAR!B31/1000</f>
        <v>1255.9259999999999</v>
      </c>
    </row>
    <row r="37" spans="14:17" x14ac:dyDescent="0.15">
      <c r="N37" s="100">
        <f>'5-DAY'!A68</f>
        <v>37147</v>
      </c>
      <c r="O37" s="95">
        <f>'5-DAY'!B68/1000</f>
        <v>-1035.1510000000001</v>
      </c>
      <c r="P37" s="95">
        <f t="shared" si="3"/>
        <v>-1302.48</v>
      </c>
      <c r="Q37" s="95">
        <f>VAR!B32/1000</f>
        <v>1323.7750000000001</v>
      </c>
    </row>
    <row r="38" spans="14:17" x14ac:dyDescent="0.15">
      <c r="N38" s="100">
        <f>'5-DAY'!A69</f>
        <v>37148</v>
      </c>
      <c r="O38" s="95">
        <f>'5-DAY'!B69/1000</f>
        <v>131.95500000000001</v>
      </c>
      <c r="P38" s="95">
        <f t="shared" si="3"/>
        <v>-996.25300000000004</v>
      </c>
      <c r="Q38" s="95">
        <f>VAR!B33/1000</f>
        <v>1378.4469999999999</v>
      </c>
    </row>
    <row r="39" spans="14:17" x14ac:dyDescent="0.15">
      <c r="N39" s="100">
        <f>'5-DAY'!A70</f>
        <v>37151</v>
      </c>
      <c r="O39" s="95">
        <f>'5-DAY'!B70/1000</f>
        <v>-519.45500000000004</v>
      </c>
      <c r="P39" s="95">
        <f t="shared" si="3"/>
        <v>-1256.4180000000001</v>
      </c>
      <c r="Q39" s="95">
        <f>VAR!B34/1000</f>
        <v>1308.2909999999999</v>
      </c>
    </row>
    <row r="40" spans="14:17" x14ac:dyDescent="0.15">
      <c r="N40" s="100">
        <f>'5-DAY'!A71</f>
        <v>37152</v>
      </c>
      <c r="O40" s="95">
        <f>'5-DAY'!B71/1000</f>
        <v>927.49300000000005</v>
      </c>
      <c r="P40" s="95">
        <f t="shared" ref="P40:P45" si="4">SUM(O36:O40)</f>
        <v>-484.82900000000006</v>
      </c>
      <c r="Q40" s="95">
        <f>VAR!B35/1000</f>
        <v>1524.0840000000001</v>
      </c>
    </row>
    <row r="41" spans="14:17" x14ac:dyDescent="0.15">
      <c r="N41" s="100">
        <f>'5-DAY'!A72</f>
        <v>37153</v>
      </c>
      <c r="O41" s="95">
        <f>'5-DAY'!B72/1000</f>
        <v>278.89699999999999</v>
      </c>
      <c r="P41" s="95">
        <f t="shared" si="4"/>
        <v>-216.26100000000002</v>
      </c>
      <c r="Q41" s="95">
        <f>VAR!B36/1000</f>
        <v>1336.3489999999999</v>
      </c>
    </row>
    <row r="42" spans="14:17" x14ac:dyDescent="0.15">
      <c r="N42" s="100">
        <f>'5-DAY'!A73</f>
        <v>37154</v>
      </c>
      <c r="O42" s="95">
        <f>'5-DAY'!B73/1000</f>
        <v>-324.24900000000002</v>
      </c>
      <c r="P42" s="95">
        <f t="shared" si="4"/>
        <v>494.64100000000008</v>
      </c>
      <c r="Q42" s="95">
        <f>VAR!B37/1000</f>
        <v>1268.3630000000001</v>
      </c>
    </row>
    <row r="43" spans="14:17" x14ac:dyDescent="0.15">
      <c r="N43" s="100">
        <f>'5-DAY'!A74</f>
        <v>37155</v>
      </c>
      <c r="O43" s="95">
        <f>'5-DAY'!B74/1000</f>
        <v>131.14699999999999</v>
      </c>
      <c r="P43" s="95">
        <f t="shared" si="4"/>
        <v>493.83299999999991</v>
      </c>
      <c r="Q43" s="95">
        <f>VAR!B38/1000</f>
        <v>1211.328</v>
      </c>
    </row>
    <row r="44" spans="14:17" x14ac:dyDescent="0.15">
      <c r="N44" s="100">
        <f>'5-DAY'!A75</f>
        <v>37158</v>
      </c>
      <c r="O44" s="95">
        <f>'5-DAY'!B75/1000</f>
        <v>649.428</v>
      </c>
      <c r="P44" s="95">
        <f t="shared" si="4"/>
        <v>1662.7159999999999</v>
      </c>
      <c r="Q44" s="95">
        <f>VAR!B39/1000</f>
        <v>1507.0550000000001</v>
      </c>
    </row>
    <row r="45" spans="14:17" x14ac:dyDescent="0.15">
      <c r="N45" s="100">
        <f>'5-DAY'!A76</f>
        <v>37159</v>
      </c>
      <c r="O45" s="95">
        <f>'5-DAY'!B76/1000</f>
        <v>-1177.383</v>
      </c>
      <c r="P45" s="95">
        <f t="shared" si="4"/>
        <v>-442.16000000000008</v>
      </c>
      <c r="Q45" s="95">
        <f>VAR!B40/1000</f>
        <v>1350.778</v>
      </c>
    </row>
    <row r="46" spans="14:17" x14ac:dyDescent="0.15">
      <c r="N46" s="100">
        <f>'5-DAY'!A77</f>
        <v>37160</v>
      </c>
      <c r="O46" s="95">
        <f>'5-DAY'!B77/1000</f>
        <v>330.49900000000002</v>
      </c>
      <c r="P46" s="95">
        <f t="shared" ref="P46:P51" si="5">SUM(O42:O46)</f>
        <v>-390.55799999999999</v>
      </c>
      <c r="Q46" s="95">
        <f>VAR!B41/1000</f>
        <v>1365.5650000000001</v>
      </c>
    </row>
    <row r="47" spans="14:17" x14ac:dyDescent="0.15">
      <c r="N47" s="100">
        <f>'5-DAY'!A78</f>
        <v>37161</v>
      </c>
      <c r="O47" s="95">
        <f>'5-DAY'!B78/1000</f>
        <v>237.21600000000001</v>
      </c>
      <c r="P47" s="95">
        <f t="shared" si="5"/>
        <v>170.90700000000004</v>
      </c>
      <c r="Q47" s="95">
        <f>VAR!B42/1000</f>
        <v>1406.354</v>
      </c>
    </row>
    <row r="48" spans="14:17" x14ac:dyDescent="0.15">
      <c r="N48" s="104">
        <f>'5-DAY'!A79</f>
        <v>37162</v>
      </c>
      <c r="O48" s="105">
        <f>'5-DAY'!B79/1000</f>
        <v>-413.71300000000002</v>
      </c>
      <c r="P48" s="105">
        <f t="shared" si="5"/>
        <v>-373.95300000000003</v>
      </c>
      <c r="Q48" s="105">
        <f>VAR!B43/1000</f>
        <v>1483.992</v>
      </c>
    </row>
    <row r="49" spans="13:17" x14ac:dyDescent="0.15">
      <c r="M49" s="98"/>
      <c r="N49" s="117">
        <f>'5-DAY'!A80</f>
        <v>37165</v>
      </c>
      <c r="O49" s="119">
        <f>'5-DAY'!B80/1000</f>
        <v>-398.024</v>
      </c>
      <c r="P49" s="119">
        <f t="shared" si="5"/>
        <v>-1421.4050000000002</v>
      </c>
      <c r="Q49" s="119">
        <f>VAR!B44/1000</f>
        <v>1438.6379999999999</v>
      </c>
    </row>
    <row r="50" spans="13:17" x14ac:dyDescent="0.15">
      <c r="N50" s="117">
        <f>'5-DAY'!A81</f>
        <v>37166</v>
      </c>
      <c r="O50" s="119">
        <f>'5-DAY'!B81/1000</f>
        <v>-39.332999999999998</v>
      </c>
      <c r="P50" s="119">
        <f t="shared" si="5"/>
        <v>-283.35500000000002</v>
      </c>
      <c r="Q50" s="119">
        <f>VAR!B45/1000</f>
        <v>1284.451</v>
      </c>
    </row>
    <row r="51" spans="13:17" x14ac:dyDescent="0.15">
      <c r="N51" s="117">
        <f>'5-DAY'!A82</f>
        <v>37167</v>
      </c>
      <c r="O51" s="119">
        <f>'5-DAY'!B82/1000</f>
        <v>312.67899999999997</v>
      </c>
      <c r="P51" s="119">
        <f t="shared" si="5"/>
        <v>-301.17499999999995</v>
      </c>
      <c r="Q51" s="119">
        <f>VAR!B46/1000</f>
        <v>554.98400000000004</v>
      </c>
    </row>
    <row r="52" spans="13:17" x14ac:dyDescent="0.15">
      <c r="N52" s="117">
        <f>'5-DAY'!A83</f>
        <v>37168</v>
      </c>
      <c r="O52" s="119">
        <f>'5-DAY'!B83/1000</f>
        <v>209.43600000000001</v>
      </c>
      <c r="P52" s="119">
        <f t="shared" ref="P52:P57" si="6">SUM(O48:O52)</f>
        <v>-328.95500000000004</v>
      </c>
      <c r="Q52" s="119">
        <f>VAR!B47/1000</f>
        <v>632.76400000000001</v>
      </c>
    </row>
    <row r="53" spans="13:17" x14ac:dyDescent="0.15">
      <c r="N53" s="117">
        <f>'5-DAY'!A84</f>
        <v>37169</v>
      </c>
      <c r="O53" s="119">
        <f>'5-DAY'!B84/1000</f>
        <v>-301.61700000000002</v>
      </c>
      <c r="P53" s="119">
        <f t="shared" si="6"/>
        <v>-216.85900000000001</v>
      </c>
      <c r="Q53" s="119">
        <f>VAR!B48/1000</f>
        <v>490.476</v>
      </c>
    </row>
    <row r="54" spans="13:17" x14ac:dyDescent="0.15">
      <c r="N54" s="117">
        <f>'5-DAY'!A85</f>
        <v>37172</v>
      </c>
      <c r="O54" s="119">
        <f>'5-DAY'!B85/1000</f>
        <v>111.378</v>
      </c>
      <c r="P54" s="119">
        <f t="shared" si="6"/>
        <v>292.54300000000001</v>
      </c>
      <c r="Q54" s="119">
        <f>VAR!B49/1000</f>
        <v>559.63</v>
      </c>
    </row>
    <row r="55" spans="13:17" x14ac:dyDescent="0.15">
      <c r="N55" s="117">
        <f>'5-DAY'!A86</f>
        <v>37173</v>
      </c>
      <c r="O55" s="119">
        <f>'5-DAY'!B86/1000</f>
        <v>349.38499999999999</v>
      </c>
      <c r="P55" s="119">
        <f t="shared" si="6"/>
        <v>681.26099999999997</v>
      </c>
      <c r="Q55" s="119">
        <f>VAR!B50/1000</f>
        <v>515.33900000000006</v>
      </c>
    </row>
    <row r="56" spans="13:17" x14ac:dyDescent="0.15">
      <c r="N56" s="117">
        <f>'5-DAY'!A87</f>
        <v>37174</v>
      </c>
      <c r="O56" s="119">
        <f>'5-DAY'!B87/1000</f>
        <v>51.353999999999999</v>
      </c>
      <c r="P56" s="119">
        <f t="shared" si="6"/>
        <v>419.93599999999998</v>
      </c>
      <c r="Q56" s="119">
        <f>VAR!B51/1000</f>
        <v>495.30200000000002</v>
      </c>
    </row>
    <row r="57" spans="13:17" x14ac:dyDescent="0.15">
      <c r="N57" s="117">
        <f>'5-DAY'!A88</f>
        <v>37175</v>
      </c>
      <c r="O57" s="119">
        <f>'5-DAY'!B88/1000</f>
        <v>32.034999999999997</v>
      </c>
      <c r="P57" s="119">
        <f t="shared" si="6"/>
        <v>242.53499999999994</v>
      </c>
      <c r="Q57" s="119">
        <f>VAR!B52/1000</f>
        <v>538.06100000000004</v>
      </c>
    </row>
    <row r="58" spans="13:17" x14ac:dyDescent="0.15">
      <c r="N58" s="117">
        <f>'5-DAY'!A89</f>
        <v>37176</v>
      </c>
      <c r="O58" s="119">
        <f>'5-DAY'!B89/1000</f>
        <v>-49.484999999999999</v>
      </c>
      <c r="P58" s="119">
        <f t="shared" ref="P58:P63" si="7">SUM(O54:O58)</f>
        <v>494.66699999999992</v>
      </c>
      <c r="Q58" s="119">
        <f>VAR!B53/1000</f>
        <v>602.75099999999998</v>
      </c>
    </row>
    <row r="59" spans="13:17" x14ac:dyDescent="0.15">
      <c r="N59" s="117">
        <f>'5-DAY'!A90</f>
        <v>37179</v>
      </c>
      <c r="O59" s="119">
        <f>'5-DAY'!B90/1000</f>
        <v>34.54</v>
      </c>
      <c r="P59" s="119">
        <f t="shared" si="7"/>
        <v>417.82900000000001</v>
      </c>
      <c r="Q59" s="119">
        <f>VAR!B54/1000</f>
        <v>580.12800000000004</v>
      </c>
    </row>
    <row r="60" spans="13:17" x14ac:dyDescent="0.15">
      <c r="N60" s="117">
        <f>'5-DAY'!A91</f>
        <v>37180</v>
      </c>
      <c r="O60" s="119">
        <f>'5-DAY'!B91/1000</f>
        <v>-444.58600000000001</v>
      </c>
      <c r="P60" s="119">
        <f t="shared" si="7"/>
        <v>-376.14200000000005</v>
      </c>
      <c r="Q60" s="119">
        <f>VAR!B55/1000</f>
        <v>513.09299999999996</v>
      </c>
    </row>
    <row r="61" spans="13:17" x14ac:dyDescent="0.15">
      <c r="N61" s="117">
        <f>'5-DAY'!A92</f>
        <v>37181</v>
      </c>
      <c r="O61" s="119">
        <f>'5-DAY'!B92/1000</f>
        <v>-269.70400000000001</v>
      </c>
      <c r="P61" s="119">
        <f t="shared" si="7"/>
        <v>-697.2</v>
      </c>
      <c r="Q61" s="119">
        <f>VAR!B56/1000</f>
        <v>580.58399999999995</v>
      </c>
    </row>
    <row r="62" spans="13:17" x14ac:dyDescent="0.15">
      <c r="N62" s="117">
        <f>'5-DAY'!A93</f>
        <v>37182</v>
      </c>
      <c r="O62" s="119">
        <f>'5-DAY'!B93/1000</f>
        <v>-416.87099999999998</v>
      </c>
      <c r="P62" s="119">
        <f t="shared" si="7"/>
        <v>-1146.106</v>
      </c>
      <c r="Q62" s="119">
        <f>VAR!B57/1000</f>
        <v>548.55799999999999</v>
      </c>
    </row>
    <row r="63" spans="13:17" x14ac:dyDescent="0.15">
      <c r="N63" s="117">
        <f>'5-DAY'!A94</f>
        <v>37183</v>
      </c>
      <c r="O63" s="119">
        <f>'5-DAY'!B94/1000</f>
        <v>-1174.327</v>
      </c>
      <c r="P63" s="119">
        <f t="shared" si="7"/>
        <v>-2270.9480000000003</v>
      </c>
      <c r="Q63" s="119">
        <f>VAR!B58/1000</f>
        <v>534.12</v>
      </c>
    </row>
    <row r="64" spans="13:17" x14ac:dyDescent="0.15">
      <c r="N64" s="117">
        <f>'5-DAY'!A95</f>
        <v>37186</v>
      </c>
      <c r="O64" s="119">
        <f>'5-DAY'!B95/1000</f>
        <v>393.68700000000001</v>
      </c>
      <c r="P64" s="119">
        <f t="shared" ref="P64:P69" si="8">SUM(O60:O64)</f>
        <v>-1911.8010000000004</v>
      </c>
      <c r="Q64" s="119">
        <f>VAR!B59/1000</f>
        <v>596.22500000000002</v>
      </c>
    </row>
    <row r="65" spans="14:17" x14ac:dyDescent="0.15">
      <c r="N65" s="117">
        <f>'5-DAY'!A96</f>
        <v>37187</v>
      </c>
      <c r="O65" s="119">
        <f>'5-DAY'!B96/1000</f>
        <v>-166.29900000000001</v>
      </c>
      <c r="P65" s="119">
        <f t="shared" si="8"/>
        <v>-1633.5140000000001</v>
      </c>
      <c r="Q65" s="119">
        <f>VAR!B60/1000</f>
        <v>555.53</v>
      </c>
    </row>
    <row r="66" spans="14:17" x14ac:dyDescent="0.15">
      <c r="N66" s="117">
        <f>'5-DAY'!A97</f>
        <v>37188</v>
      </c>
      <c r="O66" s="119">
        <f>'5-DAY'!B97/1000</f>
        <v>181.65100000000001</v>
      </c>
      <c r="P66" s="119">
        <f t="shared" si="8"/>
        <v>-1182.1589999999999</v>
      </c>
      <c r="Q66" s="119">
        <f>VAR!B61/1000</f>
        <v>578.45299999999997</v>
      </c>
    </row>
    <row r="67" spans="14:17" x14ac:dyDescent="0.15">
      <c r="N67" s="117">
        <f>'5-DAY'!A98</f>
        <v>37189</v>
      </c>
      <c r="O67" s="119">
        <f>'5-DAY'!B98/1000</f>
        <v>-140.01900000000001</v>
      </c>
      <c r="P67" s="119">
        <f t="shared" si="8"/>
        <v>-905.30700000000002</v>
      </c>
      <c r="Q67" s="119">
        <f>VAR!B62/1000</f>
        <v>566.70299999999997</v>
      </c>
    </row>
    <row r="68" spans="14:17" x14ac:dyDescent="0.15">
      <c r="N68" s="117">
        <f>'5-DAY'!A99</f>
        <v>37190</v>
      </c>
      <c r="O68" s="119">
        <f>'5-DAY'!B99/1000</f>
        <v>277.88299999999998</v>
      </c>
      <c r="P68" s="119">
        <f t="shared" si="8"/>
        <v>546.90300000000002</v>
      </c>
      <c r="Q68" s="119">
        <f>VAR!B63/1000</f>
        <v>580.91700000000003</v>
      </c>
    </row>
    <row r="69" spans="14:17" x14ac:dyDescent="0.15">
      <c r="N69" s="117">
        <f>'5-DAY'!A100</f>
        <v>37193</v>
      </c>
      <c r="O69" s="119">
        <f>'5-DAY'!B100/1000</f>
        <v>-313.99900000000002</v>
      </c>
      <c r="P69" s="119">
        <f t="shared" si="8"/>
        <v>-160.78300000000004</v>
      </c>
      <c r="Q69" s="119">
        <f>VAR!B64/1000</f>
        <v>595.70899999999995</v>
      </c>
    </row>
    <row r="70" spans="14:17" x14ac:dyDescent="0.15">
      <c r="N70" s="117">
        <f>'5-DAY'!A101</f>
        <v>37194</v>
      </c>
      <c r="O70" s="119">
        <f>'5-DAY'!B101/1000</f>
        <v>-276.74299999999999</v>
      </c>
      <c r="P70" s="119">
        <f>SUM(O66:O70)</f>
        <v>-271.22700000000003</v>
      </c>
      <c r="Q70" s="119">
        <f>VAR!B65/1000</f>
        <v>625.08399999999995</v>
      </c>
    </row>
    <row r="71" spans="14:17" x14ac:dyDescent="0.15">
      <c r="N71" s="104">
        <f>'5-DAY'!A102</f>
        <v>37195</v>
      </c>
      <c r="O71" s="105">
        <f>'5-DAY'!B102/1000</f>
        <v>-419.46100000000001</v>
      </c>
      <c r="P71" s="105">
        <f>SUM(O67:O71)</f>
        <v>-872.33900000000006</v>
      </c>
      <c r="Q71" s="105">
        <f>VAR!B66/1000</f>
        <v>625.36400000000003</v>
      </c>
    </row>
    <row r="72" spans="14:17" x14ac:dyDescent="0.15">
      <c r="N72" s="117">
        <f>'5-DAY'!A103</f>
        <v>37196</v>
      </c>
      <c r="O72" s="119">
        <f>'5-DAY'!B103/1000</f>
        <v>245.38800000000001</v>
      </c>
      <c r="P72" s="119">
        <f>SUM(O68:O72)</f>
        <v>-486.93200000000002</v>
      </c>
      <c r="Q72" s="119">
        <f>VAR!B67/1000</f>
        <v>407.82100000000003</v>
      </c>
    </row>
    <row r="73" spans="14:17" x14ac:dyDescent="0.15">
      <c r="N73" s="117">
        <f>'5-DAY'!A104</f>
        <v>37197</v>
      </c>
      <c r="O73" s="119">
        <f>'5-DAY'!B104/1000</f>
        <v>-152.12</v>
      </c>
      <c r="P73" s="119">
        <f>SUM(O69:O73)</f>
        <v>-916.93499999999995</v>
      </c>
      <c r="Q73" s="119">
        <f>VAR!B68/1000</f>
        <v>409.05399999999997</v>
      </c>
    </row>
    <row r="74" spans="14:17" x14ac:dyDescent="0.15">
      <c r="N74" s="117">
        <f>'5-DAY'!A105</f>
        <v>37200</v>
      </c>
      <c r="O74" s="119">
        <f>'5-DAY'!B105/1000</f>
        <v>-265.52699999999999</v>
      </c>
      <c r="P74" s="119">
        <f t="shared" ref="P74:P91" si="9">SUM(O70:O74)</f>
        <v>-868.46299999999997</v>
      </c>
      <c r="Q74" s="119">
        <f>VAR!B69/1000</f>
        <v>546.87</v>
      </c>
    </row>
    <row r="75" spans="14:17" x14ac:dyDescent="0.15">
      <c r="N75" s="117">
        <f>'5-DAY'!A106</f>
        <v>37201</v>
      </c>
      <c r="O75" s="119">
        <f>'5-DAY'!B106/1000</f>
        <v>-492.58600000000001</v>
      </c>
      <c r="P75" s="119">
        <f t="shared" si="9"/>
        <v>-1084.306</v>
      </c>
      <c r="Q75" s="119">
        <f>VAR!B70/1000</f>
        <v>618.4</v>
      </c>
    </row>
    <row r="76" spans="14:17" x14ac:dyDescent="0.15">
      <c r="N76" s="117">
        <f>'5-DAY'!A107</f>
        <v>37202</v>
      </c>
      <c r="O76" s="119">
        <f>'5-DAY'!B107/1000</f>
        <v>19.552</v>
      </c>
      <c r="P76" s="119">
        <f t="shared" si="9"/>
        <v>-645.29300000000001</v>
      </c>
      <c r="Q76" s="119">
        <f>VAR!B71/1000</f>
        <v>559.29300000000001</v>
      </c>
    </row>
    <row r="77" spans="14:17" x14ac:dyDescent="0.15">
      <c r="N77" s="117">
        <f>'5-DAY'!A108</f>
        <v>37203</v>
      </c>
      <c r="O77" s="119">
        <f>'5-DAY'!B108/1000</f>
        <v>-402.57100000000003</v>
      </c>
      <c r="P77" s="119">
        <f t="shared" si="9"/>
        <v>-1293.252</v>
      </c>
      <c r="Q77" s="119">
        <f>VAR!B72/1000</f>
        <v>566.61400000000003</v>
      </c>
    </row>
    <row r="78" spans="14:17" x14ac:dyDescent="0.15">
      <c r="N78" s="117">
        <f>'5-DAY'!A109</f>
        <v>37204</v>
      </c>
      <c r="O78" s="119">
        <f>'5-DAY'!B109/1000</f>
        <v>-217.34299999999999</v>
      </c>
      <c r="P78" s="119">
        <f t="shared" si="9"/>
        <v>-1358.4750000000001</v>
      </c>
      <c r="Q78" s="119">
        <f>VAR!B73/1000</f>
        <v>582.274</v>
      </c>
    </row>
    <row r="79" spans="14:17" x14ac:dyDescent="0.15">
      <c r="N79" s="117">
        <f>'5-DAY'!A110</f>
        <v>37207</v>
      </c>
      <c r="O79" s="119">
        <f>'5-DAY'!B110/1000</f>
        <v>151.613</v>
      </c>
      <c r="P79" s="119">
        <f t="shared" si="9"/>
        <v>-941.33500000000004</v>
      </c>
      <c r="Q79" s="119">
        <f>VAR!B74/1000</f>
        <v>728.02200000000005</v>
      </c>
    </row>
    <row r="80" spans="14:17" x14ac:dyDescent="0.15">
      <c r="N80" s="117">
        <f>'5-DAY'!A111</f>
        <v>37208</v>
      </c>
      <c r="O80" s="119">
        <f>'5-DAY'!B111/1000</f>
        <v>170.042</v>
      </c>
      <c r="P80" s="119">
        <f t="shared" si="9"/>
        <v>-278.70699999999999</v>
      </c>
      <c r="Q80" s="119">
        <f>VAR!B75/1000</f>
        <v>618.94000000000005</v>
      </c>
    </row>
    <row r="81" spans="14:19" x14ac:dyDescent="0.15">
      <c r="N81" s="117">
        <f>'5-DAY'!A112</f>
        <v>37209</v>
      </c>
      <c r="O81" s="119">
        <f>'5-DAY'!B112/1000</f>
        <v>176.655</v>
      </c>
      <c r="P81" s="119">
        <f t="shared" si="9"/>
        <v>-121.60400000000001</v>
      </c>
      <c r="Q81" s="119">
        <f>VAR!B76/1000</f>
        <v>690.96699999999998</v>
      </c>
    </row>
    <row r="82" spans="14:19" x14ac:dyDescent="0.15">
      <c r="N82" s="117">
        <f>'5-DAY'!A113</f>
        <v>37210</v>
      </c>
      <c r="O82" s="119">
        <f>'5-DAY'!B113/1000</f>
        <v>450.64499999999998</v>
      </c>
      <c r="P82" s="119">
        <f t="shared" si="9"/>
        <v>731.61199999999997</v>
      </c>
      <c r="Q82" s="119">
        <f>VAR!B77/1000</f>
        <v>728.21699999999998</v>
      </c>
    </row>
    <row r="83" spans="14:19" x14ac:dyDescent="0.15">
      <c r="N83" s="117">
        <f>'5-DAY'!A114</f>
        <v>37211</v>
      </c>
      <c r="O83" s="119">
        <f>'5-DAY'!B114/1000</f>
        <v>-414.70699999999999</v>
      </c>
      <c r="P83" s="119">
        <f t="shared" si="9"/>
        <v>534.24799999999993</v>
      </c>
      <c r="Q83" s="119">
        <f>VAR!B78/1000</f>
        <v>629.77700000000004</v>
      </c>
    </row>
    <row r="84" spans="14:19" x14ac:dyDescent="0.15">
      <c r="N84" s="117">
        <f>'5-DAY'!A115</f>
        <v>37214</v>
      </c>
      <c r="O84" s="119">
        <f>'5-DAY'!B115/1000</f>
        <v>-493.7</v>
      </c>
      <c r="P84" s="119">
        <f t="shared" si="9"/>
        <v>-111.065</v>
      </c>
      <c r="Q84" s="119">
        <f>VAR!B79/1000</f>
        <v>450.43200000000002</v>
      </c>
    </row>
    <row r="85" spans="14:19" x14ac:dyDescent="0.15">
      <c r="N85" s="117">
        <f>'5-DAY'!A116</f>
        <v>37215</v>
      </c>
      <c r="O85" s="119">
        <f>'5-DAY'!B116/1000</f>
        <v>37.487000000000002</v>
      </c>
      <c r="P85" s="119">
        <f t="shared" si="9"/>
        <v>-243.62000000000003</v>
      </c>
      <c r="Q85" s="119">
        <f>VAR!B80/1000</f>
        <v>516.96699999999998</v>
      </c>
    </row>
    <row r="86" spans="14:19" x14ac:dyDescent="0.15">
      <c r="N86" s="117">
        <f>'5-DAY'!A117</f>
        <v>37216</v>
      </c>
      <c r="O86" s="119">
        <f>'5-DAY'!B117/1000</f>
        <v>1206.9349999999999</v>
      </c>
      <c r="P86" s="119">
        <f t="shared" si="9"/>
        <v>786.66</v>
      </c>
      <c r="Q86" s="119">
        <f>VAR!B81/1000</f>
        <v>681.35799999999995</v>
      </c>
    </row>
    <row r="87" spans="14:19" x14ac:dyDescent="0.15">
      <c r="N87" s="117">
        <f>'5-DAY'!A118</f>
        <v>37221</v>
      </c>
      <c r="O87" s="119">
        <f>'5-DAY'!B118/1000</f>
        <v>1548.124</v>
      </c>
      <c r="P87" s="119">
        <f t="shared" si="9"/>
        <v>1884.1390000000001</v>
      </c>
      <c r="Q87" s="119">
        <f>VAR!B82/1000</f>
        <v>729.55399999999997</v>
      </c>
    </row>
    <row r="88" spans="14:19" x14ac:dyDescent="0.15">
      <c r="N88" s="117">
        <f>'5-DAY'!A119</f>
        <v>37222</v>
      </c>
      <c r="O88" s="119">
        <f>'5-DAY'!B119/1000</f>
        <v>-588.06700000000001</v>
      </c>
      <c r="P88" s="119">
        <f t="shared" si="9"/>
        <v>1710.779</v>
      </c>
      <c r="Q88" s="119">
        <f>VAR!B83/1000</f>
        <v>776.34400000000005</v>
      </c>
    </row>
    <row r="89" spans="14:19" x14ac:dyDescent="0.15">
      <c r="N89" s="117">
        <f>'5-DAY'!A120</f>
        <v>37223</v>
      </c>
      <c r="O89" s="119">
        <f>'5-DAY'!B120/1000</f>
        <v>307.18299999999999</v>
      </c>
      <c r="P89" s="119">
        <f t="shared" si="9"/>
        <v>2511.6620000000003</v>
      </c>
      <c r="Q89" s="119">
        <f>VAR!B84/1000</f>
        <v>918.45799999999997</v>
      </c>
    </row>
    <row r="90" spans="14:19" x14ac:dyDescent="0.15">
      <c r="N90" s="117">
        <f>'5-DAY'!A121</f>
        <v>37224</v>
      </c>
      <c r="O90" s="119">
        <f>'5-DAY'!B121/1000</f>
        <v>773.38300000000004</v>
      </c>
      <c r="P90" s="119">
        <f t="shared" si="9"/>
        <v>3247.558</v>
      </c>
      <c r="Q90" s="119">
        <f>VAR!B85/1000</f>
        <v>913.34799999999996</v>
      </c>
    </row>
    <row r="91" spans="14:19" x14ac:dyDescent="0.15">
      <c r="N91" s="104">
        <f>'5-DAY'!A122</f>
        <v>37225</v>
      </c>
      <c r="O91" s="105">
        <f>'5-DAY'!B122/1000</f>
        <v>-1163.6759999999999</v>
      </c>
      <c r="P91" s="105">
        <f t="shared" si="9"/>
        <v>876.94700000000012</v>
      </c>
      <c r="Q91" s="105">
        <f>VAR!B86/1000</f>
        <v>980.64099999999996</v>
      </c>
    </row>
    <row r="92" spans="14:19" x14ac:dyDescent="0.15">
      <c r="N92" s="117">
        <f>'5-DAY'!A123</f>
        <v>37228</v>
      </c>
      <c r="O92" s="119">
        <f>'5-DAY'!B123/1000</f>
        <v>-481.45400000000001</v>
      </c>
      <c r="P92" s="119">
        <f>SUM(O88:O92)</f>
        <v>-1152.6309999999999</v>
      </c>
      <c r="Q92" s="119">
        <f>VAR!B87/1000</f>
        <v>589.75699999999995</v>
      </c>
    </row>
    <row r="93" spans="14:19" x14ac:dyDescent="0.15">
      <c r="N93" s="117">
        <f>'5-DAY'!A124</f>
        <v>37229</v>
      </c>
      <c r="O93" s="119">
        <f>'5-DAY'!B124/1000</f>
        <v>543.85599999999999</v>
      </c>
      <c r="P93" s="119">
        <f t="shared" ref="P93:P111" si="10">SUM(O89:O93)</f>
        <v>-20.707999999999856</v>
      </c>
      <c r="Q93" s="119">
        <f>VAR!B88/1000</f>
        <v>511.25</v>
      </c>
    </row>
    <row r="94" spans="14:19" x14ac:dyDescent="0.15">
      <c r="N94" s="117">
        <f>'5-DAY'!A125</f>
        <v>37230</v>
      </c>
      <c r="O94" s="119">
        <f>'5-DAY'!B125/1000</f>
        <v>325.34699999999998</v>
      </c>
      <c r="P94" s="119">
        <f t="shared" si="10"/>
        <v>-2.543999999999869</v>
      </c>
      <c r="Q94" s="119">
        <f>VAR!B89/1000</f>
        <v>508.541</v>
      </c>
    </row>
    <row r="95" spans="14:19" x14ac:dyDescent="0.15">
      <c r="N95" s="117">
        <f>'5-DAY'!A126</f>
        <v>37231</v>
      </c>
      <c r="O95" s="119">
        <f>'5-DAY'!B126/1000</f>
        <v>26.728000000000002</v>
      </c>
      <c r="P95" s="119">
        <f t="shared" si="10"/>
        <v>-749.19899999999996</v>
      </c>
      <c r="Q95" s="119">
        <f>VAR!B90/1000</f>
        <v>529.505</v>
      </c>
    </row>
    <row r="96" spans="14:19" x14ac:dyDescent="0.15">
      <c r="N96" s="117">
        <f>'5-DAY'!A127</f>
        <v>37232</v>
      </c>
      <c r="O96" s="119">
        <f>'5-DAY'!B127/1000</f>
        <v>-1074.8630000000001</v>
      </c>
      <c r="P96" s="119">
        <f t="shared" si="10"/>
        <v>-660.38600000000008</v>
      </c>
      <c r="Q96" s="119">
        <f>VAR!B91/1000</f>
        <v>484.80500000000001</v>
      </c>
      <c r="S96" s="13"/>
    </row>
    <row r="97" spans="14:17" x14ac:dyDescent="0.15">
      <c r="N97" s="117">
        <f>'5-DAY'!A128</f>
        <v>37235</v>
      </c>
      <c r="O97" s="119">
        <f>'5-DAY'!B128/1000</f>
        <v>-349.91899999999998</v>
      </c>
      <c r="P97" s="119">
        <f t="shared" si="10"/>
        <v>-528.85100000000011</v>
      </c>
      <c r="Q97" s="119">
        <f>VAR!B92/1000</f>
        <v>346.16500000000002</v>
      </c>
    </row>
    <row r="98" spans="14:17" x14ac:dyDescent="0.15">
      <c r="N98" s="117">
        <f>'5-DAY'!A129</f>
        <v>37236</v>
      </c>
      <c r="O98" s="119">
        <f>'5-DAY'!B129/1000</f>
        <v>-249.33099999999999</v>
      </c>
      <c r="P98" s="119">
        <f t="shared" si="10"/>
        <v>-1322.0379999999998</v>
      </c>
      <c r="Q98" s="119">
        <f>VAR!B93/1000</f>
        <v>490.92899999999997</v>
      </c>
    </row>
    <row r="99" spans="14:17" x14ac:dyDescent="0.15">
      <c r="N99" s="117">
        <f>'5-DAY'!A130</f>
        <v>37237</v>
      </c>
      <c r="O99" s="119">
        <f>'5-DAY'!B130/1000</f>
        <v>174.995</v>
      </c>
      <c r="P99" s="119">
        <f t="shared" si="10"/>
        <v>-1472.3899999999999</v>
      </c>
      <c r="Q99" s="119">
        <f>VAR!B94/1000</f>
        <v>527.43399999999997</v>
      </c>
    </row>
    <row r="100" spans="14:17" x14ac:dyDescent="0.15">
      <c r="N100" s="117">
        <f>'5-DAY'!A131</f>
        <v>37238</v>
      </c>
      <c r="O100" s="119">
        <f>'5-DAY'!B131/1000</f>
        <v>413.94499999999999</v>
      </c>
      <c r="P100" s="119">
        <f t="shared" si="10"/>
        <v>-1085.173</v>
      </c>
      <c r="Q100" s="119">
        <f>VAR!B95/1000</f>
        <v>390.06700000000001</v>
      </c>
    </row>
    <row r="101" spans="14:17" x14ac:dyDescent="0.15">
      <c r="N101" s="117">
        <f>'5-DAY'!A132</f>
        <v>37239</v>
      </c>
      <c r="O101" s="119">
        <f>'5-DAY'!B132/1000</f>
        <v>-111.77</v>
      </c>
      <c r="P101" s="119">
        <f t="shared" si="10"/>
        <v>-122.08</v>
      </c>
      <c r="Q101" s="119">
        <f>VAR!B96/1000</f>
        <v>301.541</v>
      </c>
    </row>
    <row r="102" spans="14:17" x14ac:dyDescent="0.15">
      <c r="N102" s="117">
        <f>'5-DAY'!A133</f>
        <v>37242</v>
      </c>
      <c r="O102" s="119">
        <f>'5-DAY'!B133/1000</f>
        <v>152.869</v>
      </c>
      <c r="P102" s="119">
        <f t="shared" si="10"/>
        <v>380.70800000000008</v>
      </c>
      <c r="Q102" s="119">
        <f>VAR!B97/1000</f>
        <v>410.20600000000002</v>
      </c>
    </row>
    <row r="103" spans="14:17" x14ac:dyDescent="0.15">
      <c r="N103" s="117">
        <f>'5-DAY'!A134</f>
        <v>37243</v>
      </c>
      <c r="O103" s="119">
        <f>'5-DAY'!B134/1000</f>
        <v>35.911000000000001</v>
      </c>
      <c r="P103" s="119">
        <f t="shared" si="10"/>
        <v>665.95</v>
      </c>
      <c r="Q103" s="119">
        <f>VAR!B98/1000</f>
        <v>407.38099999999997</v>
      </c>
    </row>
    <row r="104" spans="14:17" x14ac:dyDescent="0.15">
      <c r="N104" s="117">
        <f>'5-DAY'!A135</f>
        <v>37244</v>
      </c>
      <c r="O104" s="119">
        <f>'5-DAY'!B135/1000</f>
        <v>567.32000000000005</v>
      </c>
      <c r="P104" s="119">
        <f t="shared" si="10"/>
        <v>1058.2750000000001</v>
      </c>
      <c r="Q104" s="119">
        <f>VAR!B99/1000</f>
        <v>453.17599999999999</v>
      </c>
    </row>
    <row r="105" spans="14:17" x14ac:dyDescent="0.15">
      <c r="N105" s="117">
        <f>'5-DAY'!A136</f>
        <v>37245</v>
      </c>
      <c r="O105" s="119">
        <f>'5-DAY'!B136/1000</f>
        <v>-391.95499999999998</v>
      </c>
      <c r="P105" s="119">
        <f t="shared" si="10"/>
        <v>252.37500000000006</v>
      </c>
      <c r="Q105" s="119">
        <f>VAR!B100/1000</f>
        <v>502.34800000000001</v>
      </c>
    </row>
    <row r="106" spans="14:17" x14ac:dyDescent="0.15">
      <c r="N106" s="117">
        <f>'5-DAY'!A137</f>
        <v>37246</v>
      </c>
      <c r="O106" s="119">
        <f>'5-DAY'!B137/1000</f>
        <v>-418.84699999999998</v>
      </c>
      <c r="P106" s="119">
        <f t="shared" si="10"/>
        <v>-54.701999999999941</v>
      </c>
      <c r="Q106" s="119">
        <f>VAR!B101/1000</f>
        <v>348.23399999999998</v>
      </c>
    </row>
    <row r="107" spans="14:17" x14ac:dyDescent="0.15">
      <c r="N107" s="117">
        <f>'5-DAY'!A138</f>
        <v>37249</v>
      </c>
      <c r="O107" s="119">
        <f>'5-DAY'!B138/1000</f>
        <v>0</v>
      </c>
      <c r="P107" s="119">
        <f t="shared" si="10"/>
        <v>-207.57099999999997</v>
      </c>
      <c r="Q107" s="119">
        <f>VAR!B102/1000</f>
        <v>347.55200000000002</v>
      </c>
    </row>
    <row r="108" spans="14:17" x14ac:dyDescent="0.15">
      <c r="N108" s="117">
        <f>'5-DAY'!A139</f>
        <v>37251</v>
      </c>
      <c r="O108" s="119">
        <f>'5-DAY'!B139/1000</f>
        <v>-59.488</v>
      </c>
      <c r="P108" s="119">
        <f t="shared" si="10"/>
        <v>-302.96999999999991</v>
      </c>
      <c r="Q108" s="119">
        <f>VAR!B103/1000</f>
        <v>305.387</v>
      </c>
    </row>
    <row r="109" spans="14:17" x14ac:dyDescent="0.15">
      <c r="N109" s="117">
        <f>'5-DAY'!A140</f>
        <v>37252</v>
      </c>
      <c r="O109" s="119">
        <f>'5-DAY'!B140/1000</f>
        <v>206.375</v>
      </c>
      <c r="P109" s="119">
        <f t="shared" si="10"/>
        <v>-663.91499999999996</v>
      </c>
      <c r="Q109" s="119">
        <f>VAR!B104/1000</f>
        <v>532.63099999999997</v>
      </c>
    </row>
    <row r="110" spans="14:17" x14ac:dyDescent="0.15">
      <c r="N110" s="117">
        <f>'5-DAY'!A141</f>
        <v>37253</v>
      </c>
      <c r="O110" s="119">
        <f>'5-DAY'!B141/1000</f>
        <v>-312.41899999999998</v>
      </c>
      <c r="P110" s="119">
        <f t="shared" si="10"/>
        <v>-584.37899999999991</v>
      </c>
      <c r="Q110" s="119">
        <f>VAR!B105/1000</f>
        <v>464.94600000000003</v>
      </c>
    </row>
    <row r="111" spans="14:17" x14ac:dyDescent="0.15">
      <c r="N111" s="104">
        <f>'5-DAY'!A142</f>
        <v>37256</v>
      </c>
      <c r="O111" s="105">
        <f>'5-DAY'!B142/1000</f>
        <v>0</v>
      </c>
      <c r="P111" s="105">
        <f t="shared" si="10"/>
        <v>-165.53199999999998</v>
      </c>
      <c r="Q111" s="105">
        <f>VAR!B106/1000</f>
        <v>0</v>
      </c>
    </row>
    <row r="112" spans="14:17" x14ac:dyDescent="0.15">
      <c r="N112" s="117"/>
      <c r="O112" s="119"/>
      <c r="P112" s="119"/>
      <c r="Q112" s="119"/>
    </row>
    <row r="113" spans="14:17" x14ac:dyDescent="0.15">
      <c r="N113" s="117"/>
      <c r="O113" s="119"/>
      <c r="P113" s="119"/>
      <c r="Q113" s="119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118"/>
  <sheetViews>
    <sheetView zoomScale="85" workbookViewId="0"/>
  </sheetViews>
  <sheetFormatPr defaultColWidth="10.6640625" defaultRowHeight="9" x14ac:dyDescent="0.15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20" ht="10.5" x14ac:dyDescent="0.15">
      <c r="A1" s="94" t="s">
        <v>87</v>
      </c>
      <c r="C1" s="96"/>
    </row>
    <row r="2" spans="1:20" ht="10.5" x14ac:dyDescent="0.15">
      <c r="A2" s="94" t="str">
        <f>'GAS SUM'!A3</f>
        <v>As of December 28, 2001</v>
      </c>
      <c r="C2" s="96"/>
    </row>
    <row r="4" spans="1:20" x14ac:dyDescent="0.15">
      <c r="N4" s="100"/>
      <c r="O4" s="95"/>
    </row>
    <row r="5" spans="1:20" x14ac:dyDescent="0.15">
      <c r="N5" s="100"/>
      <c r="O5" s="95"/>
    </row>
    <row r="6" spans="1:20" x14ac:dyDescent="0.15">
      <c r="N6" s="100" t="s">
        <v>119</v>
      </c>
      <c r="O6" s="95"/>
    </row>
    <row r="7" spans="1:20" x14ac:dyDescent="0.15">
      <c r="N7" s="101" t="s">
        <v>79</v>
      </c>
      <c r="O7" s="102" t="s">
        <v>80</v>
      </c>
      <c r="P7" s="103" t="s">
        <v>81</v>
      </c>
      <c r="Q7" s="103" t="s">
        <v>82</v>
      </c>
      <c r="R7" s="103" t="s">
        <v>83</v>
      </c>
      <c r="S7" s="103" t="s">
        <v>84</v>
      </c>
      <c r="T7" s="103" t="s">
        <v>86</v>
      </c>
    </row>
    <row r="8" spans="1:20" x14ac:dyDescent="0.15">
      <c r="N8" s="100">
        <f>'5-DAY'!A39</f>
        <v>37104</v>
      </c>
      <c r="O8" s="95">
        <f>'5-DAY'!C39/1000</f>
        <v>238.29499999999999</v>
      </c>
      <c r="P8" s="95">
        <v>58</v>
      </c>
      <c r="Q8" s="95">
        <f>O8</f>
        <v>238.29499999999999</v>
      </c>
      <c r="R8" s="95">
        <f>566+O8</f>
        <v>804.29499999999996</v>
      </c>
      <c r="S8" s="95">
        <f>3365+566+O8</f>
        <v>4169.2950000000001</v>
      </c>
    </row>
    <row r="9" spans="1:20" x14ac:dyDescent="0.15">
      <c r="N9" s="100">
        <f>'5-DAY'!A40</f>
        <v>37105</v>
      </c>
      <c r="O9" s="95">
        <f>'5-DAY'!C40/1000</f>
        <v>-6.03</v>
      </c>
      <c r="P9" s="95">
        <v>66</v>
      </c>
      <c r="Q9" s="95">
        <f t="shared" ref="Q9:Q20" si="0">Q8+O9</f>
        <v>232.26499999999999</v>
      </c>
      <c r="R9" s="95">
        <f t="shared" ref="R9:R20" si="1">R8+O9</f>
        <v>798.26499999999999</v>
      </c>
      <c r="S9" s="95">
        <f t="shared" ref="S9:S20" si="2">S8+O9</f>
        <v>4163.2650000000003</v>
      </c>
      <c r="T9" s="95">
        <f>VAR!C4/1000</f>
        <v>0</v>
      </c>
    </row>
    <row r="10" spans="1:20" x14ac:dyDescent="0.15">
      <c r="N10" s="100">
        <f>'5-DAY'!A41</f>
        <v>37106</v>
      </c>
      <c r="O10" s="95">
        <f>'5-DAY'!C41/1000</f>
        <v>-13.673</v>
      </c>
      <c r="P10" s="95">
        <v>100</v>
      </c>
      <c r="Q10" s="95">
        <f t="shared" si="0"/>
        <v>218.59199999999998</v>
      </c>
      <c r="R10" s="95">
        <f t="shared" si="1"/>
        <v>784.59199999999998</v>
      </c>
      <c r="S10" s="95">
        <f t="shared" si="2"/>
        <v>4149.5920000000006</v>
      </c>
      <c r="T10" s="95">
        <f>VAR!C5/1000</f>
        <v>0</v>
      </c>
    </row>
    <row r="11" spans="1:20" x14ac:dyDescent="0.15">
      <c r="N11" s="100">
        <f>'5-DAY'!A42</f>
        <v>37109</v>
      </c>
      <c r="O11" s="95">
        <f>'5-DAY'!C42/1000</f>
        <v>-15.105</v>
      </c>
      <c r="P11" s="95">
        <v>260</v>
      </c>
      <c r="Q11" s="95">
        <f t="shared" si="0"/>
        <v>203.48699999999999</v>
      </c>
      <c r="R11" s="95">
        <f t="shared" si="1"/>
        <v>769.48699999999997</v>
      </c>
      <c r="S11" s="95">
        <f t="shared" si="2"/>
        <v>4134.487000000001</v>
      </c>
      <c r="T11" s="95">
        <f>VAR!C6/1000</f>
        <v>0</v>
      </c>
    </row>
    <row r="12" spans="1:20" x14ac:dyDescent="0.15">
      <c r="N12" s="100">
        <f>'5-DAY'!A43</f>
        <v>37110</v>
      </c>
      <c r="O12" s="95">
        <f>'5-DAY'!C43/1000</f>
        <v>2.1000000000000001E-2</v>
      </c>
      <c r="P12" s="95">
        <f t="shared" ref="P12:P20" si="3">SUM(O8:O12)</f>
        <v>203.50799999999998</v>
      </c>
      <c r="Q12" s="95">
        <f t="shared" si="0"/>
        <v>203.50799999999998</v>
      </c>
      <c r="R12" s="95">
        <f t="shared" si="1"/>
        <v>769.50799999999992</v>
      </c>
      <c r="S12" s="95">
        <f t="shared" si="2"/>
        <v>4134.5080000000007</v>
      </c>
      <c r="T12" s="95">
        <f>VAR!C7/1000</f>
        <v>0</v>
      </c>
    </row>
    <row r="13" spans="1:20" x14ac:dyDescent="0.15">
      <c r="N13" s="100">
        <f>'5-DAY'!A44</f>
        <v>37111</v>
      </c>
      <c r="O13" s="95">
        <f>'5-DAY'!C44/1000</f>
        <v>-3.0369999999999999</v>
      </c>
      <c r="P13" s="95">
        <f t="shared" si="3"/>
        <v>-37.823999999999998</v>
      </c>
      <c r="Q13" s="95">
        <f t="shared" si="0"/>
        <v>200.47099999999998</v>
      </c>
      <c r="R13" s="95">
        <f t="shared" si="1"/>
        <v>766.47099999999989</v>
      </c>
      <c r="S13" s="95">
        <f t="shared" si="2"/>
        <v>4131.4710000000005</v>
      </c>
      <c r="T13" s="95">
        <f>VAR!C8/1000</f>
        <v>0</v>
      </c>
    </row>
    <row r="14" spans="1:20" x14ac:dyDescent="0.15">
      <c r="N14" s="100">
        <f>'5-DAY'!A45</f>
        <v>37112</v>
      </c>
      <c r="O14" s="95">
        <f>'5-DAY'!C45/1000</f>
        <v>36.280999999999999</v>
      </c>
      <c r="P14" s="95">
        <f t="shared" si="3"/>
        <v>4.4870000000000019</v>
      </c>
      <c r="Q14" s="95">
        <f t="shared" si="0"/>
        <v>236.75199999999998</v>
      </c>
      <c r="R14" s="95">
        <f t="shared" si="1"/>
        <v>802.75199999999984</v>
      </c>
      <c r="S14" s="95">
        <f t="shared" si="2"/>
        <v>4167.7520000000004</v>
      </c>
      <c r="T14" s="95">
        <f>VAR!C9/1000</f>
        <v>89.125</v>
      </c>
    </row>
    <row r="15" spans="1:20" x14ac:dyDescent="0.15">
      <c r="N15" s="100">
        <f>'5-DAY'!A46</f>
        <v>37113</v>
      </c>
      <c r="O15" s="95">
        <f>'5-DAY'!C46/1000</f>
        <v>-67.795000000000002</v>
      </c>
      <c r="P15" s="95">
        <f t="shared" si="3"/>
        <v>-49.635000000000005</v>
      </c>
      <c r="Q15" s="95">
        <f t="shared" si="0"/>
        <v>168.95699999999999</v>
      </c>
      <c r="R15" s="95">
        <f t="shared" si="1"/>
        <v>734.95699999999988</v>
      </c>
      <c r="S15" s="95">
        <f t="shared" si="2"/>
        <v>4099.9570000000003</v>
      </c>
      <c r="T15" s="95">
        <f>VAR!C10/1000</f>
        <v>93.406000000000006</v>
      </c>
    </row>
    <row r="16" spans="1:20" x14ac:dyDescent="0.15">
      <c r="N16" s="100">
        <f>'5-DAY'!A47</f>
        <v>37116</v>
      </c>
      <c r="O16" s="95">
        <f>'5-DAY'!C47/1000</f>
        <v>-31.454000000000001</v>
      </c>
      <c r="P16" s="95">
        <f t="shared" si="3"/>
        <v>-65.984000000000009</v>
      </c>
      <c r="Q16" s="95">
        <f t="shared" si="0"/>
        <v>137.50299999999999</v>
      </c>
      <c r="R16" s="95">
        <f t="shared" si="1"/>
        <v>703.50299999999993</v>
      </c>
      <c r="S16" s="95">
        <f t="shared" si="2"/>
        <v>4068.5030000000002</v>
      </c>
      <c r="T16" s="95">
        <f>VAR!C11/1000</f>
        <v>91.114000000000004</v>
      </c>
    </row>
    <row r="17" spans="14:20" x14ac:dyDescent="0.15">
      <c r="N17" s="100">
        <f>'5-DAY'!A48</f>
        <v>37117</v>
      </c>
      <c r="O17" s="95">
        <f>'5-DAY'!C48/1000</f>
        <v>-141.92599999999999</v>
      </c>
      <c r="P17" s="95">
        <f t="shared" si="3"/>
        <v>-207.93099999999998</v>
      </c>
      <c r="Q17" s="95">
        <f t="shared" si="0"/>
        <v>-4.4230000000000018</v>
      </c>
      <c r="R17" s="95">
        <f t="shared" si="1"/>
        <v>561.577</v>
      </c>
      <c r="S17" s="95">
        <f t="shared" si="2"/>
        <v>3926.5770000000002</v>
      </c>
      <c r="T17" s="95">
        <f>VAR!C12/1000</f>
        <v>199.85599999999999</v>
      </c>
    </row>
    <row r="18" spans="14:20" x14ac:dyDescent="0.15">
      <c r="N18" s="100">
        <f>'5-DAY'!A49</f>
        <v>37118</v>
      </c>
      <c r="O18" s="95">
        <f>'5-DAY'!C49/1000</f>
        <v>-581.87400000000002</v>
      </c>
      <c r="P18" s="95">
        <f t="shared" si="3"/>
        <v>-786.76800000000003</v>
      </c>
      <c r="Q18" s="95">
        <f t="shared" si="0"/>
        <v>-586.29700000000003</v>
      </c>
      <c r="R18" s="95">
        <f t="shared" si="1"/>
        <v>-20.297000000000025</v>
      </c>
      <c r="S18" s="95">
        <f t="shared" si="2"/>
        <v>3344.7030000000004</v>
      </c>
      <c r="T18" s="95">
        <f>VAR!C13/1000</f>
        <v>235.75200000000001</v>
      </c>
    </row>
    <row r="19" spans="14:20" x14ac:dyDescent="0.15">
      <c r="N19" s="100">
        <f>'5-DAY'!A50</f>
        <v>37119</v>
      </c>
      <c r="O19" s="95">
        <f>'5-DAY'!C50/1000</f>
        <v>180.452</v>
      </c>
      <c r="P19" s="95">
        <f t="shared" si="3"/>
        <v>-642.59699999999998</v>
      </c>
      <c r="Q19" s="95">
        <f t="shared" si="0"/>
        <v>-405.84500000000003</v>
      </c>
      <c r="R19" s="95">
        <f t="shared" si="1"/>
        <v>160.15499999999997</v>
      </c>
      <c r="S19" s="95">
        <f t="shared" si="2"/>
        <v>3525.1550000000007</v>
      </c>
      <c r="T19" s="95">
        <f>VAR!C14/1000</f>
        <v>230.38</v>
      </c>
    </row>
    <row r="20" spans="14:20" x14ac:dyDescent="0.15">
      <c r="N20" s="100">
        <f>'5-DAY'!A51</f>
        <v>37120</v>
      </c>
      <c r="O20" s="95">
        <f>'5-DAY'!C51/1000</f>
        <v>61.750999999999998</v>
      </c>
      <c r="P20" s="95">
        <f t="shared" si="3"/>
        <v>-513.05100000000004</v>
      </c>
      <c r="Q20" s="95">
        <f t="shared" si="0"/>
        <v>-344.09400000000005</v>
      </c>
      <c r="R20" s="95">
        <f t="shared" si="1"/>
        <v>221.90599999999998</v>
      </c>
      <c r="S20" s="95">
        <f t="shared" si="2"/>
        <v>3586.9060000000009</v>
      </c>
      <c r="T20" s="95">
        <f>VAR!C15/1000</f>
        <v>227.2</v>
      </c>
    </row>
    <row r="21" spans="14:20" x14ac:dyDescent="0.15">
      <c r="N21" s="100">
        <f>'5-DAY'!A52</f>
        <v>37123</v>
      </c>
      <c r="O21" s="95">
        <f>'5-DAY'!C52/1000</f>
        <v>195.339</v>
      </c>
      <c r="P21" s="95">
        <f t="shared" ref="P21:P26" si="4">SUM(O17:O21)</f>
        <v>-286.25799999999998</v>
      </c>
      <c r="Q21" s="95">
        <f t="shared" ref="Q21:Q26" si="5">Q20+O21</f>
        <v>-148.75500000000005</v>
      </c>
      <c r="R21" s="95">
        <f t="shared" ref="R21:R26" si="6">R20+O21</f>
        <v>417.245</v>
      </c>
      <c r="S21" s="95">
        <f t="shared" ref="S21:S26" si="7">S20+O21</f>
        <v>3782.2450000000008</v>
      </c>
      <c r="T21" s="95">
        <f>VAR!C16/1000</f>
        <v>218.625</v>
      </c>
    </row>
    <row r="22" spans="14:20" x14ac:dyDescent="0.15">
      <c r="N22" s="100">
        <f>'5-DAY'!A53</f>
        <v>37124</v>
      </c>
      <c r="O22" s="95">
        <f>'5-DAY'!C53/1000</f>
        <v>131.99199999999999</v>
      </c>
      <c r="P22" s="95">
        <f t="shared" si="4"/>
        <v>-12.34000000000006</v>
      </c>
      <c r="Q22" s="95">
        <f t="shared" si="5"/>
        <v>-16.763000000000062</v>
      </c>
      <c r="R22" s="95">
        <f t="shared" si="6"/>
        <v>549.23699999999997</v>
      </c>
      <c r="S22" s="95">
        <f t="shared" si="7"/>
        <v>3914.237000000001</v>
      </c>
      <c r="T22" s="95">
        <f>VAR!C17/1000</f>
        <v>217.56200000000001</v>
      </c>
    </row>
    <row r="23" spans="14:20" x14ac:dyDescent="0.15">
      <c r="N23" s="100">
        <f>'5-DAY'!A54</f>
        <v>37125</v>
      </c>
      <c r="O23" s="95">
        <f>'5-DAY'!C54/1000</f>
        <v>325.935</v>
      </c>
      <c r="P23" s="95">
        <f t="shared" si="4"/>
        <v>895.46900000000005</v>
      </c>
      <c r="Q23" s="95">
        <f t="shared" si="5"/>
        <v>309.17199999999991</v>
      </c>
      <c r="R23" s="95">
        <f t="shared" si="6"/>
        <v>875.17200000000003</v>
      </c>
      <c r="S23" s="95">
        <f t="shared" si="7"/>
        <v>4240.1720000000014</v>
      </c>
      <c r="T23" s="95">
        <f>VAR!C18/1000</f>
        <v>15.436</v>
      </c>
    </row>
    <row r="24" spans="14:20" x14ac:dyDescent="0.15">
      <c r="N24" s="100">
        <f>'5-DAY'!A55</f>
        <v>37126</v>
      </c>
      <c r="O24" s="95">
        <f>'5-DAY'!C55/1000</f>
        <v>-55.436</v>
      </c>
      <c r="P24" s="95">
        <f t="shared" si="4"/>
        <v>659.58100000000002</v>
      </c>
      <c r="Q24" s="95">
        <f t="shared" si="5"/>
        <v>253.7359999999999</v>
      </c>
      <c r="R24" s="95">
        <f t="shared" si="6"/>
        <v>819.73599999999999</v>
      </c>
      <c r="S24" s="95">
        <f t="shared" si="7"/>
        <v>4184.7360000000017</v>
      </c>
      <c r="T24" s="95">
        <f>VAR!C19/1000</f>
        <v>181.11600000000001</v>
      </c>
    </row>
    <row r="25" spans="14:20" x14ac:dyDescent="0.15">
      <c r="N25" s="100">
        <f>'5-DAY'!A56</f>
        <v>37127</v>
      </c>
      <c r="O25" s="95">
        <f>'5-DAY'!C56/1000</f>
        <v>106.78100000000001</v>
      </c>
      <c r="P25" s="95">
        <f t="shared" si="4"/>
        <v>704.6110000000001</v>
      </c>
      <c r="Q25" s="95">
        <f t="shared" si="5"/>
        <v>360.51699999999994</v>
      </c>
      <c r="R25" s="95">
        <f t="shared" si="6"/>
        <v>926.51700000000005</v>
      </c>
      <c r="S25" s="95">
        <f t="shared" si="7"/>
        <v>4291.5170000000016</v>
      </c>
      <c r="T25" s="95">
        <f>VAR!C20/1000</f>
        <v>175.05600000000001</v>
      </c>
    </row>
    <row r="26" spans="14:20" x14ac:dyDescent="0.15">
      <c r="N26" s="100">
        <f>'5-DAY'!A57</f>
        <v>37130</v>
      </c>
      <c r="O26" s="95">
        <f>'5-DAY'!C57/1000</f>
        <v>118.184</v>
      </c>
      <c r="P26" s="95">
        <f t="shared" si="4"/>
        <v>627.45600000000002</v>
      </c>
      <c r="Q26" s="95">
        <f t="shared" si="5"/>
        <v>478.70099999999991</v>
      </c>
      <c r="R26" s="95">
        <f t="shared" si="6"/>
        <v>1044.701</v>
      </c>
      <c r="S26" s="95">
        <f t="shared" si="7"/>
        <v>4409.7010000000018</v>
      </c>
      <c r="T26" s="95">
        <f>VAR!C21/1000</f>
        <v>18.47</v>
      </c>
    </row>
    <row r="27" spans="14:20" x14ac:dyDescent="0.15">
      <c r="N27" s="100">
        <f>'5-DAY'!A58</f>
        <v>37131</v>
      </c>
      <c r="O27" s="95">
        <f>'5-DAY'!C58/1000</f>
        <v>-38.814999999999998</v>
      </c>
      <c r="P27" s="95">
        <f t="shared" ref="P27:P33" si="8">SUM(O23:O27)</f>
        <v>456.64900000000006</v>
      </c>
      <c r="Q27" s="95">
        <f>Q26+O27</f>
        <v>439.88599999999991</v>
      </c>
      <c r="R27" s="95">
        <f t="shared" ref="R27:R32" si="9">R26+O27</f>
        <v>1005.886</v>
      </c>
      <c r="S27" s="95">
        <f t="shared" ref="S27:S32" si="10">S26+O27</f>
        <v>4370.8860000000022</v>
      </c>
      <c r="T27" s="95">
        <f>VAR!C22/1000</f>
        <v>0</v>
      </c>
    </row>
    <row r="28" spans="14:20" x14ac:dyDescent="0.15">
      <c r="N28" s="100">
        <f>'5-DAY'!A59</f>
        <v>37132</v>
      </c>
      <c r="O28" s="95">
        <f>'5-DAY'!C59/1000</f>
        <v>-15.565</v>
      </c>
      <c r="P28" s="95">
        <f t="shared" si="8"/>
        <v>115.149</v>
      </c>
      <c r="Q28" s="95">
        <f>Q27+O28</f>
        <v>424.32099999999991</v>
      </c>
      <c r="R28" s="95">
        <f t="shared" si="9"/>
        <v>990.32099999999991</v>
      </c>
      <c r="S28" s="95">
        <f t="shared" si="10"/>
        <v>4355.3210000000026</v>
      </c>
      <c r="T28" s="95">
        <f>VAR!C23/1000</f>
        <v>11.500999999999999</v>
      </c>
    </row>
    <row r="29" spans="14:20" x14ac:dyDescent="0.15">
      <c r="N29" s="100">
        <f>'5-DAY'!A60</f>
        <v>37133</v>
      </c>
      <c r="O29" s="95">
        <f>'5-DAY'!C60/1000</f>
        <v>79.444000000000003</v>
      </c>
      <c r="P29" s="95">
        <f t="shared" si="8"/>
        <v>250.029</v>
      </c>
      <c r="Q29" s="95">
        <f>Q28+O29</f>
        <v>503.76499999999993</v>
      </c>
      <c r="R29" s="95">
        <f t="shared" si="9"/>
        <v>1069.7649999999999</v>
      </c>
      <c r="S29" s="95">
        <f t="shared" si="10"/>
        <v>4434.7650000000031</v>
      </c>
      <c r="T29" s="95">
        <f>VAR!C24/1000</f>
        <v>208.792</v>
      </c>
    </row>
    <row r="30" spans="14:20" x14ac:dyDescent="0.15">
      <c r="N30" s="104">
        <f>'5-DAY'!A61</f>
        <v>37134</v>
      </c>
      <c r="O30" s="105">
        <f>'5-DAY'!C61/1000</f>
        <v>46.715000000000003</v>
      </c>
      <c r="P30" s="105">
        <f t="shared" si="8"/>
        <v>189.96299999999999</v>
      </c>
      <c r="Q30" s="105">
        <f>Q29+O30</f>
        <v>550.4799999999999</v>
      </c>
      <c r="R30" s="105">
        <f t="shared" si="9"/>
        <v>1116.4799999999998</v>
      </c>
      <c r="S30" s="105">
        <f t="shared" si="10"/>
        <v>4481.4800000000032</v>
      </c>
      <c r="T30" s="105">
        <f>VAR!C25/1000</f>
        <v>11.215</v>
      </c>
    </row>
    <row r="31" spans="14:20" x14ac:dyDescent="0.15">
      <c r="N31" s="100">
        <f>'5-DAY'!A62</f>
        <v>37138</v>
      </c>
      <c r="O31" s="95">
        <f>'5-DAY'!C62/1000</f>
        <v>112.705</v>
      </c>
      <c r="P31" s="95">
        <f t="shared" si="8"/>
        <v>184.48400000000001</v>
      </c>
      <c r="Q31" s="95">
        <f>O31</f>
        <v>112.705</v>
      </c>
      <c r="R31" s="95">
        <f t="shared" si="9"/>
        <v>1229.1849999999997</v>
      </c>
      <c r="S31" s="95">
        <f t="shared" si="10"/>
        <v>4594.1850000000031</v>
      </c>
      <c r="T31" s="95">
        <f>VAR!C26/1000</f>
        <v>87.817999999999998</v>
      </c>
    </row>
    <row r="32" spans="14:20" x14ac:dyDescent="0.15">
      <c r="N32" s="100">
        <f>'5-DAY'!A63</f>
        <v>37139</v>
      </c>
      <c r="O32" s="95">
        <f>'5-DAY'!C63/1000</f>
        <v>-34.426000000000002</v>
      </c>
      <c r="P32" s="95">
        <f t="shared" si="8"/>
        <v>188.87299999999999</v>
      </c>
      <c r="Q32" s="107">
        <f t="shared" ref="Q32:Q37" si="11">Q31+O32</f>
        <v>78.278999999999996</v>
      </c>
      <c r="R32" s="95">
        <f t="shared" si="9"/>
        <v>1194.7589999999998</v>
      </c>
      <c r="S32" s="95">
        <f t="shared" si="10"/>
        <v>4559.7590000000027</v>
      </c>
      <c r="T32" s="95">
        <f>VAR!C27/1000</f>
        <v>175.76599999999999</v>
      </c>
    </row>
    <row r="33" spans="14:20" x14ac:dyDescent="0.15">
      <c r="N33" s="100">
        <f>'5-DAY'!A64</f>
        <v>37140</v>
      </c>
      <c r="O33" s="95">
        <f>'5-DAY'!C64/1000</f>
        <v>-52.637</v>
      </c>
      <c r="P33" s="95">
        <f t="shared" si="8"/>
        <v>151.80099999999999</v>
      </c>
      <c r="Q33" s="107">
        <f t="shared" si="11"/>
        <v>25.641999999999996</v>
      </c>
      <c r="R33" s="95">
        <f t="shared" ref="R33:R38" si="12">R32+O33</f>
        <v>1142.1219999999998</v>
      </c>
      <c r="S33" s="95">
        <f t="shared" ref="S33:S38" si="13">S32+O33</f>
        <v>4507.122000000003</v>
      </c>
      <c r="T33" s="95">
        <f>VAR!C28/1000</f>
        <v>178.33199999999999</v>
      </c>
    </row>
    <row r="34" spans="14:20" x14ac:dyDescent="0.15">
      <c r="N34" s="100">
        <f>'5-DAY'!A65</f>
        <v>37141</v>
      </c>
      <c r="O34" s="95">
        <f>'5-DAY'!C65/1000</f>
        <v>-24.8</v>
      </c>
      <c r="P34" s="95">
        <f t="shared" ref="P34:P39" si="14">SUM(O30:O34)</f>
        <v>47.557000000000016</v>
      </c>
      <c r="Q34" s="107">
        <f t="shared" si="11"/>
        <v>0.8419999999999952</v>
      </c>
      <c r="R34" s="95">
        <f t="shared" si="12"/>
        <v>1117.3219999999999</v>
      </c>
      <c r="S34" s="95">
        <f t="shared" si="13"/>
        <v>4482.3220000000028</v>
      </c>
      <c r="T34" s="95">
        <f>VAR!C29/1000</f>
        <v>184.33500000000001</v>
      </c>
    </row>
    <row r="35" spans="14:20" x14ac:dyDescent="0.15">
      <c r="N35" s="100">
        <f>'5-DAY'!A66</f>
        <v>37144</v>
      </c>
      <c r="O35" s="95">
        <f>'5-DAY'!C66/1000</f>
        <v>130.65799999999999</v>
      </c>
      <c r="P35" s="95">
        <f t="shared" si="14"/>
        <v>131.49999999999997</v>
      </c>
      <c r="Q35" s="107">
        <f t="shared" si="11"/>
        <v>131.49999999999997</v>
      </c>
      <c r="R35" s="95">
        <f t="shared" si="12"/>
        <v>1247.9799999999998</v>
      </c>
      <c r="S35" s="95">
        <f t="shared" si="13"/>
        <v>4612.9800000000032</v>
      </c>
      <c r="T35" s="95">
        <f>VAR!C30/1000</f>
        <v>178.63499999999999</v>
      </c>
    </row>
    <row r="36" spans="14:20" x14ac:dyDescent="0.15">
      <c r="N36" s="100">
        <f>'5-DAY'!A67</f>
        <v>37146</v>
      </c>
      <c r="O36" s="95">
        <f>'5-DAY'!C67/1000</f>
        <v>0.184</v>
      </c>
      <c r="P36" s="95">
        <f t="shared" si="14"/>
        <v>18.978999999999989</v>
      </c>
      <c r="Q36" s="107">
        <f t="shared" si="11"/>
        <v>131.68399999999997</v>
      </c>
      <c r="R36" s="95">
        <f t="shared" si="12"/>
        <v>1248.1639999999998</v>
      </c>
      <c r="S36" s="95">
        <f t="shared" si="13"/>
        <v>4613.1640000000034</v>
      </c>
      <c r="T36" s="95">
        <f>VAR!C31/1000</f>
        <v>178.63499999999999</v>
      </c>
    </row>
    <row r="37" spans="14:20" x14ac:dyDescent="0.15">
      <c r="N37" s="100">
        <f>'5-DAY'!A68</f>
        <v>37147</v>
      </c>
      <c r="O37" s="95">
        <f>'5-DAY'!C68/1000</f>
        <v>-237.553</v>
      </c>
      <c r="P37" s="95">
        <f t="shared" si="14"/>
        <v>-184.14800000000002</v>
      </c>
      <c r="Q37" s="107">
        <f t="shared" si="11"/>
        <v>-105.86900000000003</v>
      </c>
      <c r="R37" s="95">
        <f t="shared" si="12"/>
        <v>1010.6109999999998</v>
      </c>
      <c r="S37" s="95">
        <f t="shared" si="13"/>
        <v>4375.6110000000035</v>
      </c>
      <c r="T37" s="95">
        <f>VAR!C32/1000</f>
        <v>188.977</v>
      </c>
    </row>
    <row r="38" spans="14:20" x14ac:dyDescent="0.15">
      <c r="N38" s="100">
        <f>'5-DAY'!A69</f>
        <v>37148</v>
      </c>
      <c r="O38" s="95">
        <f>'5-DAY'!C69/1000</f>
        <v>-83.968000000000004</v>
      </c>
      <c r="P38" s="95">
        <f t="shared" si="14"/>
        <v>-215.47900000000004</v>
      </c>
      <c r="Q38" s="107">
        <f t="shared" ref="Q38:Q43" si="15">Q37+O38</f>
        <v>-189.83700000000005</v>
      </c>
      <c r="R38" s="95">
        <f t="shared" si="12"/>
        <v>926.6429999999998</v>
      </c>
      <c r="S38" s="95">
        <f t="shared" si="13"/>
        <v>4291.6430000000037</v>
      </c>
      <c r="T38" s="95">
        <f>VAR!C33/1000</f>
        <v>195.22800000000001</v>
      </c>
    </row>
    <row r="39" spans="14:20" x14ac:dyDescent="0.15">
      <c r="N39" s="100">
        <f>'5-DAY'!A70</f>
        <v>37151</v>
      </c>
      <c r="O39" s="95">
        <f>'5-DAY'!C70/1000</f>
        <v>208.46199999999999</v>
      </c>
      <c r="P39" s="95">
        <f t="shared" si="14"/>
        <v>17.782999999999959</v>
      </c>
      <c r="Q39" s="107">
        <f t="shared" si="15"/>
        <v>18.624999999999943</v>
      </c>
      <c r="R39" s="95">
        <f t="shared" ref="R39:R44" si="16">R38+O39</f>
        <v>1135.1049999999998</v>
      </c>
      <c r="S39" s="95">
        <f t="shared" ref="S39:S44" si="17">S38+O39</f>
        <v>4500.1050000000032</v>
      </c>
      <c r="T39" s="95">
        <f>VAR!C34/1000</f>
        <v>162.12299999999999</v>
      </c>
    </row>
    <row r="40" spans="14:20" x14ac:dyDescent="0.15">
      <c r="N40" s="100">
        <f>'5-DAY'!A71</f>
        <v>37152</v>
      </c>
      <c r="O40" s="95">
        <f>'5-DAY'!C71/1000</f>
        <v>186.96199999999999</v>
      </c>
      <c r="P40" s="95">
        <f t="shared" ref="P40:P45" si="18">SUM(O36:O40)</f>
        <v>74.086999999999989</v>
      </c>
      <c r="Q40" s="107">
        <f t="shared" si="15"/>
        <v>205.58699999999993</v>
      </c>
      <c r="R40" s="95">
        <f t="shared" si="16"/>
        <v>1322.0669999999998</v>
      </c>
      <c r="S40" s="95">
        <f t="shared" si="17"/>
        <v>4687.0670000000027</v>
      </c>
      <c r="T40" s="95">
        <f>VAR!C35/1000</f>
        <v>76.34</v>
      </c>
    </row>
    <row r="41" spans="14:20" x14ac:dyDescent="0.15">
      <c r="N41" s="100">
        <f>'5-DAY'!A72</f>
        <v>37153</v>
      </c>
      <c r="O41" s="95">
        <f>'5-DAY'!C72/1000</f>
        <v>24.355</v>
      </c>
      <c r="P41" s="95">
        <f t="shared" si="18"/>
        <v>98.257999999999967</v>
      </c>
      <c r="Q41" s="107">
        <f t="shared" si="15"/>
        <v>229.94199999999992</v>
      </c>
      <c r="R41" s="95">
        <f t="shared" si="16"/>
        <v>1346.4219999999998</v>
      </c>
      <c r="S41" s="95">
        <f t="shared" si="17"/>
        <v>4711.4220000000023</v>
      </c>
      <c r="T41" s="95">
        <f>VAR!C36/1000</f>
        <v>177.12700000000001</v>
      </c>
    </row>
    <row r="42" spans="14:20" x14ac:dyDescent="0.15">
      <c r="N42" s="100">
        <f>'5-DAY'!A73</f>
        <v>37154</v>
      </c>
      <c r="O42" s="95">
        <f>'5-DAY'!C73/1000</f>
        <v>-41.375999999999998</v>
      </c>
      <c r="P42" s="95">
        <f t="shared" si="18"/>
        <v>294.435</v>
      </c>
      <c r="Q42" s="107">
        <f t="shared" si="15"/>
        <v>188.56599999999992</v>
      </c>
      <c r="R42" s="95">
        <f t="shared" si="16"/>
        <v>1305.0459999999998</v>
      </c>
      <c r="S42" s="95">
        <f t="shared" si="17"/>
        <v>4670.0460000000021</v>
      </c>
      <c r="T42" s="95">
        <f>VAR!C37/1000</f>
        <v>171.18100000000001</v>
      </c>
    </row>
    <row r="43" spans="14:20" x14ac:dyDescent="0.15">
      <c r="N43" s="100">
        <f>'5-DAY'!A74</f>
        <v>37155</v>
      </c>
      <c r="O43" s="95">
        <f>'5-DAY'!C74/1000</f>
        <v>23.228999999999999</v>
      </c>
      <c r="P43" s="95">
        <f t="shared" si="18"/>
        <v>401.63200000000001</v>
      </c>
      <c r="Q43" s="107">
        <f t="shared" si="15"/>
        <v>211.7949999999999</v>
      </c>
      <c r="R43" s="95">
        <f t="shared" si="16"/>
        <v>1328.2749999999999</v>
      </c>
      <c r="S43" s="95">
        <f t="shared" si="17"/>
        <v>4693.2750000000024</v>
      </c>
      <c r="T43" s="95">
        <f>VAR!C38/1000</f>
        <v>171.048</v>
      </c>
    </row>
    <row r="44" spans="14:20" x14ac:dyDescent="0.15">
      <c r="N44" s="100">
        <f>'5-DAY'!A75</f>
        <v>37158</v>
      </c>
      <c r="O44" s="95">
        <f>'5-DAY'!C75/1000</f>
        <v>432.38799999999998</v>
      </c>
      <c r="P44" s="95">
        <f t="shared" si="18"/>
        <v>625.55799999999999</v>
      </c>
      <c r="Q44" s="107">
        <f>Q43+O44</f>
        <v>644.18299999999988</v>
      </c>
      <c r="R44" s="95">
        <f t="shared" si="16"/>
        <v>1760.6629999999998</v>
      </c>
      <c r="S44" s="95">
        <f t="shared" si="17"/>
        <v>5125.6630000000023</v>
      </c>
      <c r="T44" s="95">
        <f>VAR!C39/1000</f>
        <v>292.91699999999997</v>
      </c>
    </row>
    <row r="45" spans="14:20" x14ac:dyDescent="0.15">
      <c r="N45" s="100">
        <f>'5-DAY'!A76</f>
        <v>37159</v>
      </c>
      <c r="O45" s="95">
        <f>'5-DAY'!C76/1000</f>
        <v>-320.38499999999999</v>
      </c>
      <c r="P45" s="95">
        <f t="shared" si="18"/>
        <v>118.21100000000001</v>
      </c>
      <c r="Q45" s="107">
        <f>Q44+O45</f>
        <v>323.79799999999989</v>
      </c>
      <c r="R45" s="95">
        <f>R44+O45</f>
        <v>1440.2779999999998</v>
      </c>
      <c r="S45" s="95">
        <f t="shared" ref="S45:S50" si="19">S44+O45</f>
        <v>4805.2780000000021</v>
      </c>
      <c r="T45" s="95">
        <f>VAR!C40/1000</f>
        <v>66.536000000000001</v>
      </c>
    </row>
    <row r="46" spans="14:20" x14ac:dyDescent="0.15">
      <c r="N46" s="100">
        <f>'5-DAY'!A77</f>
        <v>37160</v>
      </c>
      <c r="O46" s="95">
        <f>'5-DAY'!C77/1000</f>
        <v>1.0029999999999999</v>
      </c>
      <c r="P46" s="95">
        <f t="shared" ref="P46:P51" si="20">SUM(O42:O46)</f>
        <v>94.858999999999995</v>
      </c>
      <c r="Q46" s="107">
        <f>Q45+O46</f>
        <v>324.80099999999987</v>
      </c>
      <c r="R46" s="95">
        <f>R45+O46</f>
        <v>1441.2809999999997</v>
      </c>
      <c r="S46" s="95">
        <f t="shared" si="19"/>
        <v>4806.2810000000018</v>
      </c>
      <c r="T46" s="95">
        <f>VAR!C41/1000</f>
        <v>249.44499999999999</v>
      </c>
    </row>
    <row r="47" spans="14:20" x14ac:dyDescent="0.15">
      <c r="N47" s="100">
        <f>'5-DAY'!A78</f>
        <v>37161</v>
      </c>
      <c r="O47" s="95">
        <f>'5-DAY'!C78/1000</f>
        <v>65.471999999999994</v>
      </c>
      <c r="P47" s="95">
        <f t="shared" si="20"/>
        <v>201.70699999999994</v>
      </c>
      <c r="Q47" s="107">
        <f>Q46+O47</f>
        <v>390.27299999999985</v>
      </c>
      <c r="R47" s="95">
        <f>R46+O47</f>
        <v>1506.7529999999997</v>
      </c>
      <c r="S47" s="95">
        <f t="shared" si="19"/>
        <v>4871.7530000000015</v>
      </c>
      <c r="T47" s="95">
        <f>VAR!C42/1000</f>
        <v>256.233</v>
      </c>
    </row>
    <row r="48" spans="14:20" x14ac:dyDescent="0.15">
      <c r="N48" s="104">
        <f>'5-DAY'!A79</f>
        <v>37162</v>
      </c>
      <c r="O48" s="105">
        <f>'5-DAY'!C79/1000</f>
        <v>49.795999999999999</v>
      </c>
      <c r="P48" s="105">
        <f t="shared" si="20"/>
        <v>228.27399999999997</v>
      </c>
      <c r="Q48" s="115">
        <f>Q47+O48</f>
        <v>440.06899999999985</v>
      </c>
      <c r="R48" s="105">
        <f>R47+O48</f>
        <v>1556.5489999999998</v>
      </c>
      <c r="S48" s="105">
        <f t="shared" si="19"/>
        <v>4921.5490000000018</v>
      </c>
      <c r="T48" s="105">
        <f>VAR!C43/1000</f>
        <v>256.02800000000002</v>
      </c>
    </row>
    <row r="49" spans="14:20" x14ac:dyDescent="0.15">
      <c r="N49" s="118">
        <f>'5-DAY'!A80</f>
        <v>37165</v>
      </c>
      <c r="O49" s="119">
        <f>'5-DAY'!C80/1000</f>
        <v>126.107</v>
      </c>
      <c r="P49" s="119">
        <f t="shared" si="20"/>
        <v>-78.007000000000033</v>
      </c>
      <c r="Q49" s="119">
        <f>O49</f>
        <v>126.107</v>
      </c>
      <c r="R49" s="119">
        <f>O49</f>
        <v>126.107</v>
      </c>
      <c r="S49" s="119">
        <f t="shared" si="19"/>
        <v>5047.6560000000018</v>
      </c>
      <c r="T49" s="119">
        <f>VAR!C44/1000</f>
        <v>13.047000000000001</v>
      </c>
    </row>
    <row r="50" spans="14:20" x14ac:dyDescent="0.15">
      <c r="N50" s="118">
        <f>'5-DAY'!A81</f>
        <v>37166</v>
      </c>
      <c r="O50" s="119">
        <f>'5-DAY'!C81/1000</f>
        <v>-11.016999999999999</v>
      </c>
      <c r="P50" s="119">
        <f t="shared" si="20"/>
        <v>231.36099999999999</v>
      </c>
      <c r="Q50" s="95">
        <f t="shared" ref="Q50:Q55" si="21">Q49+O50</f>
        <v>115.09</v>
      </c>
      <c r="R50" s="95">
        <f t="shared" ref="R50:R55" si="22">R49+O50</f>
        <v>115.09</v>
      </c>
      <c r="S50" s="119">
        <f t="shared" si="19"/>
        <v>5036.6390000000019</v>
      </c>
      <c r="T50" s="119">
        <f>VAR!C45/1000</f>
        <v>168.29400000000001</v>
      </c>
    </row>
    <row r="51" spans="14:20" x14ac:dyDescent="0.15">
      <c r="N51" s="118">
        <f>'5-DAY'!A82</f>
        <v>37167</v>
      </c>
      <c r="O51" s="119">
        <f>'5-DAY'!C82/1000</f>
        <v>11.605</v>
      </c>
      <c r="P51" s="119">
        <f t="shared" si="20"/>
        <v>241.96299999999999</v>
      </c>
      <c r="Q51" s="95">
        <f t="shared" si="21"/>
        <v>126.69500000000001</v>
      </c>
      <c r="R51" s="95">
        <f t="shared" si="22"/>
        <v>126.69500000000001</v>
      </c>
      <c r="S51" s="119">
        <f t="shared" ref="S51:S56" si="23">S50+O51</f>
        <v>5048.2440000000015</v>
      </c>
      <c r="T51" s="119">
        <f>VAR!C46/1000</f>
        <v>200.018</v>
      </c>
    </row>
    <row r="52" spans="14:20" x14ac:dyDescent="0.15">
      <c r="N52" s="118">
        <f>'5-DAY'!A83</f>
        <v>37168</v>
      </c>
      <c r="O52" s="119">
        <f>'5-DAY'!C83/1000</f>
        <v>-150.90600000000001</v>
      </c>
      <c r="P52" s="119">
        <f t="shared" ref="P52:P57" si="24">SUM(O48:O52)</f>
        <v>25.58499999999998</v>
      </c>
      <c r="Q52" s="95">
        <f t="shared" si="21"/>
        <v>-24.210999999999999</v>
      </c>
      <c r="R52" s="95">
        <f t="shared" si="22"/>
        <v>-24.210999999999999</v>
      </c>
      <c r="S52" s="119">
        <f t="shared" si="23"/>
        <v>4897.3380000000016</v>
      </c>
      <c r="T52" s="119">
        <f>VAR!C47/1000</f>
        <v>207.06399999999999</v>
      </c>
    </row>
    <row r="53" spans="14:20" x14ac:dyDescent="0.15">
      <c r="N53" s="118">
        <f>'5-DAY'!A84</f>
        <v>37169</v>
      </c>
      <c r="O53" s="119">
        <f>'5-DAY'!C84/1000</f>
        <v>192.637</v>
      </c>
      <c r="P53" s="119">
        <f t="shared" si="24"/>
        <v>168.42599999999999</v>
      </c>
      <c r="Q53" s="95">
        <f t="shared" si="21"/>
        <v>168.42599999999999</v>
      </c>
      <c r="R53" s="95">
        <f t="shared" si="22"/>
        <v>168.42599999999999</v>
      </c>
      <c r="S53" s="119">
        <f t="shared" si="23"/>
        <v>5089.9750000000013</v>
      </c>
      <c r="T53" s="119">
        <f>VAR!C48/1000</f>
        <v>26.643999999999998</v>
      </c>
    </row>
    <row r="54" spans="14:20" x14ac:dyDescent="0.15">
      <c r="N54" s="118">
        <f>'5-DAY'!A85</f>
        <v>37172</v>
      </c>
      <c r="O54" s="119">
        <f>'5-DAY'!C85/1000</f>
        <v>88.301000000000002</v>
      </c>
      <c r="P54" s="119">
        <f t="shared" si="24"/>
        <v>130.62</v>
      </c>
      <c r="Q54" s="95">
        <f t="shared" si="21"/>
        <v>256.72699999999998</v>
      </c>
      <c r="R54" s="95">
        <f t="shared" si="22"/>
        <v>256.72699999999998</v>
      </c>
      <c r="S54" s="119">
        <f t="shared" si="23"/>
        <v>5178.2760000000017</v>
      </c>
      <c r="T54" s="119">
        <f>VAR!C49/1000</f>
        <v>84.474999999999994</v>
      </c>
    </row>
    <row r="55" spans="14:20" x14ac:dyDescent="0.15">
      <c r="N55" s="118">
        <f>'5-DAY'!A86</f>
        <v>37173</v>
      </c>
      <c r="O55" s="119">
        <f>'5-DAY'!C86/1000</f>
        <v>-65.302999999999997</v>
      </c>
      <c r="P55" s="119">
        <f t="shared" si="24"/>
        <v>76.334000000000003</v>
      </c>
      <c r="Q55" s="95">
        <f t="shared" si="21"/>
        <v>191.42399999999998</v>
      </c>
      <c r="R55" s="95">
        <f t="shared" si="22"/>
        <v>191.42399999999998</v>
      </c>
      <c r="S55" s="119">
        <f t="shared" si="23"/>
        <v>5112.9730000000018</v>
      </c>
      <c r="T55" s="119">
        <f>VAR!C50/1000</f>
        <v>66.89</v>
      </c>
    </row>
    <row r="56" spans="14:20" x14ac:dyDescent="0.15">
      <c r="N56" s="118">
        <f>'5-DAY'!A87</f>
        <v>37174</v>
      </c>
      <c r="O56" s="119">
        <f>'5-DAY'!C87/1000</f>
        <v>-242.29900000000001</v>
      </c>
      <c r="P56" s="119">
        <f t="shared" si="24"/>
        <v>-177.57000000000002</v>
      </c>
      <c r="Q56" s="95">
        <f t="shared" ref="Q56:Q61" si="25">Q55+O56</f>
        <v>-50.875000000000028</v>
      </c>
      <c r="R56" s="95">
        <f t="shared" ref="R56:R61" si="26">R55+O56</f>
        <v>-50.875000000000028</v>
      </c>
      <c r="S56" s="119">
        <f t="shared" si="23"/>
        <v>4870.6740000000018</v>
      </c>
      <c r="T56" s="119">
        <f>VAR!C51/1000</f>
        <v>206.73599999999999</v>
      </c>
    </row>
    <row r="57" spans="14:20" x14ac:dyDescent="0.15">
      <c r="N57" s="118">
        <f>'5-DAY'!A88</f>
        <v>37175</v>
      </c>
      <c r="O57" s="119">
        <f>'5-DAY'!C88/1000</f>
        <v>-43.186999999999998</v>
      </c>
      <c r="P57" s="119">
        <f t="shared" si="24"/>
        <v>-69.851000000000013</v>
      </c>
      <c r="Q57" s="95">
        <f t="shared" si="25"/>
        <v>-94.062000000000026</v>
      </c>
      <c r="R57" s="95">
        <f t="shared" si="26"/>
        <v>-94.062000000000026</v>
      </c>
      <c r="S57" s="119">
        <f t="shared" ref="S57:S62" si="27">S56+O57</f>
        <v>4827.4870000000019</v>
      </c>
      <c r="T57" s="119">
        <f>VAR!C52/1000</f>
        <v>184.786</v>
      </c>
    </row>
    <row r="58" spans="14:20" x14ac:dyDescent="0.15">
      <c r="N58" s="118">
        <f>'5-DAY'!A89</f>
        <v>37176</v>
      </c>
      <c r="O58" s="119">
        <f>'5-DAY'!C89/1000</f>
        <v>136.89099999999999</v>
      </c>
      <c r="P58" s="119">
        <f t="shared" ref="P58:P63" si="28">SUM(O54:O58)</f>
        <v>-125.59700000000001</v>
      </c>
      <c r="Q58" s="95">
        <f t="shared" si="25"/>
        <v>42.828999999999965</v>
      </c>
      <c r="R58" s="95">
        <f t="shared" si="26"/>
        <v>42.828999999999965</v>
      </c>
      <c r="S58" s="119">
        <f t="shared" si="27"/>
        <v>4964.3780000000015</v>
      </c>
      <c r="T58" s="119">
        <f>VAR!C53/1000</f>
        <v>169.21600000000001</v>
      </c>
    </row>
    <row r="59" spans="14:20" x14ac:dyDescent="0.15">
      <c r="N59" s="118">
        <f>'5-DAY'!A90</f>
        <v>37179</v>
      </c>
      <c r="O59" s="119">
        <f>'5-DAY'!C90/1000</f>
        <v>36.037999999999997</v>
      </c>
      <c r="P59" s="119">
        <f t="shared" si="28"/>
        <v>-177.86</v>
      </c>
      <c r="Q59" s="95">
        <f t="shared" si="25"/>
        <v>78.866999999999962</v>
      </c>
      <c r="R59" s="95">
        <f t="shared" si="26"/>
        <v>78.866999999999962</v>
      </c>
      <c r="S59" s="119">
        <f t="shared" si="27"/>
        <v>5000.4160000000011</v>
      </c>
      <c r="T59" s="119">
        <f>VAR!C54/1000</f>
        <v>89.177999999999997</v>
      </c>
    </row>
    <row r="60" spans="14:20" x14ac:dyDescent="0.15">
      <c r="N60" s="118">
        <f>'5-DAY'!A91</f>
        <v>37180</v>
      </c>
      <c r="O60" s="119">
        <f>'5-DAY'!C91/1000</f>
        <v>-141.05099999999999</v>
      </c>
      <c r="P60" s="119">
        <f t="shared" si="28"/>
        <v>-253.608</v>
      </c>
      <c r="Q60" s="95">
        <f t="shared" si="25"/>
        <v>-62.184000000000026</v>
      </c>
      <c r="R60" s="95">
        <f t="shared" si="26"/>
        <v>-62.184000000000026</v>
      </c>
      <c r="S60" s="119">
        <f t="shared" si="27"/>
        <v>4859.3650000000007</v>
      </c>
      <c r="T60" s="119">
        <f>VAR!C55/1000</f>
        <v>118.142</v>
      </c>
    </row>
    <row r="61" spans="14:20" x14ac:dyDescent="0.15">
      <c r="N61" s="118">
        <f>'5-DAY'!A92</f>
        <v>37181</v>
      </c>
      <c r="O61" s="119">
        <f>'5-DAY'!C92/1000</f>
        <v>110.306</v>
      </c>
      <c r="P61" s="119">
        <f t="shared" si="28"/>
        <v>98.997</v>
      </c>
      <c r="Q61" s="95">
        <f t="shared" si="25"/>
        <v>48.121999999999971</v>
      </c>
      <c r="R61" s="95">
        <f t="shared" si="26"/>
        <v>48.121999999999971</v>
      </c>
      <c r="S61" s="119">
        <f t="shared" si="27"/>
        <v>4969.6710000000003</v>
      </c>
      <c r="T61" s="119">
        <f>VAR!C56/1000</f>
        <v>116.71899999999999</v>
      </c>
    </row>
    <row r="62" spans="14:20" x14ac:dyDescent="0.15">
      <c r="N62" s="118">
        <f>'5-DAY'!A93</f>
        <v>37182</v>
      </c>
      <c r="O62" s="119">
        <f>'5-DAY'!C93/1000</f>
        <v>-179.35499999999999</v>
      </c>
      <c r="P62" s="119">
        <f t="shared" si="28"/>
        <v>-37.171000000000021</v>
      </c>
      <c r="Q62" s="95">
        <f t="shared" ref="Q62:Q67" si="29">Q61+O62</f>
        <v>-131.233</v>
      </c>
      <c r="R62" s="95">
        <f t="shared" ref="R62:R67" si="30">R61+O62</f>
        <v>-131.233</v>
      </c>
      <c r="S62" s="119">
        <f t="shared" si="27"/>
        <v>4790.3160000000007</v>
      </c>
      <c r="T62" s="119">
        <f>VAR!C57/1000</f>
        <v>193.70599999999999</v>
      </c>
    </row>
    <row r="63" spans="14:20" x14ac:dyDescent="0.15">
      <c r="N63" s="118">
        <f>'5-DAY'!A94</f>
        <v>37183</v>
      </c>
      <c r="O63" s="119">
        <f>'5-DAY'!C94/1000</f>
        <v>-283.03300000000002</v>
      </c>
      <c r="P63" s="119">
        <f t="shared" si="28"/>
        <v>-457.09500000000003</v>
      </c>
      <c r="Q63" s="95">
        <f t="shared" si="29"/>
        <v>-414.26600000000002</v>
      </c>
      <c r="R63" s="95">
        <f t="shared" si="30"/>
        <v>-414.26600000000002</v>
      </c>
      <c r="S63" s="119">
        <f t="shared" ref="S63:S68" si="31">S62+O63</f>
        <v>4507.2830000000004</v>
      </c>
      <c r="T63" s="119">
        <f>VAR!C58/1000</f>
        <v>229.09399999999999</v>
      </c>
    </row>
    <row r="64" spans="14:20" x14ac:dyDescent="0.15">
      <c r="N64" s="118">
        <f>'5-DAY'!A95</f>
        <v>37186</v>
      </c>
      <c r="O64" s="119">
        <f>'5-DAY'!C95/1000</f>
        <v>-217.38399999999999</v>
      </c>
      <c r="P64" s="119">
        <f t="shared" ref="P64:P69" si="32">SUM(O60:O64)</f>
        <v>-710.51699999999994</v>
      </c>
      <c r="Q64" s="95">
        <f t="shared" si="29"/>
        <v>-631.65</v>
      </c>
      <c r="R64" s="95">
        <f t="shared" si="30"/>
        <v>-631.65</v>
      </c>
      <c r="S64" s="119">
        <f t="shared" si="31"/>
        <v>4289.8990000000003</v>
      </c>
      <c r="T64" s="119">
        <f>VAR!C59/1000</f>
        <v>250.26599999999999</v>
      </c>
    </row>
    <row r="65" spans="14:20" x14ac:dyDescent="0.15">
      <c r="N65" s="118">
        <f>'5-DAY'!A96</f>
        <v>37187</v>
      </c>
      <c r="O65" s="119">
        <f>'5-DAY'!C96/1000</f>
        <v>202.661</v>
      </c>
      <c r="P65" s="119">
        <f t="shared" si="32"/>
        <v>-366.80500000000001</v>
      </c>
      <c r="Q65" s="95">
        <f t="shared" si="29"/>
        <v>-428.98899999999998</v>
      </c>
      <c r="R65" s="95">
        <f t="shared" si="30"/>
        <v>-428.98899999999998</v>
      </c>
      <c r="S65" s="119">
        <f t="shared" si="31"/>
        <v>4492.5600000000004</v>
      </c>
      <c r="T65" s="119">
        <f>VAR!C60/1000</f>
        <v>167.13</v>
      </c>
    </row>
    <row r="66" spans="14:20" x14ac:dyDescent="0.15">
      <c r="N66" s="118">
        <f>'5-DAY'!A97</f>
        <v>37188</v>
      </c>
      <c r="O66" s="119">
        <f>'5-DAY'!C97/1000</f>
        <v>-256.952</v>
      </c>
      <c r="P66" s="119">
        <f t="shared" si="32"/>
        <v>-734.0630000000001</v>
      </c>
      <c r="Q66" s="95">
        <f t="shared" si="29"/>
        <v>-685.94100000000003</v>
      </c>
      <c r="R66" s="95">
        <f t="shared" si="30"/>
        <v>-685.94100000000003</v>
      </c>
      <c r="S66" s="119">
        <f t="shared" si="31"/>
        <v>4235.6080000000002</v>
      </c>
      <c r="T66" s="119">
        <f>VAR!C61/1000</f>
        <v>109.855</v>
      </c>
    </row>
    <row r="67" spans="14:20" x14ac:dyDescent="0.15">
      <c r="N67" s="118">
        <f>'5-DAY'!A98</f>
        <v>37189</v>
      </c>
      <c r="O67" s="119">
        <f>'5-DAY'!C98/1000</f>
        <v>-42.207999999999998</v>
      </c>
      <c r="P67" s="119">
        <f t="shared" si="32"/>
        <v>-596.91600000000005</v>
      </c>
      <c r="Q67" s="95">
        <f t="shared" si="29"/>
        <v>-728.149</v>
      </c>
      <c r="R67" s="95">
        <f t="shared" si="30"/>
        <v>-728.149</v>
      </c>
      <c r="S67" s="119">
        <f t="shared" si="31"/>
        <v>4193.4000000000005</v>
      </c>
      <c r="T67" s="119">
        <f>VAR!C62/1000</f>
        <v>105.129</v>
      </c>
    </row>
    <row r="68" spans="14:20" x14ac:dyDescent="0.15">
      <c r="N68" s="118">
        <f>'5-DAY'!A99</f>
        <v>37190</v>
      </c>
      <c r="O68" s="119">
        <f>'5-DAY'!C99/1000</f>
        <v>-30.893000000000001</v>
      </c>
      <c r="P68" s="119">
        <f t="shared" si="32"/>
        <v>-344.77599999999995</v>
      </c>
      <c r="Q68" s="95">
        <f>Q67+O68</f>
        <v>-759.04200000000003</v>
      </c>
      <c r="R68" s="95">
        <f t="shared" ref="R68:R73" si="33">R67+O68</f>
        <v>-759.04200000000003</v>
      </c>
      <c r="S68" s="119">
        <f t="shared" si="31"/>
        <v>4162.5070000000005</v>
      </c>
      <c r="T68" s="119">
        <f>VAR!C63/1000</f>
        <v>0</v>
      </c>
    </row>
    <row r="69" spans="14:20" x14ac:dyDescent="0.15">
      <c r="N69" s="118">
        <f>'5-DAY'!A100</f>
        <v>37193</v>
      </c>
      <c r="O69" s="119">
        <f>'5-DAY'!C100/1000</f>
        <v>37.549999999999997</v>
      </c>
      <c r="P69" s="119">
        <f t="shared" si="32"/>
        <v>-89.841999999999999</v>
      </c>
      <c r="Q69" s="95">
        <f>Q68+O69</f>
        <v>-721.49200000000008</v>
      </c>
      <c r="R69" s="95">
        <f t="shared" si="33"/>
        <v>-721.49200000000008</v>
      </c>
      <c r="S69" s="119">
        <f t="shared" ref="S69:S74" si="34">S68+O69</f>
        <v>4200.0570000000007</v>
      </c>
      <c r="T69" s="119">
        <f>VAR!C64/1000</f>
        <v>161.85499999999999</v>
      </c>
    </row>
    <row r="70" spans="14:20" x14ac:dyDescent="0.15">
      <c r="N70" s="118">
        <f>'5-DAY'!A101</f>
        <v>37194</v>
      </c>
      <c r="O70" s="119">
        <f>'5-DAY'!C101/1000</f>
        <v>-105.916</v>
      </c>
      <c r="P70" s="119">
        <f t="shared" ref="P70:P75" si="35">SUM(O66:O70)</f>
        <v>-398.41899999999998</v>
      </c>
      <c r="Q70" s="95">
        <f>Q69+O70</f>
        <v>-827.40800000000013</v>
      </c>
      <c r="R70" s="95">
        <f t="shared" si="33"/>
        <v>-827.40800000000013</v>
      </c>
      <c r="S70" s="119">
        <f t="shared" si="34"/>
        <v>4094.1410000000005</v>
      </c>
      <c r="T70" s="119">
        <f>VAR!C65/1000</f>
        <v>160.9</v>
      </c>
    </row>
    <row r="71" spans="14:20" x14ac:dyDescent="0.15">
      <c r="N71" s="104">
        <f>'5-DAY'!A102</f>
        <v>37195</v>
      </c>
      <c r="O71" s="105">
        <f>'5-DAY'!C102/1000</f>
        <v>94.742000000000004</v>
      </c>
      <c r="P71" s="105">
        <f t="shared" si="35"/>
        <v>-46.72499999999998</v>
      </c>
      <c r="Q71" s="105">
        <f>Q70+O71</f>
        <v>-732.66600000000017</v>
      </c>
      <c r="R71" s="105">
        <f t="shared" si="33"/>
        <v>-732.66600000000017</v>
      </c>
      <c r="S71" s="105">
        <f t="shared" si="34"/>
        <v>4188.8830000000007</v>
      </c>
      <c r="T71" s="105">
        <f>VAR!C66/1000</f>
        <v>21.529</v>
      </c>
    </row>
    <row r="72" spans="14:20" x14ac:dyDescent="0.15">
      <c r="N72" s="118">
        <f>'5-DAY'!A103</f>
        <v>37196</v>
      </c>
      <c r="O72" s="119">
        <f>'5-DAY'!C103/1000</f>
        <v>0.26700000000000002</v>
      </c>
      <c r="P72" s="119">
        <f t="shared" si="35"/>
        <v>-4.2499999999999956</v>
      </c>
      <c r="Q72" s="95">
        <f>O72</f>
        <v>0.26700000000000002</v>
      </c>
      <c r="R72" s="119">
        <f t="shared" si="33"/>
        <v>-732.39900000000011</v>
      </c>
      <c r="S72" s="119">
        <f t="shared" si="34"/>
        <v>4189.1500000000005</v>
      </c>
      <c r="T72" s="119">
        <f>VAR!C67/1000</f>
        <v>105.873</v>
      </c>
    </row>
    <row r="73" spans="14:20" x14ac:dyDescent="0.15">
      <c r="N73" s="118">
        <f>'5-DAY'!A104</f>
        <v>37197</v>
      </c>
      <c r="O73" s="119">
        <f>'5-DAY'!C104/1000</f>
        <v>12.235939999999944</v>
      </c>
      <c r="P73" s="119">
        <f t="shared" si="35"/>
        <v>38.87893999999995</v>
      </c>
      <c r="Q73" s="107">
        <f t="shared" ref="Q73:Q78" si="36">Q72+O73</f>
        <v>12.502939999999944</v>
      </c>
      <c r="R73" s="119">
        <f t="shared" si="33"/>
        <v>-720.1630600000002</v>
      </c>
      <c r="S73" s="119">
        <f t="shared" si="34"/>
        <v>4201.3859400000001</v>
      </c>
      <c r="T73" s="119">
        <f>VAR!C68/1000</f>
        <v>49.988999999999997</v>
      </c>
    </row>
    <row r="74" spans="14:20" x14ac:dyDescent="0.15">
      <c r="N74" s="118">
        <f>'5-DAY'!A105</f>
        <v>37200</v>
      </c>
      <c r="O74" s="119">
        <f>'5-DAY'!C105/1000</f>
        <v>-110.696</v>
      </c>
      <c r="P74" s="119">
        <f t="shared" si="35"/>
        <v>-109.36706000000005</v>
      </c>
      <c r="Q74" s="107">
        <f t="shared" si="36"/>
        <v>-98.19306000000006</v>
      </c>
      <c r="R74" s="119">
        <f t="shared" ref="R74:R79" si="37">R73+O74</f>
        <v>-830.85906000000023</v>
      </c>
      <c r="S74" s="119">
        <f t="shared" si="34"/>
        <v>4090.6899400000002</v>
      </c>
      <c r="T74" s="119">
        <f>VAR!C69/1000</f>
        <v>261.30500000000001</v>
      </c>
    </row>
    <row r="75" spans="14:20" x14ac:dyDescent="0.15">
      <c r="N75" s="118">
        <f>'5-DAY'!A106</f>
        <v>37201</v>
      </c>
      <c r="O75" s="119">
        <f>'5-DAY'!C106/1000</f>
        <v>9.4109999999999996</v>
      </c>
      <c r="P75" s="119">
        <f t="shared" si="35"/>
        <v>5.9599399999999445</v>
      </c>
      <c r="Q75" s="107">
        <f t="shared" si="36"/>
        <v>-88.782060000000058</v>
      </c>
      <c r="R75" s="119">
        <f t="shared" si="37"/>
        <v>-821.44806000000028</v>
      </c>
      <c r="S75" s="119">
        <f t="shared" ref="S75:S80" si="38">S74+O75</f>
        <v>4100.1009400000003</v>
      </c>
      <c r="T75" s="119">
        <f>VAR!C70/1000</f>
        <v>283.40899999999999</v>
      </c>
    </row>
    <row r="76" spans="14:20" x14ac:dyDescent="0.15">
      <c r="N76" s="118">
        <f>'5-DAY'!A107</f>
        <v>37202</v>
      </c>
      <c r="O76" s="119">
        <f>'5-DAY'!C107/1000</f>
        <v>-10.531000000000001</v>
      </c>
      <c r="P76" s="119">
        <f t="shared" ref="P76:P81" si="39">SUM(O72:O76)</f>
        <v>-99.313060000000064</v>
      </c>
      <c r="Q76" s="107">
        <f t="shared" si="36"/>
        <v>-99.313060000000064</v>
      </c>
      <c r="R76" s="119">
        <f t="shared" si="37"/>
        <v>-831.97906000000023</v>
      </c>
      <c r="S76" s="119">
        <f t="shared" si="38"/>
        <v>4089.5699400000003</v>
      </c>
      <c r="T76" s="119">
        <f>VAR!C71/1000</f>
        <v>241.14099999999999</v>
      </c>
    </row>
    <row r="77" spans="14:20" x14ac:dyDescent="0.15">
      <c r="N77" s="118">
        <f>'5-DAY'!A108</f>
        <v>37203</v>
      </c>
      <c r="O77" s="119">
        <f>'5-DAY'!C108/1000</f>
        <v>-185.05500000000001</v>
      </c>
      <c r="P77" s="119">
        <f t="shared" si="39"/>
        <v>-284.63506000000007</v>
      </c>
      <c r="Q77" s="107">
        <f t="shared" si="36"/>
        <v>-284.36806000000007</v>
      </c>
      <c r="R77" s="119">
        <f t="shared" si="37"/>
        <v>-1017.0340600000002</v>
      </c>
      <c r="S77" s="119">
        <f t="shared" si="38"/>
        <v>3904.5149400000005</v>
      </c>
      <c r="T77" s="119">
        <f>VAR!C72/1000</f>
        <v>248.95099999999999</v>
      </c>
    </row>
    <row r="78" spans="14:20" x14ac:dyDescent="0.15">
      <c r="N78" s="118">
        <f>'5-DAY'!A109</f>
        <v>37204</v>
      </c>
      <c r="O78" s="119">
        <f>'5-DAY'!C109/1000</f>
        <v>48.972000000000001</v>
      </c>
      <c r="P78" s="119">
        <f t="shared" si="39"/>
        <v>-247.89899999999997</v>
      </c>
      <c r="Q78" s="107">
        <f t="shared" si="36"/>
        <v>-235.39606000000006</v>
      </c>
      <c r="R78" s="119">
        <f t="shared" si="37"/>
        <v>-968.0620600000002</v>
      </c>
      <c r="S78" s="119">
        <f t="shared" si="38"/>
        <v>3953.4869400000007</v>
      </c>
      <c r="T78" s="119">
        <f>VAR!C73/1000</f>
        <v>112.54300000000001</v>
      </c>
    </row>
    <row r="79" spans="14:20" x14ac:dyDescent="0.15">
      <c r="N79" s="118">
        <f>'5-DAY'!A110</f>
        <v>37207</v>
      </c>
      <c r="O79" s="119">
        <f>'5-DAY'!C110/1000</f>
        <v>93.606999999999999</v>
      </c>
      <c r="P79" s="119">
        <f t="shared" si="39"/>
        <v>-43.596000000000004</v>
      </c>
      <c r="Q79" s="107">
        <f t="shared" ref="Q79:Q84" si="40">Q78+O79</f>
        <v>-141.78906000000006</v>
      </c>
      <c r="R79" s="119">
        <f t="shared" si="37"/>
        <v>-874.45506000000023</v>
      </c>
      <c r="S79" s="119">
        <f t="shared" si="38"/>
        <v>4047.0939400000007</v>
      </c>
      <c r="T79" s="119">
        <f>VAR!C74/1000</f>
        <v>238.102</v>
      </c>
    </row>
    <row r="80" spans="14:20" x14ac:dyDescent="0.15">
      <c r="N80" s="118">
        <f>'5-DAY'!A111</f>
        <v>37208</v>
      </c>
      <c r="O80" s="119">
        <f>'5-DAY'!C111/1000</f>
        <v>-99.569000000000003</v>
      </c>
      <c r="P80" s="119">
        <f t="shared" si="39"/>
        <v>-152.57600000000002</v>
      </c>
      <c r="Q80" s="107">
        <f t="shared" si="40"/>
        <v>-241.35806000000008</v>
      </c>
      <c r="R80" s="119">
        <f t="shared" ref="R80:R85" si="41">R79+O80</f>
        <v>-974.02406000000019</v>
      </c>
      <c r="S80" s="119">
        <f t="shared" si="38"/>
        <v>3947.5249400000007</v>
      </c>
      <c r="T80" s="119">
        <f>VAR!C75/1000</f>
        <v>242.38300000000001</v>
      </c>
    </row>
    <row r="81" spans="14:20" x14ac:dyDescent="0.15">
      <c r="N81" s="118">
        <f>'5-DAY'!A112</f>
        <v>37209</v>
      </c>
      <c r="O81" s="119">
        <f>'5-DAY'!C112/1000</f>
        <v>121.148</v>
      </c>
      <c r="P81" s="119">
        <f t="shared" si="39"/>
        <v>-20.89700000000002</v>
      </c>
      <c r="Q81" s="107">
        <f t="shared" si="40"/>
        <v>-120.21006000000008</v>
      </c>
      <c r="R81" s="119">
        <f t="shared" si="41"/>
        <v>-852.87606000000017</v>
      </c>
      <c r="S81" s="119">
        <f t="shared" ref="S81:S86" si="42">S80+O81</f>
        <v>4068.6729400000008</v>
      </c>
      <c r="T81" s="119">
        <f>VAR!C76/1000</f>
        <v>371.495</v>
      </c>
    </row>
    <row r="82" spans="14:20" x14ac:dyDescent="0.15">
      <c r="N82" s="118">
        <f>'5-DAY'!A113</f>
        <v>37210</v>
      </c>
      <c r="O82" s="119">
        <f>'5-DAY'!C113/1000</f>
        <v>181.96799999999999</v>
      </c>
      <c r="P82" s="119">
        <f t="shared" ref="P82:P87" si="43">SUM(O78:O82)</f>
        <v>346.12599999999998</v>
      </c>
      <c r="Q82" s="107">
        <f t="shared" si="40"/>
        <v>61.757939999999905</v>
      </c>
      <c r="R82" s="119">
        <f t="shared" si="41"/>
        <v>-670.90806000000021</v>
      </c>
      <c r="S82" s="119">
        <f t="shared" si="42"/>
        <v>4250.6409400000011</v>
      </c>
      <c r="T82" s="119">
        <f>VAR!C77/1000</f>
        <v>89.16</v>
      </c>
    </row>
    <row r="83" spans="14:20" x14ac:dyDescent="0.15">
      <c r="N83" s="118">
        <f>'5-DAY'!A114</f>
        <v>37211</v>
      </c>
      <c r="O83" s="119">
        <f>'5-DAY'!C114/1000</f>
        <v>-44.698</v>
      </c>
      <c r="P83" s="119">
        <f t="shared" si="43"/>
        <v>252.45599999999999</v>
      </c>
      <c r="Q83" s="107">
        <f t="shared" si="40"/>
        <v>17.059939999999905</v>
      </c>
      <c r="R83" s="119">
        <f t="shared" si="41"/>
        <v>-715.60606000000018</v>
      </c>
      <c r="S83" s="119">
        <f t="shared" si="42"/>
        <v>4205.9429400000008</v>
      </c>
      <c r="T83" s="119">
        <f>VAR!C78/1000</f>
        <v>91.760999999999996</v>
      </c>
    </row>
    <row r="84" spans="14:20" x14ac:dyDescent="0.15">
      <c r="N84" s="118">
        <f>'5-DAY'!A115</f>
        <v>37214</v>
      </c>
      <c r="O84" s="119">
        <f>'5-DAY'!C115/1000</f>
        <v>9.8209999999999997</v>
      </c>
      <c r="P84" s="119">
        <f t="shared" si="43"/>
        <v>168.66999999999996</v>
      </c>
      <c r="Q84" s="107">
        <f t="shared" si="40"/>
        <v>26.880939999999903</v>
      </c>
      <c r="R84" s="119">
        <f t="shared" si="41"/>
        <v>-705.78506000000016</v>
      </c>
      <c r="S84" s="119">
        <f t="shared" si="42"/>
        <v>4215.7639400000007</v>
      </c>
      <c r="T84" s="119">
        <f>VAR!C79/1000</f>
        <v>73.632999999999996</v>
      </c>
    </row>
    <row r="85" spans="14:20" x14ac:dyDescent="0.15">
      <c r="N85" s="118">
        <f>'5-DAY'!A116</f>
        <v>37215</v>
      </c>
      <c r="O85" s="119">
        <f>'5-DAY'!C116/1000</f>
        <v>-59.188000000000002</v>
      </c>
      <c r="P85" s="119">
        <f t="shared" si="43"/>
        <v>209.05100000000004</v>
      </c>
      <c r="Q85" s="107">
        <f t="shared" ref="Q85:Q90" si="44">Q84+O85</f>
        <v>-32.307060000000099</v>
      </c>
      <c r="R85" s="119">
        <f t="shared" si="41"/>
        <v>-764.97306000000015</v>
      </c>
      <c r="S85" s="119">
        <f t="shared" si="42"/>
        <v>4156.5759400000006</v>
      </c>
      <c r="T85" s="119">
        <f>VAR!C80/1000</f>
        <v>207.17400000000001</v>
      </c>
    </row>
    <row r="86" spans="14:20" x14ac:dyDescent="0.15">
      <c r="N86" s="118">
        <f>'5-DAY'!A117</f>
        <v>37216</v>
      </c>
      <c r="O86" s="119">
        <f>'5-DAY'!C117/1000</f>
        <v>109.52</v>
      </c>
      <c r="P86" s="119">
        <f t="shared" si="43"/>
        <v>197.42299999999997</v>
      </c>
      <c r="Q86" s="107">
        <f t="shared" si="44"/>
        <v>77.21293999999989</v>
      </c>
      <c r="R86" s="119">
        <f t="shared" ref="R86:R91" si="45">R85+O86</f>
        <v>-655.45306000000016</v>
      </c>
      <c r="S86" s="119">
        <f t="shared" si="42"/>
        <v>4266.0959400000011</v>
      </c>
      <c r="T86" s="119">
        <f>VAR!C81/1000</f>
        <v>73.108000000000004</v>
      </c>
    </row>
    <row r="87" spans="14:20" x14ac:dyDescent="0.15">
      <c r="N87" s="118">
        <f>'5-DAY'!A118</f>
        <v>37221</v>
      </c>
      <c r="O87" s="119">
        <f>'5-DAY'!C118/1000</f>
        <v>47.61</v>
      </c>
      <c r="P87" s="119">
        <f t="shared" si="43"/>
        <v>63.064999999999998</v>
      </c>
      <c r="Q87" s="107">
        <f t="shared" si="44"/>
        <v>124.82293999999989</v>
      </c>
      <c r="R87" s="119">
        <f t="shared" si="45"/>
        <v>-607.84306000000015</v>
      </c>
      <c r="S87" s="119">
        <f t="shared" ref="S87:S92" si="46">S86+O87</f>
        <v>4313.7059400000007</v>
      </c>
      <c r="T87" s="119">
        <f>VAR!C82/1000</f>
        <v>0</v>
      </c>
    </row>
    <row r="88" spans="14:20" x14ac:dyDescent="0.15">
      <c r="N88" s="118">
        <f>'5-DAY'!A119</f>
        <v>37222</v>
      </c>
      <c r="O88" s="119">
        <f>'5-DAY'!C119/1000</f>
        <v>0.03</v>
      </c>
      <c r="P88" s="119">
        <f t="shared" ref="P88:P93" si="47">SUM(O84:O88)</f>
        <v>107.79299999999999</v>
      </c>
      <c r="Q88" s="107">
        <f t="shared" si="44"/>
        <v>124.85293999999989</v>
      </c>
      <c r="R88" s="119">
        <f t="shared" si="45"/>
        <v>-607.81306000000018</v>
      </c>
      <c r="S88" s="119">
        <f t="shared" si="46"/>
        <v>4313.7359400000005</v>
      </c>
      <c r="T88" s="119">
        <f>VAR!C83/1000</f>
        <v>0</v>
      </c>
    </row>
    <row r="89" spans="14:20" x14ac:dyDescent="0.15">
      <c r="N89" s="118">
        <f>'5-DAY'!A120</f>
        <v>37223</v>
      </c>
      <c r="O89" s="119">
        <f>'5-DAY'!C120/1000</f>
        <v>4.0220000000000002</v>
      </c>
      <c r="P89" s="119">
        <f t="shared" si="47"/>
        <v>101.994</v>
      </c>
      <c r="Q89" s="107">
        <f t="shared" si="44"/>
        <v>128.8749399999999</v>
      </c>
      <c r="R89" s="119">
        <f t="shared" si="45"/>
        <v>-603.79106000000013</v>
      </c>
      <c r="S89" s="119">
        <f t="shared" si="46"/>
        <v>4317.7579400000004</v>
      </c>
      <c r="T89" s="119">
        <f>VAR!C84/1000</f>
        <v>0</v>
      </c>
    </row>
    <row r="90" spans="14:20" x14ac:dyDescent="0.15">
      <c r="N90" s="118">
        <f>'5-DAY'!A121</f>
        <v>37224</v>
      </c>
      <c r="O90" s="119">
        <f>'5-DAY'!C121/1000</f>
        <v>78.117999999999995</v>
      </c>
      <c r="P90" s="119">
        <f t="shared" si="47"/>
        <v>239.29999999999998</v>
      </c>
      <c r="Q90" s="107">
        <f t="shared" si="44"/>
        <v>206.99293999999989</v>
      </c>
      <c r="R90" s="119">
        <f t="shared" si="45"/>
        <v>-525.67306000000008</v>
      </c>
      <c r="S90" s="119">
        <f t="shared" si="46"/>
        <v>4395.8759400000008</v>
      </c>
      <c r="T90" s="119">
        <f>VAR!C85/1000</f>
        <v>115.68</v>
      </c>
    </row>
    <row r="91" spans="14:20" x14ac:dyDescent="0.15">
      <c r="N91" s="104">
        <f>'5-DAY'!A122</f>
        <v>37225</v>
      </c>
      <c r="O91" s="105">
        <f>'5-DAY'!C122/1000</f>
        <v>-107.77</v>
      </c>
      <c r="P91" s="105">
        <f t="shared" si="47"/>
        <v>22.010000000000005</v>
      </c>
      <c r="Q91" s="115">
        <f>Q90+O91</f>
        <v>99.222939999999895</v>
      </c>
      <c r="R91" s="105">
        <f t="shared" si="45"/>
        <v>-633.44306000000006</v>
      </c>
      <c r="S91" s="105">
        <f t="shared" si="46"/>
        <v>4288.1059400000004</v>
      </c>
      <c r="T91" s="105">
        <f>VAR!C86/1000</f>
        <v>133.559</v>
      </c>
    </row>
    <row r="92" spans="14:20" x14ac:dyDescent="0.15">
      <c r="N92" s="118">
        <f>'5-DAY'!A123</f>
        <v>37228</v>
      </c>
      <c r="O92" s="119">
        <f>'5-DAY'!C123/1000</f>
        <v>23.530999999999999</v>
      </c>
      <c r="P92" s="119">
        <f t="shared" si="47"/>
        <v>-2.0689999999999955</v>
      </c>
      <c r="Q92" s="107">
        <f>O92</f>
        <v>23.530999999999999</v>
      </c>
      <c r="R92" s="119">
        <f t="shared" ref="R92:R97" si="48">R91+O92</f>
        <v>-609.91206000000011</v>
      </c>
      <c r="S92" s="119">
        <f t="shared" si="46"/>
        <v>4311.6369400000003</v>
      </c>
      <c r="T92" s="119">
        <f>VAR!C87/1000</f>
        <v>40.25</v>
      </c>
    </row>
    <row r="93" spans="14:20" x14ac:dyDescent="0.15">
      <c r="N93" s="118">
        <f>'5-DAY'!A124</f>
        <v>37229</v>
      </c>
      <c r="O93" s="119">
        <f>'5-DAY'!C124/1000</f>
        <v>12.96</v>
      </c>
      <c r="P93" s="119">
        <f t="shared" si="47"/>
        <v>10.861000000000004</v>
      </c>
      <c r="Q93" s="107">
        <f t="shared" ref="Q93:Q98" si="49">Q92+O93</f>
        <v>36.491</v>
      </c>
      <c r="R93" s="119">
        <f t="shared" si="48"/>
        <v>-596.95206000000007</v>
      </c>
      <c r="S93" s="119">
        <f t="shared" ref="S93:S98" si="50">S92+O93</f>
        <v>4324.5969400000004</v>
      </c>
      <c r="T93" s="119">
        <f>VAR!C88/1000</f>
        <v>102.06</v>
      </c>
    </row>
    <row r="94" spans="14:20" x14ac:dyDescent="0.15">
      <c r="N94" s="118">
        <f>'5-DAY'!A125</f>
        <v>37230</v>
      </c>
      <c r="O94" s="119">
        <f>'5-DAY'!C125/1000</f>
        <v>127.029</v>
      </c>
      <c r="P94" s="119">
        <f t="shared" ref="P94:P99" si="51">SUM(O90:O94)</f>
        <v>133.86799999999999</v>
      </c>
      <c r="Q94" s="107">
        <f t="shared" si="49"/>
        <v>163.51999999999998</v>
      </c>
      <c r="R94" s="119">
        <f t="shared" si="48"/>
        <v>-469.92306000000008</v>
      </c>
      <c r="S94" s="119">
        <f t="shared" si="50"/>
        <v>4451.6259399999999</v>
      </c>
      <c r="T94" s="119">
        <f>VAR!C89/1000</f>
        <v>138.63800000000001</v>
      </c>
    </row>
    <row r="95" spans="14:20" x14ac:dyDescent="0.15">
      <c r="N95" s="118">
        <f>'5-DAY'!A126</f>
        <v>37231</v>
      </c>
      <c r="O95" s="119">
        <f>'5-DAY'!C126/1000</f>
        <v>4.4770000000000003</v>
      </c>
      <c r="P95" s="119">
        <f t="shared" si="51"/>
        <v>60.227000000000004</v>
      </c>
      <c r="Q95" s="107">
        <f t="shared" si="49"/>
        <v>167.99699999999999</v>
      </c>
      <c r="R95" s="119">
        <f t="shared" si="48"/>
        <v>-465.4460600000001</v>
      </c>
      <c r="S95" s="119">
        <f t="shared" si="50"/>
        <v>4456.1029399999998</v>
      </c>
      <c r="T95" s="119">
        <f>VAR!C90/1000</f>
        <v>157.87700000000001</v>
      </c>
    </row>
    <row r="96" spans="14:20" x14ac:dyDescent="0.15">
      <c r="N96" s="118">
        <f>'5-DAY'!A127</f>
        <v>37232</v>
      </c>
      <c r="O96" s="119">
        <f>'5-DAY'!C127/1000</f>
        <v>-20.207999999999998</v>
      </c>
      <c r="P96" s="119">
        <f t="shared" si="51"/>
        <v>147.78899999999999</v>
      </c>
      <c r="Q96" s="107">
        <f t="shared" si="49"/>
        <v>147.78899999999999</v>
      </c>
      <c r="R96" s="119">
        <f t="shared" si="48"/>
        <v>-485.65406000000007</v>
      </c>
      <c r="S96" s="119">
        <f t="shared" si="50"/>
        <v>4435.8949400000001</v>
      </c>
      <c r="T96" s="119">
        <f>VAR!C91/1000</f>
        <v>128.411</v>
      </c>
    </row>
    <row r="97" spans="14:20" x14ac:dyDescent="0.15">
      <c r="N97" s="118">
        <f>'5-DAY'!A128</f>
        <v>37235</v>
      </c>
      <c r="O97" s="119">
        <f>'5-DAY'!C128/1000</f>
        <v>-120.31</v>
      </c>
      <c r="P97" s="119">
        <f t="shared" si="51"/>
        <v>3.9480000000000075</v>
      </c>
      <c r="Q97" s="107">
        <f t="shared" si="49"/>
        <v>27.478999999999985</v>
      </c>
      <c r="R97" s="119">
        <f t="shared" si="48"/>
        <v>-605.96406000000002</v>
      </c>
      <c r="S97" s="119">
        <f t="shared" si="50"/>
        <v>4315.5849399999997</v>
      </c>
      <c r="T97" s="119">
        <f>VAR!C92/1000</f>
        <v>150.06</v>
      </c>
    </row>
    <row r="98" spans="14:20" x14ac:dyDescent="0.15">
      <c r="N98" s="118">
        <f>'5-DAY'!A129</f>
        <v>37236</v>
      </c>
      <c r="O98" s="119">
        <f>'5-DAY'!C129/1000</f>
        <v>18.012</v>
      </c>
      <c r="P98" s="119">
        <f t="shared" si="51"/>
        <v>9</v>
      </c>
      <c r="Q98" s="107">
        <f t="shared" si="49"/>
        <v>45.490999999999985</v>
      </c>
      <c r="R98" s="119">
        <f t="shared" ref="R98:R103" si="52">R97+O98</f>
        <v>-587.95206000000007</v>
      </c>
      <c r="S98" s="119">
        <f t="shared" si="50"/>
        <v>4333.5969399999994</v>
      </c>
      <c r="T98" s="119">
        <f>VAR!C93/1000</f>
        <v>164.62</v>
      </c>
    </row>
    <row r="99" spans="14:20" x14ac:dyDescent="0.15">
      <c r="N99" s="118">
        <f>'5-DAY'!A130</f>
        <v>37237</v>
      </c>
      <c r="O99" s="119">
        <f>'5-DAY'!C130/1000</f>
        <v>84.363</v>
      </c>
      <c r="P99" s="119">
        <f t="shared" si="51"/>
        <v>-33.665999999999997</v>
      </c>
      <c r="Q99" s="107">
        <f t="shared" ref="Q99:Q104" si="53">Q98+O99</f>
        <v>129.85399999999998</v>
      </c>
      <c r="R99" s="119">
        <f t="shared" si="52"/>
        <v>-503.58906000000007</v>
      </c>
      <c r="S99" s="119">
        <f t="shared" ref="S99:S104" si="54">S98+O99</f>
        <v>4417.9599399999997</v>
      </c>
      <c r="T99" s="119">
        <f>VAR!C94/1000</f>
        <v>335.67500000000001</v>
      </c>
    </row>
    <row r="100" spans="14:20" x14ac:dyDescent="0.15">
      <c r="N100" s="118">
        <f>'5-DAY'!A131</f>
        <v>37238</v>
      </c>
      <c r="O100" s="119">
        <f>'5-DAY'!C131/1000</f>
        <v>-11.621</v>
      </c>
      <c r="P100" s="119">
        <f t="shared" ref="P100:P105" si="55">SUM(O96:O100)</f>
        <v>-49.764000000000003</v>
      </c>
      <c r="Q100" s="107">
        <f t="shared" si="53"/>
        <v>118.23299999999999</v>
      </c>
      <c r="R100" s="119">
        <f t="shared" si="52"/>
        <v>-515.21006000000011</v>
      </c>
      <c r="S100" s="119">
        <f t="shared" si="54"/>
        <v>4406.3389399999996</v>
      </c>
      <c r="T100" s="119">
        <f>VAR!C95/1000</f>
        <v>277.12299999999999</v>
      </c>
    </row>
    <row r="101" spans="14:20" x14ac:dyDescent="0.15">
      <c r="N101" s="118">
        <f>'5-DAY'!A132</f>
        <v>37239</v>
      </c>
      <c r="O101" s="119">
        <f>'5-DAY'!C132/1000</f>
        <v>-118.863</v>
      </c>
      <c r="P101" s="119">
        <f t="shared" si="55"/>
        <v>-148.41900000000001</v>
      </c>
      <c r="Q101" s="107">
        <f t="shared" si="53"/>
        <v>-0.63000000000000966</v>
      </c>
      <c r="R101" s="119">
        <f t="shared" si="52"/>
        <v>-634.07306000000017</v>
      </c>
      <c r="S101" s="119">
        <f t="shared" si="54"/>
        <v>4287.4759399999994</v>
      </c>
      <c r="T101" s="119">
        <f>VAR!C96/1000</f>
        <v>283.69</v>
      </c>
    </row>
    <row r="102" spans="14:20" x14ac:dyDescent="0.15">
      <c r="N102" s="118">
        <f>'5-DAY'!A133</f>
        <v>37242</v>
      </c>
      <c r="O102" s="119">
        <f>'5-DAY'!C133/1000</f>
        <v>109.48099999999999</v>
      </c>
      <c r="P102" s="119">
        <f t="shared" si="55"/>
        <v>81.372</v>
      </c>
      <c r="Q102" s="107">
        <f t="shared" si="53"/>
        <v>108.85099999999998</v>
      </c>
      <c r="R102" s="119">
        <f t="shared" si="52"/>
        <v>-524.59206000000017</v>
      </c>
      <c r="S102" s="119">
        <f t="shared" si="54"/>
        <v>4396.9569399999991</v>
      </c>
      <c r="T102" s="119">
        <f>VAR!C97/1000</f>
        <v>134.45699999999999</v>
      </c>
    </row>
    <row r="103" spans="14:20" x14ac:dyDescent="0.15">
      <c r="N103" s="118">
        <f>'5-DAY'!A134</f>
        <v>37243</v>
      </c>
      <c r="O103" s="119">
        <f>'5-DAY'!C134/1000</f>
        <v>83.835999999999999</v>
      </c>
      <c r="P103" s="119">
        <f t="shared" si="55"/>
        <v>147.196</v>
      </c>
      <c r="Q103" s="107">
        <f t="shared" si="53"/>
        <v>192.68699999999998</v>
      </c>
      <c r="R103" s="119">
        <f t="shared" si="52"/>
        <v>-440.75606000000016</v>
      </c>
      <c r="S103" s="119">
        <f t="shared" si="54"/>
        <v>4480.7929399999994</v>
      </c>
      <c r="T103" s="119">
        <f>VAR!C98/1000</f>
        <v>0</v>
      </c>
    </row>
    <row r="104" spans="14:20" x14ac:dyDescent="0.15">
      <c r="N104" s="118">
        <f>'5-DAY'!A135</f>
        <v>37244</v>
      </c>
      <c r="O104" s="119">
        <f>'5-DAY'!C135/1000</f>
        <v>63.595999999999997</v>
      </c>
      <c r="P104" s="119">
        <f t="shared" si="55"/>
        <v>126.42899999999997</v>
      </c>
      <c r="Q104" s="107">
        <f t="shared" si="53"/>
        <v>256.28299999999996</v>
      </c>
      <c r="R104" s="119">
        <f t="shared" ref="R104:R109" si="56">R103+O104</f>
        <v>-377.16006000000016</v>
      </c>
      <c r="S104" s="119">
        <f t="shared" si="54"/>
        <v>4544.3889399999989</v>
      </c>
      <c r="T104" s="119">
        <f>VAR!C99/1000</f>
        <v>0</v>
      </c>
    </row>
    <row r="105" spans="14:20" x14ac:dyDescent="0.15">
      <c r="N105" s="118">
        <f>'5-DAY'!A136</f>
        <v>37245</v>
      </c>
      <c r="O105" s="119">
        <f>'5-DAY'!C136/1000</f>
        <v>8.2479999999999993</v>
      </c>
      <c r="P105" s="119">
        <f t="shared" si="55"/>
        <v>146.29799999999997</v>
      </c>
      <c r="Q105" s="107">
        <f t="shared" ref="Q105:Q110" si="57">Q104+O105</f>
        <v>264.53099999999995</v>
      </c>
      <c r="R105" s="119">
        <f t="shared" si="56"/>
        <v>-368.91206000000017</v>
      </c>
      <c r="S105" s="119">
        <f t="shared" ref="S105:S110" si="58">S104+O105</f>
        <v>4552.6369399999985</v>
      </c>
      <c r="T105" s="119">
        <f>VAR!C100/1000</f>
        <v>0</v>
      </c>
    </row>
    <row r="106" spans="14:20" x14ac:dyDescent="0.15">
      <c r="N106" s="118">
        <f>'5-DAY'!A137</f>
        <v>37246</v>
      </c>
      <c r="O106" s="119">
        <f>'5-DAY'!C137/1000</f>
        <v>9.5440000000000005</v>
      </c>
      <c r="P106" s="119">
        <f>SUM(O102:O106)</f>
        <v>274.70499999999998</v>
      </c>
      <c r="Q106" s="107">
        <f t="shared" si="57"/>
        <v>274.07499999999993</v>
      </c>
      <c r="R106" s="119">
        <f t="shared" si="56"/>
        <v>-359.36806000000018</v>
      </c>
      <c r="S106" s="119">
        <f t="shared" si="58"/>
        <v>4562.1809399999984</v>
      </c>
      <c r="T106" s="119">
        <f>VAR!C101/1000</f>
        <v>0</v>
      </c>
    </row>
    <row r="107" spans="14:20" x14ac:dyDescent="0.15">
      <c r="N107" s="118">
        <f>'5-DAY'!A138</f>
        <v>37249</v>
      </c>
      <c r="O107" s="119">
        <f>'5-DAY'!C138/1000</f>
        <v>0</v>
      </c>
      <c r="P107" s="119">
        <f>SUM(O103:O107)</f>
        <v>165.22399999999999</v>
      </c>
      <c r="Q107" s="107">
        <f t="shared" si="57"/>
        <v>274.07499999999993</v>
      </c>
      <c r="R107" s="119">
        <f t="shared" si="56"/>
        <v>-359.36806000000018</v>
      </c>
      <c r="S107" s="119">
        <f t="shared" si="58"/>
        <v>4562.1809399999984</v>
      </c>
      <c r="T107" s="119">
        <f>VAR!C102/1000</f>
        <v>0</v>
      </c>
    </row>
    <row r="108" spans="14:20" x14ac:dyDescent="0.15">
      <c r="N108" s="118">
        <f>'5-DAY'!A139</f>
        <v>37251</v>
      </c>
      <c r="O108" s="119">
        <f>'5-DAY'!C139/1000</f>
        <v>0.215</v>
      </c>
      <c r="P108" s="119">
        <f>SUM(O104:O108)</f>
        <v>81.602999999999994</v>
      </c>
      <c r="Q108" s="107">
        <f t="shared" si="57"/>
        <v>274.28999999999991</v>
      </c>
      <c r="R108" s="119">
        <f t="shared" si="56"/>
        <v>-359.15306000000021</v>
      </c>
      <c r="S108" s="119">
        <f t="shared" si="58"/>
        <v>4562.3959399999985</v>
      </c>
      <c r="T108" s="119">
        <f>VAR!C103/1000</f>
        <v>0</v>
      </c>
    </row>
    <row r="109" spans="14:20" x14ac:dyDescent="0.15">
      <c r="N109" s="118">
        <f>'5-DAY'!A140</f>
        <v>37252</v>
      </c>
      <c r="O109" s="119">
        <f>'5-DAY'!C140/1000</f>
        <v>4.2000000000000003E-2</v>
      </c>
      <c r="P109" s="119">
        <f>SUM(O105:O109)</f>
        <v>18.049000000000003</v>
      </c>
      <c r="Q109" s="107">
        <f t="shared" si="57"/>
        <v>274.33199999999988</v>
      </c>
      <c r="R109" s="119">
        <f t="shared" si="56"/>
        <v>-359.11106000000024</v>
      </c>
      <c r="S109" s="119">
        <f t="shared" si="58"/>
        <v>4562.4379399999989</v>
      </c>
      <c r="T109" s="119">
        <f>VAR!C104/1000</f>
        <v>0</v>
      </c>
    </row>
    <row r="110" spans="14:20" x14ac:dyDescent="0.15">
      <c r="N110" s="118">
        <f>'5-DAY'!A141</f>
        <v>37253</v>
      </c>
      <c r="O110" s="119">
        <f>'5-DAY'!C141/1000</f>
        <v>4.4999999999999998E-2</v>
      </c>
      <c r="P110" s="119">
        <f>SUM(O106:O110)</f>
        <v>9.8460000000000001</v>
      </c>
      <c r="Q110" s="107">
        <f t="shared" si="57"/>
        <v>274.3769999999999</v>
      </c>
      <c r="R110" s="119">
        <f>R109+O110</f>
        <v>-359.06606000000022</v>
      </c>
      <c r="S110" s="119">
        <f t="shared" si="58"/>
        <v>4562.482939999999</v>
      </c>
      <c r="T110" s="119">
        <f>VAR!C105/1000</f>
        <v>0</v>
      </c>
    </row>
    <row r="111" spans="14:20" x14ac:dyDescent="0.15">
      <c r="N111" s="104">
        <f>'5-DAY'!A142</f>
        <v>37256</v>
      </c>
      <c r="O111" s="127"/>
      <c r="P111" s="127"/>
      <c r="Q111" s="127"/>
      <c r="R111" s="127"/>
      <c r="S111" s="127"/>
      <c r="T111" s="127"/>
    </row>
    <row r="112" spans="14:20" x14ac:dyDescent="0.15">
      <c r="N112" s="118"/>
    </row>
    <row r="113" spans="14:14" x14ac:dyDescent="0.15">
      <c r="N113" s="118"/>
    </row>
    <row r="114" spans="14:14" x14ac:dyDescent="0.15">
      <c r="N114" s="118"/>
    </row>
    <row r="115" spans="14:14" x14ac:dyDescent="0.15">
      <c r="N115" s="118"/>
    </row>
    <row r="116" spans="14:14" x14ac:dyDescent="0.15">
      <c r="N116" s="118"/>
    </row>
    <row r="117" spans="14:14" x14ac:dyDescent="0.15">
      <c r="N117" s="118"/>
    </row>
    <row r="118" spans="14:14" x14ac:dyDescent="0.15">
      <c r="N118" s="118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45"/>
  <sheetViews>
    <sheetView showGridLines="0" defaultGridColor="0" colorId="22" zoomScale="85" workbookViewId="0">
      <pane ySplit="5" topLeftCell="A6" activePane="bottomLeft" state="frozen"/>
      <selection pane="bottomLeft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15">
      <c r="A1" s="120" t="str">
        <f>'Dth Fixed INPUT PG'!A1</f>
        <v>FIXED TERM - Fuel Position Summary - Dth/Day</v>
      </c>
    </row>
    <row r="2" spans="1:27" s="121" customFormat="1" ht="12" customHeight="1" x14ac:dyDescent="0.15">
      <c r="A2" s="120" t="str">
        <f>'Dth Fixed INPUT PG'!A2</f>
        <v>Valuation Date:  12/28/2001</v>
      </c>
    </row>
    <row r="3" spans="1:27" s="121" customFormat="1" ht="12" customHeight="1" x14ac:dyDescent="0.15">
      <c r="A3" s="120" t="str">
        <f>'Dth Fixed INPUT PG'!A3</f>
        <v>As of:                12/28/2001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tr">
        <f>'Dth Fixed INPUT PG'!C5</f>
        <v>Jan-02</v>
      </c>
      <c r="D5" s="39" t="str">
        <f>'Dth Fixed INPUT PG'!D5</f>
        <v>Feb-02</v>
      </c>
      <c r="E5" s="39" t="str">
        <f>'Dth Fixed INPUT PG'!E5</f>
        <v>Mar-02</v>
      </c>
      <c r="F5" s="39" t="str">
        <f>'Dth Fixed INPUT PG'!F5</f>
        <v>Apr-02</v>
      </c>
      <c r="G5" s="39" t="str">
        <f>'Dth Fixed INPUT PG'!G5</f>
        <v>May-02</v>
      </c>
      <c r="H5" s="39" t="str">
        <f>'Dth Fixed INPUT PG'!H5</f>
        <v>Jun-02</v>
      </c>
      <c r="I5" s="39" t="str">
        <f>'Dth Fixed INPUT PG'!I5</f>
        <v>Jul-02</v>
      </c>
      <c r="J5" s="39" t="str">
        <f>'Dth Fixed INPUT PG'!J5</f>
        <v>Aug-02</v>
      </c>
      <c r="K5" s="39" t="str">
        <f>'Dth Fixed INPUT PG'!K5</f>
        <v>Sep-02</v>
      </c>
      <c r="L5" s="39" t="str">
        <f>'Dth Fixed INPUT PG'!L5</f>
        <v>Oct-02</v>
      </c>
      <c r="M5" s="39" t="str">
        <f>'Dth Fixed INPUT PG'!M5</f>
        <v>Nov-02</v>
      </c>
      <c r="N5" s="39" t="str">
        <f>'Dth Fixed INPUT PG'!N5</f>
        <v>Dec-02</v>
      </c>
      <c r="O5" s="39" t="str">
        <f>'Dth Fixed INPUT PG'!O5</f>
        <v>Jan-03</v>
      </c>
      <c r="P5" s="39" t="str">
        <f>'Dth Fixed INPUT PG'!P5</f>
        <v>Feb-03</v>
      </c>
      <c r="Q5" s="39" t="str">
        <f>'Dth Fixed INPUT PG'!Q5</f>
        <v>Mar-03</v>
      </c>
      <c r="R5" s="39" t="str">
        <f>'Dth Fixed INPUT PG'!R5</f>
        <v>Apr-03</v>
      </c>
      <c r="S5" s="39" t="str">
        <f>'Dth Fixed INPUT PG'!S5</f>
        <v>May-03</v>
      </c>
      <c r="T5" s="39" t="str">
        <f>'Dth Fixed INPUT PG'!T5</f>
        <v>Jun-03</v>
      </c>
      <c r="U5" s="39" t="str">
        <f>'Dth Fixed INPUT PG'!U5</f>
        <v>Jul-03</v>
      </c>
      <c r="V5" s="39" t="str">
        <f>'Dth Fixed INPUT PG'!V5</f>
        <v>Aug-03</v>
      </c>
      <c r="W5" s="39" t="str">
        <f>'Dth Fixed INPUT PG'!W5</f>
        <v>Sep-03</v>
      </c>
      <c r="X5" s="39" t="str">
        <f>'Dth Fixed INPUT PG'!X5</f>
        <v>Oct-03</v>
      </c>
      <c r="Y5" s="39" t="str">
        <f>'Dth Fixed INPUT PG'!Y5</f>
        <v>Nov-03</v>
      </c>
      <c r="Z5" s="39" t="str">
        <f>'Dth Fixed INPUT PG'!Z5</f>
        <v>Dec-03</v>
      </c>
      <c r="AA5" s="39" t="str">
        <f>'Dth Fixed INPUT PG'!AA5</f>
        <v>TOTAL</v>
      </c>
    </row>
    <row r="6" spans="1:27" s="121" customFormat="1" ht="11.25" customHeight="1" x14ac:dyDescent="0.15">
      <c r="A6" s="124" t="s">
        <v>97</v>
      </c>
      <c r="C6" s="125">
        <f>C15+C27</f>
        <v>-4339.6839</v>
      </c>
      <c r="D6" s="125">
        <f t="shared" ref="D6:Z6" si="0">D15+D27</f>
        <v>6445.4603999999999</v>
      </c>
      <c r="E6" s="125">
        <f t="shared" si="0"/>
        <v>15889.005300000001</v>
      </c>
      <c r="F6" s="125">
        <f t="shared" si="0"/>
        <v>1778.1699000000001</v>
      </c>
      <c r="G6" s="125">
        <f t="shared" si="0"/>
        <v>3252.3634000000002</v>
      </c>
      <c r="H6" s="125">
        <f t="shared" si="0"/>
        <v>6617.2547999999997</v>
      </c>
      <c r="I6" s="125">
        <f t="shared" si="0"/>
        <v>-11073.0355</v>
      </c>
      <c r="J6" s="125">
        <f t="shared" si="0"/>
        <v>-16266.5839</v>
      </c>
      <c r="K6" s="125">
        <f t="shared" si="0"/>
        <v>-11249.4118</v>
      </c>
      <c r="L6" s="125">
        <f t="shared" si="0"/>
        <v>-5556.9386999999997</v>
      </c>
      <c r="M6" s="125">
        <f t="shared" si="0"/>
        <v>-4816.0451999999996</v>
      </c>
      <c r="N6" s="125">
        <f t="shared" si="0"/>
        <v>-6395.6484</v>
      </c>
      <c r="O6" s="125">
        <f t="shared" si="0"/>
        <v>-6815.0355</v>
      </c>
      <c r="P6" s="125">
        <f t="shared" si="0"/>
        <v>-3104.1738</v>
      </c>
      <c r="Q6" s="125">
        <f t="shared" si="0"/>
        <v>120.4806</v>
      </c>
      <c r="R6" s="125">
        <f t="shared" si="0"/>
        <v>244.8365</v>
      </c>
      <c r="S6" s="125">
        <f t="shared" si="0"/>
        <v>8897.5246999999999</v>
      </c>
      <c r="T6" s="125">
        <f t="shared" si="0"/>
        <v>2878.2031999999999</v>
      </c>
      <c r="U6" s="125">
        <f t="shared" si="0"/>
        <v>-12296.0882</v>
      </c>
      <c r="V6" s="125">
        <f t="shared" si="0"/>
        <v>-17037.991399999999</v>
      </c>
      <c r="W6" s="125">
        <f t="shared" si="0"/>
        <v>-14488.496800000001</v>
      </c>
      <c r="X6" s="125">
        <f t="shared" si="0"/>
        <v>-4618.6365999999998</v>
      </c>
      <c r="Y6" s="125">
        <f t="shared" si="0"/>
        <v>-15133.3333</v>
      </c>
      <c r="Z6" s="125">
        <f t="shared" si="0"/>
        <v>-18935.483899999999</v>
      </c>
      <c r="AA6" s="125">
        <f>AA15+AA27</f>
        <v>-4468.4341999999997</v>
      </c>
    </row>
    <row r="7" spans="1:27" s="121" customFormat="1" ht="11.25" customHeight="1" x14ac:dyDescent="0.15">
      <c r="A7" s="124" t="s">
        <v>98</v>
      </c>
      <c r="C7" s="125">
        <f>C16+C28</f>
        <v>-12806.419400000001</v>
      </c>
      <c r="D7" s="125">
        <f t="shared" ref="D7:Z7" si="1">D16+D28</f>
        <v>10178.571400000001</v>
      </c>
      <c r="E7" s="125">
        <f t="shared" si="1"/>
        <v>-16612.903200000001</v>
      </c>
      <c r="F7" s="125">
        <f t="shared" si="1"/>
        <v>-5366.6666999999998</v>
      </c>
      <c r="G7" s="125">
        <f t="shared" si="1"/>
        <v>-7258.0645000000004</v>
      </c>
      <c r="H7" s="125">
        <f t="shared" si="1"/>
        <v>6666.7</v>
      </c>
      <c r="I7" s="125">
        <f t="shared" si="1"/>
        <v>-25258.0645</v>
      </c>
      <c r="J7" s="125">
        <f t="shared" si="1"/>
        <v>-39258.0645</v>
      </c>
      <c r="K7" s="125">
        <f t="shared" si="1"/>
        <v>-21766.666700000002</v>
      </c>
      <c r="L7" s="125">
        <f t="shared" si="1"/>
        <v>-6290.3226000000004</v>
      </c>
      <c r="M7" s="125">
        <f t="shared" si="1"/>
        <v>-13133.3</v>
      </c>
      <c r="N7" s="125">
        <f t="shared" si="1"/>
        <v>-16419.3226</v>
      </c>
      <c r="O7" s="125">
        <f t="shared" si="1"/>
        <v>-17838.709699999999</v>
      </c>
      <c r="P7" s="125">
        <f t="shared" si="1"/>
        <v>-17892.821400000001</v>
      </c>
      <c r="Q7" s="125">
        <f t="shared" si="1"/>
        <v>-11032.290300000001</v>
      </c>
      <c r="R7" s="125">
        <f t="shared" si="1"/>
        <v>-5433.3333000000002</v>
      </c>
      <c r="S7" s="125">
        <f t="shared" si="1"/>
        <v>-741.90319999999997</v>
      </c>
      <c r="T7" s="125">
        <f t="shared" si="1"/>
        <v>-3033.3332999999998</v>
      </c>
      <c r="U7" s="125">
        <f t="shared" si="1"/>
        <v>-35419.3871</v>
      </c>
      <c r="V7" s="125">
        <f t="shared" si="1"/>
        <v>-45516.129000000001</v>
      </c>
      <c r="W7" s="125">
        <f t="shared" si="1"/>
        <v>-35133.333299999998</v>
      </c>
      <c r="X7" s="125">
        <f t="shared" si="1"/>
        <v>-15000</v>
      </c>
      <c r="Y7" s="125">
        <f t="shared" si="1"/>
        <v>-15700</v>
      </c>
      <c r="Z7" s="125">
        <f t="shared" si="1"/>
        <v>-21064.516100000001</v>
      </c>
      <c r="AA7" s="125">
        <f>AA16+AA28</f>
        <v>-15601.3644</v>
      </c>
    </row>
    <row r="8" spans="1:27" s="121" customFormat="1" ht="11.25" customHeight="1" x14ac:dyDescent="0.15">
      <c r="A8" s="124" t="s">
        <v>99</v>
      </c>
      <c r="C8" s="125">
        <f>C17+C29</f>
        <v>20000</v>
      </c>
      <c r="D8" s="125">
        <f t="shared" ref="D8:Z8" si="2">D17+D29</f>
        <v>10000</v>
      </c>
      <c r="E8" s="125">
        <f t="shared" si="2"/>
        <v>10000</v>
      </c>
      <c r="F8" s="125">
        <f t="shared" si="2"/>
        <v>-5000</v>
      </c>
      <c r="G8" s="125">
        <f t="shared" si="2"/>
        <v>10000</v>
      </c>
      <c r="H8" s="125">
        <f t="shared" si="2"/>
        <v>10000</v>
      </c>
      <c r="I8" s="125">
        <f t="shared" si="2"/>
        <v>30000</v>
      </c>
      <c r="J8" s="125">
        <f t="shared" si="2"/>
        <v>30000</v>
      </c>
      <c r="K8" s="125">
        <f t="shared" si="2"/>
        <v>30000</v>
      </c>
      <c r="L8" s="125">
        <f t="shared" si="2"/>
        <v>30000</v>
      </c>
      <c r="M8" s="125">
        <f t="shared" si="2"/>
        <v>20000</v>
      </c>
      <c r="N8" s="125">
        <f t="shared" si="2"/>
        <v>20000</v>
      </c>
      <c r="O8" s="125">
        <f t="shared" si="2"/>
        <v>20000</v>
      </c>
      <c r="P8" s="125">
        <f t="shared" si="2"/>
        <v>20000</v>
      </c>
      <c r="Q8" s="125">
        <f t="shared" si="2"/>
        <v>20000</v>
      </c>
      <c r="R8" s="125">
        <f t="shared" si="2"/>
        <v>5000</v>
      </c>
      <c r="S8" s="125">
        <f t="shared" si="2"/>
        <v>5000</v>
      </c>
      <c r="T8" s="125">
        <f t="shared" si="2"/>
        <v>5000</v>
      </c>
      <c r="U8" s="125">
        <f t="shared" si="2"/>
        <v>5000</v>
      </c>
      <c r="V8" s="125">
        <f t="shared" si="2"/>
        <v>5000</v>
      </c>
      <c r="W8" s="125">
        <f t="shared" si="2"/>
        <v>5000</v>
      </c>
      <c r="X8" s="125">
        <f t="shared" si="2"/>
        <v>5000</v>
      </c>
      <c r="Y8" s="125">
        <f t="shared" si="2"/>
        <v>0</v>
      </c>
      <c r="Z8" s="125">
        <f t="shared" si="2"/>
        <v>0</v>
      </c>
      <c r="AA8" s="125">
        <f>AA17+AA29</f>
        <v>12945.2055</v>
      </c>
    </row>
    <row r="9" spans="1:27" s="121" customFormat="1" ht="11.25" customHeight="1" thickBot="1" x14ac:dyDescent="0.2">
      <c r="A9" s="124" t="s">
        <v>100</v>
      </c>
      <c r="C9" s="125">
        <f>C18+C30</f>
        <v>0</v>
      </c>
      <c r="D9" s="125">
        <f t="shared" ref="D9:Z9" si="3">D18+D30</f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>AA18+AA30</f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f>SUM($C$6:$C$9)</f>
        <v>2853.8966999999975</v>
      </c>
      <c r="D10" s="36">
        <f>SUM($D$6:$D$9)</f>
        <v>26624.031800000001</v>
      </c>
      <c r="E10" s="36">
        <f>SUM($E$6:$E$9)</f>
        <v>9276.1021000000001</v>
      </c>
      <c r="F10" s="36">
        <f>SUM($F$6:$F$9)</f>
        <v>-8588.4968000000008</v>
      </c>
      <c r="G10" s="36">
        <f>SUM($G$6:$G$9)</f>
        <v>5994.2988999999998</v>
      </c>
      <c r="H10" s="36">
        <f>SUM($H$6:$H$9)</f>
        <v>23283.9548</v>
      </c>
      <c r="I10" s="36">
        <f>SUM($I$6:$I$9)</f>
        <v>-6331.0999999999985</v>
      </c>
      <c r="J10" s="36">
        <f>SUM($J$6:$J$9)</f>
        <v>-25524.648399999998</v>
      </c>
      <c r="K10" s="36">
        <f>SUM($K$6:$K$9)</f>
        <v>-3016.0785000000033</v>
      </c>
      <c r="L10" s="36">
        <f>SUM($L$6:$L$9)</f>
        <v>18152.738700000002</v>
      </c>
      <c r="M10" s="36">
        <f>SUM($M$6:$M$9)</f>
        <v>2050.6548000000003</v>
      </c>
      <c r="N10" s="36">
        <f>SUM($N$6:$N$9)</f>
        <v>-2814.9709999999977</v>
      </c>
      <c r="O10" s="36">
        <f>SUM($O$6:$O$9)</f>
        <v>-4653.7451999999976</v>
      </c>
      <c r="P10" s="36">
        <f>SUM($P$6:$P$9)</f>
        <v>-996.9952000000012</v>
      </c>
      <c r="Q10" s="36">
        <f>SUM($Q$6:$Q$9)</f>
        <v>9088.1903000000002</v>
      </c>
      <c r="R10" s="36">
        <f>SUM($R$6:$R$9)</f>
        <v>-188.49679999999989</v>
      </c>
      <c r="S10" s="36">
        <f>SUM($S$6:$S$9)</f>
        <v>13155.621500000001</v>
      </c>
      <c r="T10" s="36">
        <f>SUM($T$6:$T$9)</f>
        <v>4844.8698999999997</v>
      </c>
      <c r="U10" s="36">
        <f>SUM($U$6:$U$9)</f>
        <v>-42715.475299999998</v>
      </c>
      <c r="V10" s="36">
        <f>SUM($V$6:$V$9)</f>
        <v>-57554.1204</v>
      </c>
      <c r="W10" s="36">
        <f>SUM($W$6:$W$9)</f>
        <v>-44621.830099999999</v>
      </c>
      <c r="X10" s="36">
        <f>SUM($X$6:$X$9)</f>
        <v>-14618.636599999998</v>
      </c>
      <c r="Y10" s="36">
        <f>SUM($Y$6:$Y$9)</f>
        <v>-30833.333299999998</v>
      </c>
      <c r="Z10" s="36">
        <f>SUM($Z$6:$Z$9)</f>
        <v>-40000</v>
      </c>
      <c r="AA10" s="37">
        <f>SUM(AA6:AA9)</f>
        <v>-7124.5931000000019</v>
      </c>
    </row>
    <row r="11" spans="1:27" s="121" customFormat="1" ht="13.5" hidden="1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f>'Dth Fixed INPUT PG'!C15</f>
        <v>-4339.6839</v>
      </c>
      <c r="D15" s="125">
        <f>'Dth Fixed INPUT PG'!D15</f>
        <v>6445.4603999999999</v>
      </c>
      <c r="E15" s="125">
        <f>'Dth Fixed INPUT PG'!E15</f>
        <v>15889.005300000001</v>
      </c>
      <c r="F15" s="125">
        <f>'Dth Fixed INPUT PG'!F15</f>
        <v>1778.1699000000001</v>
      </c>
      <c r="G15" s="125">
        <f>'Dth Fixed INPUT PG'!G15</f>
        <v>3252.3634000000002</v>
      </c>
      <c r="H15" s="125">
        <f>'Dth Fixed INPUT PG'!H15</f>
        <v>6617.2547999999997</v>
      </c>
      <c r="I15" s="125">
        <f>'Dth Fixed INPUT PG'!I15</f>
        <v>-11073.0355</v>
      </c>
      <c r="J15" s="125">
        <f>'Dth Fixed INPUT PG'!J15</f>
        <v>-16266.5839</v>
      </c>
      <c r="K15" s="125">
        <f>'Dth Fixed INPUT PG'!K15</f>
        <v>-11249.4118</v>
      </c>
      <c r="L15" s="125">
        <f>'Dth Fixed INPUT PG'!L15</f>
        <v>-5556.9386999999997</v>
      </c>
      <c r="M15" s="125">
        <f>'Dth Fixed INPUT PG'!M15</f>
        <v>-4816.0451999999996</v>
      </c>
      <c r="N15" s="125">
        <f>'Dth Fixed INPUT PG'!N15</f>
        <v>-6395.6484</v>
      </c>
      <c r="O15" s="125">
        <f>'Dth Fixed INPUT PG'!O15</f>
        <v>-6815.0355</v>
      </c>
      <c r="P15" s="125">
        <f>'Dth Fixed INPUT PG'!P15</f>
        <v>-3104.1738</v>
      </c>
      <c r="Q15" s="125">
        <f>'Dth Fixed INPUT PG'!Q15</f>
        <v>120.4806</v>
      </c>
      <c r="R15" s="125">
        <f>'Dth Fixed INPUT PG'!R15</f>
        <v>244.8365</v>
      </c>
      <c r="S15" s="125">
        <f>'Dth Fixed INPUT PG'!S15</f>
        <v>8897.5246999999999</v>
      </c>
      <c r="T15" s="125">
        <f>'Dth Fixed INPUT PG'!T15</f>
        <v>2878.2031999999999</v>
      </c>
      <c r="U15" s="125">
        <f>'Dth Fixed INPUT PG'!U15</f>
        <v>-12296.0882</v>
      </c>
      <c r="V15" s="125">
        <f>'Dth Fixed INPUT PG'!V15</f>
        <v>-17037.991399999999</v>
      </c>
      <c r="W15" s="125">
        <f>'Dth Fixed INPUT PG'!W15</f>
        <v>-14488.496800000001</v>
      </c>
      <c r="X15" s="125">
        <f>'Dth Fixed INPUT PG'!X15</f>
        <v>-4618.6365999999998</v>
      </c>
      <c r="Y15" s="125">
        <f>'Dth Fixed INPUT PG'!Y15</f>
        <v>-15133.3333</v>
      </c>
      <c r="Z15" s="125">
        <f>'Dth Fixed INPUT PG'!Z15</f>
        <v>-18935.483899999999</v>
      </c>
      <c r="AA15" s="125">
        <f>'Dth Fixed INPUT PG'!AA15</f>
        <v>-4468.4341999999997</v>
      </c>
    </row>
    <row r="16" spans="1:27" s="121" customFormat="1" ht="11.25" customHeight="1" x14ac:dyDescent="0.15">
      <c r="A16" s="124" t="s">
        <v>98</v>
      </c>
      <c r="C16" s="125">
        <f>'Dth Fixed INPUT PG'!C16</f>
        <v>-12806.419400000001</v>
      </c>
      <c r="D16" s="125">
        <f>'Dth Fixed INPUT PG'!D16</f>
        <v>10178.571400000001</v>
      </c>
      <c r="E16" s="125">
        <f>'Dth Fixed INPUT PG'!E16</f>
        <v>-16612.903200000001</v>
      </c>
      <c r="F16" s="125">
        <f>'Dth Fixed INPUT PG'!F16</f>
        <v>-5366.6666999999998</v>
      </c>
      <c r="G16" s="125">
        <f>'Dth Fixed INPUT PG'!G16</f>
        <v>-7258.0645000000004</v>
      </c>
      <c r="H16" s="125">
        <f>'Dth Fixed INPUT PG'!H16</f>
        <v>6666.7</v>
      </c>
      <c r="I16" s="125">
        <f>'Dth Fixed INPUT PG'!I16</f>
        <v>-25258.0645</v>
      </c>
      <c r="J16" s="125">
        <f>'Dth Fixed INPUT PG'!J16</f>
        <v>-39258.0645</v>
      </c>
      <c r="K16" s="125">
        <f>'Dth Fixed INPUT PG'!K16</f>
        <v>-21766.666700000002</v>
      </c>
      <c r="L16" s="125">
        <f>'Dth Fixed INPUT PG'!L16</f>
        <v>-6290.3226000000004</v>
      </c>
      <c r="M16" s="125">
        <f>'Dth Fixed INPUT PG'!M16</f>
        <v>-13133.3</v>
      </c>
      <c r="N16" s="125">
        <f>'Dth Fixed INPUT PG'!N16</f>
        <v>-16419.3226</v>
      </c>
      <c r="O16" s="125">
        <f>'Dth Fixed INPUT PG'!O16</f>
        <v>-17838.709699999999</v>
      </c>
      <c r="P16" s="125">
        <f>'Dth Fixed INPUT PG'!P16</f>
        <v>-17892.821400000001</v>
      </c>
      <c r="Q16" s="125">
        <f>'Dth Fixed INPUT PG'!Q16</f>
        <v>-11032.290300000001</v>
      </c>
      <c r="R16" s="125">
        <f>'Dth Fixed INPUT PG'!R16</f>
        <v>-5433.3333000000002</v>
      </c>
      <c r="S16" s="125">
        <f>'Dth Fixed INPUT PG'!S16</f>
        <v>-741.90319999999997</v>
      </c>
      <c r="T16" s="125">
        <f>'Dth Fixed INPUT PG'!T16</f>
        <v>-3033.3332999999998</v>
      </c>
      <c r="U16" s="125">
        <f>'Dth Fixed INPUT PG'!U16</f>
        <v>-35419.3871</v>
      </c>
      <c r="V16" s="125">
        <f>'Dth Fixed INPUT PG'!V16</f>
        <v>-45516.129000000001</v>
      </c>
      <c r="W16" s="125">
        <f>'Dth Fixed INPUT PG'!W16</f>
        <v>-35133.333299999998</v>
      </c>
      <c r="X16" s="125">
        <f>'Dth Fixed INPUT PG'!X16</f>
        <v>-15000</v>
      </c>
      <c r="Y16" s="125">
        <f>'Dth Fixed INPUT PG'!Y16</f>
        <v>-15700</v>
      </c>
      <c r="Z16" s="125">
        <f>'Dth Fixed INPUT PG'!Z16</f>
        <v>-21064.516100000001</v>
      </c>
      <c r="AA16" s="125">
        <f>'Dth Fixed INPUT PG'!AA16</f>
        <v>-15601.3644</v>
      </c>
    </row>
    <row r="17" spans="1:27" s="121" customFormat="1" ht="11.25" customHeight="1" x14ac:dyDescent="0.15">
      <c r="A17" s="124" t="s">
        <v>99</v>
      </c>
      <c r="C17" s="125">
        <f>'Dth Fixed INPUT PG'!C17</f>
        <v>20000</v>
      </c>
      <c r="D17" s="125">
        <f>'Dth Fixed INPUT PG'!D17</f>
        <v>10000</v>
      </c>
      <c r="E17" s="125">
        <f>'Dth Fixed INPUT PG'!E17</f>
        <v>10000</v>
      </c>
      <c r="F17" s="125">
        <f>'Dth Fixed INPUT PG'!F17</f>
        <v>-5000</v>
      </c>
      <c r="G17" s="125">
        <f>'Dth Fixed INPUT PG'!G17</f>
        <v>10000</v>
      </c>
      <c r="H17" s="125">
        <f>'Dth Fixed INPUT PG'!H17</f>
        <v>10000</v>
      </c>
      <c r="I17" s="125">
        <f>'Dth Fixed INPUT PG'!I17</f>
        <v>30000</v>
      </c>
      <c r="J17" s="125">
        <f>'Dth Fixed INPUT PG'!J17</f>
        <v>30000</v>
      </c>
      <c r="K17" s="125">
        <f>'Dth Fixed INPUT PG'!K17</f>
        <v>30000</v>
      </c>
      <c r="L17" s="125">
        <f>'Dth Fixed INPUT PG'!L17</f>
        <v>30000</v>
      </c>
      <c r="M17" s="125">
        <f>'Dth Fixed INPUT PG'!M17</f>
        <v>20000</v>
      </c>
      <c r="N17" s="125">
        <f>'Dth Fixed INPUT PG'!N17</f>
        <v>20000</v>
      </c>
      <c r="O17" s="125">
        <f>'Dth Fixed INPUT PG'!O17</f>
        <v>20000</v>
      </c>
      <c r="P17" s="125">
        <f>'Dth Fixed INPUT PG'!P17</f>
        <v>20000</v>
      </c>
      <c r="Q17" s="125">
        <f>'Dth Fixed INPUT PG'!Q17</f>
        <v>20000</v>
      </c>
      <c r="R17" s="125">
        <f>'Dth Fixed INPUT PG'!R17</f>
        <v>5000</v>
      </c>
      <c r="S17" s="125">
        <f>'Dth Fixed INPUT PG'!S17</f>
        <v>5000</v>
      </c>
      <c r="T17" s="125">
        <f>'Dth Fixed INPUT PG'!T17</f>
        <v>5000</v>
      </c>
      <c r="U17" s="125">
        <f>'Dth Fixed INPUT PG'!U17</f>
        <v>5000</v>
      </c>
      <c r="V17" s="125">
        <f>'Dth Fixed INPUT PG'!V17</f>
        <v>5000</v>
      </c>
      <c r="W17" s="125">
        <f>'Dth Fixed INPUT PG'!W17</f>
        <v>5000</v>
      </c>
      <c r="X17" s="125">
        <f>'Dth Fixed INPUT PG'!X17</f>
        <v>5000</v>
      </c>
      <c r="Y17" s="125">
        <f>'Dth Fixed INPUT PG'!Y17</f>
        <v>0</v>
      </c>
      <c r="Z17" s="125">
        <f>'Dth Fixed INPUT PG'!Z17</f>
        <v>0</v>
      </c>
      <c r="AA17" s="125">
        <f>'Dth Fixed INPUT PG'!AA17</f>
        <v>12945.2055</v>
      </c>
    </row>
    <row r="18" spans="1:27" s="121" customFormat="1" ht="11.25" customHeight="1" thickBot="1" x14ac:dyDescent="0.2">
      <c r="A18" s="124" t="s">
        <v>100</v>
      </c>
      <c r="C18" s="125">
        <f>'Dth Fixed INPUT PG'!C18</f>
        <v>0</v>
      </c>
      <c r="D18" s="125">
        <f>'Dth Fixed INPUT PG'!D18</f>
        <v>0</v>
      </c>
      <c r="E18" s="125">
        <f>'Dth Fixed INPUT PG'!E18</f>
        <v>0</v>
      </c>
      <c r="F18" s="125">
        <f>'Dth Fixed INPUT PG'!F18</f>
        <v>0</v>
      </c>
      <c r="G18" s="125">
        <f>'Dth Fixed INPUT PG'!G18</f>
        <v>0</v>
      </c>
      <c r="H18" s="125">
        <f>'Dth Fixed INPUT PG'!H18</f>
        <v>0</v>
      </c>
      <c r="I18" s="125">
        <f>'Dth Fixed INPUT PG'!I18</f>
        <v>0</v>
      </c>
      <c r="J18" s="125">
        <f>'Dth Fixed INPUT PG'!J18</f>
        <v>0</v>
      </c>
      <c r="K18" s="125">
        <f>'Dth Fixed INPUT PG'!K18</f>
        <v>0</v>
      </c>
      <c r="L18" s="125">
        <f>'Dth Fixed INPUT PG'!L18</f>
        <v>0</v>
      </c>
      <c r="M18" s="125">
        <f>'Dth Fixed INPUT PG'!M18</f>
        <v>0</v>
      </c>
      <c r="N18" s="125">
        <f>'Dth Fixed INPUT PG'!N18</f>
        <v>0</v>
      </c>
      <c r="O18" s="125">
        <f>'Dth Fixed INPUT PG'!O18</f>
        <v>0</v>
      </c>
      <c r="P18" s="125">
        <f>'Dth Fixed INPUT PG'!P18</f>
        <v>0</v>
      </c>
      <c r="Q18" s="125">
        <f>'Dth Fixed INPUT PG'!Q18</f>
        <v>0</v>
      </c>
      <c r="R18" s="125">
        <f>'Dth Fixed INPUT PG'!R18</f>
        <v>0</v>
      </c>
      <c r="S18" s="125">
        <f>'Dth Fixed INPUT PG'!S18</f>
        <v>0</v>
      </c>
      <c r="T18" s="125">
        <f>'Dth Fixed INPUT PG'!T18</f>
        <v>0</v>
      </c>
      <c r="U18" s="125">
        <f>'Dth Fixed INPUT PG'!U18</f>
        <v>0</v>
      </c>
      <c r="V18" s="125">
        <f>'Dth Fixed INPUT PG'!V18</f>
        <v>0</v>
      </c>
      <c r="W18" s="125">
        <f>'Dth Fixed INPUT PG'!W18</f>
        <v>0</v>
      </c>
      <c r="X18" s="125">
        <f>'Dth Fixed INPUT PG'!X18</f>
        <v>0</v>
      </c>
      <c r="Y18" s="125">
        <f>'Dth Fixed INPUT PG'!Y18</f>
        <v>0</v>
      </c>
      <c r="Z18" s="125">
        <f>'Dth Fixed INPUT PG'!Z18</f>
        <v>0</v>
      </c>
      <c r="AA18" s="125">
        <f>'Dth Fixed INPUT PG'!AA18</f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f>SUM(C15:C18)</f>
        <v>2853.8966999999975</v>
      </c>
      <c r="D19" s="36">
        <f t="shared" ref="D19:AA19" si="4">SUM(D15:D18)</f>
        <v>26624.031800000001</v>
      </c>
      <c r="E19" s="36">
        <f t="shared" si="4"/>
        <v>9276.1021000000001</v>
      </c>
      <c r="F19" s="36">
        <f t="shared" si="4"/>
        <v>-8588.4968000000008</v>
      </c>
      <c r="G19" s="36">
        <f t="shared" si="4"/>
        <v>5994.2988999999998</v>
      </c>
      <c r="H19" s="36">
        <f t="shared" si="4"/>
        <v>23283.9548</v>
      </c>
      <c r="I19" s="36">
        <f t="shared" si="4"/>
        <v>-6331.0999999999985</v>
      </c>
      <c r="J19" s="36">
        <f t="shared" si="4"/>
        <v>-25524.648399999998</v>
      </c>
      <c r="K19" s="36">
        <f t="shared" si="4"/>
        <v>-3016.0785000000033</v>
      </c>
      <c r="L19" s="36">
        <f t="shared" si="4"/>
        <v>18152.738700000002</v>
      </c>
      <c r="M19" s="36">
        <f t="shared" si="4"/>
        <v>2050.6548000000003</v>
      </c>
      <c r="N19" s="36">
        <f t="shared" si="4"/>
        <v>-2814.9709999999977</v>
      </c>
      <c r="O19" s="36">
        <f t="shared" si="4"/>
        <v>-4653.7451999999976</v>
      </c>
      <c r="P19" s="36">
        <f t="shared" si="4"/>
        <v>-996.9952000000012</v>
      </c>
      <c r="Q19" s="36">
        <f t="shared" si="4"/>
        <v>9088.1903000000002</v>
      </c>
      <c r="R19" s="36">
        <f t="shared" si="4"/>
        <v>-188.49679999999989</v>
      </c>
      <c r="S19" s="36">
        <f t="shared" si="4"/>
        <v>13155.621500000001</v>
      </c>
      <c r="T19" s="36">
        <f t="shared" si="4"/>
        <v>4844.8698999999997</v>
      </c>
      <c r="U19" s="36">
        <f t="shared" si="4"/>
        <v>-42715.475299999998</v>
      </c>
      <c r="V19" s="36">
        <f t="shared" si="4"/>
        <v>-57554.1204</v>
      </c>
      <c r="W19" s="36">
        <f t="shared" si="4"/>
        <v>-44621.830099999999</v>
      </c>
      <c r="X19" s="36">
        <f t="shared" si="4"/>
        <v>-14618.636599999998</v>
      </c>
      <c r="Y19" s="36">
        <f t="shared" si="4"/>
        <v>-30833.333299999998</v>
      </c>
      <c r="Z19" s="36">
        <f t="shared" si="4"/>
        <v>-40000</v>
      </c>
      <c r="AA19" s="36">
        <f t="shared" si="4"/>
        <v>-7124.5931000000019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123</v>
      </c>
      <c r="C21" s="125">
        <f>'Dth Fixed INPUT PG'!C21</f>
        <v>20000</v>
      </c>
      <c r="D21" s="125">
        <f>'Dth Fixed INPUT PG'!D21</f>
        <v>20000</v>
      </c>
      <c r="E21" s="125">
        <f>'Dth Fixed INPUT PG'!E21</f>
        <v>20000</v>
      </c>
      <c r="F21" s="125">
        <f>'Dth Fixed INPUT PG'!F21</f>
        <v>20000</v>
      </c>
      <c r="G21" s="125">
        <f>'Dth Fixed INPUT PG'!G21</f>
        <v>20000</v>
      </c>
      <c r="H21" s="125">
        <f>'Dth Fixed INPUT PG'!H21</f>
        <v>20000</v>
      </c>
      <c r="I21" s="125">
        <f>'Dth Fixed INPUT PG'!I21</f>
        <v>20000</v>
      </c>
      <c r="J21" s="125">
        <f>'Dth Fixed INPUT PG'!J21</f>
        <v>20000</v>
      </c>
      <c r="K21" s="125">
        <f>'Dth Fixed INPUT PG'!K21</f>
        <v>20000</v>
      </c>
      <c r="L21" s="125">
        <f>'Dth Fixed INPUT PG'!L21</f>
        <v>20000</v>
      </c>
      <c r="M21" s="125">
        <f>'Dth Fixed INPUT PG'!M21</f>
        <v>20000</v>
      </c>
      <c r="N21" s="125">
        <f>'Dth Fixed INPUT PG'!N21</f>
        <v>20000</v>
      </c>
      <c r="O21" s="125">
        <f>'Dth Fixed INPUT PG'!O21</f>
        <v>40000</v>
      </c>
      <c r="P21" s="125">
        <f>'Dth Fixed INPUT PG'!P21</f>
        <v>40000</v>
      </c>
      <c r="Q21" s="125">
        <f>'Dth Fixed INPUT PG'!Q21</f>
        <v>40000</v>
      </c>
      <c r="R21" s="125">
        <f>'Dth Fixed INPUT PG'!R21</f>
        <v>40000</v>
      </c>
      <c r="S21" s="125">
        <f>'Dth Fixed INPUT PG'!S21</f>
        <v>40000</v>
      </c>
      <c r="T21" s="125">
        <f>'Dth Fixed INPUT PG'!T21</f>
        <v>40000</v>
      </c>
      <c r="U21" s="125">
        <f>'Dth Fixed INPUT PG'!U21</f>
        <v>40000</v>
      </c>
      <c r="V21" s="125">
        <f>'Dth Fixed INPUT PG'!V21</f>
        <v>40000</v>
      </c>
      <c r="W21" s="125">
        <f>'Dth Fixed INPUT PG'!W21</f>
        <v>40000</v>
      </c>
      <c r="X21" s="125">
        <f>'Dth Fixed INPUT PG'!X21</f>
        <v>40000</v>
      </c>
      <c r="Y21" s="125">
        <f>'Dth Fixed INPUT PG'!Y21</f>
        <v>40000</v>
      </c>
      <c r="Z21" s="125">
        <f>'Dth Fixed INPUT PG'!Z21</f>
        <v>40000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f>IF((ABS($C$19)&gt;$C$21),((ABS($C$19)-$C$21)*(ABS($C$19)/$C$19)),0)</f>
        <v>0</v>
      </c>
      <c r="D22" s="36">
        <f>IF((ABS($D$19)&gt;$D$21),((ABS($D$19)-$D$21)*(ABS($D$19)/$D$19)),0)</f>
        <v>6624.0318000000007</v>
      </c>
      <c r="E22" s="36">
        <f>IF((ABS($E$19)&gt;$E$21),((ABS($E$19)-$E$21)*(ABS($E$19)/$E$19)),0)</f>
        <v>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3283.9547999999995</v>
      </c>
      <c r="I22" s="36">
        <f>IF((ABS($I$19)&gt;$I$21),((ABS($I$19)-$I$21)*(ABS($I$19)/$I$19)),0)</f>
        <v>0</v>
      </c>
      <c r="J22" s="36">
        <f>IF((ABS($J$19)&gt;$J$21),((ABS($J$19)-$J$21)*(ABS($J$19)/$J$19)),0)</f>
        <v>-5524.6483999999982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-2715.4752999999982</v>
      </c>
      <c r="V22" s="36">
        <f>IF((ABS($V$19)&gt;$V$21),((ABS($V$19)-$V$21)*(ABS($V$19)/$V$19)),0)</f>
        <v>-17554.1204</v>
      </c>
      <c r="W22" s="36">
        <f>IF((ABS($W$19)&gt;$W$21),((ABS($W$19)-$W$21)*(ABS($W$19)/$W$19)),0)</f>
        <v>-4621.8300999999992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0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f>'Dth Fixed INPUT PG'!C27</f>
        <v>0</v>
      </c>
      <c r="D27" s="125">
        <f>'Dth Fixed INPUT PG'!D27</f>
        <v>0</v>
      </c>
      <c r="E27" s="125">
        <f>'Dth Fixed INPUT PG'!E27</f>
        <v>0</v>
      </c>
      <c r="F27" s="125">
        <f>'Dth Fixed INPUT PG'!F27</f>
        <v>0</v>
      </c>
      <c r="G27" s="125">
        <f>'Dth Fixed INPUT PG'!G27</f>
        <v>0</v>
      </c>
      <c r="H27" s="125">
        <f>'Dth Fixed INPUT PG'!H27</f>
        <v>0</v>
      </c>
      <c r="I27" s="125">
        <f>'Dth Fixed INPUT PG'!I27</f>
        <v>0</v>
      </c>
      <c r="J27" s="125">
        <f>'Dth Fixed INPUT PG'!J27</f>
        <v>0</v>
      </c>
      <c r="K27" s="125">
        <f>'Dth Fixed INPUT PG'!K27</f>
        <v>0</v>
      </c>
      <c r="L27" s="125">
        <f>'Dth Fixed INPUT PG'!L27</f>
        <v>0</v>
      </c>
      <c r="M27" s="125">
        <f>'Dth Fixed INPUT PG'!M27</f>
        <v>0</v>
      </c>
      <c r="N27" s="125">
        <f>'Dth Fixed INPUT PG'!N27</f>
        <v>0</v>
      </c>
      <c r="O27" s="125">
        <f>'Dth Fixed INPUT PG'!O27</f>
        <v>0</v>
      </c>
      <c r="P27" s="125">
        <f>'Dth Fixed INPUT PG'!P27</f>
        <v>0</v>
      </c>
      <c r="Q27" s="125">
        <f>'Dth Fixed INPUT PG'!Q27</f>
        <v>0</v>
      </c>
      <c r="R27" s="125">
        <f>'Dth Fixed INPUT PG'!R27</f>
        <v>0</v>
      </c>
      <c r="S27" s="125">
        <f>'Dth Fixed INPUT PG'!S27</f>
        <v>0</v>
      </c>
      <c r="T27" s="125">
        <f>'Dth Fixed INPUT PG'!T27</f>
        <v>0</v>
      </c>
      <c r="U27" s="125">
        <f>'Dth Fixed INPUT PG'!U27</f>
        <v>0</v>
      </c>
      <c r="V27" s="125">
        <f>'Dth Fixed INPUT PG'!V27</f>
        <v>0</v>
      </c>
      <c r="W27" s="125">
        <f>'Dth Fixed INPUT PG'!W27</f>
        <v>0</v>
      </c>
      <c r="X27" s="125">
        <f>'Dth Fixed INPUT PG'!X27</f>
        <v>0</v>
      </c>
      <c r="Y27" s="125">
        <f>'Dth Fixed INPUT PG'!Y27</f>
        <v>0</v>
      </c>
      <c r="Z27" s="125">
        <f>'Dth Fixed INPUT PG'!Z27</f>
        <v>0</v>
      </c>
      <c r="AA27" s="125">
        <f>'Dth Fixed INPUT PG'!AA27</f>
        <v>0</v>
      </c>
    </row>
    <row r="28" spans="1:27" s="121" customFormat="1" ht="11.25" customHeight="1" x14ac:dyDescent="0.15">
      <c r="A28" s="124" t="s">
        <v>98</v>
      </c>
      <c r="C28" s="125">
        <f>'Dth Fixed INPUT PG'!C28</f>
        <v>0</v>
      </c>
      <c r="D28" s="125">
        <f>'Dth Fixed INPUT PG'!D28</f>
        <v>0</v>
      </c>
      <c r="E28" s="125">
        <f>'Dth Fixed INPUT PG'!E28</f>
        <v>0</v>
      </c>
      <c r="F28" s="125">
        <f>'Dth Fixed INPUT PG'!F28</f>
        <v>0</v>
      </c>
      <c r="G28" s="125">
        <f>'Dth Fixed INPUT PG'!G28</f>
        <v>0</v>
      </c>
      <c r="H28" s="125">
        <f>'Dth Fixed INPUT PG'!H28</f>
        <v>0</v>
      </c>
      <c r="I28" s="125">
        <f>'Dth Fixed INPUT PG'!I28</f>
        <v>0</v>
      </c>
      <c r="J28" s="125">
        <f>'Dth Fixed INPUT PG'!J28</f>
        <v>0</v>
      </c>
      <c r="K28" s="125">
        <f>'Dth Fixed INPUT PG'!K28</f>
        <v>0</v>
      </c>
      <c r="L28" s="125">
        <f>'Dth Fixed INPUT PG'!L28</f>
        <v>0</v>
      </c>
      <c r="M28" s="125">
        <f>'Dth Fixed INPUT PG'!M28</f>
        <v>0</v>
      </c>
      <c r="N28" s="125">
        <f>'Dth Fixed INPUT PG'!N28</f>
        <v>0</v>
      </c>
      <c r="O28" s="125">
        <f>'Dth Fixed INPUT PG'!O28</f>
        <v>0</v>
      </c>
      <c r="P28" s="125">
        <f>'Dth Fixed INPUT PG'!P28</f>
        <v>0</v>
      </c>
      <c r="Q28" s="125">
        <f>'Dth Fixed INPUT PG'!Q28</f>
        <v>0</v>
      </c>
      <c r="R28" s="125">
        <f>'Dth Fixed INPUT PG'!R28</f>
        <v>0</v>
      </c>
      <c r="S28" s="125">
        <f>'Dth Fixed INPUT PG'!S28</f>
        <v>0</v>
      </c>
      <c r="T28" s="125">
        <f>'Dth Fixed INPUT PG'!T28</f>
        <v>0</v>
      </c>
      <c r="U28" s="125">
        <f>'Dth Fixed INPUT PG'!U28</f>
        <v>0</v>
      </c>
      <c r="V28" s="125">
        <f>'Dth Fixed INPUT PG'!V28</f>
        <v>0</v>
      </c>
      <c r="W28" s="125">
        <f>'Dth Fixed INPUT PG'!W28</f>
        <v>0</v>
      </c>
      <c r="X28" s="125">
        <f>'Dth Fixed INPUT PG'!X28</f>
        <v>0</v>
      </c>
      <c r="Y28" s="125">
        <f>'Dth Fixed INPUT PG'!Y28</f>
        <v>0</v>
      </c>
      <c r="Z28" s="125">
        <f>'Dth Fixed INPUT PG'!Z28</f>
        <v>0</v>
      </c>
      <c r="AA28" s="125">
        <f>'Dth Fixed INPUT PG'!AA28</f>
        <v>0</v>
      </c>
    </row>
    <row r="29" spans="1:27" s="121" customFormat="1" ht="11.25" customHeight="1" x14ac:dyDescent="0.15">
      <c r="A29" s="124" t="s">
        <v>99</v>
      </c>
      <c r="C29" s="125">
        <f>'Dth Fixed INPUT PG'!C29</f>
        <v>0</v>
      </c>
      <c r="D29" s="125">
        <f>'Dth Fixed INPUT PG'!D29</f>
        <v>0</v>
      </c>
      <c r="E29" s="125">
        <f>'Dth Fixed INPUT PG'!E29</f>
        <v>0</v>
      </c>
      <c r="F29" s="125">
        <f>'Dth Fixed INPUT PG'!F29</f>
        <v>0</v>
      </c>
      <c r="G29" s="125">
        <f>'Dth Fixed INPUT PG'!G29</f>
        <v>0</v>
      </c>
      <c r="H29" s="125">
        <f>'Dth Fixed INPUT PG'!H29</f>
        <v>0</v>
      </c>
      <c r="I29" s="125">
        <f>'Dth Fixed INPUT PG'!I29</f>
        <v>0</v>
      </c>
      <c r="J29" s="125">
        <f>'Dth Fixed INPUT PG'!J29</f>
        <v>0</v>
      </c>
      <c r="K29" s="125">
        <f>'Dth Fixed INPUT PG'!K29</f>
        <v>0</v>
      </c>
      <c r="L29" s="125">
        <f>'Dth Fixed INPUT PG'!L29</f>
        <v>0</v>
      </c>
      <c r="M29" s="125">
        <f>'Dth Fixed INPUT PG'!M29</f>
        <v>0</v>
      </c>
      <c r="N29" s="125">
        <f>'Dth Fixed INPUT PG'!N29</f>
        <v>0</v>
      </c>
      <c r="O29" s="125">
        <f>'Dth Fixed INPUT PG'!O29</f>
        <v>0</v>
      </c>
      <c r="P29" s="125">
        <f>'Dth Fixed INPUT PG'!P29</f>
        <v>0</v>
      </c>
      <c r="Q29" s="125">
        <f>'Dth Fixed INPUT PG'!Q29</f>
        <v>0</v>
      </c>
      <c r="R29" s="125">
        <f>'Dth Fixed INPUT PG'!R29</f>
        <v>0</v>
      </c>
      <c r="S29" s="125">
        <f>'Dth Fixed INPUT PG'!S29</f>
        <v>0</v>
      </c>
      <c r="T29" s="125">
        <f>'Dth Fixed INPUT PG'!T29</f>
        <v>0</v>
      </c>
      <c r="U29" s="125">
        <f>'Dth Fixed INPUT PG'!U29</f>
        <v>0</v>
      </c>
      <c r="V29" s="125">
        <f>'Dth Fixed INPUT PG'!V29</f>
        <v>0</v>
      </c>
      <c r="W29" s="125">
        <f>'Dth Fixed INPUT PG'!W29</f>
        <v>0</v>
      </c>
      <c r="X29" s="125">
        <f>'Dth Fixed INPUT PG'!X29</f>
        <v>0</v>
      </c>
      <c r="Y29" s="125">
        <f>'Dth Fixed INPUT PG'!Y29</f>
        <v>0</v>
      </c>
      <c r="Z29" s="125">
        <f>'Dth Fixed INPUT PG'!Z29</f>
        <v>0</v>
      </c>
      <c r="AA29" s="125">
        <f>'Dth Fixed INPUT PG'!AA29</f>
        <v>0</v>
      </c>
    </row>
    <row r="30" spans="1:27" s="121" customFormat="1" ht="11.25" customHeight="1" thickBot="1" x14ac:dyDescent="0.2">
      <c r="A30" s="124" t="s">
        <v>100</v>
      </c>
      <c r="C30" s="125">
        <f>'Dth Fixed INPUT PG'!C30</f>
        <v>0</v>
      </c>
      <c r="D30" s="125">
        <f>'Dth Fixed INPUT PG'!D30</f>
        <v>0</v>
      </c>
      <c r="E30" s="125">
        <f>'Dth Fixed INPUT PG'!E30</f>
        <v>0</v>
      </c>
      <c r="F30" s="125">
        <f>'Dth Fixed INPUT PG'!F30</f>
        <v>0</v>
      </c>
      <c r="G30" s="125">
        <f>'Dth Fixed INPUT PG'!G30</f>
        <v>0</v>
      </c>
      <c r="H30" s="125">
        <f>'Dth Fixed INPUT PG'!H30</f>
        <v>0</v>
      </c>
      <c r="I30" s="125">
        <f>'Dth Fixed INPUT PG'!I30</f>
        <v>0</v>
      </c>
      <c r="J30" s="125">
        <f>'Dth Fixed INPUT PG'!J30</f>
        <v>0</v>
      </c>
      <c r="K30" s="125">
        <f>'Dth Fixed INPUT PG'!K30</f>
        <v>0</v>
      </c>
      <c r="L30" s="125">
        <f>'Dth Fixed INPUT PG'!L30</f>
        <v>0</v>
      </c>
      <c r="M30" s="125">
        <f>'Dth Fixed INPUT PG'!M30</f>
        <v>0</v>
      </c>
      <c r="N30" s="125">
        <f>'Dth Fixed INPUT PG'!N30</f>
        <v>0</v>
      </c>
      <c r="O30" s="125">
        <f>'Dth Fixed INPUT PG'!O30</f>
        <v>0</v>
      </c>
      <c r="P30" s="125">
        <f>'Dth Fixed INPUT PG'!P30</f>
        <v>0</v>
      </c>
      <c r="Q30" s="125">
        <f>'Dth Fixed INPUT PG'!Q30</f>
        <v>0</v>
      </c>
      <c r="R30" s="125">
        <f>'Dth Fixed INPUT PG'!R30</f>
        <v>0</v>
      </c>
      <c r="S30" s="125">
        <f>'Dth Fixed INPUT PG'!S30</f>
        <v>0</v>
      </c>
      <c r="T30" s="125">
        <f>'Dth Fixed INPUT PG'!T30</f>
        <v>0</v>
      </c>
      <c r="U30" s="125">
        <f>'Dth Fixed INPUT PG'!U30</f>
        <v>0</v>
      </c>
      <c r="V30" s="125">
        <f>'Dth Fixed INPUT PG'!V30</f>
        <v>0</v>
      </c>
      <c r="W30" s="125">
        <f>'Dth Fixed INPUT PG'!W30</f>
        <v>0</v>
      </c>
      <c r="X30" s="125">
        <f>'Dth Fixed INPUT PG'!X30</f>
        <v>0</v>
      </c>
      <c r="Y30" s="125">
        <f>'Dth Fixed INPUT PG'!Y30</f>
        <v>0</v>
      </c>
      <c r="Z30" s="125">
        <f>'Dth Fixed INPUT PG'!Z30</f>
        <v>0</v>
      </c>
      <c r="AA30" s="125">
        <f>'Dth Fixed INPUT PG'!AA30</f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126</v>
      </c>
      <c r="C33" s="125">
        <f>'Dth Fixed INPUT PG'!C33</f>
        <v>25000</v>
      </c>
      <c r="D33" s="125">
        <f>'Dth Fixed INPUT PG'!D33</f>
        <v>25000</v>
      </c>
      <c r="E33" s="125">
        <f>'Dth Fixed INPUT PG'!E33</f>
        <v>25000</v>
      </c>
      <c r="F33" s="125">
        <f>'Dth Fixed INPUT PG'!F33</f>
        <v>25000</v>
      </c>
      <c r="G33" s="125">
        <f>'Dth Fixed INPUT PG'!G33</f>
        <v>25000</v>
      </c>
      <c r="H33" s="125">
        <f>'Dth Fixed INPUT PG'!H33</f>
        <v>25000</v>
      </c>
      <c r="I33" s="125">
        <f>'Dth Fixed INPUT PG'!I33</f>
        <v>25000</v>
      </c>
      <c r="J33" s="125">
        <f>'Dth Fixed INPUT PG'!J33</f>
        <v>25000</v>
      </c>
      <c r="K33" s="125">
        <f>'Dth Fixed INPUT PG'!K33</f>
        <v>25000</v>
      </c>
      <c r="L33" s="125">
        <f>'Dth Fixed INPUT PG'!L33</f>
        <v>25000</v>
      </c>
      <c r="M33" s="125">
        <f>'Dth Fixed INPUT PG'!M33</f>
        <v>25000</v>
      </c>
      <c r="N33" s="125">
        <f>'Dth Fixed INPUT PG'!N33</f>
        <v>25000</v>
      </c>
      <c r="O33" s="125">
        <f>'Dth Fixed INPUT PG'!O33</f>
        <v>25000</v>
      </c>
      <c r="P33" s="125">
        <f>'Dth Fixed INPUT PG'!P33</f>
        <v>25000</v>
      </c>
      <c r="Q33" s="125">
        <f>'Dth Fixed INPUT PG'!Q33</f>
        <v>25000</v>
      </c>
      <c r="R33" s="125">
        <f>'Dth Fixed INPUT PG'!R33</f>
        <v>25000</v>
      </c>
      <c r="S33" s="125">
        <f>'Dth Fixed INPUT PG'!S33</f>
        <v>25000</v>
      </c>
      <c r="T33" s="125">
        <f>'Dth Fixed INPUT PG'!T33</f>
        <v>25000</v>
      </c>
      <c r="U33" s="125">
        <f>'Dth Fixed INPUT PG'!U33</f>
        <v>25000</v>
      </c>
      <c r="V33" s="125">
        <f>'Dth Fixed INPUT PG'!V33</f>
        <v>25000</v>
      </c>
      <c r="W33" s="125">
        <f>'Dth Fixed INPUT PG'!W33</f>
        <v>25000</v>
      </c>
      <c r="X33" s="125">
        <f>'Dth Fixed INPUT PG'!X33</f>
        <v>25000</v>
      </c>
      <c r="Y33" s="125">
        <f>'Dth Fixed INPUT PG'!Y33</f>
        <v>25000</v>
      </c>
      <c r="Z33" s="125">
        <f>'Dth Fixed INPUT PG'!Z33</f>
        <v>25000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15"/>
    <row r="36" spans="1:27" ht="13.5" hidden="1" customHeight="1" thickBot="1" x14ac:dyDescent="0.2"/>
    <row r="37" spans="1:27" ht="13.5" customHeight="1" thickBot="1" x14ac:dyDescent="0.2"/>
    <row r="38" spans="1:27" ht="13.5" customHeight="1" thickBot="1" x14ac:dyDescent="0.2">
      <c r="A38" s="42" t="s">
        <v>90</v>
      </c>
    </row>
    <row r="39" spans="1:27" s="23" customFormat="1" ht="13.5" customHeight="1" x14ac:dyDescent="0.15">
      <c r="A39" s="21" t="s">
        <v>91</v>
      </c>
    </row>
    <row r="40" spans="1:27" s="23" customFormat="1" ht="13.5" customHeight="1" x14ac:dyDescent="0.15">
      <c r="A40" s="21" t="s">
        <v>92</v>
      </c>
      <c r="C40" s="23">
        <f>[1]Summary!F59</f>
        <v>0.59760943219207474</v>
      </c>
      <c r="D40" s="23">
        <f>[1]Summary!G59</f>
        <v>0.21405679763615981</v>
      </c>
      <c r="E40" s="23">
        <f>[1]Summary!H59</f>
        <v>5.8451378915084007E-2</v>
      </c>
      <c r="F40" s="23">
        <f>[1]Summary!I59</f>
        <v>1.3000201913318077E-2</v>
      </c>
      <c r="G40" s="23">
        <f>[1]Summary!J59</f>
        <v>8.2403705096144031E-2</v>
      </c>
      <c r="H40" s="23">
        <f>[1]Summary!K59</f>
        <v>0.20554228585071754</v>
      </c>
      <c r="I40" s="23">
        <f>[1]Summary!L59</f>
        <v>0.72023753841961002</v>
      </c>
      <c r="J40" s="23">
        <f>[1]Summary!M59</f>
        <v>0.90207986619340597</v>
      </c>
      <c r="K40" s="23">
        <f>[1]Summary!N59</f>
        <v>0.81908503642095598</v>
      </c>
      <c r="L40" s="23">
        <f>[1]Summary!O59</f>
        <v>0.58087720719723712</v>
      </c>
      <c r="M40" s="23">
        <f>[1]Summary!P59</f>
        <v>0.41773136412406892</v>
      </c>
      <c r="N40" s="23">
        <f>[1]Summary!Q59</f>
        <v>0.44864365772197462</v>
      </c>
      <c r="O40" s="23">
        <f>[1]Summary!R59</f>
        <v>0.47924246706562001</v>
      </c>
      <c r="P40" s="23">
        <f>[1]Summary!S59</f>
        <v>0.41283304195521398</v>
      </c>
      <c r="Q40" s="23">
        <f>[1]Summary!T59</f>
        <v>0.31697720935494722</v>
      </c>
      <c r="R40" s="23">
        <f>[1]Summary!U59</f>
        <v>0.2810147938359151</v>
      </c>
      <c r="S40" s="23">
        <f>[1]Summary!V59</f>
        <v>0.20060571884148415</v>
      </c>
      <c r="T40" s="23">
        <f>[1]Summary!W59</f>
        <v>0.25491704699133944</v>
      </c>
      <c r="U40" s="23">
        <f>[1]Summary!X59</f>
        <v>0.71335114329701843</v>
      </c>
      <c r="V40" s="23">
        <f>[1]Summary!Y59</f>
        <v>0.81600160155835411</v>
      </c>
      <c r="W40" s="23">
        <f>[1]Summary!Z59</f>
        <v>0.72212645102864648</v>
      </c>
      <c r="X40" s="23">
        <f>[1]Summary!AA59</f>
        <v>0.46786912063277653</v>
      </c>
      <c r="Y40" s="23">
        <f>[1]Summary!AB59</f>
        <v>0.37131753286533165</v>
      </c>
      <c r="Z40" s="23">
        <f>[1]Summary!AC59</f>
        <v>0.46227547491160537</v>
      </c>
    </row>
    <row r="41" spans="1:27" s="23" customFormat="1" ht="13.5" customHeight="1" x14ac:dyDescent="0.15">
      <c r="A41" s="21" t="s">
        <v>93</v>
      </c>
      <c r="C41" s="23">
        <f>[1]Summary!F60</f>
        <v>5.1474059243328263E-5</v>
      </c>
      <c r="D41" s="23">
        <f>[1]Summary!G60</f>
        <v>5.1753945872917706E-3</v>
      </c>
      <c r="E41" s="23">
        <f>[1]Summary!H60</f>
        <v>1.3539851011178383E-3</v>
      </c>
      <c r="F41" s="23">
        <f>[1]Summary!I60</f>
        <v>2.4246550272599698E-3</v>
      </c>
      <c r="G41" s="23">
        <f>[1]Summary!J60</f>
        <v>2.0502436377265454E-3</v>
      </c>
      <c r="H41" s="23">
        <f>[1]Summary!K60</f>
        <v>6.3443526722267052E-2</v>
      </c>
      <c r="I41" s="23">
        <f>[1]Summary!L60</f>
        <v>0.34760729554362191</v>
      </c>
      <c r="J41" s="23">
        <f>[1]Summary!M60</f>
        <v>0.52200023237883697</v>
      </c>
      <c r="K41" s="23">
        <f>[1]Summary!N60</f>
        <v>0.36058802610189167</v>
      </c>
      <c r="L41" s="23">
        <f>[1]Summary!O60</f>
        <v>0.20361535114637519</v>
      </c>
      <c r="M41" s="23">
        <f>[1]Summary!P60</f>
        <v>9.8699199650124983E-2</v>
      </c>
      <c r="N41" s="23">
        <f>[1]Summary!Q60</f>
        <v>0.10949141169326237</v>
      </c>
      <c r="O41" s="23">
        <f>[1]Summary!R60</f>
        <v>9.5546362114770619E-2</v>
      </c>
      <c r="P41" s="23">
        <f>[1]Summary!S60</f>
        <v>5.3313547209375971E-2</v>
      </c>
      <c r="Q41" s="23">
        <f>[1]Summary!T60</f>
        <v>0.30987516669389159</v>
      </c>
      <c r="R41" s="23">
        <f>[1]Summary!U60</f>
        <v>0.13862305241853551</v>
      </c>
      <c r="S41" s="23">
        <f>[1]Summary!V60</f>
        <v>0.1342820220634543</v>
      </c>
      <c r="T41" s="23">
        <f>[1]Summary!W60</f>
        <v>7.6261048888547012E-2</v>
      </c>
      <c r="U41" s="23">
        <f>[1]Summary!X60</f>
        <v>0.30158192331091871</v>
      </c>
      <c r="V41" s="23">
        <f>[1]Summary!Y60</f>
        <v>0.38149292963070791</v>
      </c>
      <c r="W41" s="23">
        <f>[1]Summary!Z60</f>
        <v>0.32923652180113105</v>
      </c>
      <c r="X41" s="23">
        <f>[1]Summary!AA60</f>
        <v>0.27015390741487044</v>
      </c>
      <c r="Y41" s="23">
        <f>[1]Summary!AB60</f>
        <v>0.15148814679630537</v>
      </c>
      <c r="Z41" s="23">
        <f>[1]Summary!AC60</f>
        <v>0.16103533777125564</v>
      </c>
    </row>
    <row r="42" spans="1:27" s="23" customFormat="1" ht="13.5" customHeight="1" x14ac:dyDescent="0.15">
      <c r="A42" s="21" t="s">
        <v>94</v>
      </c>
    </row>
    <row r="43" spans="1:27" s="23" customFormat="1" ht="13.5" customHeight="1" x14ac:dyDescent="0.15">
      <c r="A43" s="21" t="s">
        <v>92</v>
      </c>
      <c r="C43" s="23">
        <f>[1]Summary!F62</f>
        <v>0.99996191803129064</v>
      </c>
      <c r="D43" s="23">
        <f>[1]Summary!G62</f>
        <v>0.70749872485399623</v>
      </c>
      <c r="E43" s="23">
        <f>[1]Summary!H62</f>
        <v>0.47969629546364967</v>
      </c>
      <c r="F43" s="23">
        <f>[1]Summary!I62</f>
        <v>0.39217467658184491</v>
      </c>
      <c r="G43" s="23">
        <f>[1]Summary!J62</f>
        <v>0.37148980388626801</v>
      </c>
      <c r="H43" s="23">
        <f>[1]Summary!K62</f>
        <v>0.41091429295658666</v>
      </c>
      <c r="I43" s="23">
        <f>[1]Summary!L62</f>
        <v>0.87994868900756518</v>
      </c>
      <c r="J43" s="23">
        <f>[1]Summary!M62</f>
        <v>0.96910645625903136</v>
      </c>
      <c r="K43" s="23">
        <f>[1]Summary!N62</f>
        <v>0.92315765999450861</v>
      </c>
      <c r="L43" s="23">
        <f>[1]Summary!O62</f>
        <v>0.75355996765152344</v>
      </c>
      <c r="M43" s="23">
        <f>[1]Summary!P62</f>
        <v>0.74218857246828696</v>
      </c>
      <c r="N43" s="23">
        <f>[1]Summary!Q62</f>
        <v>0.78118636757003679</v>
      </c>
      <c r="O43" s="23">
        <f>[1]Summary!R62</f>
        <v>0.79729797122442136</v>
      </c>
      <c r="P43" s="23">
        <f>[1]Summary!S62</f>
        <v>0.73572759630499684</v>
      </c>
      <c r="Q43" s="23">
        <f>[1]Summary!T62</f>
        <v>0.62024278450785053</v>
      </c>
      <c r="R43" s="23">
        <f>[1]Summary!U62</f>
        <v>0.48322898118029295</v>
      </c>
      <c r="S43" s="23">
        <f>[1]Summary!V62</f>
        <v>0.36626140201173918</v>
      </c>
      <c r="T43" s="23">
        <f>[1]Summary!W62</f>
        <v>0.43727580640433811</v>
      </c>
      <c r="U43" s="23">
        <f>[1]Summary!X62</f>
        <v>0.84811736865774245</v>
      </c>
      <c r="V43" s="23">
        <f>[1]Summary!Y62</f>
        <v>0.92491302845619716</v>
      </c>
      <c r="W43" s="23">
        <f>[1]Summary!Z62</f>
        <v>0.87175930483511221</v>
      </c>
      <c r="X43" s="23">
        <f>[1]Summary!AA62</f>
        <v>0.64389094860519513</v>
      </c>
      <c r="Y43" s="23">
        <f>[1]Summary!AB62</f>
        <v>0.65966265401820512</v>
      </c>
      <c r="Z43" s="23">
        <f>[1]Summary!AC62</f>
        <v>0.74267556618813879</v>
      </c>
    </row>
    <row r="44" spans="1:27" s="23" customFormat="1" ht="13.5" customHeight="1" x14ac:dyDescent="0.15">
      <c r="A44" s="21" t="s">
        <v>93</v>
      </c>
      <c r="C44" s="23">
        <f>[1]Summary!F63</f>
        <v>0.52221643557026209</v>
      </c>
      <c r="D44" s="23">
        <f>[1]Summary!G63</f>
        <v>0.15405610478532494</v>
      </c>
      <c r="E44" s="23">
        <f>[1]Summary!H63</f>
        <v>0.13260386427049975</v>
      </c>
      <c r="F44" s="23">
        <f>[1]Summary!I63</f>
        <v>7.022496450524307E-2</v>
      </c>
      <c r="G44" s="23">
        <f>[1]Summary!J63</f>
        <v>4.6418679476942448E-2</v>
      </c>
      <c r="H44" s="23">
        <f>[1]Summary!K63</f>
        <v>0.14704799138280986</v>
      </c>
      <c r="I44" s="23">
        <f>[1]Summary!L63</f>
        <v>0.60437218343311339</v>
      </c>
      <c r="J44" s="23">
        <f>[1]Summary!M63</f>
        <v>0.77101920168357874</v>
      </c>
      <c r="K44" s="23">
        <f>[1]Summary!N63</f>
        <v>0.58751463884583932</v>
      </c>
      <c r="L44" s="23">
        <f>[1]Summary!O63</f>
        <v>0.42795968550043206</v>
      </c>
      <c r="M44" s="23">
        <f>[1]Summary!P63</f>
        <v>0.39102008278148931</v>
      </c>
      <c r="N44" s="23">
        <f>[1]Summary!Q63</f>
        <v>0.41072470933913319</v>
      </c>
      <c r="O44" s="23">
        <f>[1]Summary!R63</f>
        <v>0.3717734636837145</v>
      </c>
      <c r="P44" s="23">
        <f>[1]Summary!S63</f>
        <v>0.256980079476961</v>
      </c>
      <c r="Q44" s="23">
        <f>[1]Summary!T63</f>
        <v>0.46956074273638898</v>
      </c>
      <c r="R44" s="23">
        <f>[1]Summary!U63</f>
        <v>0.27487029802832547</v>
      </c>
      <c r="S44" s="23">
        <f>[1]Summary!V63</f>
        <v>0.2545505408253077</v>
      </c>
      <c r="T44" s="23">
        <f>[1]Summary!W63</f>
        <v>0.16072878590686887</v>
      </c>
      <c r="U44" s="23">
        <f>[1]Summary!X63</f>
        <v>0.58606193410646268</v>
      </c>
      <c r="V44" s="23">
        <f>[1]Summary!Y63</f>
        <v>0.70008213219640458</v>
      </c>
      <c r="W44" s="23">
        <f>[1]Summary!Z63</f>
        <v>0.61554499281986719</v>
      </c>
      <c r="X44" s="23">
        <f>[1]Summary!AA63</f>
        <v>0.42419220715389089</v>
      </c>
      <c r="Y44" s="23">
        <f>[1]Summary!AB63</f>
        <v>0.39882352522949616</v>
      </c>
      <c r="Z44" s="23">
        <f>[1]Summary!AC63</f>
        <v>0.44790368343133841</v>
      </c>
    </row>
    <row r="45" spans="1:27" s="23" customFormat="1" ht="13.5" customHeight="1" x14ac:dyDescent="0.15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A45"/>
  <sheetViews>
    <sheetView showGridLines="0" defaultGridColor="0" colorId="22" zoomScale="85" workbookViewId="0">
      <pane ySplit="5" topLeftCell="A6" activePane="bottomLeft" state="frozen"/>
      <selection pane="bottomLeft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15">
      <c r="A1" s="120" t="str">
        <f>'Dth Index INPUT PG'!A1</f>
        <v>INDEX TERM - Fuel Position Summary - Dth/Day</v>
      </c>
    </row>
    <row r="2" spans="1:27" s="121" customFormat="1" ht="12" customHeight="1" x14ac:dyDescent="0.15">
      <c r="A2" s="120" t="str">
        <f>'Dth Index INPUT PG'!A2</f>
        <v>Valuation Date:  12/28/2001</v>
      </c>
    </row>
    <row r="3" spans="1:27" s="121" customFormat="1" ht="12" customHeight="1" x14ac:dyDescent="0.15">
      <c r="A3" s="120" t="str">
        <f>'Dth Index INPUT PG'!A3</f>
        <v>As of:                12/28/2001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tr">
        <f>'Dth Index INPUT PG'!C5</f>
        <v>Jan-02</v>
      </c>
      <c r="D5" s="39" t="str">
        <f>'Dth Index INPUT PG'!D5</f>
        <v>Feb-02</v>
      </c>
      <c r="E5" s="39" t="str">
        <f>'Dth Index INPUT PG'!E5</f>
        <v>Mar-02</v>
      </c>
      <c r="F5" s="39" t="str">
        <f>'Dth Index INPUT PG'!F5</f>
        <v>Apr-02</v>
      </c>
      <c r="G5" s="39" t="str">
        <f>'Dth Index INPUT PG'!G5</f>
        <v>May-02</v>
      </c>
      <c r="H5" s="39" t="str">
        <f>'Dth Index INPUT PG'!H5</f>
        <v>Jun-02</v>
      </c>
      <c r="I5" s="39" t="str">
        <f>'Dth Index INPUT PG'!I5</f>
        <v>Jul-02</v>
      </c>
      <c r="J5" s="39" t="str">
        <f>'Dth Index INPUT PG'!J5</f>
        <v>Aug-02</v>
      </c>
      <c r="K5" s="39" t="str">
        <f>'Dth Index INPUT PG'!K5</f>
        <v>Sep-02</v>
      </c>
      <c r="L5" s="39" t="str">
        <f>'Dth Index INPUT PG'!L5</f>
        <v>Oct-02</v>
      </c>
      <c r="M5" s="39" t="str">
        <f>'Dth Index INPUT PG'!M5</f>
        <v>Nov-02</v>
      </c>
      <c r="N5" s="39" t="str">
        <f>'Dth Index INPUT PG'!N5</f>
        <v>Dec-02</v>
      </c>
      <c r="O5" s="39" t="str">
        <f>'Dth Index INPUT PG'!O5</f>
        <v>Jan-03</v>
      </c>
      <c r="P5" s="39" t="str">
        <f>'Dth Index INPUT PG'!P5</f>
        <v>Feb-03</v>
      </c>
      <c r="Q5" s="39" t="str">
        <f>'Dth Index INPUT PG'!Q5</f>
        <v>Mar-03</v>
      </c>
      <c r="R5" s="39" t="str">
        <f>'Dth Index INPUT PG'!R5</f>
        <v>Apr-03</v>
      </c>
      <c r="S5" s="39" t="str">
        <f>'Dth Index INPUT PG'!S5</f>
        <v>May-03</v>
      </c>
      <c r="T5" s="39" t="str">
        <f>'Dth Index INPUT PG'!T5</f>
        <v>Jun-03</v>
      </c>
      <c r="U5" s="39" t="str">
        <f>'Dth Index INPUT PG'!U5</f>
        <v>Jul-03</v>
      </c>
      <c r="V5" s="39" t="str">
        <f>'Dth Index INPUT PG'!V5</f>
        <v>Aug-03</v>
      </c>
      <c r="W5" s="39" t="str">
        <f>'Dth Index INPUT PG'!W5</f>
        <v>Sep-03</v>
      </c>
      <c r="X5" s="39" t="str">
        <f>'Dth Index INPUT PG'!X5</f>
        <v>Oct-03</v>
      </c>
      <c r="Y5" s="39" t="str">
        <f>'Dth Index INPUT PG'!Y5</f>
        <v>Nov-03</v>
      </c>
      <c r="Z5" s="39" t="str">
        <f>'Dth Index INPUT PG'!Z5</f>
        <v>Dec-03</v>
      </c>
      <c r="AA5" s="39" t="str">
        <f>'Dth Index INPUT PG'!AA5</f>
        <v>TOTAL</v>
      </c>
    </row>
    <row r="6" spans="1:27" s="121" customFormat="1" ht="11.25" customHeight="1" x14ac:dyDescent="0.15">
      <c r="A6" s="124" t="s">
        <v>97</v>
      </c>
      <c r="C6" s="125">
        <f t="shared" ref="C6:AA6" si="0">C15+C27</f>
        <v>0</v>
      </c>
      <c r="D6" s="125">
        <f t="shared" si="0"/>
        <v>0</v>
      </c>
      <c r="E6" s="125">
        <f t="shared" si="0"/>
        <v>0</v>
      </c>
      <c r="F6" s="125">
        <f t="shared" si="0"/>
        <v>0</v>
      </c>
      <c r="G6" s="125">
        <f t="shared" si="0"/>
        <v>0</v>
      </c>
      <c r="H6" s="125">
        <f t="shared" si="0"/>
        <v>0</v>
      </c>
      <c r="I6" s="125">
        <f t="shared" si="0"/>
        <v>0</v>
      </c>
      <c r="J6" s="125">
        <f t="shared" si="0"/>
        <v>0</v>
      </c>
      <c r="K6" s="125">
        <f t="shared" si="0"/>
        <v>0</v>
      </c>
      <c r="L6" s="125">
        <f t="shared" si="0"/>
        <v>0</v>
      </c>
      <c r="M6" s="125">
        <f t="shared" si="0"/>
        <v>0</v>
      </c>
      <c r="N6" s="125">
        <f t="shared" si="0"/>
        <v>0</v>
      </c>
      <c r="O6" s="125">
        <f t="shared" si="0"/>
        <v>0</v>
      </c>
      <c r="P6" s="125">
        <f t="shared" si="0"/>
        <v>0</v>
      </c>
      <c r="Q6" s="125">
        <f t="shared" si="0"/>
        <v>0</v>
      </c>
      <c r="R6" s="125">
        <f t="shared" si="0"/>
        <v>0</v>
      </c>
      <c r="S6" s="125">
        <f t="shared" si="0"/>
        <v>0</v>
      </c>
      <c r="T6" s="125">
        <f t="shared" si="0"/>
        <v>0</v>
      </c>
      <c r="U6" s="125">
        <f t="shared" si="0"/>
        <v>0</v>
      </c>
      <c r="V6" s="125">
        <f t="shared" si="0"/>
        <v>0</v>
      </c>
      <c r="W6" s="125">
        <f t="shared" si="0"/>
        <v>0</v>
      </c>
      <c r="X6" s="125">
        <f t="shared" si="0"/>
        <v>0</v>
      </c>
      <c r="Y6" s="125">
        <f t="shared" si="0"/>
        <v>0</v>
      </c>
      <c r="Z6" s="125">
        <f t="shared" si="0"/>
        <v>0</v>
      </c>
      <c r="AA6" s="125">
        <f t="shared" si="0"/>
        <v>0</v>
      </c>
    </row>
    <row r="7" spans="1:27" s="121" customFormat="1" ht="11.25" customHeight="1" x14ac:dyDescent="0.15">
      <c r="A7" s="124" t="s">
        <v>98</v>
      </c>
      <c r="C7" s="125">
        <f t="shared" ref="C7:AA7" si="1">C16+C28</f>
        <v>25000</v>
      </c>
      <c r="D7" s="125">
        <f t="shared" si="1"/>
        <v>25000</v>
      </c>
      <c r="E7" s="125">
        <f t="shared" si="1"/>
        <v>25000</v>
      </c>
      <c r="F7" s="125">
        <f t="shared" si="1"/>
        <v>0</v>
      </c>
      <c r="G7" s="125">
        <f t="shared" si="1"/>
        <v>0</v>
      </c>
      <c r="H7" s="125">
        <f t="shared" si="1"/>
        <v>0</v>
      </c>
      <c r="I7" s="125">
        <f t="shared" si="1"/>
        <v>0</v>
      </c>
      <c r="J7" s="125">
        <f t="shared" si="1"/>
        <v>0</v>
      </c>
      <c r="K7" s="125">
        <f t="shared" si="1"/>
        <v>0</v>
      </c>
      <c r="L7" s="125">
        <f t="shared" si="1"/>
        <v>0</v>
      </c>
      <c r="M7" s="125">
        <f t="shared" si="1"/>
        <v>0</v>
      </c>
      <c r="N7" s="125">
        <f t="shared" si="1"/>
        <v>0</v>
      </c>
      <c r="O7" s="125">
        <f t="shared" si="1"/>
        <v>0</v>
      </c>
      <c r="P7" s="125">
        <f t="shared" si="1"/>
        <v>0</v>
      </c>
      <c r="Q7" s="125">
        <f t="shared" si="1"/>
        <v>0</v>
      </c>
      <c r="R7" s="125">
        <f t="shared" si="1"/>
        <v>0</v>
      </c>
      <c r="S7" s="125">
        <f t="shared" si="1"/>
        <v>0</v>
      </c>
      <c r="T7" s="125">
        <f t="shared" si="1"/>
        <v>0</v>
      </c>
      <c r="U7" s="125">
        <f t="shared" si="1"/>
        <v>0</v>
      </c>
      <c r="V7" s="125">
        <f t="shared" si="1"/>
        <v>0</v>
      </c>
      <c r="W7" s="125">
        <f t="shared" si="1"/>
        <v>0</v>
      </c>
      <c r="X7" s="125">
        <f t="shared" si="1"/>
        <v>0</v>
      </c>
      <c r="Y7" s="125">
        <f t="shared" si="1"/>
        <v>0</v>
      </c>
      <c r="Z7" s="125">
        <f t="shared" si="1"/>
        <v>0</v>
      </c>
      <c r="AA7" s="125">
        <f t="shared" si="1"/>
        <v>3082.1918000000001</v>
      </c>
    </row>
    <row r="8" spans="1:27" s="121" customFormat="1" ht="11.25" customHeight="1" x14ac:dyDescent="0.15">
      <c r="A8" s="124" t="s">
        <v>99</v>
      </c>
      <c r="C8" s="125">
        <f t="shared" ref="C8:AA8" si="2">C17+C29</f>
        <v>0</v>
      </c>
      <c r="D8" s="125">
        <f t="shared" si="2"/>
        <v>0</v>
      </c>
      <c r="E8" s="125">
        <f t="shared" si="2"/>
        <v>0</v>
      </c>
      <c r="F8" s="125">
        <f t="shared" si="2"/>
        <v>0</v>
      </c>
      <c r="G8" s="125">
        <f t="shared" si="2"/>
        <v>0</v>
      </c>
      <c r="H8" s="125">
        <f t="shared" si="2"/>
        <v>0</v>
      </c>
      <c r="I8" s="125">
        <f t="shared" si="2"/>
        <v>0</v>
      </c>
      <c r="J8" s="125">
        <f t="shared" si="2"/>
        <v>0</v>
      </c>
      <c r="K8" s="125">
        <f t="shared" si="2"/>
        <v>0</v>
      </c>
      <c r="L8" s="125">
        <f t="shared" si="2"/>
        <v>0</v>
      </c>
      <c r="M8" s="125">
        <f t="shared" si="2"/>
        <v>0</v>
      </c>
      <c r="N8" s="125">
        <f t="shared" si="2"/>
        <v>0</v>
      </c>
      <c r="O8" s="125">
        <f t="shared" si="2"/>
        <v>0</v>
      </c>
      <c r="P8" s="125">
        <f t="shared" si="2"/>
        <v>0</v>
      </c>
      <c r="Q8" s="125">
        <f t="shared" si="2"/>
        <v>0</v>
      </c>
      <c r="R8" s="125">
        <f t="shared" si="2"/>
        <v>0</v>
      </c>
      <c r="S8" s="125">
        <f t="shared" si="2"/>
        <v>0</v>
      </c>
      <c r="T8" s="125">
        <f t="shared" si="2"/>
        <v>0</v>
      </c>
      <c r="U8" s="125">
        <f t="shared" si="2"/>
        <v>0</v>
      </c>
      <c r="V8" s="125">
        <f t="shared" si="2"/>
        <v>0</v>
      </c>
      <c r="W8" s="125">
        <f t="shared" si="2"/>
        <v>0</v>
      </c>
      <c r="X8" s="125">
        <f t="shared" si="2"/>
        <v>0</v>
      </c>
      <c r="Y8" s="125">
        <f t="shared" si="2"/>
        <v>0</v>
      </c>
      <c r="Z8" s="125">
        <f t="shared" si="2"/>
        <v>0</v>
      </c>
      <c r="AA8" s="125">
        <f t="shared" si="2"/>
        <v>0</v>
      </c>
    </row>
    <row r="9" spans="1:27" s="121" customFormat="1" ht="11.25" customHeight="1" thickBot="1" x14ac:dyDescent="0.2">
      <c r="A9" s="124" t="s">
        <v>100</v>
      </c>
      <c r="C9" s="125">
        <f t="shared" ref="C9:AA9" si="3">C18+C30</f>
        <v>0</v>
      </c>
      <c r="D9" s="125">
        <f t="shared" si="3"/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 t="shared" si="3"/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f>SUM($C$6:$C$9)</f>
        <v>25000</v>
      </c>
      <c r="D10" s="36">
        <f>SUM($D$6:$D$9)</f>
        <v>25000</v>
      </c>
      <c r="E10" s="36">
        <f>SUM($E$6:$E$9)</f>
        <v>25000</v>
      </c>
      <c r="F10" s="36">
        <f>SUM($F$6:$F$9)</f>
        <v>0</v>
      </c>
      <c r="G10" s="36">
        <f>SUM($G$6:$G$9)</f>
        <v>0</v>
      </c>
      <c r="H10" s="36">
        <f>SUM($H$6:$H$9)</f>
        <v>0</v>
      </c>
      <c r="I10" s="36">
        <f>SUM($I$6:$I$9)</f>
        <v>0</v>
      </c>
      <c r="J10" s="36">
        <f>SUM($J$6:$J$9)</f>
        <v>0</v>
      </c>
      <c r="K10" s="36">
        <f>SUM($K$6:$K$9)</f>
        <v>0</v>
      </c>
      <c r="L10" s="36">
        <f>SUM($L$6:$L$9)</f>
        <v>0</v>
      </c>
      <c r="M10" s="36">
        <f>SUM($M$6:$M$9)</f>
        <v>0</v>
      </c>
      <c r="N10" s="36">
        <f>SUM($N$6:$N$9)</f>
        <v>0</v>
      </c>
      <c r="O10" s="36">
        <f>SUM($O$6:$O$9)</f>
        <v>0</v>
      </c>
      <c r="P10" s="36">
        <f>SUM($P$6:$P$9)</f>
        <v>0</v>
      </c>
      <c r="Q10" s="36">
        <f>SUM($Q$6:$Q$9)</f>
        <v>0</v>
      </c>
      <c r="R10" s="36">
        <f>SUM($R$6:$R$9)</f>
        <v>0</v>
      </c>
      <c r="S10" s="36">
        <f>SUM($S$6:$S$9)</f>
        <v>0</v>
      </c>
      <c r="T10" s="36">
        <f>SUM($T$6:$T$9)</f>
        <v>0</v>
      </c>
      <c r="U10" s="36">
        <f>SUM($U$6:$U$9)</f>
        <v>0</v>
      </c>
      <c r="V10" s="36">
        <f>SUM($V$6:$V$9)</f>
        <v>0</v>
      </c>
      <c r="W10" s="36">
        <f>SUM($W$6:$W$9)</f>
        <v>0</v>
      </c>
      <c r="X10" s="36">
        <f>SUM($X$6:$X$9)</f>
        <v>0</v>
      </c>
      <c r="Y10" s="36">
        <f>SUM($Y$6:$Y$9)</f>
        <v>0</v>
      </c>
      <c r="Z10" s="36">
        <f>SUM($Z$6:$Z$9)</f>
        <v>0</v>
      </c>
      <c r="AA10" s="37">
        <f>SUM(AA6:AA9)</f>
        <v>3082.1918000000001</v>
      </c>
    </row>
    <row r="11" spans="1:27" s="121" customFormat="1" ht="13.5" hidden="1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f>'Dth Index INPUT PG'!C15</f>
        <v>0</v>
      </c>
      <c r="D15" s="125">
        <f>'Dth Index INPUT PG'!D15</f>
        <v>0</v>
      </c>
      <c r="E15" s="125">
        <f>'Dth Index INPUT PG'!E15</f>
        <v>0</v>
      </c>
      <c r="F15" s="125">
        <f>'Dth Index INPUT PG'!F15</f>
        <v>0</v>
      </c>
      <c r="G15" s="125">
        <f>'Dth Index INPUT PG'!G15</f>
        <v>0</v>
      </c>
      <c r="H15" s="125">
        <f>'Dth Index INPUT PG'!H15</f>
        <v>0</v>
      </c>
      <c r="I15" s="125">
        <f>'Dth Index INPUT PG'!I15</f>
        <v>0</v>
      </c>
      <c r="J15" s="125">
        <f>'Dth Index INPUT PG'!J15</f>
        <v>0</v>
      </c>
      <c r="K15" s="125">
        <f>'Dth Index INPUT PG'!K15</f>
        <v>0</v>
      </c>
      <c r="L15" s="125">
        <f>'Dth Index INPUT PG'!L15</f>
        <v>0</v>
      </c>
      <c r="M15" s="125">
        <f>'Dth Index INPUT PG'!M15</f>
        <v>0</v>
      </c>
      <c r="N15" s="125">
        <f>'Dth Index INPUT PG'!N15</f>
        <v>0</v>
      </c>
      <c r="O15" s="125">
        <f>'Dth Index INPUT PG'!O15</f>
        <v>0</v>
      </c>
      <c r="P15" s="125">
        <f>'Dth Index INPUT PG'!P15</f>
        <v>0</v>
      </c>
      <c r="Q15" s="125">
        <f>'Dth Index INPUT PG'!Q15</f>
        <v>0</v>
      </c>
      <c r="R15" s="125">
        <f>'Dth Index INPUT PG'!R15</f>
        <v>0</v>
      </c>
      <c r="S15" s="125">
        <f>'Dth Index INPUT PG'!S15</f>
        <v>0</v>
      </c>
      <c r="T15" s="125">
        <f>'Dth Index INPUT PG'!T15</f>
        <v>0</v>
      </c>
      <c r="U15" s="125">
        <f>'Dth Index INPUT PG'!U15</f>
        <v>0</v>
      </c>
      <c r="V15" s="125">
        <f>'Dth Index INPUT PG'!V15</f>
        <v>0</v>
      </c>
      <c r="W15" s="125">
        <f>'Dth Index INPUT PG'!W15</f>
        <v>0</v>
      </c>
      <c r="X15" s="125">
        <f>'Dth Index INPUT PG'!X15</f>
        <v>0</v>
      </c>
      <c r="Y15" s="125">
        <f>'Dth Index INPUT PG'!Y15</f>
        <v>0</v>
      </c>
      <c r="Z15" s="125">
        <f>'Dth Index INPUT PG'!Z15</f>
        <v>0</v>
      </c>
      <c r="AA15" s="125">
        <f>'Dth Index INPUT PG'!AA15</f>
        <v>0</v>
      </c>
    </row>
    <row r="16" spans="1:27" s="121" customFormat="1" ht="11.25" customHeight="1" x14ac:dyDescent="0.15">
      <c r="A16" s="124" t="s">
        <v>98</v>
      </c>
      <c r="C16" s="125">
        <f>'Dth Index INPUT PG'!C16</f>
        <v>25000</v>
      </c>
      <c r="D16" s="125">
        <f>'Dth Index INPUT PG'!D16</f>
        <v>25000</v>
      </c>
      <c r="E16" s="125">
        <f>'Dth Index INPUT PG'!E16</f>
        <v>25000</v>
      </c>
      <c r="F16" s="125">
        <f>'Dth Index INPUT PG'!F16</f>
        <v>0</v>
      </c>
      <c r="G16" s="125">
        <f>'Dth Index INPUT PG'!G16</f>
        <v>0</v>
      </c>
      <c r="H16" s="125">
        <f>'Dth Index INPUT PG'!H16</f>
        <v>0</v>
      </c>
      <c r="I16" s="125">
        <f>'Dth Index INPUT PG'!I16</f>
        <v>0</v>
      </c>
      <c r="J16" s="125">
        <f>'Dth Index INPUT PG'!J16</f>
        <v>0</v>
      </c>
      <c r="K16" s="125">
        <f>'Dth Index INPUT PG'!K16</f>
        <v>0</v>
      </c>
      <c r="L16" s="125">
        <f>'Dth Index INPUT PG'!L16</f>
        <v>0</v>
      </c>
      <c r="M16" s="125">
        <f>'Dth Index INPUT PG'!M16</f>
        <v>0</v>
      </c>
      <c r="N16" s="125">
        <f>'Dth Index INPUT PG'!N16</f>
        <v>0</v>
      </c>
      <c r="O16" s="125">
        <f>'Dth Index INPUT PG'!O16</f>
        <v>0</v>
      </c>
      <c r="P16" s="125">
        <f>'Dth Index INPUT PG'!P16</f>
        <v>0</v>
      </c>
      <c r="Q16" s="125">
        <f>'Dth Index INPUT PG'!Q16</f>
        <v>0</v>
      </c>
      <c r="R16" s="125">
        <f>'Dth Index INPUT PG'!R16</f>
        <v>0</v>
      </c>
      <c r="S16" s="125">
        <f>'Dth Index INPUT PG'!S16</f>
        <v>0</v>
      </c>
      <c r="T16" s="125">
        <f>'Dth Index INPUT PG'!T16</f>
        <v>0</v>
      </c>
      <c r="U16" s="125">
        <f>'Dth Index INPUT PG'!U16</f>
        <v>0</v>
      </c>
      <c r="V16" s="125">
        <f>'Dth Index INPUT PG'!V16</f>
        <v>0</v>
      </c>
      <c r="W16" s="125">
        <f>'Dth Index INPUT PG'!W16</f>
        <v>0</v>
      </c>
      <c r="X16" s="125">
        <f>'Dth Index INPUT PG'!X16</f>
        <v>0</v>
      </c>
      <c r="Y16" s="125">
        <f>'Dth Index INPUT PG'!Y16</f>
        <v>0</v>
      </c>
      <c r="Z16" s="125">
        <f>'Dth Index INPUT PG'!Z16</f>
        <v>0</v>
      </c>
      <c r="AA16" s="125">
        <f>'Dth Index INPUT PG'!AA16</f>
        <v>3082.1918000000001</v>
      </c>
    </row>
    <row r="17" spans="1:27" s="121" customFormat="1" ht="11.25" customHeight="1" x14ac:dyDescent="0.15">
      <c r="A17" s="124" t="s">
        <v>99</v>
      </c>
      <c r="C17" s="125">
        <f>'Dth Index INPUT PG'!C17</f>
        <v>0</v>
      </c>
      <c r="D17" s="125">
        <f>'Dth Index INPUT PG'!D17</f>
        <v>0</v>
      </c>
      <c r="E17" s="125">
        <f>'Dth Index INPUT PG'!E17</f>
        <v>0</v>
      </c>
      <c r="F17" s="125">
        <f>'Dth Index INPUT PG'!F17</f>
        <v>0</v>
      </c>
      <c r="G17" s="125">
        <f>'Dth Index INPUT PG'!G17</f>
        <v>0</v>
      </c>
      <c r="H17" s="125">
        <f>'Dth Index INPUT PG'!H17</f>
        <v>0</v>
      </c>
      <c r="I17" s="125">
        <f>'Dth Index INPUT PG'!I17</f>
        <v>0</v>
      </c>
      <c r="J17" s="125">
        <f>'Dth Index INPUT PG'!J17</f>
        <v>0</v>
      </c>
      <c r="K17" s="125">
        <f>'Dth Index INPUT PG'!K17</f>
        <v>0</v>
      </c>
      <c r="L17" s="125">
        <f>'Dth Index INPUT PG'!L17</f>
        <v>0</v>
      </c>
      <c r="M17" s="125">
        <f>'Dth Index INPUT PG'!M17</f>
        <v>0</v>
      </c>
      <c r="N17" s="125">
        <f>'Dth Index INPUT PG'!N17</f>
        <v>0</v>
      </c>
      <c r="O17" s="125">
        <f>'Dth Index INPUT PG'!O17</f>
        <v>0</v>
      </c>
      <c r="P17" s="125">
        <f>'Dth Index INPUT PG'!P17</f>
        <v>0</v>
      </c>
      <c r="Q17" s="125">
        <f>'Dth Index INPUT PG'!Q17</f>
        <v>0</v>
      </c>
      <c r="R17" s="125">
        <f>'Dth Index INPUT PG'!R17</f>
        <v>0</v>
      </c>
      <c r="S17" s="125">
        <f>'Dth Index INPUT PG'!S17</f>
        <v>0</v>
      </c>
      <c r="T17" s="125">
        <f>'Dth Index INPUT PG'!T17</f>
        <v>0</v>
      </c>
      <c r="U17" s="125">
        <f>'Dth Index INPUT PG'!U17</f>
        <v>0</v>
      </c>
      <c r="V17" s="125">
        <f>'Dth Index INPUT PG'!V17</f>
        <v>0</v>
      </c>
      <c r="W17" s="125">
        <f>'Dth Index INPUT PG'!W17</f>
        <v>0</v>
      </c>
      <c r="X17" s="125">
        <f>'Dth Index INPUT PG'!X17</f>
        <v>0</v>
      </c>
      <c r="Y17" s="125">
        <f>'Dth Index INPUT PG'!Y17</f>
        <v>0</v>
      </c>
      <c r="Z17" s="125">
        <f>'Dth Index INPUT PG'!Z17</f>
        <v>0</v>
      </c>
      <c r="AA17" s="125">
        <f>'Dth Index INPUT PG'!AA17</f>
        <v>0</v>
      </c>
    </row>
    <row r="18" spans="1:27" s="121" customFormat="1" ht="11.25" customHeight="1" thickBot="1" x14ac:dyDescent="0.2">
      <c r="A18" s="124" t="s">
        <v>100</v>
      </c>
      <c r="C18" s="125">
        <f>'Dth Index INPUT PG'!C18</f>
        <v>0</v>
      </c>
      <c r="D18" s="125">
        <f>'Dth Index INPUT PG'!D18</f>
        <v>0</v>
      </c>
      <c r="E18" s="125">
        <f>'Dth Index INPUT PG'!E18</f>
        <v>0</v>
      </c>
      <c r="F18" s="125">
        <f>'Dth Index INPUT PG'!F18</f>
        <v>0</v>
      </c>
      <c r="G18" s="125">
        <f>'Dth Index INPUT PG'!G18</f>
        <v>0</v>
      </c>
      <c r="H18" s="125">
        <f>'Dth Index INPUT PG'!H18</f>
        <v>0</v>
      </c>
      <c r="I18" s="125">
        <f>'Dth Index INPUT PG'!I18</f>
        <v>0</v>
      </c>
      <c r="J18" s="125">
        <f>'Dth Index INPUT PG'!J18</f>
        <v>0</v>
      </c>
      <c r="K18" s="125">
        <f>'Dth Index INPUT PG'!K18</f>
        <v>0</v>
      </c>
      <c r="L18" s="125">
        <f>'Dth Index INPUT PG'!L18</f>
        <v>0</v>
      </c>
      <c r="M18" s="125">
        <f>'Dth Index INPUT PG'!M18</f>
        <v>0</v>
      </c>
      <c r="N18" s="125">
        <f>'Dth Index INPUT PG'!N18</f>
        <v>0</v>
      </c>
      <c r="O18" s="125">
        <f>'Dth Index INPUT PG'!O18</f>
        <v>0</v>
      </c>
      <c r="P18" s="125">
        <f>'Dth Index INPUT PG'!P18</f>
        <v>0</v>
      </c>
      <c r="Q18" s="125">
        <f>'Dth Index INPUT PG'!Q18</f>
        <v>0</v>
      </c>
      <c r="R18" s="125">
        <f>'Dth Index INPUT PG'!R18</f>
        <v>0</v>
      </c>
      <c r="S18" s="125">
        <f>'Dth Index INPUT PG'!S18</f>
        <v>0</v>
      </c>
      <c r="T18" s="125">
        <f>'Dth Index INPUT PG'!T18</f>
        <v>0</v>
      </c>
      <c r="U18" s="125">
        <f>'Dth Index INPUT PG'!U18</f>
        <v>0</v>
      </c>
      <c r="V18" s="125">
        <f>'Dth Index INPUT PG'!V18</f>
        <v>0</v>
      </c>
      <c r="W18" s="125">
        <f>'Dth Index INPUT PG'!W18</f>
        <v>0</v>
      </c>
      <c r="X18" s="125">
        <f>'Dth Index INPUT PG'!X18</f>
        <v>0</v>
      </c>
      <c r="Y18" s="125">
        <f>'Dth Index INPUT PG'!Y18</f>
        <v>0</v>
      </c>
      <c r="Z18" s="125">
        <f>'Dth Index INPUT PG'!Z18</f>
        <v>0</v>
      </c>
      <c r="AA18" s="125">
        <f>'Dth Index INPUT PG'!AA18</f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f t="shared" ref="C19:AA19" si="4">SUM(C15:C18)</f>
        <v>25000</v>
      </c>
      <c r="D19" s="36">
        <f t="shared" si="4"/>
        <v>25000</v>
      </c>
      <c r="E19" s="36">
        <f t="shared" si="4"/>
        <v>25000</v>
      </c>
      <c r="F19" s="36">
        <f t="shared" si="4"/>
        <v>0</v>
      </c>
      <c r="G19" s="36">
        <f t="shared" si="4"/>
        <v>0</v>
      </c>
      <c r="H19" s="36">
        <f t="shared" si="4"/>
        <v>0</v>
      </c>
      <c r="I19" s="36">
        <f t="shared" si="4"/>
        <v>0</v>
      </c>
      <c r="J19" s="36">
        <f t="shared" si="4"/>
        <v>0</v>
      </c>
      <c r="K19" s="36">
        <f t="shared" si="4"/>
        <v>0</v>
      </c>
      <c r="L19" s="36">
        <f t="shared" si="4"/>
        <v>0</v>
      </c>
      <c r="M19" s="36">
        <f t="shared" si="4"/>
        <v>0</v>
      </c>
      <c r="N19" s="36">
        <f t="shared" si="4"/>
        <v>0</v>
      </c>
      <c r="O19" s="36">
        <f t="shared" si="4"/>
        <v>0</v>
      </c>
      <c r="P19" s="36">
        <f t="shared" si="4"/>
        <v>0</v>
      </c>
      <c r="Q19" s="36">
        <f t="shared" si="4"/>
        <v>0</v>
      </c>
      <c r="R19" s="36">
        <f t="shared" si="4"/>
        <v>0</v>
      </c>
      <c r="S19" s="36">
        <f t="shared" si="4"/>
        <v>0</v>
      </c>
      <c r="T19" s="36">
        <f t="shared" si="4"/>
        <v>0</v>
      </c>
      <c r="U19" s="36">
        <f t="shared" si="4"/>
        <v>0</v>
      </c>
      <c r="V19" s="36">
        <f t="shared" si="4"/>
        <v>0</v>
      </c>
      <c r="W19" s="36">
        <f t="shared" si="4"/>
        <v>0</v>
      </c>
      <c r="X19" s="36">
        <f t="shared" si="4"/>
        <v>0</v>
      </c>
      <c r="Y19" s="36">
        <f t="shared" si="4"/>
        <v>0</v>
      </c>
      <c r="Z19" s="36">
        <f t="shared" si="4"/>
        <v>0</v>
      </c>
      <c r="AA19" s="36">
        <f t="shared" si="4"/>
        <v>3082.1918000000001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123</v>
      </c>
      <c r="C21" s="125">
        <f>'Dth Index INPUT PG'!C21</f>
        <v>0</v>
      </c>
      <c r="D21" s="125">
        <f>'Dth Index INPUT PG'!D21</f>
        <v>0</v>
      </c>
      <c r="E21" s="125">
        <f>'Dth Index INPUT PG'!E21</f>
        <v>0</v>
      </c>
      <c r="F21" s="125">
        <f>'Dth Index INPUT PG'!F21</f>
        <v>0</v>
      </c>
      <c r="G21" s="125">
        <f>'Dth Index INPUT PG'!G21</f>
        <v>0</v>
      </c>
      <c r="H21" s="125">
        <f>'Dth Index INPUT PG'!H21</f>
        <v>0</v>
      </c>
      <c r="I21" s="125">
        <f>'Dth Index INPUT PG'!I21</f>
        <v>0</v>
      </c>
      <c r="J21" s="125">
        <f>'Dth Index INPUT PG'!J21</f>
        <v>0</v>
      </c>
      <c r="K21" s="125">
        <f>'Dth Index INPUT PG'!K21</f>
        <v>0</v>
      </c>
      <c r="L21" s="125">
        <f>'Dth Index INPUT PG'!L21</f>
        <v>0</v>
      </c>
      <c r="M21" s="125">
        <f>'Dth Index INPUT PG'!M21</f>
        <v>0</v>
      </c>
      <c r="N21" s="125">
        <f>'Dth Index INPUT PG'!N21</f>
        <v>0</v>
      </c>
      <c r="O21" s="125">
        <f>'Dth Index INPUT PG'!O21</f>
        <v>0</v>
      </c>
      <c r="P21" s="125">
        <f>'Dth Index INPUT PG'!P21</f>
        <v>0</v>
      </c>
      <c r="Q21" s="125">
        <f>'Dth Index INPUT PG'!Q21</f>
        <v>0</v>
      </c>
      <c r="R21" s="125">
        <f>'Dth Index INPUT PG'!R21</f>
        <v>0</v>
      </c>
      <c r="S21" s="125">
        <f>'Dth Index INPUT PG'!S21</f>
        <v>0</v>
      </c>
      <c r="T21" s="125">
        <f>'Dth Index INPUT PG'!T21</f>
        <v>0</v>
      </c>
      <c r="U21" s="125">
        <f>'Dth Index INPUT PG'!U21</f>
        <v>0</v>
      </c>
      <c r="V21" s="125">
        <f>'Dth Index INPUT PG'!V21</f>
        <v>0</v>
      </c>
      <c r="W21" s="125">
        <f>'Dth Index INPUT PG'!W21</f>
        <v>0</v>
      </c>
      <c r="X21" s="125">
        <f>'Dth Index INPUT PG'!X21</f>
        <v>0</v>
      </c>
      <c r="Y21" s="125">
        <f>'Dth Index INPUT PG'!Y21</f>
        <v>0</v>
      </c>
      <c r="Z21" s="125">
        <f>'Dth Index INPUT PG'!Z21</f>
        <v>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f>IF((ABS($C$19)&gt;$C$21),((ABS($C$19)-$C$21)*(ABS($C$19)/$C$19)),0)</f>
        <v>25000</v>
      </c>
      <c r="D22" s="36">
        <f>IF((ABS($D$19)&gt;$D$21),((ABS($D$19)-$D$21)*(ABS($D$19)/$D$19)),0)</f>
        <v>25000</v>
      </c>
      <c r="E22" s="36">
        <f>IF((ABS($E$19)&gt;$E$21),((ABS($E$19)-$E$21)*(ABS($E$19)/$E$19)),0)</f>
        <v>25000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0</v>
      </c>
      <c r="I22" s="36">
        <f>IF((ABS($I$19)&gt;$I$21),((ABS($I$19)-$I$21)*(ABS($I$19)/$I$19)),0)</f>
        <v>0</v>
      </c>
      <c r="J22" s="36">
        <f>IF((ABS($J$19)&gt;$J$21),((ABS($J$19)-$J$21)*(ABS($J$19)/$J$19)),0)</f>
        <v>0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0</v>
      </c>
      <c r="V22" s="36">
        <f>IF((ABS($V$19)&gt;$V$21),((ABS($V$19)-$V$21)*(ABS($V$19)/$V$19)),0)</f>
        <v>0</v>
      </c>
      <c r="W22" s="36">
        <f>IF((ABS($W$19)&gt;$W$21),((ABS($W$19)-$W$21)*(ABS($W$19)/$W$19)),0)</f>
        <v>0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0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f>'Dth Index INPUT PG'!C27</f>
        <v>0</v>
      </c>
      <c r="D27" s="125">
        <f>'Dth Index INPUT PG'!D27</f>
        <v>0</v>
      </c>
      <c r="E27" s="125">
        <f>'Dth Index INPUT PG'!E27</f>
        <v>0</v>
      </c>
      <c r="F27" s="125">
        <f>'Dth Index INPUT PG'!F27</f>
        <v>0</v>
      </c>
      <c r="G27" s="125">
        <f>'Dth Index INPUT PG'!G27</f>
        <v>0</v>
      </c>
      <c r="H27" s="125">
        <f>'Dth Index INPUT PG'!H27</f>
        <v>0</v>
      </c>
      <c r="I27" s="125">
        <f>'Dth Index INPUT PG'!I27</f>
        <v>0</v>
      </c>
      <c r="J27" s="125">
        <f>'Dth Index INPUT PG'!J27</f>
        <v>0</v>
      </c>
      <c r="K27" s="125">
        <f>'Dth Index INPUT PG'!K27</f>
        <v>0</v>
      </c>
      <c r="L27" s="125">
        <f>'Dth Index INPUT PG'!L27</f>
        <v>0</v>
      </c>
      <c r="M27" s="125">
        <f>'Dth Index INPUT PG'!M27</f>
        <v>0</v>
      </c>
      <c r="N27" s="125">
        <f>'Dth Index INPUT PG'!N27</f>
        <v>0</v>
      </c>
      <c r="O27" s="125">
        <f>'Dth Index INPUT PG'!O27</f>
        <v>0</v>
      </c>
      <c r="P27" s="125">
        <f>'Dth Index INPUT PG'!P27</f>
        <v>0</v>
      </c>
      <c r="Q27" s="125">
        <f>'Dth Index INPUT PG'!Q27</f>
        <v>0</v>
      </c>
      <c r="R27" s="125">
        <f>'Dth Index INPUT PG'!R27</f>
        <v>0</v>
      </c>
      <c r="S27" s="125">
        <f>'Dth Index INPUT PG'!S27</f>
        <v>0</v>
      </c>
      <c r="T27" s="125">
        <f>'Dth Index INPUT PG'!T27</f>
        <v>0</v>
      </c>
      <c r="U27" s="125">
        <f>'Dth Index INPUT PG'!U27</f>
        <v>0</v>
      </c>
      <c r="V27" s="125">
        <f>'Dth Index INPUT PG'!V27</f>
        <v>0</v>
      </c>
      <c r="W27" s="125">
        <f>'Dth Index INPUT PG'!W27</f>
        <v>0</v>
      </c>
      <c r="X27" s="125">
        <f>'Dth Index INPUT PG'!X27</f>
        <v>0</v>
      </c>
      <c r="Y27" s="125">
        <f>'Dth Index INPUT PG'!Y27</f>
        <v>0</v>
      </c>
      <c r="Z27" s="125">
        <f>'Dth Index INPUT PG'!Z27</f>
        <v>0</v>
      </c>
      <c r="AA27" s="125">
        <f>'Dth Index INPUT PG'!AA27</f>
        <v>0</v>
      </c>
    </row>
    <row r="28" spans="1:27" s="121" customFormat="1" ht="11.25" customHeight="1" x14ac:dyDescent="0.15">
      <c r="A28" s="124" t="s">
        <v>98</v>
      </c>
      <c r="C28" s="125">
        <f>'Dth Index INPUT PG'!C28</f>
        <v>0</v>
      </c>
      <c r="D28" s="125">
        <f>'Dth Index INPUT PG'!D28</f>
        <v>0</v>
      </c>
      <c r="E28" s="125">
        <f>'Dth Index INPUT PG'!E28</f>
        <v>0</v>
      </c>
      <c r="F28" s="125">
        <f>'Dth Index INPUT PG'!F28</f>
        <v>0</v>
      </c>
      <c r="G28" s="125">
        <f>'Dth Index INPUT PG'!G28</f>
        <v>0</v>
      </c>
      <c r="H28" s="125">
        <f>'Dth Index INPUT PG'!H28</f>
        <v>0</v>
      </c>
      <c r="I28" s="125">
        <f>'Dth Index INPUT PG'!I28</f>
        <v>0</v>
      </c>
      <c r="J28" s="125">
        <f>'Dth Index INPUT PG'!J28</f>
        <v>0</v>
      </c>
      <c r="K28" s="125">
        <f>'Dth Index INPUT PG'!K28</f>
        <v>0</v>
      </c>
      <c r="L28" s="125">
        <f>'Dth Index INPUT PG'!L28</f>
        <v>0</v>
      </c>
      <c r="M28" s="125">
        <f>'Dth Index INPUT PG'!M28</f>
        <v>0</v>
      </c>
      <c r="N28" s="125">
        <f>'Dth Index INPUT PG'!N28</f>
        <v>0</v>
      </c>
      <c r="O28" s="125">
        <f>'Dth Index INPUT PG'!O28</f>
        <v>0</v>
      </c>
      <c r="P28" s="125">
        <f>'Dth Index INPUT PG'!P28</f>
        <v>0</v>
      </c>
      <c r="Q28" s="125">
        <f>'Dth Index INPUT PG'!Q28</f>
        <v>0</v>
      </c>
      <c r="R28" s="125">
        <f>'Dth Index INPUT PG'!R28</f>
        <v>0</v>
      </c>
      <c r="S28" s="125">
        <f>'Dth Index INPUT PG'!S28</f>
        <v>0</v>
      </c>
      <c r="T28" s="125">
        <f>'Dth Index INPUT PG'!T28</f>
        <v>0</v>
      </c>
      <c r="U28" s="125">
        <f>'Dth Index INPUT PG'!U28</f>
        <v>0</v>
      </c>
      <c r="V28" s="125">
        <f>'Dth Index INPUT PG'!V28</f>
        <v>0</v>
      </c>
      <c r="W28" s="125">
        <f>'Dth Index INPUT PG'!W28</f>
        <v>0</v>
      </c>
      <c r="X28" s="125">
        <f>'Dth Index INPUT PG'!X28</f>
        <v>0</v>
      </c>
      <c r="Y28" s="125">
        <f>'Dth Index INPUT PG'!Y28</f>
        <v>0</v>
      </c>
      <c r="Z28" s="125">
        <f>'Dth Index INPUT PG'!Z28</f>
        <v>0</v>
      </c>
      <c r="AA28" s="125">
        <f>'Dth Index INPUT PG'!AA28</f>
        <v>0</v>
      </c>
    </row>
    <row r="29" spans="1:27" s="121" customFormat="1" ht="11.25" customHeight="1" x14ac:dyDescent="0.15">
      <c r="A29" s="124" t="s">
        <v>99</v>
      </c>
      <c r="C29" s="125">
        <f>'Dth Index INPUT PG'!C29</f>
        <v>0</v>
      </c>
      <c r="D29" s="125">
        <f>'Dth Index INPUT PG'!D29</f>
        <v>0</v>
      </c>
      <c r="E29" s="125">
        <f>'Dth Index INPUT PG'!E29</f>
        <v>0</v>
      </c>
      <c r="F29" s="125">
        <f>'Dth Index INPUT PG'!F29</f>
        <v>0</v>
      </c>
      <c r="G29" s="125">
        <f>'Dth Index INPUT PG'!G29</f>
        <v>0</v>
      </c>
      <c r="H29" s="125">
        <f>'Dth Index INPUT PG'!H29</f>
        <v>0</v>
      </c>
      <c r="I29" s="125">
        <f>'Dth Index INPUT PG'!I29</f>
        <v>0</v>
      </c>
      <c r="J29" s="125">
        <f>'Dth Index INPUT PG'!J29</f>
        <v>0</v>
      </c>
      <c r="K29" s="125">
        <f>'Dth Index INPUT PG'!K29</f>
        <v>0</v>
      </c>
      <c r="L29" s="125">
        <f>'Dth Index INPUT PG'!L29</f>
        <v>0</v>
      </c>
      <c r="M29" s="125">
        <f>'Dth Index INPUT PG'!M29</f>
        <v>0</v>
      </c>
      <c r="N29" s="125">
        <f>'Dth Index INPUT PG'!N29</f>
        <v>0</v>
      </c>
      <c r="O29" s="125">
        <f>'Dth Index INPUT PG'!O29</f>
        <v>0</v>
      </c>
      <c r="P29" s="125">
        <f>'Dth Index INPUT PG'!P29</f>
        <v>0</v>
      </c>
      <c r="Q29" s="125">
        <f>'Dth Index INPUT PG'!Q29</f>
        <v>0</v>
      </c>
      <c r="R29" s="125">
        <f>'Dth Index INPUT PG'!R29</f>
        <v>0</v>
      </c>
      <c r="S29" s="125">
        <f>'Dth Index INPUT PG'!S29</f>
        <v>0</v>
      </c>
      <c r="T29" s="125">
        <f>'Dth Index INPUT PG'!T29</f>
        <v>0</v>
      </c>
      <c r="U29" s="125">
        <f>'Dth Index INPUT PG'!U29</f>
        <v>0</v>
      </c>
      <c r="V29" s="125">
        <f>'Dth Index INPUT PG'!V29</f>
        <v>0</v>
      </c>
      <c r="W29" s="125">
        <f>'Dth Index INPUT PG'!W29</f>
        <v>0</v>
      </c>
      <c r="X29" s="125">
        <f>'Dth Index INPUT PG'!X29</f>
        <v>0</v>
      </c>
      <c r="Y29" s="125">
        <f>'Dth Index INPUT PG'!Y29</f>
        <v>0</v>
      </c>
      <c r="Z29" s="125">
        <f>'Dth Index INPUT PG'!Z29</f>
        <v>0</v>
      </c>
      <c r="AA29" s="125">
        <f>'Dth Index INPUT PG'!AA29</f>
        <v>0</v>
      </c>
    </row>
    <row r="30" spans="1:27" s="121" customFormat="1" ht="11.25" customHeight="1" thickBot="1" x14ac:dyDescent="0.2">
      <c r="A30" s="124" t="s">
        <v>100</v>
      </c>
      <c r="C30" s="125">
        <f>'Dth Index INPUT PG'!C30</f>
        <v>0</v>
      </c>
      <c r="D30" s="125">
        <f>'Dth Index INPUT PG'!D30</f>
        <v>0</v>
      </c>
      <c r="E30" s="125">
        <f>'Dth Index INPUT PG'!E30</f>
        <v>0</v>
      </c>
      <c r="F30" s="125">
        <f>'Dth Index INPUT PG'!F30</f>
        <v>0</v>
      </c>
      <c r="G30" s="125">
        <f>'Dth Index INPUT PG'!G30</f>
        <v>0</v>
      </c>
      <c r="H30" s="125">
        <f>'Dth Index INPUT PG'!H30</f>
        <v>0</v>
      </c>
      <c r="I30" s="125">
        <f>'Dth Index INPUT PG'!I30</f>
        <v>0</v>
      </c>
      <c r="J30" s="125">
        <f>'Dth Index INPUT PG'!J30</f>
        <v>0</v>
      </c>
      <c r="K30" s="125">
        <f>'Dth Index INPUT PG'!K30</f>
        <v>0</v>
      </c>
      <c r="L30" s="125">
        <f>'Dth Index INPUT PG'!L30</f>
        <v>0</v>
      </c>
      <c r="M30" s="125">
        <f>'Dth Index INPUT PG'!M30</f>
        <v>0</v>
      </c>
      <c r="N30" s="125">
        <f>'Dth Index INPUT PG'!N30</f>
        <v>0</v>
      </c>
      <c r="O30" s="125">
        <f>'Dth Index INPUT PG'!O30</f>
        <v>0</v>
      </c>
      <c r="P30" s="125">
        <f>'Dth Index INPUT PG'!P30</f>
        <v>0</v>
      </c>
      <c r="Q30" s="125">
        <f>'Dth Index INPUT PG'!Q30</f>
        <v>0</v>
      </c>
      <c r="R30" s="125">
        <f>'Dth Index INPUT PG'!R30</f>
        <v>0</v>
      </c>
      <c r="S30" s="125">
        <f>'Dth Index INPUT PG'!S30</f>
        <v>0</v>
      </c>
      <c r="T30" s="125">
        <f>'Dth Index INPUT PG'!T30</f>
        <v>0</v>
      </c>
      <c r="U30" s="125">
        <f>'Dth Index INPUT PG'!U30</f>
        <v>0</v>
      </c>
      <c r="V30" s="125">
        <f>'Dth Index INPUT PG'!V30</f>
        <v>0</v>
      </c>
      <c r="W30" s="125">
        <f>'Dth Index INPUT PG'!W30</f>
        <v>0</v>
      </c>
      <c r="X30" s="125">
        <f>'Dth Index INPUT PG'!X30</f>
        <v>0</v>
      </c>
      <c r="Y30" s="125">
        <f>'Dth Index INPUT PG'!Y30</f>
        <v>0</v>
      </c>
      <c r="Z30" s="125">
        <f>'Dth Index INPUT PG'!Z30</f>
        <v>0</v>
      </c>
      <c r="AA30" s="125">
        <f>'Dth Index INPUT PG'!AA30</f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126</v>
      </c>
      <c r="C33" s="125">
        <f>'Dth Index INPUT PG'!C33</f>
        <v>0</v>
      </c>
      <c r="D33" s="125">
        <f>'Dth Index INPUT PG'!D33</f>
        <v>0</v>
      </c>
      <c r="E33" s="125">
        <f>'Dth Index INPUT PG'!E33</f>
        <v>0</v>
      </c>
      <c r="F33" s="125">
        <f>'Dth Index INPUT PG'!F33</f>
        <v>0</v>
      </c>
      <c r="G33" s="125">
        <f>'Dth Index INPUT PG'!G33</f>
        <v>0</v>
      </c>
      <c r="H33" s="125">
        <f>'Dth Index INPUT PG'!H33</f>
        <v>0</v>
      </c>
      <c r="I33" s="125">
        <f>'Dth Index INPUT PG'!I33</f>
        <v>0</v>
      </c>
      <c r="J33" s="125">
        <f>'Dth Index INPUT PG'!J33</f>
        <v>0</v>
      </c>
      <c r="K33" s="125">
        <f>'Dth Index INPUT PG'!K33</f>
        <v>0</v>
      </c>
      <c r="L33" s="125">
        <f>'Dth Index INPUT PG'!L33</f>
        <v>0</v>
      </c>
      <c r="M33" s="125">
        <f>'Dth Index INPUT PG'!M33</f>
        <v>0</v>
      </c>
      <c r="N33" s="125">
        <f>'Dth Index INPUT PG'!N33</f>
        <v>0</v>
      </c>
      <c r="O33" s="125">
        <f>'Dth Index INPUT PG'!O33</f>
        <v>0</v>
      </c>
      <c r="P33" s="125">
        <f>'Dth Index INPUT PG'!P33</f>
        <v>0</v>
      </c>
      <c r="Q33" s="125">
        <f>'Dth Index INPUT PG'!Q33</f>
        <v>0</v>
      </c>
      <c r="R33" s="125">
        <f>'Dth Index INPUT PG'!R33</f>
        <v>0</v>
      </c>
      <c r="S33" s="125">
        <f>'Dth Index INPUT PG'!S33</f>
        <v>0</v>
      </c>
      <c r="T33" s="125">
        <f>'Dth Index INPUT PG'!T33</f>
        <v>0</v>
      </c>
      <c r="U33" s="125">
        <f>'Dth Index INPUT PG'!U33</f>
        <v>0</v>
      </c>
      <c r="V33" s="125">
        <f>'Dth Index INPUT PG'!V33</f>
        <v>0</v>
      </c>
      <c r="W33" s="125">
        <f>'Dth Index INPUT PG'!W33</f>
        <v>0</v>
      </c>
      <c r="X33" s="125">
        <f>'Dth Index INPUT PG'!X33</f>
        <v>0</v>
      </c>
      <c r="Y33" s="125">
        <f>'Dth Index INPUT PG'!Y33</f>
        <v>0</v>
      </c>
      <c r="Z33" s="125">
        <f>'Dth Index INPUT PG'!Z33</f>
        <v>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15"/>
    <row r="36" spans="1:27" ht="13.5" hidden="1" customHeight="1" thickBot="1" x14ac:dyDescent="0.2"/>
    <row r="37" spans="1:27" ht="13.5" customHeight="1" thickBot="1" x14ac:dyDescent="0.2"/>
    <row r="38" spans="1:27" ht="13.5" customHeight="1" thickBot="1" x14ac:dyDescent="0.2">
      <c r="A38" s="42" t="s">
        <v>90</v>
      </c>
    </row>
    <row r="39" spans="1:27" s="23" customFormat="1" ht="13.5" customHeight="1" x14ac:dyDescent="0.15">
      <c r="A39" s="21" t="s">
        <v>91</v>
      </c>
    </row>
    <row r="40" spans="1:27" s="23" customFormat="1" ht="13.5" customHeight="1" x14ac:dyDescent="0.15">
      <c r="A40" s="21" t="s">
        <v>92</v>
      </c>
      <c r="C40" s="23">
        <f>[1]Summary!F59</f>
        <v>0.59760943219207474</v>
      </c>
      <c r="D40" s="23">
        <f>[1]Summary!G59</f>
        <v>0.21405679763615981</v>
      </c>
      <c r="E40" s="23">
        <f>[1]Summary!H59</f>
        <v>5.8451378915084007E-2</v>
      </c>
      <c r="F40" s="23">
        <f>[1]Summary!I59</f>
        <v>1.3000201913318077E-2</v>
      </c>
      <c r="G40" s="23">
        <f>[1]Summary!J59</f>
        <v>8.2403705096144031E-2</v>
      </c>
      <c r="H40" s="23">
        <f>[1]Summary!K59</f>
        <v>0.20554228585071754</v>
      </c>
      <c r="I40" s="23">
        <f>[1]Summary!L59</f>
        <v>0.72023753841961002</v>
      </c>
      <c r="J40" s="23">
        <f>[1]Summary!M59</f>
        <v>0.90207986619340597</v>
      </c>
      <c r="K40" s="23">
        <f>[1]Summary!N59</f>
        <v>0.81908503642095598</v>
      </c>
      <c r="L40" s="23">
        <f>[1]Summary!O59</f>
        <v>0.58087720719723712</v>
      </c>
      <c r="M40" s="23">
        <f>[1]Summary!P59</f>
        <v>0.41773136412406892</v>
      </c>
      <c r="N40" s="23">
        <f>[1]Summary!Q59</f>
        <v>0.44864365772197462</v>
      </c>
      <c r="O40" s="23">
        <f>[1]Summary!R59</f>
        <v>0.47924246706562001</v>
      </c>
      <c r="P40" s="23">
        <f>[1]Summary!S59</f>
        <v>0.41283304195521398</v>
      </c>
      <c r="Q40" s="23">
        <f>[1]Summary!T59</f>
        <v>0.31697720935494722</v>
      </c>
      <c r="R40" s="23">
        <f>[1]Summary!U59</f>
        <v>0.2810147938359151</v>
      </c>
      <c r="S40" s="23">
        <f>[1]Summary!V59</f>
        <v>0.20060571884148415</v>
      </c>
      <c r="T40" s="23">
        <f>[1]Summary!W59</f>
        <v>0.25491704699133944</v>
      </c>
      <c r="U40" s="23">
        <f>[1]Summary!X59</f>
        <v>0.71335114329701843</v>
      </c>
      <c r="V40" s="23">
        <f>[1]Summary!Y59</f>
        <v>0.81600160155835411</v>
      </c>
      <c r="W40" s="23">
        <f>[1]Summary!Z59</f>
        <v>0.72212645102864648</v>
      </c>
      <c r="X40" s="23">
        <f>[1]Summary!AA59</f>
        <v>0.46786912063277653</v>
      </c>
      <c r="Y40" s="23">
        <f>[1]Summary!AB59</f>
        <v>0.37131753286533165</v>
      </c>
      <c r="Z40" s="23">
        <f>[1]Summary!AC59</f>
        <v>0.46227547491160537</v>
      </c>
    </row>
    <row r="41" spans="1:27" s="23" customFormat="1" ht="13.5" customHeight="1" x14ac:dyDescent="0.15">
      <c r="A41" s="21" t="s">
        <v>93</v>
      </c>
      <c r="C41" s="23">
        <f>[1]Summary!F60</f>
        <v>5.1474059243328263E-5</v>
      </c>
      <c r="D41" s="23">
        <f>[1]Summary!G60</f>
        <v>5.1753945872917706E-3</v>
      </c>
      <c r="E41" s="23">
        <f>[1]Summary!H60</f>
        <v>1.3539851011178383E-3</v>
      </c>
      <c r="F41" s="23">
        <f>[1]Summary!I60</f>
        <v>2.4246550272599698E-3</v>
      </c>
      <c r="G41" s="23">
        <f>[1]Summary!J60</f>
        <v>2.0502436377265454E-3</v>
      </c>
      <c r="H41" s="23">
        <f>[1]Summary!K60</f>
        <v>6.3443526722267052E-2</v>
      </c>
      <c r="I41" s="23">
        <f>[1]Summary!L60</f>
        <v>0.34760729554362191</v>
      </c>
      <c r="J41" s="23">
        <f>[1]Summary!M60</f>
        <v>0.52200023237883697</v>
      </c>
      <c r="K41" s="23">
        <f>[1]Summary!N60</f>
        <v>0.36058802610189167</v>
      </c>
      <c r="L41" s="23">
        <f>[1]Summary!O60</f>
        <v>0.20361535114637519</v>
      </c>
      <c r="M41" s="23">
        <f>[1]Summary!P60</f>
        <v>9.8699199650124983E-2</v>
      </c>
      <c r="N41" s="23">
        <f>[1]Summary!Q60</f>
        <v>0.10949141169326237</v>
      </c>
      <c r="O41" s="23">
        <f>[1]Summary!R60</f>
        <v>9.5546362114770619E-2</v>
      </c>
      <c r="P41" s="23">
        <f>[1]Summary!S60</f>
        <v>5.3313547209375971E-2</v>
      </c>
      <c r="Q41" s="23">
        <f>[1]Summary!T60</f>
        <v>0.30987516669389159</v>
      </c>
      <c r="R41" s="23">
        <f>[1]Summary!U60</f>
        <v>0.13862305241853551</v>
      </c>
      <c r="S41" s="23">
        <f>[1]Summary!V60</f>
        <v>0.1342820220634543</v>
      </c>
      <c r="T41" s="23">
        <f>[1]Summary!W60</f>
        <v>7.6261048888547012E-2</v>
      </c>
      <c r="U41" s="23">
        <f>[1]Summary!X60</f>
        <v>0.30158192331091871</v>
      </c>
      <c r="V41" s="23">
        <f>[1]Summary!Y60</f>
        <v>0.38149292963070791</v>
      </c>
      <c r="W41" s="23">
        <f>[1]Summary!Z60</f>
        <v>0.32923652180113105</v>
      </c>
      <c r="X41" s="23">
        <f>[1]Summary!AA60</f>
        <v>0.27015390741487044</v>
      </c>
      <c r="Y41" s="23">
        <f>[1]Summary!AB60</f>
        <v>0.15148814679630537</v>
      </c>
      <c r="Z41" s="23">
        <f>[1]Summary!AC60</f>
        <v>0.16103533777125564</v>
      </c>
    </row>
    <row r="42" spans="1:27" s="23" customFormat="1" ht="13.5" customHeight="1" x14ac:dyDescent="0.15">
      <c r="A42" s="21" t="s">
        <v>94</v>
      </c>
    </row>
    <row r="43" spans="1:27" s="23" customFormat="1" ht="13.5" customHeight="1" x14ac:dyDescent="0.15">
      <c r="A43" s="21" t="s">
        <v>92</v>
      </c>
      <c r="C43" s="23">
        <f>[1]Summary!F62</f>
        <v>0.99996191803129064</v>
      </c>
      <c r="D43" s="23">
        <f>[1]Summary!G62</f>
        <v>0.70749872485399623</v>
      </c>
      <c r="E43" s="23">
        <f>[1]Summary!H62</f>
        <v>0.47969629546364967</v>
      </c>
      <c r="F43" s="23">
        <f>[1]Summary!I62</f>
        <v>0.39217467658184491</v>
      </c>
      <c r="G43" s="23">
        <f>[1]Summary!J62</f>
        <v>0.37148980388626801</v>
      </c>
      <c r="H43" s="23">
        <f>[1]Summary!K62</f>
        <v>0.41091429295658666</v>
      </c>
      <c r="I43" s="23">
        <f>[1]Summary!L62</f>
        <v>0.87994868900756518</v>
      </c>
      <c r="J43" s="23">
        <f>[1]Summary!M62</f>
        <v>0.96910645625903136</v>
      </c>
      <c r="K43" s="23">
        <f>[1]Summary!N62</f>
        <v>0.92315765999450861</v>
      </c>
      <c r="L43" s="23">
        <f>[1]Summary!O62</f>
        <v>0.75355996765152344</v>
      </c>
      <c r="M43" s="23">
        <f>[1]Summary!P62</f>
        <v>0.74218857246828696</v>
      </c>
      <c r="N43" s="23">
        <f>[1]Summary!Q62</f>
        <v>0.78118636757003679</v>
      </c>
      <c r="O43" s="23">
        <f>[1]Summary!R62</f>
        <v>0.79729797122442136</v>
      </c>
      <c r="P43" s="23">
        <f>[1]Summary!S62</f>
        <v>0.73572759630499684</v>
      </c>
      <c r="Q43" s="23">
        <f>[1]Summary!T62</f>
        <v>0.62024278450785053</v>
      </c>
      <c r="R43" s="23">
        <f>[1]Summary!U62</f>
        <v>0.48322898118029295</v>
      </c>
      <c r="S43" s="23">
        <f>[1]Summary!V62</f>
        <v>0.36626140201173918</v>
      </c>
      <c r="T43" s="23">
        <f>[1]Summary!W62</f>
        <v>0.43727580640433811</v>
      </c>
      <c r="U43" s="23">
        <f>[1]Summary!X62</f>
        <v>0.84811736865774245</v>
      </c>
      <c r="V43" s="23">
        <f>[1]Summary!Y62</f>
        <v>0.92491302845619716</v>
      </c>
      <c r="W43" s="23">
        <f>[1]Summary!Z62</f>
        <v>0.87175930483511221</v>
      </c>
      <c r="X43" s="23">
        <f>[1]Summary!AA62</f>
        <v>0.64389094860519513</v>
      </c>
      <c r="Y43" s="23">
        <f>[1]Summary!AB62</f>
        <v>0.65966265401820512</v>
      </c>
      <c r="Z43" s="23">
        <f>[1]Summary!AC62</f>
        <v>0.74267556618813879</v>
      </c>
    </row>
    <row r="44" spans="1:27" s="23" customFormat="1" ht="13.5" customHeight="1" x14ac:dyDescent="0.15">
      <c r="A44" s="21" t="s">
        <v>93</v>
      </c>
      <c r="C44" s="23">
        <f>[1]Summary!F63</f>
        <v>0.52221643557026209</v>
      </c>
      <c r="D44" s="23">
        <f>[1]Summary!G63</f>
        <v>0.15405610478532494</v>
      </c>
      <c r="E44" s="23">
        <f>[1]Summary!H63</f>
        <v>0.13260386427049975</v>
      </c>
      <c r="F44" s="23">
        <f>[1]Summary!I63</f>
        <v>7.022496450524307E-2</v>
      </c>
      <c r="G44" s="23">
        <f>[1]Summary!J63</f>
        <v>4.6418679476942448E-2</v>
      </c>
      <c r="H44" s="23">
        <f>[1]Summary!K63</f>
        <v>0.14704799138280986</v>
      </c>
      <c r="I44" s="23">
        <f>[1]Summary!L63</f>
        <v>0.60437218343311339</v>
      </c>
      <c r="J44" s="23">
        <f>[1]Summary!M63</f>
        <v>0.77101920168357874</v>
      </c>
      <c r="K44" s="23">
        <f>[1]Summary!N63</f>
        <v>0.58751463884583932</v>
      </c>
      <c r="L44" s="23">
        <f>[1]Summary!O63</f>
        <v>0.42795968550043206</v>
      </c>
      <c r="M44" s="23">
        <f>[1]Summary!P63</f>
        <v>0.39102008278148931</v>
      </c>
      <c r="N44" s="23">
        <f>[1]Summary!Q63</f>
        <v>0.41072470933913319</v>
      </c>
      <c r="O44" s="23">
        <f>[1]Summary!R63</f>
        <v>0.3717734636837145</v>
      </c>
      <c r="P44" s="23">
        <f>[1]Summary!S63</f>
        <v>0.256980079476961</v>
      </c>
      <c r="Q44" s="23">
        <f>[1]Summary!T63</f>
        <v>0.46956074273638898</v>
      </c>
      <c r="R44" s="23">
        <f>[1]Summary!U63</f>
        <v>0.27487029802832547</v>
      </c>
      <c r="S44" s="23">
        <f>[1]Summary!V63</f>
        <v>0.2545505408253077</v>
      </c>
      <c r="T44" s="23">
        <f>[1]Summary!W63</f>
        <v>0.16072878590686887</v>
      </c>
      <c r="U44" s="23">
        <f>[1]Summary!X63</f>
        <v>0.58606193410646268</v>
      </c>
      <c r="V44" s="23">
        <f>[1]Summary!Y63</f>
        <v>0.70008213219640458</v>
      </c>
      <c r="W44" s="23">
        <f>[1]Summary!Z63</f>
        <v>0.61554499281986719</v>
      </c>
      <c r="X44" s="23">
        <f>[1]Summary!AA63</f>
        <v>0.42419220715389089</v>
      </c>
      <c r="Y44" s="23">
        <f>[1]Summary!AB63</f>
        <v>0.39882352522949616</v>
      </c>
      <c r="Z44" s="23">
        <f>[1]Summary!AC63</f>
        <v>0.44790368343133841</v>
      </c>
    </row>
    <row r="45" spans="1:27" s="23" customFormat="1" ht="13.5" customHeight="1" x14ac:dyDescent="0.15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zoomScale="90" workbookViewId="0"/>
  </sheetViews>
  <sheetFormatPr defaultColWidth="12" defaultRowHeight="13.5" customHeight="1" x14ac:dyDescent="0.15"/>
  <cols>
    <col min="1" max="1" width="47.1640625" style="47" customWidth="1"/>
    <col min="2" max="2" width="4" style="44" customWidth="1"/>
    <col min="3" max="6" width="13.33203125" style="44" customWidth="1"/>
    <col min="7" max="7" width="13.33203125" style="44" hidden="1" customWidth="1"/>
    <col min="8" max="8" width="6" style="44" hidden="1" customWidth="1"/>
    <col min="9" max="9" width="5" style="44" hidden="1" customWidth="1"/>
    <col min="10" max="10" width="9.1640625" style="44" hidden="1" customWidth="1"/>
    <col min="11" max="11" width="2.33203125" style="44" hidden="1" customWidth="1"/>
    <col min="12" max="12" width="6" style="44" hidden="1" customWidth="1"/>
    <col min="13" max="13" width="5" style="44" hidden="1" customWidth="1"/>
    <col min="14" max="14" width="9.1640625" style="44" hidden="1" customWidth="1"/>
    <col min="15" max="15" width="1.33203125" style="44" hidden="1" customWidth="1"/>
    <col min="16" max="16" width="6" style="44" hidden="1" customWidth="1"/>
    <col min="17" max="17" width="5" style="44" hidden="1" customWidth="1"/>
    <col min="18" max="18" width="9.1640625" style="44" hidden="1" customWidth="1"/>
    <col min="19" max="26" width="13.33203125" style="44" customWidth="1"/>
    <col min="27" max="27" width="16" style="44" hidden="1" customWidth="1"/>
    <col min="28" max="16384" width="12" style="44"/>
  </cols>
  <sheetData>
    <row r="1" spans="1:27" s="75" customFormat="1" ht="12" customHeight="1" x14ac:dyDescent="0.15">
      <c r="A1" s="43" t="s">
        <v>104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</row>
    <row r="2" spans="1:27" s="75" customFormat="1" ht="12" customHeight="1" x14ac:dyDescent="0.15">
      <c r="A2" s="108" t="s">
        <v>117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</row>
    <row r="3" spans="1:27" s="75" customFormat="1" ht="12" customHeight="1" x14ac:dyDescent="0.15">
      <c r="A3" s="43" t="str">
        <f>Dth_Day!A2</f>
        <v>Valuation Date:  12/28/2001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</row>
    <row r="4" spans="1:27" s="75" customFormat="1" ht="12" customHeight="1" x14ac:dyDescent="0.15">
      <c r="A4" s="43" t="str">
        <f>Dth_Day!A3</f>
        <v>As of:                12/28/2001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</row>
    <row r="5" spans="1:27" s="75" customFormat="1" ht="13.5" customHeight="1" x14ac:dyDescent="0.15">
      <c r="A5" s="91"/>
      <c r="B5" s="91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s="75" customFormat="1" ht="13.5" customHeight="1" thickBot="1" x14ac:dyDescent="0.2">
      <c r="A6" s="91"/>
      <c r="B6" s="91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3.5" customHeight="1" thickBot="1" x14ac:dyDescent="0.2">
      <c r="A7" s="51" t="s">
        <v>105</v>
      </c>
      <c r="C7" s="48" t="str">
        <f>Dth_Day!C5</f>
        <v>Jan-02</v>
      </c>
      <c r="D7" s="48" t="str">
        <f>Dth_Day!D5</f>
        <v>Feb-02</v>
      </c>
      <c r="E7" s="48" t="str">
        <f>Dth_Day!E5</f>
        <v>Mar-02</v>
      </c>
    </row>
    <row r="8" spans="1:27" ht="13.5" customHeight="1" x14ac:dyDescent="0.15">
      <c r="A8" s="52" t="s">
        <v>97</v>
      </c>
      <c r="C8" s="44">
        <f>Dth_Day!C15</f>
        <v>-4339.6839</v>
      </c>
      <c r="D8" s="44">
        <f>Dth_Day!D15</f>
        <v>6445.4603999999999</v>
      </c>
      <c r="E8" s="44">
        <f>Dth_Day!E15</f>
        <v>15889.005300000001</v>
      </c>
    </row>
    <row r="9" spans="1:27" ht="13.5" customHeight="1" x14ac:dyDescent="0.15">
      <c r="A9" s="52" t="s">
        <v>98</v>
      </c>
      <c r="C9" s="44">
        <f>Dth_Day!C16</f>
        <v>-12806.419400000001</v>
      </c>
      <c r="D9" s="44">
        <f>Dth_Day!D16</f>
        <v>10178.571400000001</v>
      </c>
      <c r="E9" s="44">
        <f>Dth_Day!E16</f>
        <v>-16612.903200000001</v>
      </c>
    </row>
    <row r="10" spans="1:27" ht="13.5" customHeight="1" x14ac:dyDescent="0.15">
      <c r="A10" s="52" t="s">
        <v>99</v>
      </c>
      <c r="C10" s="44">
        <f>Dth_Day!C17</f>
        <v>20000</v>
      </c>
      <c r="D10" s="44">
        <f>Dth_Day!D17</f>
        <v>10000</v>
      </c>
      <c r="E10" s="44">
        <f>Dth_Day!E17</f>
        <v>10000</v>
      </c>
    </row>
    <row r="11" spans="1:27" ht="13.5" customHeight="1" thickBot="1" x14ac:dyDescent="0.2">
      <c r="A11" s="52" t="s">
        <v>100</v>
      </c>
      <c r="C11" s="44">
        <f>Dth_Day!C18</f>
        <v>0</v>
      </c>
      <c r="D11" s="44">
        <f>Dth_Day!D18</f>
        <v>0</v>
      </c>
      <c r="E11" s="44">
        <f>Dth_Day!E18</f>
        <v>0</v>
      </c>
    </row>
    <row r="12" spans="1:27" ht="13.5" customHeight="1" thickBot="1" x14ac:dyDescent="0.2">
      <c r="A12" s="45" t="s">
        <v>101</v>
      </c>
      <c r="B12" s="46"/>
      <c r="C12" s="46">
        <f>SUM(C8:C11)</f>
        <v>2853.8966999999975</v>
      </c>
      <c r="D12" s="46">
        <f>SUM(D8:D11)</f>
        <v>26624.031800000001</v>
      </c>
      <c r="E12" s="46">
        <f>SUM(E8:E11)</f>
        <v>9276.1021000000001</v>
      </c>
    </row>
    <row r="14" spans="1:27" ht="13.5" customHeight="1" x14ac:dyDescent="0.15">
      <c r="A14" s="49" t="s">
        <v>91</v>
      </c>
    </row>
    <row r="15" spans="1:27" ht="13.5" customHeight="1" x14ac:dyDescent="0.15">
      <c r="A15" s="49" t="s">
        <v>92</v>
      </c>
      <c r="C15" s="109">
        <f>Dth_Day!C40</f>
        <v>0.59760943219207474</v>
      </c>
      <c r="D15" s="109">
        <f>Dth_Day!D40</f>
        <v>0.21405679763615981</v>
      </c>
      <c r="E15" s="109">
        <f>Dth_Day!E40</f>
        <v>5.8451378915084007E-2</v>
      </c>
    </row>
    <row r="16" spans="1:27" ht="13.5" customHeight="1" x14ac:dyDescent="0.15">
      <c r="A16" s="49" t="s">
        <v>93</v>
      </c>
      <c r="C16" s="109">
        <f>Dth_Day!C41</f>
        <v>5.1474059243328263E-5</v>
      </c>
      <c r="D16" s="109">
        <f>Dth_Day!D41</f>
        <v>5.1753945872917706E-3</v>
      </c>
      <c r="E16" s="109">
        <f>Dth_Day!E41</f>
        <v>1.3539851011178383E-3</v>
      </c>
    </row>
    <row r="17" spans="1:18" ht="13.5" customHeight="1" x14ac:dyDescent="0.15">
      <c r="A17" s="49" t="s">
        <v>94</v>
      </c>
      <c r="C17" s="109"/>
      <c r="D17" s="109"/>
      <c r="E17" s="109"/>
    </row>
    <row r="18" spans="1:18" ht="13.5" customHeight="1" x14ac:dyDescent="0.15">
      <c r="A18" s="49" t="s">
        <v>92</v>
      </c>
      <c r="C18" s="109">
        <f>Dth_Day!C43</f>
        <v>0.99996191803129064</v>
      </c>
      <c r="D18" s="109">
        <f>Dth_Day!D43</f>
        <v>0.70749872485399623</v>
      </c>
      <c r="E18" s="109">
        <f>Dth_Day!E43</f>
        <v>0.47969629546364967</v>
      </c>
    </row>
    <row r="19" spans="1:18" ht="13.5" customHeight="1" x14ac:dyDescent="0.15">
      <c r="A19" s="49" t="s">
        <v>93</v>
      </c>
      <c r="C19" s="109">
        <f>Dth_Day!C44</f>
        <v>0.52221643557026209</v>
      </c>
      <c r="D19" s="109">
        <f>Dth_Day!D44</f>
        <v>0.15405610478532494</v>
      </c>
      <c r="E19" s="109">
        <f>Dth_Day!E44</f>
        <v>0.13260386427049975</v>
      </c>
    </row>
    <row r="21" spans="1:18" ht="13.5" customHeight="1" thickBot="1" x14ac:dyDescent="0.2">
      <c r="G21" s="116"/>
    </row>
    <row r="22" spans="1:18" ht="13.5" customHeight="1" thickBot="1" x14ac:dyDescent="0.2">
      <c r="A22" s="51" t="s">
        <v>120</v>
      </c>
      <c r="C22" s="48" t="str">
        <f>C7</f>
        <v>Jan-02</v>
      </c>
      <c r="D22" s="48" t="str">
        <f>D7</f>
        <v>Feb-02</v>
      </c>
      <c r="E22" s="48" t="str">
        <f>E7</f>
        <v>Mar-02</v>
      </c>
    </row>
    <row r="23" spans="1:18" ht="13.5" customHeight="1" x14ac:dyDescent="0.15">
      <c r="A23" s="52" t="s">
        <v>97</v>
      </c>
      <c r="C23" s="44">
        <f>J42+'PLR SUM FIXED INPUT PG'!C7</f>
        <v>-12331.170399999992</v>
      </c>
      <c r="D23" s="44">
        <f>'PLR SUM FIXED INPUT PG'!D7+'Dth Prompt'!N42</f>
        <v>-16195.455300000005</v>
      </c>
      <c r="E23" s="44">
        <f>'PLR SUM FIXED INPUT PG'!E7+'Dth Prompt'!R42</f>
        <v>-4298.1753000000026</v>
      </c>
      <c r="H23" s="226" t="s">
        <v>128</v>
      </c>
      <c r="I23" s="226"/>
      <c r="J23" s="226"/>
      <c r="L23" s="226" t="s">
        <v>121</v>
      </c>
      <c r="M23" s="226"/>
      <c r="N23" s="226"/>
      <c r="P23" s="226" t="s">
        <v>129</v>
      </c>
      <c r="Q23" s="226"/>
      <c r="R23" s="226"/>
    </row>
    <row r="24" spans="1:18" ht="13.5" customHeight="1" x14ac:dyDescent="0.15">
      <c r="A24" s="52" t="s">
        <v>98</v>
      </c>
      <c r="C24" s="44">
        <f>J32+'PLR SUM FIXED INPUT PG'!C11</f>
        <v>-80958.39999999998</v>
      </c>
      <c r="D24" s="44">
        <f>'PLR SUM FIXED INPUT PG'!D11+'Dth Prompt'!N32</f>
        <v>-79630</v>
      </c>
      <c r="E24" s="44">
        <f>R32+'PLR SUM FIXED INPUT PG'!E11</f>
        <v>-75663.600000000006</v>
      </c>
      <c r="G24" s="44" t="s">
        <v>91</v>
      </c>
      <c r="I24" s="44" t="s">
        <v>107</v>
      </c>
      <c r="J24" s="44" t="s">
        <v>108</v>
      </c>
      <c r="M24" s="44" t="s">
        <v>107</v>
      </c>
      <c r="N24" s="44" t="s">
        <v>108</v>
      </c>
      <c r="P24" s="44" t="s">
        <v>106</v>
      </c>
      <c r="Q24" s="44" t="s">
        <v>107</v>
      </c>
      <c r="R24" s="44" t="s">
        <v>108</v>
      </c>
    </row>
    <row r="25" spans="1:18" ht="13.5" customHeight="1" x14ac:dyDescent="0.15">
      <c r="A25" s="52" t="s">
        <v>99</v>
      </c>
      <c r="C25" s="44">
        <f t="shared" ref="C25:E26" si="0">C10</f>
        <v>20000</v>
      </c>
      <c r="D25" s="44">
        <f t="shared" si="0"/>
        <v>10000</v>
      </c>
      <c r="E25" s="44">
        <f t="shared" si="0"/>
        <v>10000</v>
      </c>
      <c r="G25" s="44" t="s">
        <v>109</v>
      </c>
      <c r="H25" s="110"/>
      <c r="I25" s="110">
        <f>'[2]MWA Prompt'!I29</f>
        <v>456</v>
      </c>
      <c r="J25" s="110">
        <f>I25-H25</f>
        <v>456</v>
      </c>
      <c r="L25" s="110"/>
      <c r="M25" s="110">
        <f>'[2]MWA Prompt'!M29</f>
        <v>450</v>
      </c>
      <c r="N25" s="110">
        <f>M25-L25</f>
        <v>450</v>
      </c>
      <c r="P25" s="110"/>
      <c r="Q25" s="110">
        <f>'[2]MWA Prompt'!Q29</f>
        <v>274</v>
      </c>
      <c r="R25" s="110">
        <f>Q25-P25</f>
        <v>274</v>
      </c>
    </row>
    <row r="26" spans="1:18" ht="13.5" customHeight="1" thickBot="1" x14ac:dyDescent="0.2">
      <c r="A26" s="52" t="s">
        <v>100</v>
      </c>
      <c r="C26" s="44">
        <f t="shared" si="0"/>
        <v>0</v>
      </c>
      <c r="D26" s="44">
        <f t="shared" si="0"/>
        <v>0</v>
      </c>
      <c r="E26" s="44">
        <f t="shared" si="0"/>
        <v>0</v>
      </c>
      <c r="G26" s="44" t="s">
        <v>110</v>
      </c>
      <c r="H26" s="110"/>
      <c r="I26" s="110">
        <f>'[2]MWA Prompt'!I30</f>
        <v>456</v>
      </c>
      <c r="J26" s="110">
        <f>I26-H26</f>
        <v>456</v>
      </c>
      <c r="L26" s="110"/>
      <c r="M26" s="110">
        <f>'[2]MWA Prompt'!M30</f>
        <v>450</v>
      </c>
      <c r="N26" s="110">
        <f>M26-L26</f>
        <v>450</v>
      </c>
      <c r="P26" s="110"/>
      <c r="Q26" s="110">
        <f>'[2]MWA Prompt'!Q30</f>
        <v>274</v>
      </c>
      <c r="R26" s="110">
        <f>Q26-P26</f>
        <v>274</v>
      </c>
    </row>
    <row r="27" spans="1:18" ht="13.5" customHeight="1" thickBot="1" x14ac:dyDescent="0.2">
      <c r="A27" s="45" t="s">
        <v>101</v>
      </c>
      <c r="B27" s="46"/>
      <c r="C27" s="46">
        <f>SUM(C23:C26)</f>
        <v>-73289.570399999968</v>
      </c>
      <c r="D27" s="46">
        <f>SUM(D23:D26)</f>
        <v>-85825.455300000001</v>
      </c>
      <c r="E27" s="46">
        <f>SUM(E23:E26)</f>
        <v>-69961.775300000008</v>
      </c>
      <c r="G27" s="44" t="s">
        <v>111</v>
      </c>
      <c r="H27" s="110"/>
      <c r="I27" s="110">
        <f>((I25*I46)+(I26*I47))/I48</f>
        <v>456</v>
      </c>
      <c r="J27" s="110">
        <f>((J25*J46)+(J26*J47))/J48</f>
        <v>456</v>
      </c>
      <c r="L27" s="110"/>
      <c r="M27" s="110">
        <f>((M25*M46)+(M26*M47))/M48</f>
        <v>450</v>
      </c>
      <c r="N27" s="110">
        <f>((N25*N46)+(N26*N47))/N48</f>
        <v>450</v>
      </c>
      <c r="P27" s="110"/>
      <c r="Q27" s="110">
        <f>((Q25*Q46)+(Q26*Q47))/Q48</f>
        <v>274</v>
      </c>
      <c r="R27" s="110">
        <f>((R25*R46)+(R26*R47))/R48</f>
        <v>274</v>
      </c>
    </row>
    <row r="28" spans="1:18" ht="13.5" customHeight="1" x14ac:dyDescent="0.15">
      <c r="G28" s="44" t="s">
        <v>112</v>
      </c>
      <c r="H28" s="111"/>
      <c r="I28" s="111"/>
      <c r="J28" s="111">
        <v>9.2249999999999996</v>
      </c>
      <c r="K28" s="112"/>
      <c r="L28" s="111"/>
      <c r="M28" s="111"/>
      <c r="N28" s="111">
        <v>9.2249999999999996</v>
      </c>
      <c r="P28" s="111"/>
      <c r="Q28" s="111"/>
      <c r="R28" s="111">
        <v>9.2249999999999996</v>
      </c>
    </row>
    <row r="29" spans="1:18" ht="13.5" customHeight="1" x14ac:dyDescent="0.15">
      <c r="G29" s="44" t="s">
        <v>113</v>
      </c>
      <c r="H29" s="110"/>
      <c r="I29" s="110"/>
      <c r="J29" s="110">
        <f>J48</f>
        <v>744</v>
      </c>
      <c r="L29" s="110"/>
      <c r="M29" s="110"/>
      <c r="N29" s="110">
        <v>672</v>
      </c>
      <c r="P29" s="110"/>
      <c r="Q29" s="110"/>
      <c r="R29" s="110">
        <v>744</v>
      </c>
    </row>
    <row r="30" spans="1:18" ht="13.5" customHeight="1" x14ac:dyDescent="0.15">
      <c r="G30" s="44" t="s">
        <v>114</v>
      </c>
      <c r="H30" s="110"/>
      <c r="I30" s="110"/>
      <c r="J30" s="110">
        <f>J27*J28*J29</f>
        <v>3129710.3999999994</v>
      </c>
      <c r="L30" s="110"/>
      <c r="M30" s="110"/>
      <c r="N30" s="110">
        <f>N27*N28*N29</f>
        <v>2789640</v>
      </c>
      <c r="P30" s="110"/>
      <c r="Q30" s="110"/>
      <c r="R30" s="110">
        <f>R27*R28*R29</f>
        <v>1880571.6</v>
      </c>
    </row>
    <row r="31" spans="1:18" ht="13.5" customHeight="1" x14ac:dyDescent="0.15">
      <c r="G31" s="44" t="s">
        <v>48</v>
      </c>
      <c r="H31" s="110"/>
      <c r="I31" s="110"/>
      <c r="J31" s="110">
        <v>31</v>
      </c>
      <c r="L31" s="110"/>
      <c r="M31" s="110"/>
      <c r="N31" s="110">
        <v>28</v>
      </c>
      <c r="O31" s="44">
        <v>28</v>
      </c>
      <c r="P31" s="110"/>
      <c r="Q31" s="110"/>
      <c r="R31" s="110">
        <v>31</v>
      </c>
    </row>
    <row r="32" spans="1:18" ht="13.5" customHeight="1" x14ac:dyDescent="0.15">
      <c r="G32" s="44" t="s">
        <v>115</v>
      </c>
      <c r="H32" s="110"/>
      <c r="I32" s="110"/>
      <c r="J32" s="110">
        <f>J30/-J31</f>
        <v>-100958.39999999998</v>
      </c>
      <c r="L32" s="110"/>
      <c r="M32" s="110"/>
      <c r="N32" s="110">
        <f>N30/-N31</f>
        <v>-99630</v>
      </c>
      <c r="P32" s="110"/>
      <c r="Q32" s="110"/>
      <c r="R32" s="110">
        <f>R30/-R31</f>
        <v>-60663.600000000006</v>
      </c>
    </row>
    <row r="34" spans="7:18" ht="13.5" customHeight="1" x14ac:dyDescent="0.15">
      <c r="G34" s="44" t="s">
        <v>94</v>
      </c>
      <c r="H34" s="44" t="s">
        <v>106</v>
      </c>
      <c r="I34" s="44" t="s">
        <v>107</v>
      </c>
      <c r="J34" s="44" t="s">
        <v>108</v>
      </c>
      <c r="L34" s="44" t="s">
        <v>106</v>
      </c>
      <c r="M34" s="44" t="s">
        <v>107</v>
      </c>
      <c r="N34" s="44" t="s">
        <v>108</v>
      </c>
      <c r="P34" s="44" t="s">
        <v>106</v>
      </c>
      <c r="Q34" s="44" t="s">
        <v>107</v>
      </c>
      <c r="R34" s="44" t="s">
        <v>108</v>
      </c>
    </row>
    <row r="35" spans="7:18" ht="13.5" customHeight="1" x14ac:dyDescent="0.15">
      <c r="G35" s="44" t="s">
        <v>109</v>
      </c>
      <c r="H35" s="110"/>
      <c r="I35" s="110">
        <f>'[2]MWA Prompt'!I33</f>
        <v>233</v>
      </c>
      <c r="J35" s="110">
        <f>I35-H35</f>
        <v>233</v>
      </c>
      <c r="L35" s="110"/>
      <c r="M35" s="110">
        <f>'[2]MWA Prompt'!M33</f>
        <v>228</v>
      </c>
      <c r="N35" s="110">
        <f>M35-L35</f>
        <v>228</v>
      </c>
      <c r="P35" s="110"/>
      <c r="Q35" s="110">
        <f>'[2]MWA Prompt'!Q33</f>
        <v>160</v>
      </c>
      <c r="R35" s="110">
        <f>Q35-P35</f>
        <v>160</v>
      </c>
    </row>
    <row r="36" spans="7:18" ht="13.5" customHeight="1" x14ac:dyDescent="0.15">
      <c r="G36" s="44" t="s">
        <v>110</v>
      </c>
      <c r="H36" s="110"/>
      <c r="I36" s="110">
        <f>'[2]MWA Prompt'!I34</f>
        <v>233</v>
      </c>
      <c r="J36" s="110">
        <f>I36-H36</f>
        <v>233</v>
      </c>
      <c r="L36" s="110"/>
      <c r="M36" s="110">
        <f>'[2]MWA Prompt'!M34</f>
        <v>228</v>
      </c>
      <c r="N36" s="110">
        <f>M36-L36</f>
        <v>228</v>
      </c>
      <c r="P36" s="110"/>
      <c r="Q36" s="110">
        <f>'[2]MWA Prompt'!Q34</f>
        <v>160</v>
      </c>
      <c r="R36" s="110">
        <f>Q36-P36</f>
        <v>160</v>
      </c>
    </row>
    <row r="37" spans="7:18" ht="13.5" customHeight="1" x14ac:dyDescent="0.15">
      <c r="G37" s="44" t="s">
        <v>111</v>
      </c>
      <c r="H37" s="110"/>
      <c r="I37" s="110">
        <f>((I35*I46)+(I36*I47))/I48</f>
        <v>233</v>
      </c>
      <c r="J37" s="110">
        <f>((J35*J46)+(J36*J47))/J48</f>
        <v>233</v>
      </c>
      <c r="L37" s="110"/>
      <c r="M37" s="110">
        <f>((M35*M46)+(M36*M47))/M48</f>
        <v>228</v>
      </c>
      <c r="N37" s="110">
        <f>((N35*N46)+(N36*N47))/N48</f>
        <v>228</v>
      </c>
      <c r="P37" s="110"/>
      <c r="Q37" s="110">
        <f>((Q35*Q46)+(Q36*Q47))/Q48</f>
        <v>160</v>
      </c>
      <c r="R37" s="110">
        <f>((R35*R46)+(R36*R47))/R48</f>
        <v>160</v>
      </c>
    </row>
    <row r="38" spans="7:18" ht="13.5" customHeight="1" x14ac:dyDescent="0.15">
      <c r="G38" s="44" t="s">
        <v>112</v>
      </c>
      <c r="H38" s="110"/>
      <c r="I38" s="110"/>
      <c r="J38" s="111">
        <v>7.29</v>
      </c>
      <c r="L38" s="110"/>
      <c r="M38" s="110"/>
      <c r="N38" s="111">
        <v>7.29</v>
      </c>
      <c r="P38" s="110"/>
      <c r="Q38" s="110"/>
      <c r="R38" s="111">
        <v>7.29</v>
      </c>
    </row>
    <row r="39" spans="7:18" ht="13.5" customHeight="1" x14ac:dyDescent="0.15">
      <c r="G39" s="44" t="s">
        <v>113</v>
      </c>
      <c r="H39" s="110"/>
      <c r="I39" s="110"/>
      <c r="J39" s="110">
        <f>J48</f>
        <v>744</v>
      </c>
      <c r="L39" s="110"/>
      <c r="M39" s="110"/>
      <c r="N39" s="110">
        <f>N48</f>
        <v>672</v>
      </c>
      <c r="P39" s="110"/>
      <c r="Q39" s="110"/>
      <c r="R39" s="110">
        <f>R48</f>
        <v>744</v>
      </c>
    </row>
    <row r="40" spans="7:18" ht="13.5" customHeight="1" x14ac:dyDescent="0.15">
      <c r="G40" s="44" t="s">
        <v>114</v>
      </c>
      <c r="H40" s="110"/>
      <c r="I40" s="110"/>
      <c r="J40" s="110">
        <f>J37*J38*J39</f>
        <v>1263736.0799999998</v>
      </c>
      <c r="L40" s="110"/>
      <c r="M40" s="110"/>
      <c r="N40" s="110">
        <f>N37*N38*N39</f>
        <v>1116944.6400000001</v>
      </c>
      <c r="P40" s="110"/>
      <c r="Q40" s="110"/>
      <c r="R40" s="110">
        <f>R37*R38*R39</f>
        <v>867801.60000000009</v>
      </c>
    </row>
    <row r="41" spans="7:18" ht="13.5" customHeight="1" x14ac:dyDescent="0.15">
      <c r="G41" s="44" t="s">
        <v>48</v>
      </c>
      <c r="H41" s="110"/>
      <c r="I41" s="110"/>
      <c r="J41" s="110">
        <v>31</v>
      </c>
      <c r="L41" s="110"/>
      <c r="M41" s="110"/>
      <c r="N41" s="110">
        <v>28</v>
      </c>
      <c r="P41" s="110"/>
      <c r="Q41" s="110"/>
      <c r="R41" s="110">
        <v>31</v>
      </c>
    </row>
    <row r="42" spans="7:18" ht="13.5" customHeight="1" x14ac:dyDescent="0.15">
      <c r="G42" s="44" t="s">
        <v>116</v>
      </c>
      <c r="H42" s="110"/>
      <c r="I42" s="110"/>
      <c r="J42" s="110">
        <f>J40/-J41</f>
        <v>-40765.679999999993</v>
      </c>
      <c r="L42" s="110"/>
      <c r="M42" s="110"/>
      <c r="N42" s="110">
        <f>N40/-N41</f>
        <v>-39890.880000000005</v>
      </c>
      <c r="P42" s="110"/>
      <c r="Q42" s="110"/>
      <c r="R42" s="110">
        <f>R40/-R41</f>
        <v>-27993.600000000002</v>
      </c>
    </row>
    <row r="43" spans="7:18" ht="13.5" customHeight="1" x14ac:dyDescent="0.15">
      <c r="H43" s="113"/>
      <c r="I43" s="113"/>
      <c r="J43" s="113"/>
      <c r="K43" s="113"/>
      <c r="L43" s="113"/>
      <c r="M43" s="113"/>
      <c r="N43" s="113"/>
      <c r="P43" s="113"/>
      <c r="Q43" s="113"/>
      <c r="R43" s="113"/>
    </row>
    <row r="44" spans="7:18" ht="13.5" customHeight="1" x14ac:dyDescent="0.15">
      <c r="J44" s="44">
        <f>J32+J42</f>
        <v>-141724.07999999996</v>
      </c>
      <c r="N44" s="44">
        <f>N32+N42</f>
        <v>-139520.88</v>
      </c>
      <c r="R44" s="44">
        <f>R32+R42</f>
        <v>-88657.200000000012</v>
      </c>
    </row>
    <row r="46" spans="7:18" ht="13.5" customHeight="1" x14ac:dyDescent="0.15">
      <c r="I46" s="44">
        <v>416</v>
      </c>
      <c r="J46" s="44">
        <v>416</v>
      </c>
      <c r="M46" s="44">
        <v>384</v>
      </c>
      <c r="N46" s="44">
        <v>384</v>
      </c>
      <c r="Q46" s="44">
        <v>416</v>
      </c>
      <c r="R46" s="44">
        <v>416</v>
      </c>
    </row>
    <row r="47" spans="7:18" ht="13.5" customHeight="1" x14ac:dyDescent="0.15">
      <c r="I47" s="44">
        <v>328</v>
      </c>
      <c r="J47" s="44">
        <v>328</v>
      </c>
      <c r="M47" s="44">
        <v>288</v>
      </c>
      <c r="N47" s="44">
        <v>288</v>
      </c>
      <c r="Q47" s="44">
        <v>328</v>
      </c>
      <c r="R47" s="44">
        <v>328</v>
      </c>
    </row>
    <row r="48" spans="7:18" ht="13.5" customHeight="1" x14ac:dyDescent="0.15">
      <c r="I48" s="44">
        <v>744</v>
      </c>
      <c r="J48" s="44">
        <v>744</v>
      </c>
      <c r="M48" s="44">
        <v>672</v>
      </c>
      <c r="N48" s="44">
        <v>672</v>
      </c>
      <c r="Q48" s="44">
        <v>744</v>
      </c>
      <c r="R48" s="44">
        <v>744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2"/>
  <dimension ref="A1:AA45"/>
  <sheetViews>
    <sheetView showGridLines="0" defaultGridColor="0" colorId="22" zoomScale="85" workbookViewId="0">
      <selection activeCell="C30" sqref="C30"/>
    </sheetView>
  </sheetViews>
  <sheetFormatPr defaultColWidth="12" defaultRowHeight="13.5" customHeight="1" x14ac:dyDescent="0.15"/>
  <cols>
    <col min="1" max="1" width="33.1640625" style="157" customWidth="1"/>
    <col min="2" max="2" width="4" style="157" customWidth="1"/>
    <col min="3" max="26" width="13.33203125" style="157" customWidth="1"/>
    <col min="27" max="27" width="16" style="157" customWidth="1"/>
    <col min="28" max="16384" width="12" style="68"/>
  </cols>
  <sheetData>
    <row r="1" spans="1:27" ht="12" customHeight="1" x14ac:dyDescent="0.15">
      <c r="A1" s="156" t="s">
        <v>150</v>
      </c>
    </row>
    <row r="2" spans="1:27" ht="12" customHeight="1" x14ac:dyDescent="0.15">
      <c r="A2" s="156" t="str">
        <f>'PLR SUM FIXED INPUT PG'!A2</f>
        <v>Valuation Date:  12/28/2001</v>
      </c>
    </row>
    <row r="3" spans="1:27" ht="12" customHeight="1" x14ac:dyDescent="0.15">
      <c r="A3" s="156" t="str">
        <f>'PLR SUM FIXED INPUT PG'!A3</f>
        <v>Prior Date:          12/27/2001</v>
      </c>
    </row>
    <row r="4" spans="1:27" ht="12" customHeight="1" x14ac:dyDescent="0.15">
      <c r="A4" s="156" t="str">
        <f>'PLR SUM FIXED INPUT PG'!A4</f>
        <v>As of:                  12/28/2001</v>
      </c>
    </row>
    <row r="5" spans="1:27" ht="13.5" customHeight="1" thickBot="1" x14ac:dyDescent="0.2"/>
    <row r="6" spans="1:27" ht="13.5" customHeight="1" thickBot="1" x14ac:dyDescent="0.2">
      <c r="A6" s="177" t="s">
        <v>148</v>
      </c>
    </row>
    <row r="7" spans="1:27" ht="12" customHeight="1" x14ac:dyDescent="0.15">
      <c r="A7" s="158" t="str">
        <f>'PLR SUM FIXED INPUT PG'!A6</f>
        <v>Dth</v>
      </c>
      <c r="C7" s="159" t="str">
        <f>'PLR SUM FIXED INPUT PG'!C6</f>
        <v>Jan-02</v>
      </c>
      <c r="D7" s="159" t="str">
        <f>'PLR SUM FIXED INPUT PG'!D6</f>
        <v>Feb-02</v>
      </c>
      <c r="E7" s="159" t="str">
        <f>'PLR SUM FIXED INPUT PG'!E6</f>
        <v>Mar-02</v>
      </c>
      <c r="F7" s="159" t="str">
        <f>'PLR SUM FIXED INPUT PG'!F6</f>
        <v>Apr-02</v>
      </c>
      <c r="G7" s="159" t="str">
        <f>'PLR SUM FIXED INPUT PG'!G6</f>
        <v>May-02</v>
      </c>
      <c r="H7" s="159" t="str">
        <f>'PLR SUM FIXED INPUT PG'!H6</f>
        <v>Jun-02</v>
      </c>
      <c r="I7" s="159" t="str">
        <f>'PLR SUM FIXED INPUT PG'!I6</f>
        <v>Jul-02</v>
      </c>
      <c r="J7" s="159" t="str">
        <f>'PLR SUM FIXED INPUT PG'!J6</f>
        <v>Aug-02</v>
      </c>
      <c r="K7" s="159" t="str">
        <f>'PLR SUM FIXED INPUT PG'!K6</f>
        <v>Sep-02</v>
      </c>
      <c r="L7" s="159" t="str">
        <f>'PLR SUM FIXED INPUT PG'!L6</f>
        <v>Oct-02</v>
      </c>
      <c r="M7" s="159" t="str">
        <f>'PLR SUM FIXED INPUT PG'!M6</f>
        <v>Nov-02</v>
      </c>
      <c r="N7" s="159" t="str">
        <f>'PLR SUM FIXED INPUT PG'!N6</f>
        <v>Dec-02</v>
      </c>
      <c r="O7" s="159" t="str">
        <f>'PLR SUM FIXED INPUT PG'!O6</f>
        <v>Jan-03</v>
      </c>
      <c r="P7" s="159" t="str">
        <f>'PLR SUM FIXED INPUT PG'!P6</f>
        <v>Feb-03</v>
      </c>
      <c r="Q7" s="159" t="str">
        <f>'PLR SUM FIXED INPUT PG'!Q6</f>
        <v>Mar-03</v>
      </c>
      <c r="R7" s="159" t="str">
        <f>'PLR SUM FIXED INPUT PG'!R6</f>
        <v>Apr-03</v>
      </c>
      <c r="S7" s="159" t="str">
        <f>'PLR SUM FIXED INPUT PG'!S6</f>
        <v>May-03</v>
      </c>
      <c r="T7" s="159" t="str">
        <f>'PLR SUM FIXED INPUT PG'!T6</f>
        <v>Jun-03</v>
      </c>
      <c r="U7" s="159" t="str">
        <f>'PLR SUM FIXED INPUT PG'!U6</f>
        <v>Jul-03</v>
      </c>
      <c r="V7" s="159" t="str">
        <f>'PLR SUM FIXED INPUT PG'!V6</f>
        <v>Aug-03</v>
      </c>
      <c r="W7" s="159" t="str">
        <f>'PLR SUM FIXED INPUT PG'!W6</f>
        <v>Sep-03</v>
      </c>
      <c r="X7" s="159" t="str">
        <f>'PLR SUM FIXED INPUT PG'!X6</f>
        <v>Oct-03</v>
      </c>
      <c r="Y7" s="159" t="str">
        <f>'PLR SUM FIXED INPUT PG'!Y6</f>
        <v>Nov-03</v>
      </c>
      <c r="Z7" s="159" t="str">
        <f>'PLR SUM FIXED INPUT PG'!Z6</f>
        <v>Dec-03</v>
      </c>
      <c r="AA7" s="159" t="str">
        <f>'PLR SUM FIXED INPUT PG'!AA6</f>
        <v>TOTAL</v>
      </c>
    </row>
    <row r="8" spans="1:27" ht="11.25" customHeight="1" x14ac:dyDescent="0.15">
      <c r="A8" s="160" t="str">
        <f>'PLR SUM FIXED INPUT PG'!A7</f>
        <v>Aeco</v>
      </c>
      <c r="C8" s="160">
        <f>'PLR SUM FIXED INPUT PG'!C7</f>
        <v>28434.509600000001</v>
      </c>
      <c r="D8" s="160">
        <f>'PLR SUM FIXED INPUT PG'!D7</f>
        <v>23695.4247</v>
      </c>
      <c r="E8" s="160">
        <f>'PLR SUM FIXED INPUT PG'!E7</f>
        <v>23695.4247</v>
      </c>
      <c r="F8" s="160">
        <f>'PLR SUM FIXED INPUT PG'!F7</f>
        <v>9478.1699000000008</v>
      </c>
      <c r="G8" s="160">
        <f>'PLR SUM FIXED INPUT PG'!G7</f>
        <v>9478.1699000000008</v>
      </c>
      <c r="H8" s="160">
        <f>'PLR SUM FIXED INPUT PG'!H7</f>
        <v>14217.254800000001</v>
      </c>
      <c r="I8" s="160">
        <f>'PLR SUM FIXED INPUT PG'!I7</f>
        <v>14217.254800000001</v>
      </c>
      <c r="J8" s="160">
        <f>'PLR SUM FIXED INPUT PG'!J7</f>
        <v>14217.254800000001</v>
      </c>
      <c r="K8" s="160">
        <f>'PLR SUM FIXED INPUT PG'!K7</f>
        <v>14217.254800000001</v>
      </c>
      <c r="L8" s="160">
        <f>'PLR SUM FIXED INPUT PG'!L7</f>
        <v>14217.254800000001</v>
      </c>
      <c r="M8" s="160">
        <f>'PLR SUM FIXED INPUT PG'!M7</f>
        <v>14217.254800000001</v>
      </c>
      <c r="N8" s="160">
        <f>'PLR SUM FIXED INPUT PG'!N7</f>
        <v>14217.254800000001</v>
      </c>
      <c r="O8" s="160">
        <f>'PLR SUM FIXED INPUT PG'!O7</f>
        <v>14217.254800000001</v>
      </c>
      <c r="P8" s="160">
        <f>'PLR SUM FIXED INPUT PG'!P7</f>
        <v>14217.254800000001</v>
      </c>
      <c r="Q8" s="160">
        <f>'PLR SUM FIXED INPUT PG'!Q7</f>
        <v>14217.254800000001</v>
      </c>
      <c r="R8" s="160">
        <f>'PLR SUM FIXED INPUT PG'!R7</f>
        <v>9478.1699000000008</v>
      </c>
      <c r="S8" s="160">
        <f>'PLR SUM FIXED INPUT PG'!S7</f>
        <v>9478.1699000000008</v>
      </c>
      <c r="T8" s="160">
        <f>'PLR SUM FIXED INPUT PG'!T7</f>
        <v>9478.1699000000008</v>
      </c>
      <c r="U8" s="160">
        <f>'PLR SUM FIXED INPUT PG'!U7</f>
        <v>9478.1699000000008</v>
      </c>
      <c r="V8" s="160">
        <f>'PLR SUM FIXED INPUT PG'!V7</f>
        <v>9478.1699000000008</v>
      </c>
      <c r="W8" s="160">
        <f>'PLR SUM FIXED INPUT PG'!W7</f>
        <v>9478.1699000000008</v>
      </c>
      <c r="X8" s="160">
        <f>'PLR SUM FIXED INPUT PG'!X7</f>
        <v>9478.1699000000008</v>
      </c>
      <c r="Y8" s="160">
        <f>'PLR SUM FIXED INPUT PG'!Y7</f>
        <v>0</v>
      </c>
      <c r="Z8" s="160">
        <f>'PLR SUM FIXED INPUT PG'!Z7</f>
        <v>0</v>
      </c>
    </row>
    <row r="9" spans="1:27" ht="11.25" customHeight="1" thickBot="1" x14ac:dyDescent="0.2">
      <c r="A9" s="160" t="str">
        <f>'PLR SUM FIXED INPUT PG'!A8</f>
        <v>Coyote Plant</v>
      </c>
      <c r="C9" s="160">
        <f>'PLR SUM FIXED INPUT PG'!C8</f>
        <v>-32774.193500000001</v>
      </c>
      <c r="D9" s="160">
        <f>'PLR SUM FIXED INPUT PG'!D8</f>
        <v>-17249.9643</v>
      </c>
      <c r="E9" s="160">
        <f>'PLR SUM FIXED INPUT PG'!E8</f>
        <v>-7806.4193999999998</v>
      </c>
      <c r="F9" s="160">
        <f>'PLR SUM FIXED INPUT PG'!F8</f>
        <v>-7700</v>
      </c>
      <c r="G9" s="160">
        <f>'PLR SUM FIXED INPUT PG'!G8</f>
        <v>-6225.8064999999997</v>
      </c>
      <c r="H9" s="160">
        <f>'PLR SUM FIXED INPUT PG'!H8</f>
        <v>-7600</v>
      </c>
      <c r="I9" s="160">
        <f>'PLR SUM FIXED INPUT PG'!I8</f>
        <v>-25290.290300000001</v>
      </c>
      <c r="J9" s="160">
        <f>'PLR SUM FIXED INPUT PG'!J8</f>
        <v>-30483.8387</v>
      </c>
      <c r="K9" s="160">
        <f>'PLR SUM FIXED INPUT PG'!K8</f>
        <v>-25466.666700000002</v>
      </c>
      <c r="L9" s="160">
        <f>'PLR SUM FIXED INPUT PG'!L8</f>
        <v>-19774.193500000001</v>
      </c>
      <c r="M9" s="160">
        <f>'PLR SUM FIXED INPUT PG'!M8</f>
        <v>-19033.3</v>
      </c>
      <c r="N9" s="160">
        <f>'PLR SUM FIXED INPUT PG'!N8</f>
        <v>-20612.903200000001</v>
      </c>
      <c r="O9" s="160">
        <f>'PLR SUM FIXED INPUT PG'!O8</f>
        <v>-21032.290300000001</v>
      </c>
      <c r="P9" s="160">
        <f>'PLR SUM FIXED INPUT PG'!P8</f>
        <v>-17321.428599999999</v>
      </c>
      <c r="Q9" s="160">
        <f>'PLR SUM FIXED INPUT PG'!Q8</f>
        <v>-14096.7742</v>
      </c>
      <c r="R9" s="160">
        <f>'PLR SUM FIXED INPUT PG'!R8</f>
        <v>-9233.3333000000002</v>
      </c>
      <c r="S9" s="160">
        <f>'PLR SUM FIXED INPUT PG'!S8</f>
        <v>-580.64520000000005</v>
      </c>
      <c r="T9" s="160">
        <f>'PLR SUM FIXED INPUT PG'!T8</f>
        <v>-6599.9666999999999</v>
      </c>
      <c r="U9" s="160">
        <f>'PLR SUM FIXED INPUT PG'!U8</f>
        <v>-21774.258099999999</v>
      </c>
      <c r="V9" s="160">
        <f>'PLR SUM FIXED INPUT PG'!V8</f>
        <v>-26516.1613</v>
      </c>
      <c r="W9" s="160">
        <f>'PLR SUM FIXED INPUT PG'!W8</f>
        <v>-23966.666700000002</v>
      </c>
      <c r="X9" s="160">
        <f>'PLR SUM FIXED INPUT PG'!X8</f>
        <v>-14096.806500000001</v>
      </c>
      <c r="Y9" s="160">
        <f>'PLR SUM FIXED INPUT PG'!Y8</f>
        <v>-15133.3333</v>
      </c>
      <c r="Z9" s="160">
        <f>'PLR SUM FIXED INPUT PG'!Z8</f>
        <v>-18935.483899999999</v>
      </c>
    </row>
    <row r="10" spans="1:27" ht="11.25" customHeight="1" x14ac:dyDescent="0.15">
      <c r="A10" s="156" t="str">
        <f>'PLR SUM FIXED INPUT PG'!A9</f>
        <v>Total Aeco</v>
      </c>
      <c r="C10" s="161">
        <f>SUM(C8:C9)</f>
        <v>-4339.6839</v>
      </c>
      <c r="D10" s="161">
        <f t="shared" ref="D10:Z10" si="0">SUM(D8:D9)</f>
        <v>6445.4603999999999</v>
      </c>
      <c r="E10" s="161">
        <f t="shared" si="0"/>
        <v>15889.005300000001</v>
      </c>
      <c r="F10" s="161">
        <f t="shared" si="0"/>
        <v>1778.1699000000008</v>
      </c>
      <c r="G10" s="161">
        <f t="shared" si="0"/>
        <v>3252.3634000000011</v>
      </c>
      <c r="H10" s="161">
        <f t="shared" si="0"/>
        <v>6617.2548000000006</v>
      </c>
      <c r="I10" s="161">
        <f t="shared" si="0"/>
        <v>-11073.0355</v>
      </c>
      <c r="J10" s="161">
        <f t="shared" si="0"/>
        <v>-16266.5839</v>
      </c>
      <c r="K10" s="161">
        <f t="shared" si="0"/>
        <v>-11249.411900000001</v>
      </c>
      <c r="L10" s="161">
        <f t="shared" si="0"/>
        <v>-5556.9387000000006</v>
      </c>
      <c r="M10" s="161">
        <f t="shared" si="0"/>
        <v>-4816.0451999999987</v>
      </c>
      <c r="N10" s="161">
        <f t="shared" si="0"/>
        <v>-6395.6484</v>
      </c>
      <c r="O10" s="161">
        <f t="shared" si="0"/>
        <v>-6815.0355</v>
      </c>
      <c r="P10" s="161">
        <f t="shared" si="0"/>
        <v>-3104.1737999999987</v>
      </c>
      <c r="Q10" s="161">
        <f t="shared" si="0"/>
        <v>120.48060000000078</v>
      </c>
      <c r="R10" s="161">
        <f t="shared" si="0"/>
        <v>244.83660000000054</v>
      </c>
      <c r="S10" s="161">
        <f t="shared" si="0"/>
        <v>8897.5246999999999</v>
      </c>
      <c r="T10" s="161">
        <f t="shared" si="0"/>
        <v>2878.2032000000008</v>
      </c>
      <c r="U10" s="161">
        <f t="shared" si="0"/>
        <v>-12296.088199999998</v>
      </c>
      <c r="V10" s="161">
        <f t="shared" si="0"/>
        <v>-17037.991399999999</v>
      </c>
      <c r="W10" s="161">
        <f t="shared" si="0"/>
        <v>-14488.496800000001</v>
      </c>
      <c r="X10" s="161">
        <f t="shared" si="0"/>
        <v>-4618.6365999999998</v>
      </c>
      <c r="Y10" s="161">
        <f t="shared" si="0"/>
        <v>-15133.3333</v>
      </c>
      <c r="Z10" s="161">
        <f t="shared" si="0"/>
        <v>-18935.483899999999</v>
      </c>
    </row>
    <row r="12" spans="1:27" ht="11.25" customHeight="1" x14ac:dyDescent="0.15">
      <c r="A12" s="160" t="str">
        <f>'PLR SUM FIXED INPUT PG'!A11</f>
        <v>Sumas</v>
      </c>
      <c r="C12" s="160">
        <f>'PLR SUM FIXED INPUT PG'!C11</f>
        <v>20000</v>
      </c>
      <c r="D12" s="160">
        <f>'PLR SUM FIXED INPUT PG'!D11</f>
        <v>20000</v>
      </c>
      <c r="E12" s="160">
        <f>'PLR SUM FIXED INPUT PG'!E11</f>
        <v>-15000</v>
      </c>
      <c r="F12" s="160">
        <f>'PLR SUM FIXED INPUT PG'!F11</f>
        <v>-5000</v>
      </c>
      <c r="G12" s="160">
        <f>'PLR SUM FIXED INPUT PG'!G11</f>
        <v>-5000</v>
      </c>
      <c r="H12" s="160">
        <f>'PLR SUM FIXED INPUT PG'!H11</f>
        <v>15000</v>
      </c>
      <c r="I12" s="160">
        <f>'PLR SUM FIXED INPUT PG'!I11</f>
        <v>20000</v>
      </c>
      <c r="J12" s="160">
        <f>'PLR SUM FIXED INPUT PG'!J11</f>
        <v>25000</v>
      </c>
      <c r="K12" s="160">
        <f>'PLR SUM FIXED INPUT PG'!K11</f>
        <v>25000</v>
      </c>
      <c r="L12" s="160">
        <f>'PLR SUM FIXED INPUT PG'!L11</f>
        <v>25000</v>
      </c>
      <c r="M12" s="160">
        <f>'PLR SUM FIXED INPUT PG'!M11</f>
        <v>5000</v>
      </c>
      <c r="N12" s="160">
        <f>'PLR SUM FIXED INPUT PG'!N11</f>
        <v>5000</v>
      </c>
      <c r="O12" s="160">
        <f>'PLR SUM FIXED INPUT PG'!O11</f>
        <v>5000</v>
      </c>
      <c r="P12" s="160">
        <f>'PLR SUM FIXED INPUT PG'!P11</f>
        <v>0</v>
      </c>
      <c r="Q12" s="160">
        <f>'PLR SUM FIXED INPUT PG'!Q11</f>
        <v>0</v>
      </c>
      <c r="R12" s="160">
        <f>'PLR SUM FIXED INPUT PG'!R11</f>
        <v>5000</v>
      </c>
      <c r="S12" s="160">
        <f>'PLR SUM FIXED INPUT PG'!S11</f>
        <v>5000</v>
      </c>
      <c r="T12" s="160">
        <f>'PLR SUM FIXED INPUT PG'!T11</f>
        <v>5000</v>
      </c>
      <c r="U12" s="160">
        <f>'PLR SUM FIXED INPUT PG'!U11</f>
        <v>5000</v>
      </c>
      <c r="V12" s="160">
        <f>'PLR SUM FIXED INPUT PG'!V11</f>
        <v>5000</v>
      </c>
      <c r="W12" s="160">
        <f>'PLR SUM FIXED INPUT PG'!W11</f>
        <v>5000</v>
      </c>
      <c r="X12" s="160">
        <f>'PLR SUM FIXED INPUT PG'!X11</f>
        <v>5000</v>
      </c>
      <c r="Y12" s="160">
        <f>'PLR SUM FIXED INPUT PG'!Y11</f>
        <v>0</v>
      </c>
      <c r="Z12" s="160">
        <f>'PLR SUM FIXED INPUT PG'!Z11</f>
        <v>0</v>
      </c>
    </row>
    <row r="13" spans="1:27" ht="11.25" customHeight="1" x14ac:dyDescent="0.15">
      <c r="A13" s="160" t="str">
        <f>'PLR SUM FIXED INPUT PG'!A12</f>
        <v>Rockies</v>
      </c>
      <c r="C13" s="160">
        <f>'PLR SUM FIXED INPUT PG'!C12</f>
        <v>20000</v>
      </c>
      <c r="D13" s="160">
        <f>'PLR SUM FIXED INPUT PG'!D12</f>
        <v>10000</v>
      </c>
      <c r="E13" s="160">
        <f>'PLR SUM FIXED INPUT PG'!E12</f>
        <v>10000</v>
      </c>
      <c r="F13" s="160">
        <f>'PLR SUM FIXED INPUT PG'!F12</f>
        <v>-5000</v>
      </c>
      <c r="G13" s="160">
        <f>'PLR SUM FIXED INPUT PG'!G12</f>
        <v>10000</v>
      </c>
      <c r="H13" s="160">
        <f>'PLR SUM FIXED INPUT PG'!H12</f>
        <v>10000</v>
      </c>
      <c r="I13" s="160">
        <f>'PLR SUM FIXED INPUT PG'!I12</f>
        <v>30000</v>
      </c>
      <c r="J13" s="160">
        <f>'PLR SUM FIXED INPUT PG'!J12</f>
        <v>30000</v>
      </c>
      <c r="K13" s="160">
        <f>'PLR SUM FIXED INPUT PG'!K12</f>
        <v>30000</v>
      </c>
      <c r="L13" s="160">
        <f>'PLR SUM FIXED INPUT PG'!L12</f>
        <v>30000</v>
      </c>
      <c r="M13" s="160">
        <f>'PLR SUM FIXED INPUT PG'!M12</f>
        <v>20000</v>
      </c>
      <c r="N13" s="160">
        <f>'PLR SUM FIXED INPUT PG'!N12</f>
        <v>20000</v>
      </c>
      <c r="O13" s="160">
        <f>'PLR SUM FIXED INPUT PG'!O12</f>
        <v>20000</v>
      </c>
      <c r="P13" s="160">
        <f>'PLR SUM FIXED INPUT PG'!P12</f>
        <v>20000</v>
      </c>
      <c r="Q13" s="160">
        <f>'PLR SUM FIXED INPUT PG'!Q12</f>
        <v>20000</v>
      </c>
      <c r="R13" s="160">
        <f>'PLR SUM FIXED INPUT PG'!R12</f>
        <v>5000</v>
      </c>
      <c r="S13" s="160">
        <f>'PLR SUM FIXED INPUT PG'!S12</f>
        <v>5000</v>
      </c>
      <c r="T13" s="160">
        <f>'PLR SUM FIXED INPUT PG'!T12</f>
        <v>5000</v>
      </c>
      <c r="U13" s="160">
        <f>'PLR SUM FIXED INPUT PG'!U12</f>
        <v>5000</v>
      </c>
      <c r="V13" s="160">
        <f>'PLR SUM FIXED INPUT PG'!V12</f>
        <v>5000</v>
      </c>
      <c r="W13" s="160">
        <f>'PLR SUM FIXED INPUT PG'!W12</f>
        <v>5000</v>
      </c>
      <c r="X13" s="160">
        <f>'PLR SUM FIXED INPUT PG'!X12</f>
        <v>5000</v>
      </c>
      <c r="Y13" s="160">
        <f>'PLR SUM FIXED INPUT PG'!Y12</f>
        <v>0</v>
      </c>
      <c r="Z13" s="160">
        <f>'PLR SUM FIXED INPUT PG'!Z12</f>
        <v>0</v>
      </c>
    </row>
    <row r="14" spans="1:27" ht="11.25" customHeight="1" thickBot="1" x14ac:dyDescent="0.2">
      <c r="A14" s="160" t="str">
        <f>'PLR SUM FIXED INPUT PG'!A13</f>
        <v>Beaver Plant</v>
      </c>
      <c r="C14" s="160">
        <f>'PLR SUM FIXED INPUT PG'!C13</f>
        <v>-32806.419399999999</v>
      </c>
      <c r="D14" s="160">
        <f>'PLR SUM FIXED INPUT PG'!D13</f>
        <v>-9821.4285999999993</v>
      </c>
      <c r="E14" s="160">
        <f>'PLR SUM FIXED INPUT PG'!E13</f>
        <v>-1612.9032</v>
      </c>
      <c r="F14" s="160">
        <f>'PLR SUM FIXED INPUT PG'!F13</f>
        <v>-366.66669999999999</v>
      </c>
      <c r="G14" s="160">
        <f>'PLR SUM FIXED INPUT PG'!G13</f>
        <v>-2258.0645</v>
      </c>
      <c r="H14" s="160">
        <f>'PLR SUM FIXED INPUT PG'!H13</f>
        <v>-8333.2999999999993</v>
      </c>
      <c r="I14" s="160">
        <f>'PLR SUM FIXED INPUT PG'!I13</f>
        <v>-45258.0645</v>
      </c>
      <c r="J14" s="160">
        <f>'PLR SUM FIXED INPUT PG'!J13</f>
        <v>-64258.0645</v>
      </c>
      <c r="K14" s="160">
        <f>'PLR SUM FIXED INPUT PG'!K13</f>
        <v>-46766.666700000002</v>
      </c>
      <c r="L14" s="160">
        <f>'PLR SUM FIXED INPUT PG'!L13</f>
        <v>-31290.3226</v>
      </c>
      <c r="M14" s="160">
        <f>'PLR SUM FIXED INPUT PG'!M13</f>
        <v>-18133.3</v>
      </c>
      <c r="N14" s="160">
        <f>'PLR SUM FIXED INPUT PG'!N13</f>
        <v>-21419.3226</v>
      </c>
      <c r="O14" s="160">
        <f>'PLR SUM FIXED INPUT PG'!O13</f>
        <v>-22838.709699999999</v>
      </c>
      <c r="P14" s="160">
        <f>'PLR SUM FIXED INPUT PG'!P13</f>
        <v>-17892.821400000001</v>
      </c>
      <c r="Q14" s="160">
        <f>'PLR SUM FIXED INPUT PG'!Q13</f>
        <v>-11032.290300000001</v>
      </c>
      <c r="R14" s="160">
        <f>'PLR SUM FIXED INPUT PG'!R13</f>
        <v>-10433.3333</v>
      </c>
      <c r="S14" s="160">
        <f>'PLR SUM FIXED INPUT PG'!S13</f>
        <v>-5741.9031999999997</v>
      </c>
      <c r="T14" s="160">
        <f>'PLR SUM FIXED INPUT PG'!T13</f>
        <v>-8033.3333000000002</v>
      </c>
      <c r="U14" s="160">
        <f>'PLR SUM FIXED INPUT PG'!U13</f>
        <v>-40419.3871</v>
      </c>
      <c r="V14" s="160">
        <f>'PLR SUM FIXED INPUT PG'!V13</f>
        <v>-50516.129000000001</v>
      </c>
      <c r="W14" s="160">
        <f>'PLR SUM FIXED INPUT PG'!W13</f>
        <v>-40133.333299999998</v>
      </c>
      <c r="X14" s="160">
        <f>'PLR SUM FIXED INPUT PG'!X13</f>
        <v>-20000</v>
      </c>
      <c r="Y14" s="160">
        <f>'PLR SUM FIXED INPUT PG'!Y13</f>
        <v>-15700</v>
      </c>
      <c r="Z14" s="160">
        <f>'PLR SUM FIXED INPUT PG'!Z13</f>
        <v>-21064.516100000001</v>
      </c>
    </row>
    <row r="15" spans="1:27" ht="11.25" hidden="1" customHeight="1" thickBot="1" x14ac:dyDescent="0.2">
      <c r="A15" s="160" t="str">
        <f>'PLR SUM FIXED INPUT PG'!A14</f>
        <v>Beaver II Plant</v>
      </c>
      <c r="C15" s="160">
        <f>'PLR SUM FIXED INPUT PG'!C14</f>
        <v>0</v>
      </c>
      <c r="D15" s="160">
        <f>'PLR SUM FIXED INPUT PG'!D14</f>
        <v>0</v>
      </c>
      <c r="E15" s="160">
        <f>'PLR SUM FIXED INPUT PG'!E14</f>
        <v>0</v>
      </c>
      <c r="F15" s="160">
        <f>'PLR SUM FIXED INPUT PG'!F14</f>
        <v>0</v>
      </c>
      <c r="G15" s="160">
        <f>'PLR SUM FIXED INPUT PG'!G14</f>
        <v>0</v>
      </c>
      <c r="H15" s="160">
        <f>'PLR SUM FIXED INPUT PG'!H14</f>
        <v>0</v>
      </c>
      <c r="I15" s="160">
        <f>'PLR SUM FIXED INPUT PG'!I14</f>
        <v>0</v>
      </c>
      <c r="J15" s="160">
        <f>'PLR SUM FIXED INPUT PG'!J14</f>
        <v>0</v>
      </c>
      <c r="K15" s="160">
        <f>'PLR SUM FIXED INPUT PG'!K14</f>
        <v>0</v>
      </c>
      <c r="L15" s="160">
        <f>'PLR SUM FIXED INPUT PG'!L14</f>
        <v>0</v>
      </c>
      <c r="M15" s="160">
        <f>'PLR SUM FIXED INPUT PG'!M14</f>
        <v>0</v>
      </c>
      <c r="N15" s="160">
        <f>'PLR SUM FIXED INPUT PG'!N14</f>
        <v>0</v>
      </c>
      <c r="O15" s="160">
        <f>'PLR SUM FIXED INPUT PG'!O14</f>
        <v>0</v>
      </c>
      <c r="P15" s="160">
        <f>'PLR SUM FIXED INPUT PG'!P14</f>
        <v>0</v>
      </c>
      <c r="Q15" s="160">
        <f>'PLR SUM FIXED INPUT PG'!Q14</f>
        <v>0</v>
      </c>
      <c r="R15" s="160">
        <f>'PLR SUM FIXED INPUT PG'!R14</f>
        <v>0</v>
      </c>
      <c r="S15" s="160">
        <f>'PLR SUM FIXED INPUT PG'!S14</f>
        <v>0</v>
      </c>
      <c r="T15" s="160">
        <f>'PLR SUM FIXED INPUT PG'!T14</f>
        <v>0</v>
      </c>
      <c r="U15" s="160">
        <f>'PLR SUM FIXED INPUT PG'!U14</f>
        <v>0</v>
      </c>
      <c r="V15" s="160">
        <f>'PLR SUM FIXED INPUT PG'!V14</f>
        <v>0</v>
      </c>
      <c r="W15" s="160">
        <f>'PLR SUM FIXED INPUT PG'!W14</f>
        <v>0</v>
      </c>
      <c r="X15" s="160">
        <f>'PLR SUM FIXED INPUT PG'!X14</f>
        <v>0</v>
      </c>
      <c r="Y15" s="160">
        <f>'PLR SUM FIXED INPUT PG'!Y14</f>
        <v>0</v>
      </c>
      <c r="Z15" s="160">
        <f>'PLR SUM FIXED INPUT PG'!Z14</f>
        <v>0</v>
      </c>
    </row>
    <row r="16" spans="1:27" ht="11.25" customHeight="1" x14ac:dyDescent="0.15">
      <c r="A16" s="156" t="s">
        <v>152</v>
      </c>
      <c r="C16" s="161">
        <f>SUM(C12:C15)</f>
        <v>7193.5806000000011</v>
      </c>
      <c r="D16" s="161">
        <f t="shared" ref="D16:Z16" si="1">SUM(D12:D15)</f>
        <v>20178.571400000001</v>
      </c>
      <c r="E16" s="161">
        <f t="shared" si="1"/>
        <v>-6612.9031999999997</v>
      </c>
      <c r="F16" s="161">
        <f t="shared" si="1"/>
        <v>-10366.6667</v>
      </c>
      <c r="G16" s="161">
        <f t="shared" si="1"/>
        <v>2741.9355</v>
      </c>
      <c r="H16" s="161">
        <f t="shared" si="1"/>
        <v>16666.7</v>
      </c>
      <c r="I16" s="161">
        <f t="shared" si="1"/>
        <v>4741.9354999999996</v>
      </c>
      <c r="J16" s="161">
        <f t="shared" si="1"/>
        <v>-9258.0645000000004</v>
      </c>
      <c r="K16" s="161">
        <f t="shared" si="1"/>
        <v>8233.3332999999984</v>
      </c>
      <c r="L16" s="161">
        <f t="shared" si="1"/>
        <v>23709.6774</v>
      </c>
      <c r="M16" s="161">
        <f t="shared" si="1"/>
        <v>6866.7000000000007</v>
      </c>
      <c r="N16" s="161">
        <f t="shared" si="1"/>
        <v>3580.6774000000005</v>
      </c>
      <c r="O16" s="161">
        <f t="shared" si="1"/>
        <v>2161.2903000000006</v>
      </c>
      <c r="P16" s="161">
        <f t="shared" si="1"/>
        <v>2107.1785999999993</v>
      </c>
      <c r="Q16" s="161">
        <f t="shared" si="1"/>
        <v>8967.7096999999994</v>
      </c>
      <c r="R16" s="161">
        <f t="shared" si="1"/>
        <v>-433.33330000000024</v>
      </c>
      <c r="S16" s="161">
        <f t="shared" si="1"/>
        <v>4258.0968000000003</v>
      </c>
      <c r="T16" s="161">
        <f t="shared" si="1"/>
        <v>1966.6666999999998</v>
      </c>
      <c r="U16" s="161">
        <f t="shared" si="1"/>
        <v>-30419.3871</v>
      </c>
      <c r="V16" s="161">
        <f t="shared" si="1"/>
        <v>-40516.129000000001</v>
      </c>
      <c r="W16" s="161">
        <f t="shared" si="1"/>
        <v>-30133.333299999998</v>
      </c>
      <c r="X16" s="161">
        <f t="shared" si="1"/>
        <v>-10000</v>
      </c>
      <c r="Y16" s="161">
        <f t="shared" si="1"/>
        <v>-15700</v>
      </c>
      <c r="Z16" s="161">
        <f t="shared" si="1"/>
        <v>-21064.516100000001</v>
      </c>
    </row>
    <row r="18" spans="1:27" ht="11.25" customHeight="1" x14ac:dyDescent="0.15">
      <c r="A18" s="160" t="str">
        <f>'PLR SUM FIXED INPUT PG'!A17</f>
        <v>Futures</v>
      </c>
      <c r="C18" s="160">
        <f>'PLR SUM FIXED INPUT PG'!C17</f>
        <v>0</v>
      </c>
      <c r="D18" s="160">
        <f>'PLR SUM FIXED INPUT PG'!D17</f>
        <v>0</v>
      </c>
      <c r="E18" s="162">
        <f>'PLR SUM FIXED INPUT PG'!E17</f>
        <v>0</v>
      </c>
      <c r="F18" s="160">
        <f>'PLR SUM FIXED INPUT PG'!F17</f>
        <v>0</v>
      </c>
      <c r="G18" s="160">
        <f>'PLR SUM FIXED INPUT PG'!G17</f>
        <v>0</v>
      </c>
      <c r="H18" s="160">
        <f>'PLR SUM FIXED INPUT PG'!H17</f>
        <v>0</v>
      </c>
      <c r="I18" s="160">
        <f>'PLR SUM FIXED INPUT PG'!I17</f>
        <v>0</v>
      </c>
      <c r="J18" s="160">
        <f>'PLR SUM FIXED INPUT PG'!J17</f>
        <v>0</v>
      </c>
      <c r="K18" s="160">
        <f>'PLR SUM FIXED INPUT PG'!K17</f>
        <v>0</v>
      </c>
      <c r="L18" s="160">
        <f>'PLR SUM FIXED INPUT PG'!L17</f>
        <v>0</v>
      </c>
      <c r="M18" s="160">
        <f>'PLR SUM FIXED INPUT PG'!M17</f>
        <v>0</v>
      </c>
      <c r="N18" s="160">
        <f>'PLR SUM FIXED INPUT PG'!N17</f>
        <v>0</v>
      </c>
      <c r="O18" s="160">
        <f>'PLR SUM FIXED INPUT PG'!O17</f>
        <v>0</v>
      </c>
      <c r="P18" s="160">
        <f>'PLR SUM FIXED INPUT PG'!P17</f>
        <v>0</v>
      </c>
      <c r="Q18" s="160">
        <f>'PLR SUM FIXED INPUT PG'!Q17</f>
        <v>0</v>
      </c>
      <c r="R18" s="160">
        <f>'PLR SUM FIXED INPUT PG'!R17</f>
        <v>0</v>
      </c>
      <c r="S18" s="160">
        <f>'PLR SUM FIXED INPUT PG'!S17</f>
        <v>0</v>
      </c>
      <c r="T18" s="160">
        <f>'PLR SUM FIXED INPUT PG'!T17</f>
        <v>0</v>
      </c>
      <c r="U18" s="160">
        <f>'PLR SUM FIXED INPUT PG'!U17</f>
        <v>0</v>
      </c>
      <c r="V18" s="160">
        <f>'PLR SUM FIXED INPUT PG'!V17</f>
        <v>0</v>
      </c>
      <c r="W18" s="160">
        <f>'PLR SUM FIXED INPUT PG'!W17</f>
        <v>0</v>
      </c>
      <c r="X18" s="160">
        <f>'PLR SUM FIXED INPUT PG'!X17</f>
        <v>0</v>
      </c>
      <c r="Y18" s="160">
        <f>'PLR SUM FIXED INPUT PG'!Y17</f>
        <v>0</v>
      </c>
      <c r="Z18" s="160">
        <f>'PLR SUM FIXED INPUT PG'!Z17</f>
        <v>0</v>
      </c>
    </row>
    <row r="19" spans="1:27" ht="13.5" customHeight="1" thickBot="1" x14ac:dyDescent="0.2"/>
    <row r="20" spans="1:27" ht="11.25" customHeight="1" thickBot="1" x14ac:dyDescent="0.2">
      <c r="A20" s="163" t="str">
        <f>'PLR SUM FIXED INPUT PG'!A19</f>
        <v>Total (Dth/Day)</v>
      </c>
      <c r="B20" s="164"/>
      <c r="C20" s="164">
        <f>'PLR SUM FIXED INPUT PG'!C19</f>
        <v>2853.8967000000011</v>
      </c>
      <c r="D20" s="164">
        <f>'PLR SUM FIXED INPUT PG'!D19</f>
        <v>26624.031800000001</v>
      </c>
      <c r="E20" s="164">
        <f>'PLR SUM FIXED INPUT PG'!E19</f>
        <v>9276.1021000000001</v>
      </c>
      <c r="F20" s="164">
        <f>'PLR SUM FIXED INPUT PG'!F19</f>
        <v>-8588.496799999999</v>
      </c>
      <c r="G20" s="164">
        <f>'PLR SUM FIXED INPUT PG'!G19</f>
        <v>5994.2989000000016</v>
      </c>
      <c r="H20" s="164">
        <f>'PLR SUM FIXED INPUT PG'!H19</f>
        <v>23283.9548</v>
      </c>
      <c r="I20" s="164">
        <f>'PLR SUM FIXED INPUT PG'!I19</f>
        <v>-6331.1</v>
      </c>
      <c r="J20" s="164">
        <f>'PLR SUM FIXED INPUT PG'!J19</f>
        <v>-25524.648399999998</v>
      </c>
      <c r="K20" s="164">
        <f>'PLR SUM FIXED INPUT PG'!K19</f>
        <v>-3016.0786000000026</v>
      </c>
      <c r="L20" s="164">
        <f>'PLR SUM FIXED INPUT PG'!L19</f>
        <v>18152.738700000002</v>
      </c>
      <c r="M20" s="164">
        <f>'PLR SUM FIXED INPUT PG'!M19</f>
        <v>2050.6548000000021</v>
      </c>
      <c r="N20" s="164">
        <f>'PLR SUM FIXED INPUT PG'!N19</f>
        <v>-2814.9709999999995</v>
      </c>
      <c r="O20" s="164">
        <f>'PLR SUM FIXED INPUT PG'!O19</f>
        <v>-4653.7451999999994</v>
      </c>
      <c r="P20" s="164">
        <f>'PLR SUM FIXED INPUT PG'!P19</f>
        <v>-996.99519999999939</v>
      </c>
      <c r="Q20" s="164">
        <f>'PLR SUM FIXED INPUT PG'!Q19</f>
        <v>9088.1903000000002</v>
      </c>
      <c r="R20" s="164">
        <f>'PLR SUM FIXED INPUT PG'!R19</f>
        <v>-188.49669999999969</v>
      </c>
      <c r="S20" s="164">
        <f>'PLR SUM FIXED INPUT PG'!S19</f>
        <v>13155.621500000001</v>
      </c>
      <c r="T20" s="164">
        <f>'PLR SUM FIXED INPUT PG'!T19</f>
        <v>4844.8699000000006</v>
      </c>
      <c r="U20" s="164">
        <f>'PLR SUM FIXED INPUT PG'!U19</f>
        <v>-42715.475299999998</v>
      </c>
      <c r="V20" s="164">
        <f>'PLR SUM FIXED INPUT PG'!V19</f>
        <v>-57554.1204</v>
      </c>
      <c r="W20" s="164">
        <f>'PLR SUM FIXED INPUT PG'!W19</f>
        <v>-44621.830099999999</v>
      </c>
      <c r="X20" s="164">
        <f>'PLR SUM FIXED INPUT PG'!X19</f>
        <v>-14618.6366</v>
      </c>
      <c r="Y20" s="164">
        <f>'PLR SUM FIXED INPUT PG'!Y19</f>
        <v>-30833.333299999998</v>
      </c>
      <c r="Z20" s="165">
        <f>'PLR SUM FIXED INPUT PG'!Z19</f>
        <v>-40000</v>
      </c>
    </row>
    <row r="21" spans="1:27" ht="13.5" hidden="1" customHeight="1" x14ac:dyDescent="0.15"/>
    <row r="22" spans="1:27" ht="11.25" customHeight="1" x14ac:dyDescent="0.15">
      <c r="A22" s="160" t="str">
        <f>'PLR SUM FIXED INPUT PG'!A21</f>
        <v>Prior Dth/Day</v>
      </c>
      <c r="C22" s="160">
        <f>'PLR SUM FIXED INPUT PG'!C21</f>
        <v>-81.587100000000007</v>
      </c>
      <c r="D22" s="160">
        <f>'PLR SUM FIXED INPUT PG'!D21</f>
        <v>17231.1747</v>
      </c>
      <c r="E22" s="160">
        <f>'PLR SUM FIXED INPUT PG'!E21</f>
        <v>7856.7473</v>
      </c>
      <c r="F22" s="160">
        <f>'PLR SUM FIXED INPUT PG'!F21</f>
        <v>-9588.4968000000008</v>
      </c>
      <c r="G22" s="160">
        <f>'PLR SUM FIXED INPUT PG'!G21</f>
        <v>5058.8149999999996</v>
      </c>
      <c r="H22" s="160">
        <f>'PLR SUM FIXED INPUT PG'!H21</f>
        <v>22983.9548</v>
      </c>
      <c r="I22" s="160">
        <f>'PLR SUM FIXED INPUT PG'!I21</f>
        <v>-11008.519399999999</v>
      </c>
      <c r="J22" s="160">
        <f>'PLR SUM FIXED INPUT PG'!J21</f>
        <v>-28040.777399999999</v>
      </c>
      <c r="K22" s="160">
        <f>'PLR SUM FIXED INPUT PG'!K21</f>
        <v>-5116.0784999999996</v>
      </c>
      <c r="L22" s="160">
        <f>'PLR SUM FIXED INPUT PG'!L21</f>
        <v>16120.480600000001</v>
      </c>
      <c r="M22" s="160">
        <f>'PLR SUM FIXED INPUT PG'!M21</f>
        <v>5456.4063999999998</v>
      </c>
      <c r="N22" s="160">
        <f>'PLR SUM FIXED INPUT PG'!N21</f>
        <v>20.888100000000001</v>
      </c>
      <c r="O22" s="160">
        <f>'PLR SUM FIXED INPUT PG'!O21</f>
        <v>-1656.5957000000001</v>
      </c>
      <c r="P22" s="160">
        <f>'PLR SUM FIXED INPUT PG'!P21</f>
        <v>2527.8040000000001</v>
      </c>
      <c r="Q22" s="160">
        <f>'PLR SUM FIXED INPUT PG'!Q21</f>
        <v>13020.8236</v>
      </c>
      <c r="R22" s="160">
        <f>'PLR SUM FIXED INPUT PG'!R21</f>
        <v>-1321.8300999999999</v>
      </c>
      <c r="S22" s="160">
        <f>'PLR SUM FIXED INPUT PG'!S21</f>
        <v>12607.234399999999</v>
      </c>
      <c r="T22" s="160">
        <f>'PLR SUM FIXED INPUT PG'!T21</f>
        <v>4078.2031999999999</v>
      </c>
      <c r="U22" s="160">
        <f>'PLR SUM FIXED INPUT PG'!U21</f>
        <v>-44683.217199999999</v>
      </c>
      <c r="V22" s="160">
        <f>'PLR SUM FIXED INPUT PG'!V21</f>
        <v>-59457.3462</v>
      </c>
      <c r="W22" s="160">
        <f>'PLR SUM FIXED INPUT PG'!W21</f>
        <v>-46521.830099999999</v>
      </c>
      <c r="X22" s="160">
        <f>'PLR SUM FIXED INPUT PG'!X21</f>
        <v>-16425.088199999998</v>
      </c>
      <c r="Y22" s="160">
        <f>'PLR SUM FIXED INPUT PG'!Y21</f>
        <v>-31300</v>
      </c>
      <c r="Z22" s="160">
        <f>'PLR SUM FIXED INPUT PG'!Z21</f>
        <v>-42225.806499999999</v>
      </c>
    </row>
    <row r="23" spans="1:27" ht="11.25" customHeight="1" x14ac:dyDescent="0.15">
      <c r="A23" s="160" t="str">
        <f>'PLR SUM FIXED INPUT PG'!A22</f>
        <v>Delta</v>
      </c>
      <c r="C23" s="166">
        <f>C20-C22</f>
        <v>2935.4838000000013</v>
      </c>
      <c r="D23" s="166">
        <f t="shared" ref="D23:Z23" si="2">D20-D22</f>
        <v>9392.8571000000011</v>
      </c>
      <c r="E23" s="166">
        <f t="shared" si="2"/>
        <v>1419.3548000000001</v>
      </c>
      <c r="F23" s="166">
        <f t="shared" si="2"/>
        <v>1000.0000000000018</v>
      </c>
      <c r="G23" s="166">
        <f t="shared" si="2"/>
        <v>935.483900000002</v>
      </c>
      <c r="H23" s="166">
        <f t="shared" si="2"/>
        <v>300</v>
      </c>
      <c r="I23" s="166">
        <f t="shared" si="2"/>
        <v>4677.4193999999989</v>
      </c>
      <c r="J23" s="166">
        <f t="shared" si="2"/>
        <v>2516.1290000000008</v>
      </c>
      <c r="K23" s="166">
        <f t="shared" si="2"/>
        <v>2099.9998999999971</v>
      </c>
      <c r="L23" s="166">
        <f t="shared" si="2"/>
        <v>2032.2581000000009</v>
      </c>
      <c r="M23" s="166">
        <f t="shared" si="2"/>
        <v>-3405.7515999999978</v>
      </c>
      <c r="N23" s="166">
        <f t="shared" si="2"/>
        <v>-2835.8590999999997</v>
      </c>
      <c r="O23" s="166">
        <f t="shared" si="2"/>
        <v>-2997.1494999999995</v>
      </c>
      <c r="P23" s="166">
        <f t="shared" si="2"/>
        <v>-3524.7991999999995</v>
      </c>
      <c r="Q23" s="166">
        <f t="shared" si="2"/>
        <v>-3932.6332999999995</v>
      </c>
      <c r="R23" s="166">
        <f t="shared" si="2"/>
        <v>1133.3334000000002</v>
      </c>
      <c r="S23" s="166">
        <f t="shared" si="2"/>
        <v>548.38710000000174</v>
      </c>
      <c r="T23" s="166">
        <f t="shared" si="2"/>
        <v>766.66670000000067</v>
      </c>
      <c r="U23" s="166">
        <f t="shared" si="2"/>
        <v>1967.7419000000009</v>
      </c>
      <c r="V23" s="166">
        <f t="shared" si="2"/>
        <v>1903.2258000000002</v>
      </c>
      <c r="W23" s="166">
        <f t="shared" si="2"/>
        <v>1900</v>
      </c>
      <c r="X23" s="166">
        <f t="shared" si="2"/>
        <v>1806.4515999999985</v>
      </c>
      <c r="Y23" s="166">
        <f t="shared" si="2"/>
        <v>466.66670000000158</v>
      </c>
      <c r="Z23" s="166">
        <f t="shared" si="2"/>
        <v>2225.8064999999988</v>
      </c>
    </row>
    <row r="25" spans="1:27" ht="12" customHeight="1" x14ac:dyDescent="0.15">
      <c r="A25" s="158" t="str">
        <f>'PLR SUM FIXED INPUT PG'!A24</f>
        <v>Mark-to-Market</v>
      </c>
    </row>
    <row r="26" spans="1:27" ht="11.25" customHeight="1" x14ac:dyDescent="0.15">
      <c r="A26" s="160" t="str">
        <f>'PLR SUM FIXED INPUT PG'!A25</f>
        <v>MTM Deals</v>
      </c>
      <c r="C26" s="160">
        <f>'PLR SUM FIXED INPUT PG'!C25</f>
        <v>-5691025</v>
      </c>
      <c r="D26" s="160">
        <f>'PLR SUM FIXED INPUT PG'!D25</f>
        <v>-4526903</v>
      </c>
      <c r="E26" s="160">
        <f>'PLR SUM FIXED INPUT PG'!E25</f>
        <v>-3848403</v>
      </c>
      <c r="F26" s="160">
        <f>'PLR SUM FIXED INPUT PG'!F25</f>
        <v>-2392585</v>
      </c>
      <c r="G26" s="160">
        <f>'PLR SUM FIXED INPUT PG'!G25</f>
        <v>-2853214</v>
      </c>
      <c r="H26" s="160">
        <f>'PLR SUM FIXED INPUT PG'!H25</f>
        <v>-3328855</v>
      </c>
      <c r="I26" s="160">
        <f>'PLR SUM FIXED INPUT PG'!I25</f>
        <v>-4079596</v>
      </c>
      <c r="J26" s="160">
        <f>'PLR SUM FIXED INPUT PG'!J25</f>
        <v>-4364108</v>
      </c>
      <c r="K26" s="160">
        <f>'PLR SUM FIXED INPUT PG'!K25</f>
        <v>-4211269</v>
      </c>
      <c r="L26" s="160">
        <f>'PLR SUM FIXED INPUT PG'!L25</f>
        <v>-4281251</v>
      </c>
      <c r="M26" s="160">
        <f>'PLR SUM FIXED INPUT PG'!M25</f>
        <v>-5396157</v>
      </c>
      <c r="N26" s="160">
        <f>'PLR SUM FIXED INPUT PG'!N25</f>
        <v>-5282765</v>
      </c>
      <c r="O26" s="160">
        <f>'PLR SUM FIXED INPUT PG'!O25</f>
        <v>-5156247</v>
      </c>
      <c r="P26" s="160">
        <f>'PLR SUM FIXED INPUT PG'!P25</f>
        <v>-4530604</v>
      </c>
      <c r="Q26" s="160">
        <f>'PLR SUM FIXED INPUT PG'!Q25</f>
        <v>-5065931</v>
      </c>
      <c r="R26" s="160">
        <f>'PLR SUM FIXED INPUT PG'!R25</f>
        <v>36388</v>
      </c>
      <c r="S26" s="160">
        <f>'PLR SUM FIXED INPUT PG'!S25</f>
        <v>37414</v>
      </c>
      <c r="T26" s="160">
        <f>'PLR SUM FIXED INPUT PG'!T25</f>
        <v>55455</v>
      </c>
      <c r="U26" s="160">
        <f>'PLR SUM FIXED INPUT PG'!U25</f>
        <v>75537</v>
      </c>
      <c r="V26" s="160">
        <f>'PLR SUM FIXED INPUT PG'!V25</f>
        <v>99628</v>
      </c>
      <c r="W26" s="160">
        <f>'PLR SUM FIXED INPUT PG'!W25</f>
        <v>93414</v>
      </c>
      <c r="X26" s="160">
        <f>'PLR SUM FIXED INPUT PG'!X25</f>
        <v>114188</v>
      </c>
      <c r="Y26" s="160">
        <f>'PLR SUM FIXED INPUT PG'!Y25</f>
        <v>0</v>
      </c>
      <c r="Z26" s="160">
        <f>'PLR SUM FIXED INPUT PG'!Z25</f>
        <v>0</v>
      </c>
      <c r="AA26" s="160">
        <f>SUM(C26:Z26)</f>
        <v>-64496889</v>
      </c>
    </row>
    <row r="27" spans="1:27" ht="11.25" customHeight="1" thickBot="1" x14ac:dyDescent="0.2">
      <c r="A27" s="160" t="str">
        <f>'PLR SUM FIXED INPUT PG'!A26</f>
        <v>MTM Plant Generation</v>
      </c>
      <c r="C27" s="160">
        <f>'PLR SUM FIXED INPUT PG'!C26</f>
        <v>15447481</v>
      </c>
      <c r="D27" s="160">
        <f>'PLR SUM FIXED INPUT PG'!D26</f>
        <v>11298903</v>
      </c>
      <c r="E27" s="160">
        <f>'PLR SUM FIXED INPUT PG'!E26</f>
        <v>4257648</v>
      </c>
      <c r="F27" s="160">
        <f>'PLR SUM FIXED INPUT PG'!F26</f>
        <v>1811930</v>
      </c>
      <c r="G27" s="160">
        <f>'PLR SUM FIXED INPUT PG'!G26</f>
        <v>2369536</v>
      </c>
      <c r="H27" s="160">
        <f>'PLR SUM FIXED INPUT PG'!H26</f>
        <v>4300416</v>
      </c>
      <c r="I27" s="160">
        <f>'PLR SUM FIXED INPUT PG'!I26</f>
        <v>6148627</v>
      </c>
      <c r="J27" s="160">
        <f>'PLR SUM FIXED INPUT PG'!J26</f>
        <v>5795409</v>
      </c>
      <c r="K27" s="160">
        <f>'PLR SUM FIXED INPUT PG'!K26</f>
        <v>6280973</v>
      </c>
      <c r="L27" s="160">
        <f>'PLR SUM FIXED INPUT PG'!L26</f>
        <v>6558596</v>
      </c>
      <c r="M27" s="160">
        <f>'PLR SUM FIXED INPUT PG'!M26</f>
        <v>6311212</v>
      </c>
      <c r="N27" s="160">
        <f>'PLR SUM FIXED INPUT PG'!N26</f>
        <v>6310234</v>
      </c>
      <c r="O27" s="160">
        <f>'PLR SUM FIXED INPUT PG'!O26</f>
        <v>2410502</v>
      </c>
      <c r="P27" s="160">
        <f>'PLR SUM FIXED INPUT PG'!P26</f>
        <v>1671494</v>
      </c>
      <c r="Q27" s="160">
        <f>'PLR SUM FIXED INPUT PG'!Q26</f>
        <v>1885746</v>
      </c>
      <c r="R27" s="160">
        <f>'PLR SUM FIXED INPUT PG'!R26</f>
        <v>218850</v>
      </c>
      <c r="S27" s="160">
        <f>'PLR SUM FIXED INPUT PG'!S26</f>
        <v>105759</v>
      </c>
      <c r="T27" s="160">
        <f>'PLR SUM FIXED INPUT PG'!T26</f>
        <v>249639</v>
      </c>
      <c r="U27" s="160">
        <f>'PLR SUM FIXED INPUT PG'!U26</f>
        <v>389357</v>
      </c>
      <c r="V27" s="160">
        <f>'PLR SUM FIXED INPUT PG'!V26</f>
        <v>395100</v>
      </c>
      <c r="W27" s="160">
        <f>'PLR SUM FIXED INPUT PG'!W26</f>
        <v>431133</v>
      </c>
      <c r="X27" s="160">
        <f>'PLR SUM FIXED INPUT PG'!X26</f>
        <v>412981</v>
      </c>
      <c r="Y27" s="160">
        <f>'PLR SUM FIXED INPUT PG'!Y26</f>
        <v>2204381</v>
      </c>
      <c r="Z27" s="160">
        <f>'PLR SUM FIXED INPUT PG'!Z26</f>
        <v>2499054</v>
      </c>
      <c r="AA27" s="160">
        <f>SUM(C27:Z27)</f>
        <v>89764961</v>
      </c>
    </row>
    <row r="28" spans="1:27" ht="11.25" customHeight="1" thickBot="1" x14ac:dyDescent="0.2">
      <c r="A28" s="163" t="str">
        <f>'PLR SUM FIXED INPUT PG'!A27</f>
        <v>Total MTM</v>
      </c>
      <c r="B28" s="164"/>
      <c r="C28" s="164">
        <f>SUM(C26:C27)</f>
        <v>9756456</v>
      </c>
      <c r="D28" s="164">
        <f t="shared" ref="D28:AA28" si="3">SUM(D26:D27)</f>
        <v>6772000</v>
      </c>
      <c r="E28" s="164">
        <f t="shared" si="3"/>
        <v>409245</v>
      </c>
      <c r="F28" s="164">
        <f t="shared" si="3"/>
        <v>-580655</v>
      </c>
      <c r="G28" s="164">
        <f t="shared" si="3"/>
        <v>-483678</v>
      </c>
      <c r="H28" s="164">
        <f t="shared" si="3"/>
        <v>971561</v>
      </c>
      <c r="I28" s="164">
        <f t="shared" si="3"/>
        <v>2069031</v>
      </c>
      <c r="J28" s="164">
        <f t="shared" si="3"/>
        <v>1431301</v>
      </c>
      <c r="K28" s="164">
        <f t="shared" si="3"/>
        <v>2069704</v>
      </c>
      <c r="L28" s="164">
        <f t="shared" si="3"/>
        <v>2277345</v>
      </c>
      <c r="M28" s="164">
        <f t="shared" si="3"/>
        <v>915055</v>
      </c>
      <c r="N28" s="164">
        <f t="shared" si="3"/>
        <v>1027469</v>
      </c>
      <c r="O28" s="164">
        <f t="shared" si="3"/>
        <v>-2745745</v>
      </c>
      <c r="P28" s="164">
        <f t="shared" si="3"/>
        <v>-2859110</v>
      </c>
      <c r="Q28" s="164">
        <f t="shared" si="3"/>
        <v>-3180185</v>
      </c>
      <c r="R28" s="164">
        <f t="shared" si="3"/>
        <v>255238</v>
      </c>
      <c r="S28" s="164">
        <f t="shared" si="3"/>
        <v>143173</v>
      </c>
      <c r="T28" s="164">
        <f t="shared" si="3"/>
        <v>305094</v>
      </c>
      <c r="U28" s="164">
        <f t="shared" si="3"/>
        <v>464894</v>
      </c>
      <c r="V28" s="164">
        <f t="shared" si="3"/>
        <v>494728</v>
      </c>
      <c r="W28" s="164">
        <f t="shared" si="3"/>
        <v>524547</v>
      </c>
      <c r="X28" s="164">
        <f t="shared" si="3"/>
        <v>527169</v>
      </c>
      <c r="Y28" s="164">
        <f t="shared" si="3"/>
        <v>2204381</v>
      </c>
      <c r="Z28" s="164">
        <f t="shared" si="3"/>
        <v>2499054</v>
      </c>
      <c r="AA28" s="164">
        <f t="shared" si="3"/>
        <v>25268072</v>
      </c>
    </row>
    <row r="29" spans="1:27" ht="11.25" customHeight="1" x14ac:dyDescent="0.15">
      <c r="A29" s="160" t="str">
        <f>'PLR SUM FIXED INPUT PG'!A28</f>
        <v>Prior Day MTM</v>
      </c>
      <c r="C29" s="160">
        <f>'PLR SUM FIXED INPUT PG'!C28</f>
        <v>9755981</v>
      </c>
      <c r="D29" s="160">
        <f>'PLR SUM FIXED INPUT PG'!D28</f>
        <v>6711952</v>
      </c>
      <c r="E29" s="160">
        <f>'PLR SUM FIXED INPUT PG'!E28</f>
        <v>391456</v>
      </c>
      <c r="F29" s="160">
        <f>'PLR SUM FIXED INPUT PG'!F28</f>
        <v>-554036</v>
      </c>
      <c r="G29" s="160">
        <f>'PLR SUM FIXED INPUT PG'!G28</f>
        <v>-497404</v>
      </c>
      <c r="H29" s="160">
        <f>'PLR SUM FIXED INPUT PG'!H28</f>
        <v>915748</v>
      </c>
      <c r="I29" s="160">
        <f>'PLR SUM FIXED INPUT PG'!I28</f>
        <v>2099453</v>
      </c>
      <c r="J29" s="160">
        <f>'PLR SUM FIXED INPUT PG'!J28</f>
        <v>1509528</v>
      </c>
      <c r="K29" s="160">
        <f>'PLR SUM FIXED INPUT PG'!K28</f>
        <v>2086896</v>
      </c>
      <c r="L29" s="160">
        <f>'PLR SUM FIXED INPUT PG'!L28</f>
        <v>2242624</v>
      </c>
      <c r="M29" s="160">
        <f>'PLR SUM FIXED INPUT PG'!M28</f>
        <v>870010</v>
      </c>
      <c r="N29" s="160">
        <f>'PLR SUM FIXED INPUT PG'!N28</f>
        <v>1022089</v>
      </c>
      <c r="O29" s="160">
        <f>'PLR SUM FIXED INPUT PG'!O28</f>
        <v>-2737378</v>
      </c>
      <c r="P29" s="160">
        <f>'PLR SUM FIXED INPUT PG'!P28</f>
        <v>-2865467</v>
      </c>
      <c r="Q29" s="160">
        <f>'PLR SUM FIXED INPUT PG'!Q28</f>
        <v>-3209991</v>
      </c>
      <c r="R29" s="160">
        <f>'PLR SUM FIXED INPUT PG'!R28</f>
        <v>260980</v>
      </c>
      <c r="S29" s="160">
        <f>'PLR SUM FIXED INPUT PG'!S28</f>
        <v>124656</v>
      </c>
      <c r="T29" s="160">
        <f>'PLR SUM FIXED INPUT PG'!T28</f>
        <v>299874</v>
      </c>
      <c r="U29" s="160">
        <f>'PLR SUM FIXED INPUT PG'!U28</f>
        <v>551719</v>
      </c>
      <c r="V29" s="160">
        <f>'PLR SUM FIXED INPUT PG'!V28</f>
        <v>611454</v>
      </c>
      <c r="W29" s="160">
        <f>'PLR SUM FIXED INPUT PG'!W28</f>
        <v>612441</v>
      </c>
      <c r="X29" s="160">
        <f>'PLR SUM FIXED INPUT PG'!X28</f>
        <v>561153</v>
      </c>
      <c r="Y29" s="160">
        <f>'PLR SUM FIXED INPUT PG'!Y28</f>
        <v>2251972</v>
      </c>
      <c r="Z29" s="160">
        <f>'PLR SUM FIXED INPUT PG'!Z28</f>
        <v>2564692</v>
      </c>
      <c r="AA29" s="160">
        <f>SUM(C29:Z29)</f>
        <v>25580402</v>
      </c>
    </row>
    <row r="30" spans="1:27" ht="11.25" customHeight="1" x14ac:dyDescent="0.15">
      <c r="A30" s="160" t="str">
        <f>'PLR SUM FIXED INPUT PG'!A29</f>
        <v>Delta</v>
      </c>
      <c r="C30" s="166">
        <f>C28-C29</f>
        <v>475</v>
      </c>
      <c r="D30" s="166">
        <f t="shared" ref="D30:AA30" si="4">D28-D29</f>
        <v>60048</v>
      </c>
      <c r="E30" s="166">
        <f t="shared" si="4"/>
        <v>17789</v>
      </c>
      <c r="F30" s="166">
        <f t="shared" si="4"/>
        <v>-26619</v>
      </c>
      <c r="G30" s="166">
        <f t="shared" si="4"/>
        <v>13726</v>
      </c>
      <c r="H30" s="166">
        <f t="shared" si="4"/>
        <v>55813</v>
      </c>
      <c r="I30" s="166">
        <f t="shared" si="4"/>
        <v>-30422</v>
      </c>
      <c r="J30" s="166">
        <f t="shared" si="4"/>
        <v>-78227</v>
      </c>
      <c r="K30" s="166">
        <f t="shared" si="4"/>
        <v>-17192</v>
      </c>
      <c r="L30" s="166">
        <f t="shared" si="4"/>
        <v>34721</v>
      </c>
      <c r="M30" s="166">
        <f t="shared" si="4"/>
        <v>45045</v>
      </c>
      <c r="N30" s="166">
        <f t="shared" si="4"/>
        <v>5380</v>
      </c>
      <c r="O30" s="166">
        <f t="shared" si="4"/>
        <v>-8367</v>
      </c>
      <c r="P30" s="166">
        <f t="shared" si="4"/>
        <v>6357</v>
      </c>
      <c r="Q30" s="166">
        <f t="shared" si="4"/>
        <v>29806</v>
      </c>
      <c r="R30" s="166">
        <f t="shared" si="4"/>
        <v>-5742</v>
      </c>
      <c r="S30" s="166">
        <f t="shared" si="4"/>
        <v>18517</v>
      </c>
      <c r="T30" s="166">
        <f t="shared" si="4"/>
        <v>5220</v>
      </c>
      <c r="U30" s="166">
        <f t="shared" si="4"/>
        <v>-86825</v>
      </c>
      <c r="V30" s="166">
        <f t="shared" si="4"/>
        <v>-116726</v>
      </c>
      <c r="W30" s="166">
        <f t="shared" si="4"/>
        <v>-87894</v>
      </c>
      <c r="X30" s="166">
        <f t="shared" si="4"/>
        <v>-33984</v>
      </c>
      <c r="Y30" s="166">
        <f t="shared" si="4"/>
        <v>-47591</v>
      </c>
      <c r="Z30" s="166">
        <f t="shared" si="4"/>
        <v>-65638</v>
      </c>
      <c r="AA30" s="166">
        <f t="shared" si="4"/>
        <v>-312330</v>
      </c>
    </row>
    <row r="31" spans="1:27" ht="11.25" customHeight="1" thickBot="1" x14ac:dyDescent="0.2">
      <c r="A31" s="160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</row>
    <row r="32" spans="1:27" ht="13.5" customHeight="1" thickBot="1" x14ac:dyDescent="0.2">
      <c r="A32" s="177" t="s">
        <v>151</v>
      </c>
    </row>
    <row r="33" spans="1:27" ht="13.5" customHeight="1" x14ac:dyDescent="0.15">
      <c r="A33" s="168" t="s">
        <v>144</v>
      </c>
    </row>
    <row r="34" spans="1:27" ht="11.25" customHeight="1" x14ac:dyDescent="0.15">
      <c r="A34" s="160" t="str">
        <f>'PLR SUM INDEX INPUT PG'!A7</f>
        <v>Aeco</v>
      </c>
      <c r="C34" s="160">
        <f>'PLR SUM INDEX INPUT PG'!C7</f>
        <v>0</v>
      </c>
      <c r="D34" s="160">
        <f>'PLR SUM INDEX INPUT PG'!D7</f>
        <v>0</v>
      </c>
      <c r="E34" s="160">
        <f>'PLR SUM INDEX INPUT PG'!E7</f>
        <v>0</v>
      </c>
      <c r="F34" s="160">
        <f>'PLR SUM INDEX INPUT PG'!F7</f>
        <v>0</v>
      </c>
      <c r="G34" s="160">
        <f>'PLR SUM INDEX INPUT PG'!G7</f>
        <v>0</v>
      </c>
      <c r="H34" s="160">
        <f>'PLR SUM INDEX INPUT PG'!H7</f>
        <v>0</v>
      </c>
      <c r="I34" s="160">
        <f>'PLR SUM INDEX INPUT PG'!I7</f>
        <v>0</v>
      </c>
      <c r="J34" s="160">
        <f>'PLR SUM INDEX INPUT PG'!J7</f>
        <v>0</v>
      </c>
      <c r="K34" s="160">
        <f>'PLR SUM INDEX INPUT PG'!K7</f>
        <v>0</v>
      </c>
      <c r="L34" s="160">
        <f>'PLR SUM INDEX INPUT PG'!L7</f>
        <v>0</v>
      </c>
      <c r="M34" s="160">
        <f>'PLR SUM INDEX INPUT PG'!M7</f>
        <v>0</v>
      </c>
      <c r="N34" s="160">
        <f>'PLR SUM INDEX INPUT PG'!N7</f>
        <v>0</v>
      </c>
      <c r="O34" s="160">
        <f>'PLR SUM INDEX INPUT PG'!O7</f>
        <v>0</v>
      </c>
      <c r="P34" s="160">
        <f>'PLR SUM INDEX INPUT PG'!P7</f>
        <v>0</v>
      </c>
      <c r="Q34" s="160">
        <f>'PLR SUM INDEX INPUT PG'!Q7</f>
        <v>0</v>
      </c>
      <c r="R34" s="160">
        <f>'PLR SUM INDEX INPUT PG'!R7</f>
        <v>0</v>
      </c>
      <c r="S34" s="160">
        <f>'PLR SUM INDEX INPUT PG'!S7</f>
        <v>0</v>
      </c>
      <c r="T34" s="160">
        <f>'PLR SUM INDEX INPUT PG'!T7</f>
        <v>0</v>
      </c>
      <c r="U34" s="160">
        <f>'PLR SUM INDEX INPUT PG'!U7</f>
        <v>0</v>
      </c>
      <c r="V34" s="160">
        <f>'PLR SUM INDEX INPUT PG'!V7</f>
        <v>0</v>
      </c>
      <c r="W34" s="160">
        <f>'PLR SUM INDEX INPUT PG'!W7</f>
        <v>0</v>
      </c>
      <c r="X34" s="160">
        <f>'PLR SUM INDEX INPUT PG'!X7</f>
        <v>0</v>
      </c>
      <c r="Y34" s="160">
        <f>'PLR SUM INDEX INPUT PG'!Y7</f>
        <v>0</v>
      </c>
      <c r="Z34" s="160">
        <f>'PLR SUM INDEX INPUT PG'!Z7</f>
        <v>0</v>
      </c>
    </row>
    <row r="35" spans="1:27" ht="11.25" customHeight="1" x14ac:dyDescent="0.15">
      <c r="A35" s="160" t="str">
        <f>'PLR SUM INDEX INPUT PG'!A11</f>
        <v>Sumas</v>
      </c>
      <c r="C35" s="160">
        <f>'PLR SUM INDEX INPUT PG'!C11</f>
        <v>25000</v>
      </c>
      <c r="D35" s="160">
        <f>'PLR SUM INDEX INPUT PG'!D11</f>
        <v>25000</v>
      </c>
      <c r="E35" s="160">
        <f>'PLR SUM INDEX INPUT PG'!E11</f>
        <v>25000</v>
      </c>
      <c r="F35" s="160">
        <f>'PLR SUM INDEX INPUT PG'!F11</f>
        <v>0</v>
      </c>
      <c r="G35" s="160">
        <f>'PLR SUM INDEX INPUT PG'!G11</f>
        <v>0</v>
      </c>
      <c r="H35" s="160">
        <f>'PLR SUM INDEX INPUT PG'!H11</f>
        <v>0</v>
      </c>
      <c r="I35" s="160">
        <f>'PLR SUM INDEX INPUT PG'!I11</f>
        <v>0</v>
      </c>
      <c r="J35" s="160">
        <f>'PLR SUM INDEX INPUT PG'!J11</f>
        <v>0</v>
      </c>
      <c r="K35" s="160">
        <f>'PLR SUM INDEX INPUT PG'!K11</f>
        <v>0</v>
      </c>
      <c r="L35" s="160">
        <f>'PLR SUM INDEX INPUT PG'!L11</f>
        <v>0</v>
      </c>
      <c r="M35" s="160">
        <f>'PLR SUM INDEX INPUT PG'!M11</f>
        <v>0</v>
      </c>
      <c r="N35" s="160">
        <f>'PLR SUM INDEX INPUT PG'!N11</f>
        <v>0</v>
      </c>
      <c r="O35" s="160">
        <f>'PLR SUM INDEX INPUT PG'!O11</f>
        <v>0</v>
      </c>
      <c r="P35" s="160">
        <f>'PLR SUM INDEX INPUT PG'!P11</f>
        <v>0</v>
      </c>
      <c r="Q35" s="160">
        <f>'PLR SUM INDEX INPUT PG'!Q11</f>
        <v>0</v>
      </c>
      <c r="R35" s="160">
        <f>'PLR SUM INDEX INPUT PG'!R11</f>
        <v>0</v>
      </c>
      <c r="S35" s="160">
        <f>'PLR SUM INDEX INPUT PG'!S11</f>
        <v>0</v>
      </c>
      <c r="T35" s="160">
        <f>'PLR SUM INDEX INPUT PG'!T11</f>
        <v>0</v>
      </c>
      <c r="U35" s="160">
        <f>'PLR SUM INDEX INPUT PG'!U11</f>
        <v>0</v>
      </c>
      <c r="V35" s="160">
        <f>'PLR SUM INDEX INPUT PG'!V11</f>
        <v>0</v>
      </c>
      <c r="W35" s="160">
        <f>'PLR SUM INDEX INPUT PG'!W11</f>
        <v>0</v>
      </c>
      <c r="X35" s="160">
        <f>'PLR SUM INDEX INPUT PG'!X11</f>
        <v>0</v>
      </c>
      <c r="Y35" s="160">
        <f>'PLR SUM INDEX INPUT PG'!Y11</f>
        <v>0</v>
      </c>
      <c r="Z35" s="160">
        <f>'PLR SUM INDEX INPUT PG'!Z11</f>
        <v>0</v>
      </c>
    </row>
    <row r="36" spans="1:27" ht="11.25" customHeight="1" thickBot="1" x14ac:dyDescent="0.2">
      <c r="A36" s="160" t="str">
        <f>'PLR SUM INDEX INPUT PG'!A12</f>
        <v>Rockies</v>
      </c>
      <c r="C36" s="160">
        <f>'PLR SUM INDEX INPUT PG'!C12</f>
        <v>0</v>
      </c>
      <c r="D36" s="160">
        <f>'PLR SUM INDEX INPUT PG'!D12</f>
        <v>0</v>
      </c>
      <c r="E36" s="160">
        <f>'PLR SUM INDEX INPUT PG'!E12</f>
        <v>0</v>
      </c>
      <c r="F36" s="160">
        <f>'PLR SUM INDEX INPUT PG'!F12</f>
        <v>0</v>
      </c>
      <c r="G36" s="160">
        <f>'PLR SUM INDEX INPUT PG'!G12</f>
        <v>0</v>
      </c>
      <c r="H36" s="160">
        <f>'PLR SUM INDEX INPUT PG'!H12</f>
        <v>0</v>
      </c>
      <c r="I36" s="160">
        <f>'PLR SUM INDEX INPUT PG'!I12</f>
        <v>0</v>
      </c>
      <c r="J36" s="160">
        <f>'PLR SUM INDEX INPUT PG'!J12</f>
        <v>0</v>
      </c>
      <c r="K36" s="160">
        <f>'PLR SUM INDEX INPUT PG'!K12</f>
        <v>0</v>
      </c>
      <c r="L36" s="160">
        <f>'PLR SUM INDEX INPUT PG'!L12</f>
        <v>0</v>
      </c>
      <c r="M36" s="160">
        <f>'PLR SUM INDEX INPUT PG'!M12</f>
        <v>0</v>
      </c>
      <c r="N36" s="160">
        <f>'PLR SUM INDEX INPUT PG'!N12</f>
        <v>0</v>
      </c>
      <c r="O36" s="160">
        <f>'PLR SUM INDEX INPUT PG'!O12</f>
        <v>0</v>
      </c>
      <c r="P36" s="160">
        <f>'PLR SUM INDEX INPUT PG'!P12</f>
        <v>0</v>
      </c>
      <c r="Q36" s="160">
        <f>'PLR SUM INDEX INPUT PG'!Q12</f>
        <v>0</v>
      </c>
      <c r="R36" s="160">
        <f>'PLR SUM INDEX INPUT PG'!R12</f>
        <v>0</v>
      </c>
      <c r="S36" s="160">
        <f>'PLR SUM INDEX INPUT PG'!S12</f>
        <v>0</v>
      </c>
      <c r="T36" s="160">
        <f>'PLR SUM INDEX INPUT PG'!T12</f>
        <v>0</v>
      </c>
      <c r="U36" s="160">
        <f>'PLR SUM INDEX INPUT PG'!U12</f>
        <v>0</v>
      </c>
      <c r="V36" s="160">
        <f>'PLR SUM INDEX INPUT PG'!V12</f>
        <v>0</v>
      </c>
      <c r="W36" s="160">
        <f>'PLR SUM INDEX INPUT PG'!W12</f>
        <v>0</v>
      </c>
      <c r="X36" s="160">
        <f>'PLR SUM INDEX INPUT PG'!X12</f>
        <v>0</v>
      </c>
      <c r="Y36" s="160">
        <f>'PLR SUM INDEX INPUT PG'!Y12</f>
        <v>0</v>
      </c>
      <c r="Z36" s="160">
        <f>'PLR SUM INDEX INPUT PG'!Z12</f>
        <v>0</v>
      </c>
    </row>
    <row r="37" spans="1:27" ht="11.25" customHeight="1" thickBot="1" x14ac:dyDescent="0.2">
      <c r="A37" s="163" t="s">
        <v>147</v>
      </c>
      <c r="B37" s="164"/>
      <c r="C37" s="164">
        <f>SUM(C34:C36)</f>
        <v>25000</v>
      </c>
      <c r="D37" s="164">
        <f t="shared" ref="D37:Z37" si="5">SUM(D34:D36)</f>
        <v>25000</v>
      </c>
      <c r="E37" s="164">
        <f t="shared" si="5"/>
        <v>25000</v>
      </c>
      <c r="F37" s="164">
        <f t="shared" si="5"/>
        <v>0</v>
      </c>
      <c r="G37" s="164">
        <f t="shared" si="5"/>
        <v>0</v>
      </c>
      <c r="H37" s="164">
        <f t="shared" si="5"/>
        <v>0</v>
      </c>
      <c r="I37" s="164">
        <f t="shared" si="5"/>
        <v>0</v>
      </c>
      <c r="J37" s="164">
        <f t="shared" si="5"/>
        <v>0</v>
      </c>
      <c r="K37" s="164">
        <f t="shared" si="5"/>
        <v>0</v>
      </c>
      <c r="L37" s="164">
        <f t="shared" si="5"/>
        <v>0</v>
      </c>
      <c r="M37" s="164">
        <f t="shared" si="5"/>
        <v>0</v>
      </c>
      <c r="N37" s="164">
        <f t="shared" si="5"/>
        <v>0</v>
      </c>
      <c r="O37" s="164">
        <f t="shared" si="5"/>
        <v>0</v>
      </c>
      <c r="P37" s="164">
        <f t="shared" si="5"/>
        <v>0</v>
      </c>
      <c r="Q37" s="164">
        <f t="shared" si="5"/>
        <v>0</v>
      </c>
      <c r="R37" s="164">
        <f t="shared" si="5"/>
        <v>0</v>
      </c>
      <c r="S37" s="164">
        <f t="shared" si="5"/>
        <v>0</v>
      </c>
      <c r="T37" s="164">
        <f t="shared" si="5"/>
        <v>0</v>
      </c>
      <c r="U37" s="164">
        <f t="shared" si="5"/>
        <v>0</v>
      </c>
      <c r="V37" s="164">
        <f t="shared" si="5"/>
        <v>0</v>
      </c>
      <c r="W37" s="164">
        <f t="shared" si="5"/>
        <v>0</v>
      </c>
      <c r="X37" s="164">
        <f t="shared" si="5"/>
        <v>0</v>
      </c>
      <c r="Y37" s="164">
        <f t="shared" si="5"/>
        <v>0</v>
      </c>
      <c r="Z37" s="164">
        <f t="shared" si="5"/>
        <v>0</v>
      </c>
    </row>
    <row r="38" spans="1:27" ht="11.25" customHeight="1" x14ac:dyDescent="0.15">
      <c r="A38" s="160" t="str">
        <f>'PLR SUM INDEX INPUT PG'!A21</f>
        <v>Prior Dth/Day</v>
      </c>
      <c r="C38" s="160">
        <f>'PLR SUM INDEX INPUT PG'!C21</f>
        <v>25000</v>
      </c>
      <c r="D38" s="160">
        <f>'PLR SUM INDEX INPUT PG'!D21</f>
        <v>25000</v>
      </c>
      <c r="E38" s="160">
        <f>'PLR SUM INDEX INPUT PG'!E21</f>
        <v>25000</v>
      </c>
      <c r="F38" s="160">
        <f>'PLR SUM INDEX INPUT PG'!F21</f>
        <v>0</v>
      </c>
      <c r="G38" s="160">
        <f>'PLR SUM INDEX INPUT PG'!G21</f>
        <v>0</v>
      </c>
      <c r="H38" s="160">
        <f>'PLR SUM INDEX INPUT PG'!H21</f>
        <v>0</v>
      </c>
      <c r="I38" s="160">
        <f>'PLR SUM INDEX INPUT PG'!I21</f>
        <v>0</v>
      </c>
      <c r="J38" s="160">
        <f>'PLR SUM INDEX INPUT PG'!J21</f>
        <v>0</v>
      </c>
      <c r="K38" s="160">
        <f>'PLR SUM INDEX INPUT PG'!K21</f>
        <v>0</v>
      </c>
      <c r="L38" s="160">
        <f>'PLR SUM INDEX INPUT PG'!L21</f>
        <v>0</v>
      </c>
      <c r="M38" s="160">
        <f>'PLR SUM INDEX INPUT PG'!M21</f>
        <v>0</v>
      </c>
      <c r="N38" s="160">
        <f>'PLR SUM INDEX INPUT PG'!N21</f>
        <v>0</v>
      </c>
      <c r="O38" s="160">
        <f>'PLR SUM INDEX INPUT PG'!O21</f>
        <v>0</v>
      </c>
      <c r="P38" s="160">
        <f>'PLR SUM INDEX INPUT PG'!P21</f>
        <v>0</v>
      </c>
      <c r="Q38" s="160">
        <f>'PLR SUM INDEX INPUT PG'!Q21</f>
        <v>0</v>
      </c>
      <c r="R38" s="160">
        <f>'PLR SUM INDEX INPUT PG'!R21</f>
        <v>0</v>
      </c>
      <c r="S38" s="160">
        <f>'PLR SUM INDEX INPUT PG'!S21</f>
        <v>0</v>
      </c>
      <c r="T38" s="160">
        <f>'PLR SUM INDEX INPUT PG'!T21</f>
        <v>0</v>
      </c>
      <c r="U38" s="160">
        <f>'PLR SUM INDEX INPUT PG'!U21</f>
        <v>0</v>
      </c>
      <c r="V38" s="160">
        <f>'PLR SUM INDEX INPUT PG'!V21</f>
        <v>0</v>
      </c>
      <c r="W38" s="160">
        <f>'PLR SUM INDEX INPUT PG'!W21</f>
        <v>0</v>
      </c>
      <c r="X38" s="160">
        <f>'PLR SUM INDEX INPUT PG'!X21</f>
        <v>0</v>
      </c>
      <c r="Y38" s="160">
        <f>'PLR SUM INDEX INPUT PG'!Y21</f>
        <v>0</v>
      </c>
      <c r="Z38" s="160">
        <f>'PLR SUM INDEX INPUT PG'!Z21</f>
        <v>0</v>
      </c>
    </row>
    <row r="39" spans="1:27" ht="11.25" customHeight="1" x14ac:dyDescent="0.15">
      <c r="A39" s="160" t="str">
        <f>'PLR SUM INDEX INPUT PG'!A22</f>
        <v>Delta</v>
      </c>
      <c r="C39" s="166">
        <f>'PLR SUM INDEX INPUT PG'!C22</f>
        <v>0</v>
      </c>
      <c r="D39" s="166">
        <f>'PLR SUM INDEX INPUT PG'!D22</f>
        <v>0</v>
      </c>
      <c r="E39" s="166">
        <f>'PLR SUM INDEX INPUT PG'!E22</f>
        <v>0</v>
      </c>
      <c r="F39" s="166">
        <f>'PLR SUM INDEX INPUT PG'!F22</f>
        <v>0</v>
      </c>
      <c r="G39" s="166">
        <f>'PLR SUM INDEX INPUT PG'!G22</f>
        <v>0</v>
      </c>
      <c r="H39" s="166">
        <f>'PLR SUM INDEX INPUT PG'!H22</f>
        <v>0</v>
      </c>
      <c r="I39" s="166">
        <f>'PLR SUM INDEX INPUT PG'!I22</f>
        <v>0</v>
      </c>
      <c r="J39" s="166">
        <f>'PLR SUM INDEX INPUT PG'!J22</f>
        <v>0</v>
      </c>
      <c r="K39" s="166">
        <f>'PLR SUM INDEX INPUT PG'!K22</f>
        <v>0</v>
      </c>
      <c r="L39" s="166">
        <f>'PLR SUM INDEX INPUT PG'!L22</f>
        <v>0</v>
      </c>
      <c r="M39" s="166">
        <f>'PLR SUM INDEX INPUT PG'!M22</f>
        <v>0</v>
      </c>
      <c r="N39" s="166">
        <f>'PLR SUM INDEX INPUT PG'!N22</f>
        <v>0</v>
      </c>
      <c r="O39" s="166">
        <f>'PLR SUM INDEX INPUT PG'!O22</f>
        <v>0</v>
      </c>
      <c r="P39" s="166">
        <f>'PLR SUM INDEX INPUT PG'!P22</f>
        <v>0</v>
      </c>
      <c r="Q39" s="166">
        <f>'PLR SUM INDEX INPUT PG'!Q22</f>
        <v>0</v>
      </c>
      <c r="R39" s="166">
        <f>'PLR SUM INDEX INPUT PG'!R22</f>
        <v>0</v>
      </c>
      <c r="S39" s="166">
        <f>'PLR SUM INDEX INPUT PG'!S22</f>
        <v>0</v>
      </c>
      <c r="T39" s="166">
        <f>'PLR SUM INDEX INPUT PG'!T22</f>
        <v>0</v>
      </c>
      <c r="U39" s="166">
        <f>'PLR SUM INDEX INPUT PG'!U22</f>
        <v>0</v>
      </c>
      <c r="V39" s="166">
        <f>'PLR SUM INDEX INPUT PG'!V22</f>
        <v>0</v>
      </c>
      <c r="W39" s="166">
        <f>'PLR SUM INDEX INPUT PG'!W22</f>
        <v>0</v>
      </c>
      <c r="X39" s="166">
        <f>'PLR SUM INDEX INPUT PG'!X22</f>
        <v>0</v>
      </c>
      <c r="Y39" s="166">
        <f>'PLR SUM INDEX INPUT PG'!Y22</f>
        <v>0</v>
      </c>
      <c r="Z39" s="166">
        <f>'PLR SUM INDEX INPUT PG'!Z22</f>
        <v>0</v>
      </c>
    </row>
    <row r="41" spans="1:27" ht="13.5" customHeight="1" x14ac:dyDescent="0.15">
      <c r="A41" s="158" t="s">
        <v>1</v>
      </c>
    </row>
    <row r="42" spans="1:27" ht="13.5" customHeight="1" thickBot="1" x14ac:dyDescent="0.2">
      <c r="A42" s="157" t="s">
        <v>145</v>
      </c>
      <c r="C42" s="157">
        <f>'PLR SUM INDEX INPUT PG'!C25</f>
        <v>-328476</v>
      </c>
      <c r="D42" s="157">
        <f>'PLR SUM INDEX INPUT PG'!D25</f>
        <v>-295834</v>
      </c>
      <c r="E42" s="157">
        <f>'PLR SUM INDEX INPUT PG'!E25</f>
        <v>-326734</v>
      </c>
      <c r="F42" s="157">
        <f>'PLR SUM INDEX INPUT PG'!F25</f>
        <v>0</v>
      </c>
      <c r="G42" s="157">
        <f>'PLR SUM INDEX INPUT PG'!G25</f>
        <v>0</v>
      </c>
      <c r="H42" s="157">
        <f>'PLR SUM INDEX INPUT PG'!H25</f>
        <v>0</v>
      </c>
      <c r="I42" s="157">
        <f>'PLR SUM INDEX INPUT PG'!I25</f>
        <v>0</v>
      </c>
      <c r="J42" s="157">
        <f>'PLR SUM INDEX INPUT PG'!J25</f>
        <v>0</v>
      </c>
      <c r="K42" s="157">
        <f>'PLR SUM INDEX INPUT PG'!K25</f>
        <v>0</v>
      </c>
      <c r="L42" s="157">
        <f>'PLR SUM INDEX INPUT PG'!L25</f>
        <v>0</v>
      </c>
      <c r="M42" s="157">
        <f>'PLR SUM INDEX INPUT PG'!M25</f>
        <v>0</v>
      </c>
      <c r="N42" s="157">
        <f>'PLR SUM INDEX INPUT PG'!N25</f>
        <v>0</v>
      </c>
      <c r="O42" s="157">
        <f>'PLR SUM INDEX INPUT PG'!O25</f>
        <v>0</v>
      </c>
      <c r="P42" s="157">
        <f>'PLR SUM INDEX INPUT PG'!P25</f>
        <v>0</v>
      </c>
      <c r="Q42" s="157">
        <f>'PLR SUM INDEX INPUT PG'!Q25</f>
        <v>0</v>
      </c>
      <c r="R42" s="157">
        <f>'PLR SUM INDEX INPUT PG'!R25</f>
        <v>0</v>
      </c>
      <c r="S42" s="157">
        <f>'PLR SUM INDEX INPUT PG'!S25</f>
        <v>0</v>
      </c>
      <c r="T42" s="157">
        <f>'PLR SUM INDEX INPUT PG'!T25</f>
        <v>0</v>
      </c>
      <c r="U42" s="157">
        <f>'PLR SUM INDEX INPUT PG'!U25</f>
        <v>0</v>
      </c>
      <c r="V42" s="157">
        <f>'PLR SUM INDEX INPUT PG'!V25</f>
        <v>0</v>
      </c>
      <c r="W42" s="157">
        <f>'PLR SUM INDEX INPUT PG'!W25</f>
        <v>0</v>
      </c>
      <c r="X42" s="157">
        <f>'PLR SUM INDEX INPUT PG'!X25</f>
        <v>0</v>
      </c>
      <c r="Y42" s="157">
        <f>'PLR SUM INDEX INPUT PG'!Y25</f>
        <v>0</v>
      </c>
      <c r="Z42" s="157">
        <f>'PLR SUM INDEX INPUT PG'!Z25</f>
        <v>0</v>
      </c>
      <c r="AA42" s="157">
        <f>'PLR SUM INDEX INPUT PG'!AA25</f>
        <v>-951044</v>
      </c>
    </row>
    <row r="43" spans="1:27" ht="11.25" customHeight="1" thickBot="1" x14ac:dyDescent="0.2">
      <c r="A43" s="163" t="s">
        <v>146</v>
      </c>
      <c r="B43" s="164"/>
      <c r="C43" s="164">
        <f>SUM(C42)</f>
        <v>-328476</v>
      </c>
      <c r="D43" s="164">
        <f t="shared" ref="D43:AA43" si="6">SUM(D42)</f>
        <v>-295834</v>
      </c>
      <c r="E43" s="164">
        <f t="shared" si="6"/>
        <v>-326734</v>
      </c>
      <c r="F43" s="164">
        <f t="shared" si="6"/>
        <v>0</v>
      </c>
      <c r="G43" s="164">
        <f t="shared" si="6"/>
        <v>0</v>
      </c>
      <c r="H43" s="164">
        <f t="shared" si="6"/>
        <v>0</v>
      </c>
      <c r="I43" s="164">
        <f t="shared" si="6"/>
        <v>0</v>
      </c>
      <c r="J43" s="164">
        <f t="shared" si="6"/>
        <v>0</v>
      </c>
      <c r="K43" s="164">
        <f t="shared" si="6"/>
        <v>0</v>
      </c>
      <c r="L43" s="164">
        <f t="shared" si="6"/>
        <v>0</v>
      </c>
      <c r="M43" s="164">
        <f t="shared" si="6"/>
        <v>0</v>
      </c>
      <c r="N43" s="164">
        <f t="shared" si="6"/>
        <v>0</v>
      </c>
      <c r="O43" s="164">
        <f t="shared" si="6"/>
        <v>0</v>
      </c>
      <c r="P43" s="164">
        <f t="shared" si="6"/>
        <v>0</v>
      </c>
      <c r="Q43" s="164">
        <f t="shared" si="6"/>
        <v>0</v>
      </c>
      <c r="R43" s="164">
        <f t="shared" si="6"/>
        <v>0</v>
      </c>
      <c r="S43" s="164">
        <f t="shared" si="6"/>
        <v>0</v>
      </c>
      <c r="T43" s="164">
        <f t="shared" si="6"/>
        <v>0</v>
      </c>
      <c r="U43" s="164">
        <f t="shared" si="6"/>
        <v>0</v>
      </c>
      <c r="V43" s="164">
        <f t="shared" si="6"/>
        <v>0</v>
      </c>
      <c r="W43" s="164">
        <f t="shared" si="6"/>
        <v>0</v>
      </c>
      <c r="X43" s="164">
        <f t="shared" si="6"/>
        <v>0</v>
      </c>
      <c r="Y43" s="164">
        <f t="shared" si="6"/>
        <v>0</v>
      </c>
      <c r="Z43" s="164">
        <f t="shared" si="6"/>
        <v>0</v>
      </c>
      <c r="AA43" s="164">
        <f t="shared" si="6"/>
        <v>-951044</v>
      </c>
    </row>
    <row r="44" spans="1:27" ht="11.25" customHeight="1" x14ac:dyDescent="0.15">
      <c r="A44" s="160" t="s">
        <v>2</v>
      </c>
      <c r="C44" s="160">
        <f>'PLR SUM INDEX INPUT PG'!C28</f>
        <v>-328445</v>
      </c>
      <c r="D44" s="160">
        <f>'PLR SUM INDEX INPUT PG'!D28</f>
        <v>-295806</v>
      </c>
      <c r="E44" s="160">
        <f>'PLR SUM INDEX INPUT PG'!E28</f>
        <v>-326704</v>
      </c>
      <c r="F44" s="160">
        <f>'PLR SUM INDEX INPUT PG'!F28</f>
        <v>0</v>
      </c>
      <c r="G44" s="160">
        <f>'PLR SUM INDEX INPUT PG'!G28</f>
        <v>0</v>
      </c>
      <c r="H44" s="160">
        <f>'PLR SUM INDEX INPUT PG'!H28</f>
        <v>0</v>
      </c>
      <c r="I44" s="160">
        <f>'PLR SUM INDEX INPUT PG'!I28</f>
        <v>0</v>
      </c>
      <c r="J44" s="160">
        <f>'PLR SUM INDEX INPUT PG'!J28</f>
        <v>0</v>
      </c>
      <c r="K44" s="160">
        <f>'PLR SUM INDEX INPUT PG'!K28</f>
        <v>0</v>
      </c>
      <c r="L44" s="160">
        <f>'PLR SUM INDEX INPUT PG'!L28</f>
        <v>0</v>
      </c>
      <c r="M44" s="160">
        <f>'PLR SUM INDEX INPUT PG'!M28</f>
        <v>0</v>
      </c>
      <c r="N44" s="160">
        <f>'PLR SUM INDEX INPUT PG'!N28</f>
        <v>0</v>
      </c>
      <c r="O44" s="160">
        <f>'PLR SUM INDEX INPUT PG'!O28</f>
        <v>0</v>
      </c>
      <c r="P44" s="160">
        <f>'PLR SUM INDEX INPUT PG'!P28</f>
        <v>0</v>
      </c>
      <c r="Q44" s="160">
        <f>'PLR SUM INDEX INPUT PG'!Q28</f>
        <v>0</v>
      </c>
      <c r="R44" s="160">
        <f>'PLR SUM INDEX INPUT PG'!R28</f>
        <v>0</v>
      </c>
      <c r="S44" s="160">
        <f>'PLR SUM INDEX INPUT PG'!S28</f>
        <v>0</v>
      </c>
      <c r="T44" s="160">
        <f>'PLR SUM INDEX INPUT PG'!T28</f>
        <v>0</v>
      </c>
      <c r="U44" s="160">
        <f>'PLR SUM INDEX INPUT PG'!U28</f>
        <v>0</v>
      </c>
      <c r="V44" s="160">
        <f>'PLR SUM INDEX INPUT PG'!V28</f>
        <v>0</v>
      </c>
      <c r="W44" s="160">
        <f>'PLR SUM INDEX INPUT PG'!W28</f>
        <v>0</v>
      </c>
      <c r="X44" s="160">
        <f>'PLR SUM INDEX INPUT PG'!X28</f>
        <v>0</v>
      </c>
      <c r="Y44" s="160">
        <f>'PLR SUM INDEX INPUT PG'!Y28</f>
        <v>0</v>
      </c>
      <c r="Z44" s="160">
        <f>'PLR SUM INDEX INPUT PG'!Z28</f>
        <v>0</v>
      </c>
      <c r="AA44" s="160">
        <f>'PLR SUM INDEX INPUT PG'!AA28</f>
        <v>-950955</v>
      </c>
    </row>
    <row r="45" spans="1:27" ht="11.25" customHeight="1" x14ac:dyDescent="0.15">
      <c r="A45" s="160" t="s">
        <v>0</v>
      </c>
      <c r="C45" s="166">
        <f>'PLR SUM INDEX INPUT PG'!C29</f>
        <v>-31</v>
      </c>
      <c r="D45" s="166">
        <f>'PLR SUM INDEX INPUT PG'!D29</f>
        <v>-28</v>
      </c>
      <c r="E45" s="166">
        <f>'PLR SUM INDEX INPUT PG'!E29</f>
        <v>-30</v>
      </c>
      <c r="F45" s="166">
        <f>'PLR SUM INDEX INPUT PG'!F29</f>
        <v>0</v>
      </c>
      <c r="G45" s="166">
        <f>'PLR SUM INDEX INPUT PG'!G29</f>
        <v>0</v>
      </c>
      <c r="H45" s="166">
        <f>'PLR SUM INDEX INPUT PG'!H29</f>
        <v>0</v>
      </c>
      <c r="I45" s="166">
        <f>'PLR SUM INDEX INPUT PG'!I29</f>
        <v>0</v>
      </c>
      <c r="J45" s="166">
        <f>'PLR SUM INDEX INPUT PG'!J29</f>
        <v>0</v>
      </c>
      <c r="K45" s="166">
        <f>'PLR SUM INDEX INPUT PG'!K29</f>
        <v>0</v>
      </c>
      <c r="L45" s="166">
        <f>'PLR SUM INDEX INPUT PG'!L29</f>
        <v>0</v>
      </c>
      <c r="M45" s="166">
        <f>'PLR SUM INDEX INPUT PG'!M29</f>
        <v>0</v>
      </c>
      <c r="N45" s="166">
        <f>'PLR SUM INDEX INPUT PG'!N29</f>
        <v>0</v>
      </c>
      <c r="O45" s="166">
        <f>'PLR SUM INDEX INPUT PG'!O29</f>
        <v>0</v>
      </c>
      <c r="P45" s="166">
        <f>'PLR SUM INDEX INPUT PG'!P29</f>
        <v>0</v>
      </c>
      <c r="Q45" s="166">
        <f>'PLR SUM INDEX INPUT PG'!Q29</f>
        <v>0</v>
      </c>
      <c r="R45" s="166">
        <f>'PLR SUM INDEX INPUT PG'!R29</f>
        <v>0</v>
      </c>
      <c r="S45" s="166">
        <f>'PLR SUM INDEX INPUT PG'!S29</f>
        <v>0</v>
      </c>
      <c r="T45" s="166">
        <f>'PLR SUM INDEX INPUT PG'!T29</f>
        <v>0</v>
      </c>
      <c r="U45" s="166">
        <f>'PLR SUM INDEX INPUT PG'!U29</f>
        <v>0</v>
      </c>
      <c r="V45" s="166">
        <f>'PLR SUM INDEX INPUT PG'!V29</f>
        <v>0</v>
      </c>
      <c r="W45" s="166">
        <f>'PLR SUM INDEX INPUT PG'!W29</f>
        <v>0</v>
      </c>
      <c r="X45" s="166">
        <f>'PLR SUM INDEX INPUT PG'!X29</f>
        <v>0</v>
      </c>
      <c r="Y45" s="166">
        <f>'PLR SUM INDEX INPUT PG'!Y29</f>
        <v>0</v>
      </c>
      <c r="Z45" s="166">
        <f>'PLR SUM INDEX INPUT PG'!Z29</f>
        <v>0</v>
      </c>
      <c r="AA45" s="166">
        <f>'PLR SUM INDEX INPUT PG'!AA29</f>
        <v>-89</v>
      </c>
    </row>
  </sheetData>
  <printOptions gridLines="1"/>
  <pageMargins left="0.75" right="0.75" top="1" bottom="1" header="0" footer="0"/>
  <pageSetup paperSize="5" scale="95" fitToWidth="0" fitToHeight="0" orientation="landscape" cellComments="asDisplayed" r:id="rId1"/>
  <headerFooter alignWithMargins="0">
    <oddFooter>&amp;L&amp;A&amp;CPage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zoomScale="85" workbookViewId="0"/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hidden="1" customWidth="1"/>
    <col min="28" max="16384" width="12" style="180"/>
  </cols>
  <sheetData>
    <row r="1" spans="1:27" ht="12" customHeight="1" x14ac:dyDescent="0.2">
      <c r="A1" s="178" t="s">
        <v>149</v>
      </c>
    </row>
    <row r="2" spans="1:27" ht="12" customHeight="1" x14ac:dyDescent="0.2">
      <c r="A2" s="178" t="str">
        <f>'PLR DET FIXED INPUT PG'!A2</f>
        <v>Valuation Date:  12/28/2001</v>
      </c>
    </row>
    <row r="3" spans="1:27" ht="12" customHeight="1" x14ac:dyDescent="0.2">
      <c r="A3" s="178" t="str">
        <f>'PLR DET FIXED INPUT PG'!A3</f>
        <v>Prior Date:          12/27/2001</v>
      </c>
    </row>
    <row r="4" spans="1:27" ht="12" customHeight="1" x14ac:dyDescent="0.2">
      <c r="A4" s="178" t="str">
        <f>'PLR DET FIXED INPUT PG'!A4</f>
        <v>As of:                  12/28/2001</v>
      </c>
    </row>
    <row r="5" spans="1:27" ht="13.5" customHeight="1" thickBot="1" x14ac:dyDescent="0.25"/>
    <row r="6" spans="1:27" ht="12" customHeight="1" thickBot="1" x14ac:dyDescent="0.25">
      <c r="A6" s="181" t="str">
        <f>'PLR DET FIXED INPUT PG'!A6</f>
        <v>NYMEX</v>
      </c>
    </row>
    <row r="7" spans="1:27" ht="13.5" customHeight="1" thickBot="1" x14ac:dyDescent="0.25"/>
    <row r="8" spans="1:27" ht="12" customHeight="1" thickBot="1" x14ac:dyDescent="0.25">
      <c r="A8" s="182" t="str">
        <f>'PLR DET FIXED INPUT PG'!A8</f>
        <v>Futures</v>
      </c>
      <c r="C8" s="183" t="str">
        <f>'PLR DET FIXED INPUT PG'!C8</f>
        <v>Jan-02</v>
      </c>
      <c r="D8" s="183" t="str">
        <f>'PLR DET FIXED INPUT PG'!D8</f>
        <v>Feb-02</v>
      </c>
      <c r="E8" s="183" t="str">
        <f>'PLR DET FIXED INPUT PG'!E8</f>
        <v>Mar-02</v>
      </c>
      <c r="F8" s="183" t="str">
        <f>'PLR DET FIXED INPUT PG'!F8</f>
        <v>Apr-02</v>
      </c>
      <c r="G8" s="183" t="str">
        <f>'PLR DET FIXED INPUT PG'!G8</f>
        <v>May-02</v>
      </c>
      <c r="H8" s="183" t="str">
        <f>'PLR DET FIXED INPUT PG'!H8</f>
        <v>Jun-02</v>
      </c>
      <c r="I8" s="183" t="str">
        <f>'PLR DET FIXED INPUT PG'!I8</f>
        <v>Jul-02</v>
      </c>
      <c r="J8" s="183" t="str">
        <f>'PLR DET FIXED INPUT PG'!J8</f>
        <v>Aug-02</v>
      </c>
      <c r="K8" s="183" t="str">
        <f>'PLR DET FIXED INPUT PG'!K8</f>
        <v>Sep-02</v>
      </c>
      <c r="L8" s="183" t="str">
        <f>'PLR DET FIXED INPUT PG'!L8</f>
        <v>Oct-02</v>
      </c>
      <c r="M8" s="183" t="str">
        <f>'PLR DET FIXED INPUT PG'!M8</f>
        <v>Nov-02</v>
      </c>
      <c r="N8" s="183" t="str">
        <f>'PLR DET FIXED INPUT PG'!N8</f>
        <v>Dec-02</v>
      </c>
      <c r="O8" s="183" t="str">
        <f>'PLR DET FIXED INPUT PG'!O8</f>
        <v>Jan-03</v>
      </c>
      <c r="P8" s="183" t="str">
        <f>'PLR DET FIXED INPUT PG'!P8</f>
        <v>Feb-03</v>
      </c>
      <c r="Q8" s="183" t="str">
        <f>'PLR DET FIXED INPUT PG'!Q8</f>
        <v>Mar-03</v>
      </c>
      <c r="R8" s="183" t="str">
        <f>'PLR DET FIXED INPUT PG'!R8</f>
        <v>Apr-03</v>
      </c>
      <c r="S8" s="183" t="str">
        <f>'PLR DET FIXED INPUT PG'!S8</f>
        <v>May-03</v>
      </c>
      <c r="T8" s="183" t="str">
        <f>'PLR DET FIXED INPUT PG'!T8</f>
        <v>Jun-03</v>
      </c>
      <c r="U8" s="183" t="str">
        <f>'PLR DET FIXED INPUT PG'!U8</f>
        <v>Jul-03</v>
      </c>
      <c r="V8" s="183" t="str">
        <f>'PLR DET FIXED INPUT PG'!V8</f>
        <v>Aug-03</v>
      </c>
      <c r="W8" s="183" t="str">
        <f>'PLR DET FIXED INPUT PG'!W8</f>
        <v>Sep-03</v>
      </c>
      <c r="X8" s="183" t="str">
        <f>'PLR DET FIXED INPUT PG'!X8</f>
        <v>Oct-03</v>
      </c>
      <c r="Y8" s="183" t="str">
        <f>'PLR DET FIXED INPUT PG'!Y8</f>
        <v>Nov-03</v>
      </c>
      <c r="Z8" s="183" t="str">
        <f>'PLR DET FIXED INPUT PG'!Z8</f>
        <v>Dec-03</v>
      </c>
      <c r="AA8" s="183" t="str">
        <f>'PLR DET FIXED INPUT PG'!AA8</f>
        <v>TOTAL</v>
      </c>
    </row>
    <row r="9" spans="1:27" ht="12" customHeight="1" x14ac:dyDescent="0.2">
      <c r="A9" s="184" t="str">
        <f>'PLR DET FIXED INPUT PG'!A9</f>
        <v>Dth</v>
      </c>
    </row>
    <row r="10" spans="1:27" ht="11.25" customHeight="1" x14ac:dyDescent="0.2">
      <c r="A10" s="185" t="str">
        <f>'PLR DET FIXED INPUT PG'!A10</f>
        <v>Today</v>
      </c>
      <c r="C10" s="186">
        <f>'PLR DET FIXED INPUT PG'!C10</f>
        <v>0</v>
      </c>
      <c r="D10" s="186">
        <f>'PLR DET FIXED INPUT PG'!D10</f>
        <v>0</v>
      </c>
      <c r="E10" s="186">
        <f>'PLR DET FIXED INPUT PG'!E10</f>
        <v>0</v>
      </c>
      <c r="F10" s="186">
        <f>'PLR DET FIXED INPUT PG'!F10</f>
        <v>0</v>
      </c>
      <c r="G10" s="186">
        <f>'PLR DET FIXED INPUT PG'!G10</f>
        <v>0</v>
      </c>
      <c r="H10" s="186">
        <f>'PLR DET FIXED INPUT PG'!H10</f>
        <v>0</v>
      </c>
      <c r="I10" s="186">
        <f>'PLR DET FIXED INPUT PG'!I10</f>
        <v>0</v>
      </c>
      <c r="J10" s="186">
        <f>'PLR DET FIXED INPUT PG'!J10</f>
        <v>0</v>
      </c>
      <c r="K10" s="186">
        <f>'PLR DET FIXED INPUT PG'!K10</f>
        <v>0</v>
      </c>
      <c r="L10" s="186">
        <f>'PLR DET FIXED INPUT PG'!L10</f>
        <v>0</v>
      </c>
      <c r="M10" s="186">
        <f>'PLR DET FIXED INPUT PG'!M10</f>
        <v>0</v>
      </c>
      <c r="N10" s="186">
        <f>'PLR DET FIXED INPUT PG'!N10</f>
        <v>0</v>
      </c>
      <c r="O10" s="186">
        <f>'PLR DET FIXED INPUT PG'!O10</f>
        <v>0</v>
      </c>
      <c r="P10" s="186">
        <f>'PLR DET FIXED INPUT PG'!P10</f>
        <v>0</v>
      </c>
      <c r="Q10" s="186">
        <f>'PLR DET FIXED INPUT PG'!Q10</f>
        <v>0</v>
      </c>
      <c r="R10" s="186">
        <f>'PLR DET FIXED INPUT PG'!R10</f>
        <v>0</v>
      </c>
      <c r="S10" s="186">
        <f>'PLR DET FIXED INPUT PG'!S10</f>
        <v>0</v>
      </c>
      <c r="T10" s="186">
        <f>'PLR DET FIXED INPUT PG'!T10</f>
        <v>0</v>
      </c>
      <c r="U10" s="186">
        <f>'PLR DET FIXED INPUT PG'!U10</f>
        <v>0</v>
      </c>
      <c r="V10" s="186">
        <f>'PLR DET FIXED INPUT PG'!V10</f>
        <v>0</v>
      </c>
      <c r="W10" s="186">
        <f>'PLR DET FIXED INPUT PG'!W10</f>
        <v>0</v>
      </c>
      <c r="X10" s="186">
        <f>'PLR DET FIXED INPUT PG'!X10</f>
        <v>0</v>
      </c>
      <c r="Y10" s="186">
        <f>'PLR DET FIXED INPUT PG'!Y10</f>
        <v>0</v>
      </c>
      <c r="Z10" s="186">
        <f>'PLR DET FIXED INPUT PG'!Z10</f>
        <v>0</v>
      </c>
      <c r="AA10" s="186">
        <f>'PLR DET FIXED INPUT PG'!AA10</f>
        <v>0</v>
      </c>
    </row>
    <row r="11" spans="1:27" ht="11.25" customHeight="1" x14ac:dyDescent="0.2">
      <c r="A11" s="185" t="str">
        <f>'PLR DET FIXED INPUT PG'!A11</f>
        <v>Prior Day</v>
      </c>
      <c r="C11" s="186">
        <f>'PLR DET FIXED INPUT PG'!C11</f>
        <v>0</v>
      </c>
      <c r="D11" s="186">
        <f>'PLR DET FIXED INPUT PG'!D11</f>
        <v>0</v>
      </c>
      <c r="E11" s="186">
        <f>'PLR DET FIXED INPUT PG'!E11</f>
        <v>0</v>
      </c>
      <c r="F11" s="186">
        <f>'PLR DET FIXED INPUT PG'!F11</f>
        <v>0</v>
      </c>
      <c r="G11" s="186">
        <f>'PLR DET FIXED INPUT PG'!G11</f>
        <v>0</v>
      </c>
      <c r="H11" s="186">
        <f>'PLR DET FIXED INPUT PG'!H11</f>
        <v>0</v>
      </c>
      <c r="I11" s="186">
        <f>'PLR DET FIXED INPUT PG'!I11</f>
        <v>0</v>
      </c>
      <c r="J11" s="186">
        <f>'PLR DET FIXED INPUT PG'!J11</f>
        <v>0</v>
      </c>
      <c r="K11" s="186">
        <f>'PLR DET FIXED INPUT PG'!K11</f>
        <v>0</v>
      </c>
      <c r="L11" s="186">
        <f>'PLR DET FIXED INPUT PG'!L11</f>
        <v>0</v>
      </c>
      <c r="M11" s="186">
        <f>'PLR DET FIXED INPUT PG'!M11</f>
        <v>0</v>
      </c>
      <c r="N11" s="186">
        <f>'PLR DET FIXED INPUT PG'!N11</f>
        <v>0</v>
      </c>
      <c r="O11" s="186">
        <f>'PLR DET FIXED INPUT PG'!O11</f>
        <v>0</v>
      </c>
      <c r="P11" s="186">
        <f>'PLR DET FIXED INPUT PG'!P11</f>
        <v>0</v>
      </c>
      <c r="Q11" s="186">
        <f>'PLR DET FIXED INPUT PG'!Q11</f>
        <v>0</v>
      </c>
      <c r="R11" s="186">
        <f>'PLR DET FIXED INPUT PG'!R11</f>
        <v>0</v>
      </c>
      <c r="S11" s="186">
        <f>'PLR DET FIXED INPUT PG'!S11</f>
        <v>0</v>
      </c>
      <c r="T11" s="186">
        <f>'PLR DET FIXED INPUT PG'!T11</f>
        <v>0</v>
      </c>
      <c r="U11" s="186">
        <f>'PLR DET FIXED INPUT PG'!U11</f>
        <v>0</v>
      </c>
      <c r="V11" s="186">
        <f>'PLR DET FIXED INPUT PG'!V11</f>
        <v>0</v>
      </c>
      <c r="W11" s="186">
        <f>'PLR DET FIXED INPUT PG'!W11</f>
        <v>0</v>
      </c>
      <c r="X11" s="186">
        <f>'PLR DET FIXED INPUT PG'!X11</f>
        <v>0</v>
      </c>
      <c r="Y11" s="186">
        <f>'PLR DET FIXED INPUT PG'!Y11</f>
        <v>0</v>
      </c>
      <c r="Z11" s="186">
        <f>'PLR DET FIXED INPUT PG'!Z11</f>
        <v>0</v>
      </c>
      <c r="AA11" s="186">
        <f>'PLR DET FIXED INPUT PG'!AA11</f>
        <v>0</v>
      </c>
    </row>
    <row r="12" spans="1:27" ht="11.25" customHeight="1" x14ac:dyDescent="0.2">
      <c r="A12" s="185" t="str">
        <f>'PLR DET FIXED INPUT PG'!A12</f>
        <v>Delta</v>
      </c>
      <c r="C12" s="187">
        <f>'PLR DET FIXED INPUT PG'!C12</f>
        <v>0</v>
      </c>
      <c r="D12" s="187">
        <f>'PLR DET FIXED INPUT PG'!D12</f>
        <v>0</v>
      </c>
      <c r="E12" s="187">
        <f>'PLR DET FIXED INPUT PG'!E12</f>
        <v>0</v>
      </c>
      <c r="F12" s="187">
        <f>'PLR DET FIXED INPUT PG'!F12</f>
        <v>0</v>
      </c>
      <c r="G12" s="187">
        <f>'PLR DET FIXED INPUT PG'!G12</f>
        <v>0</v>
      </c>
      <c r="H12" s="187">
        <f>'PLR DET FIXED INPUT PG'!H12</f>
        <v>0</v>
      </c>
      <c r="I12" s="187">
        <f>'PLR DET FIXED INPUT PG'!I12</f>
        <v>0</v>
      </c>
      <c r="J12" s="187">
        <f>'PLR DET FIXED INPUT PG'!J12</f>
        <v>0</v>
      </c>
      <c r="K12" s="187">
        <f>'PLR DET FIXED INPUT PG'!K12</f>
        <v>0</v>
      </c>
      <c r="L12" s="187">
        <f>'PLR DET FIXED INPUT PG'!L12</f>
        <v>0</v>
      </c>
      <c r="M12" s="187">
        <f>'PLR DET FIXED INPUT PG'!M12</f>
        <v>0</v>
      </c>
      <c r="N12" s="187">
        <f>'PLR DET FIXED INPUT PG'!N12</f>
        <v>0</v>
      </c>
      <c r="O12" s="187">
        <f>'PLR DET FIXED INPUT PG'!O12</f>
        <v>0</v>
      </c>
      <c r="P12" s="187">
        <f>'PLR DET FIXED INPUT PG'!P12</f>
        <v>0</v>
      </c>
      <c r="Q12" s="187">
        <f>'PLR DET FIXED INPUT PG'!Q12</f>
        <v>0</v>
      </c>
      <c r="R12" s="187">
        <f>'PLR DET FIXED INPUT PG'!R12</f>
        <v>0</v>
      </c>
      <c r="S12" s="187">
        <f>'PLR DET FIXED INPUT PG'!S12</f>
        <v>0</v>
      </c>
      <c r="T12" s="187">
        <f>'PLR DET FIXED INPUT PG'!T12</f>
        <v>0</v>
      </c>
      <c r="U12" s="187">
        <f>'PLR DET FIXED INPUT PG'!U12</f>
        <v>0</v>
      </c>
      <c r="V12" s="187">
        <f>'PLR DET FIXED INPUT PG'!V12</f>
        <v>0</v>
      </c>
      <c r="W12" s="187">
        <f>'PLR DET FIXED INPUT PG'!W12</f>
        <v>0</v>
      </c>
      <c r="X12" s="187">
        <f>'PLR DET FIXED INPUT PG'!X12</f>
        <v>0</v>
      </c>
      <c r="Y12" s="187">
        <f>'PLR DET FIXED INPUT PG'!Y12</f>
        <v>0</v>
      </c>
      <c r="Z12" s="187">
        <f>'PLR DET FIXED INPUT PG'!Z12</f>
        <v>0</v>
      </c>
      <c r="AA12" s="187">
        <f>'PLR DET FIXED INPUT PG'!AA12</f>
        <v>0</v>
      </c>
    </row>
    <row r="14" spans="1:27" ht="12" customHeight="1" x14ac:dyDescent="0.2">
      <c r="A14" s="184" t="str">
        <f>'PLR DET FIXED INPUT PG'!A14</f>
        <v>Curve Comparison</v>
      </c>
    </row>
    <row r="15" spans="1:27" ht="11.25" customHeight="1" x14ac:dyDescent="0.2">
      <c r="A15" s="185" t="str">
        <f>'PLR DET FIXED INPUT PG'!A15</f>
        <v>Today</v>
      </c>
      <c r="C15" s="188">
        <f>'PLR DET FIXED INPUT PG'!C15</f>
        <v>2.56</v>
      </c>
      <c r="D15" s="188">
        <f>'PLR DET FIXED INPUT PG'!D15</f>
        <v>2.77</v>
      </c>
      <c r="E15" s="188">
        <f>'PLR DET FIXED INPUT PG'!E15</f>
        <v>2.75</v>
      </c>
      <c r="F15" s="188">
        <f>'PLR DET FIXED INPUT PG'!F15</f>
        <v>2.72</v>
      </c>
      <c r="G15" s="188">
        <f>'PLR DET FIXED INPUT PG'!G15</f>
        <v>2.77</v>
      </c>
      <c r="H15" s="188">
        <f>'PLR DET FIXED INPUT PG'!H15</f>
        <v>2.82</v>
      </c>
      <c r="I15" s="188">
        <f>'PLR DET FIXED INPUT PG'!I15</f>
        <v>2.87</v>
      </c>
      <c r="J15" s="188">
        <f>'PLR DET FIXED INPUT PG'!J15</f>
        <v>2.92</v>
      </c>
      <c r="K15" s="188">
        <f>'PLR DET FIXED INPUT PG'!K15</f>
        <v>2.92</v>
      </c>
      <c r="L15" s="188">
        <f>'PLR DET FIXED INPUT PG'!L15</f>
        <v>2.95</v>
      </c>
      <c r="M15" s="188">
        <f>'PLR DET FIXED INPUT PG'!M15</f>
        <v>3.14</v>
      </c>
      <c r="N15" s="188">
        <f>'PLR DET FIXED INPUT PG'!N15</f>
        <v>3.32</v>
      </c>
      <c r="O15" s="188">
        <f>'PLR DET FIXED INPUT PG'!O15</f>
        <v>3.41</v>
      </c>
      <c r="P15" s="188">
        <f>'PLR DET FIXED INPUT PG'!P15</f>
        <v>3.34</v>
      </c>
      <c r="Q15" s="188">
        <f>'PLR DET FIXED INPUT PG'!Q15</f>
        <v>3.27</v>
      </c>
      <c r="R15" s="188">
        <f>'PLR DET FIXED INPUT PG'!R15</f>
        <v>3.12</v>
      </c>
      <c r="S15" s="188">
        <f>'PLR DET FIXED INPUT PG'!S15</f>
        <v>3.12</v>
      </c>
      <c r="T15" s="188">
        <f>'PLR DET FIXED INPUT PG'!T15</f>
        <v>3.15</v>
      </c>
      <c r="U15" s="188">
        <f>'PLR DET FIXED INPUT PG'!U15</f>
        <v>3.19</v>
      </c>
      <c r="V15" s="188">
        <f>'PLR DET FIXED INPUT PG'!V15</f>
        <v>3.23</v>
      </c>
      <c r="W15" s="188">
        <f>'PLR DET FIXED INPUT PG'!W15</f>
        <v>3.22</v>
      </c>
      <c r="X15" s="188">
        <f>'PLR DET FIXED INPUT PG'!X15</f>
        <v>3.26</v>
      </c>
      <c r="Y15" s="188">
        <f>'PLR DET FIXED INPUT PG'!Y15</f>
        <v>3.4</v>
      </c>
      <c r="Z15" s="188">
        <f>'PLR DET FIXED INPUT PG'!Z15</f>
        <v>3.55</v>
      </c>
      <c r="AA15" s="188"/>
    </row>
    <row r="16" spans="1:27" ht="11.25" customHeight="1" x14ac:dyDescent="0.2">
      <c r="A16" s="185" t="str">
        <f>'PLR DET FIXED INPUT PG'!A16</f>
        <v>Prior Day</v>
      </c>
      <c r="C16" s="188">
        <f>'PLR DET FIXED INPUT PG'!C16</f>
        <v>2.56</v>
      </c>
      <c r="D16" s="188">
        <f>'PLR DET FIXED INPUT PG'!D16</f>
        <v>2.62</v>
      </c>
      <c r="E16" s="188">
        <f>'PLR DET FIXED INPUT PG'!E16</f>
        <v>2.63</v>
      </c>
      <c r="F16" s="188">
        <f>'PLR DET FIXED INPUT PG'!F16</f>
        <v>2.63</v>
      </c>
      <c r="G16" s="188">
        <f>'PLR DET FIXED INPUT PG'!G16</f>
        <v>2.68</v>
      </c>
      <c r="H16" s="188">
        <f>'PLR DET FIXED INPUT PG'!H16</f>
        <v>2.74</v>
      </c>
      <c r="I16" s="188">
        <f>'PLR DET FIXED INPUT PG'!I16</f>
        <v>2.79</v>
      </c>
      <c r="J16" s="188">
        <f>'PLR DET FIXED INPUT PG'!J16</f>
        <v>2.83</v>
      </c>
      <c r="K16" s="188">
        <f>'PLR DET FIXED INPUT PG'!K16</f>
        <v>2.84</v>
      </c>
      <c r="L16" s="188">
        <f>'PLR DET FIXED INPUT PG'!L16</f>
        <v>2.88</v>
      </c>
      <c r="M16" s="188">
        <f>'PLR DET FIXED INPUT PG'!M16</f>
        <v>3.07</v>
      </c>
      <c r="N16" s="188">
        <f>'PLR DET FIXED INPUT PG'!N16</f>
        <v>3.26</v>
      </c>
      <c r="O16" s="188">
        <f>'PLR DET FIXED INPUT PG'!O16</f>
        <v>3.35</v>
      </c>
      <c r="P16" s="188">
        <f>'PLR DET FIXED INPUT PG'!P16</f>
        <v>3.29</v>
      </c>
      <c r="Q16" s="188">
        <f>'PLR DET FIXED INPUT PG'!Q16</f>
        <v>3.22</v>
      </c>
      <c r="R16" s="188">
        <f>'PLR DET FIXED INPUT PG'!R16</f>
        <v>3.06</v>
      </c>
      <c r="S16" s="188">
        <f>'PLR DET FIXED INPUT PG'!S16</f>
        <v>3.06</v>
      </c>
      <c r="T16" s="188">
        <f>'PLR DET FIXED INPUT PG'!T16</f>
        <v>3.1</v>
      </c>
      <c r="U16" s="188">
        <f>'PLR DET FIXED INPUT PG'!U16</f>
        <v>3.13</v>
      </c>
      <c r="V16" s="188">
        <f>'PLR DET FIXED INPUT PG'!V16</f>
        <v>3.18</v>
      </c>
      <c r="W16" s="188">
        <f>'PLR DET FIXED INPUT PG'!W16</f>
        <v>3.17</v>
      </c>
      <c r="X16" s="188">
        <f>'PLR DET FIXED INPUT PG'!X16</f>
        <v>3.21</v>
      </c>
      <c r="Y16" s="188">
        <f>'PLR DET FIXED INPUT PG'!Y16</f>
        <v>3.35</v>
      </c>
      <c r="Z16" s="188">
        <f>'PLR DET FIXED INPUT PG'!Z16</f>
        <v>3.5</v>
      </c>
      <c r="AA16" s="188"/>
    </row>
    <row r="17" spans="1:27" ht="11.25" customHeight="1" x14ac:dyDescent="0.2">
      <c r="A17" s="185" t="str">
        <f>'PLR DET FIXED INPUT PG'!A17</f>
        <v>Delta</v>
      </c>
      <c r="C17" s="189">
        <f>'PLR DET FIXED INPUT PG'!C17</f>
        <v>0</v>
      </c>
      <c r="D17" s="189">
        <f>'PLR DET FIXED INPUT PG'!D17</f>
        <v>0.15</v>
      </c>
      <c r="E17" s="189">
        <f>'PLR DET FIXED INPUT PG'!E17</f>
        <v>0.12</v>
      </c>
      <c r="F17" s="189">
        <f>'PLR DET FIXED INPUT PG'!F17</f>
        <v>9.0000000000000302E-2</v>
      </c>
      <c r="G17" s="189">
        <f>'PLR DET FIXED INPUT PG'!G17</f>
        <v>8.9999999999999858E-2</v>
      </c>
      <c r="H17" s="189">
        <f>'PLR DET FIXED INPUT PG'!H17</f>
        <v>7.9999999999999627E-2</v>
      </c>
      <c r="I17" s="189">
        <f>'PLR DET FIXED INPUT PG'!I17</f>
        <v>8.0000000000000071E-2</v>
      </c>
      <c r="J17" s="189">
        <f>'PLR DET FIXED INPUT PG'!J17</f>
        <v>8.9999999999999858E-2</v>
      </c>
      <c r="K17" s="189">
        <f>'PLR DET FIXED INPUT PG'!K17</f>
        <v>8.0000000000000071E-2</v>
      </c>
      <c r="L17" s="189">
        <f>'PLR DET FIXED INPUT PG'!L17</f>
        <v>7.0000000000000284E-2</v>
      </c>
      <c r="M17" s="189">
        <f>'PLR DET FIXED INPUT PG'!M17</f>
        <v>7.0000000000000284E-2</v>
      </c>
      <c r="N17" s="189">
        <f>'PLR DET FIXED INPUT PG'!N17</f>
        <v>6.0000000000000053E-2</v>
      </c>
      <c r="O17" s="189">
        <f>'PLR DET FIXED INPUT PG'!O17</f>
        <v>6.0000000000000053E-2</v>
      </c>
      <c r="P17" s="189">
        <f>'PLR DET FIXED INPUT PG'!P17</f>
        <v>4.9999999999999822E-2</v>
      </c>
      <c r="Q17" s="189">
        <f>'PLR DET FIXED INPUT PG'!Q17</f>
        <v>4.9999999999999822E-2</v>
      </c>
      <c r="R17" s="189">
        <f>'PLR DET FIXED INPUT PG'!R17</f>
        <v>6.0000000000000053E-2</v>
      </c>
      <c r="S17" s="189">
        <f>'PLR DET FIXED INPUT PG'!S17</f>
        <v>6.0000000000000053E-2</v>
      </c>
      <c r="T17" s="189">
        <f>'PLR DET FIXED INPUT PG'!T17</f>
        <v>4.9999999999999822E-2</v>
      </c>
      <c r="U17" s="189">
        <f>'PLR DET FIXED INPUT PG'!U17</f>
        <v>6.0000000000000053E-2</v>
      </c>
      <c r="V17" s="189">
        <f>'PLR DET FIXED INPUT PG'!V17</f>
        <v>4.9999999999999822E-2</v>
      </c>
      <c r="W17" s="189">
        <f>'PLR DET FIXED INPUT PG'!W17</f>
        <v>5.0000000000000266E-2</v>
      </c>
      <c r="X17" s="189">
        <f>'PLR DET FIXED INPUT PG'!X17</f>
        <v>4.9999999999999822E-2</v>
      </c>
      <c r="Y17" s="189">
        <f>'PLR DET FIXED INPUT PG'!Y17</f>
        <v>4.9999999999999822E-2</v>
      </c>
      <c r="Z17" s="189">
        <f>'PLR DET FIXED INPUT PG'!Z17</f>
        <v>4.9999999999999822E-2</v>
      </c>
      <c r="AA17" s="188"/>
    </row>
    <row r="19" spans="1:27" ht="12" customHeight="1" x14ac:dyDescent="0.2">
      <c r="A19" s="184" t="str">
        <f>'PLR DET FIXED INPUT PG'!A19</f>
        <v>Mark-To-Market</v>
      </c>
    </row>
    <row r="20" spans="1:27" ht="11.25" customHeight="1" x14ac:dyDescent="0.2">
      <c r="A20" s="185" t="str">
        <f>'PLR DET FIXED INPUT PG'!A20</f>
        <v>Today's MTM</v>
      </c>
      <c r="C20" s="186">
        <f>'PLR DET FIXED INPUT PG'!C20</f>
        <v>0</v>
      </c>
      <c r="D20" s="186">
        <f>'PLR DET FIXED INPUT PG'!D20</f>
        <v>0</v>
      </c>
      <c r="E20" s="190">
        <f>'PLR DET FIXED INPUT PG'!E20</f>
        <v>0</v>
      </c>
      <c r="F20" s="186">
        <f>'PLR DET FIXED INPUT PG'!F20</f>
        <v>0</v>
      </c>
      <c r="G20" s="186">
        <f>'PLR DET FIXED INPUT PG'!G20</f>
        <v>0</v>
      </c>
      <c r="H20" s="186">
        <f>'PLR DET FIXED INPUT PG'!H20</f>
        <v>0</v>
      </c>
      <c r="I20" s="186">
        <f>'PLR DET FIXED INPUT PG'!I20</f>
        <v>0</v>
      </c>
      <c r="J20" s="186">
        <f>'PLR DET FIXED INPUT PG'!J20</f>
        <v>0</v>
      </c>
      <c r="K20" s="186">
        <f>'PLR DET FIXED INPUT PG'!K20</f>
        <v>0</v>
      </c>
      <c r="L20" s="186">
        <f>'PLR DET FIXED INPUT PG'!L20</f>
        <v>0</v>
      </c>
      <c r="M20" s="186">
        <f>'PLR DET FIXED INPUT PG'!M20</f>
        <v>0</v>
      </c>
      <c r="N20" s="186">
        <f>'PLR DET FIXED INPUT PG'!N20</f>
        <v>0</v>
      </c>
      <c r="O20" s="186">
        <f>'PLR DET FIXED INPUT PG'!O20</f>
        <v>0</v>
      </c>
      <c r="P20" s="186">
        <f>'PLR DET FIXED INPUT PG'!P20</f>
        <v>0</v>
      </c>
      <c r="Q20" s="186">
        <f>'PLR DET FIXED INPUT PG'!Q20</f>
        <v>0</v>
      </c>
      <c r="R20" s="186">
        <f>'PLR DET FIXED INPUT PG'!R20</f>
        <v>0</v>
      </c>
      <c r="S20" s="186">
        <f>'PLR DET FIXED INPUT PG'!S20</f>
        <v>0</v>
      </c>
      <c r="T20" s="186">
        <f>'PLR DET FIXED INPUT PG'!T20</f>
        <v>0</v>
      </c>
      <c r="U20" s="186">
        <f>'PLR DET FIXED INPUT PG'!U20</f>
        <v>0</v>
      </c>
      <c r="V20" s="186">
        <f>'PLR DET FIXED INPUT PG'!V20</f>
        <v>0</v>
      </c>
      <c r="W20" s="186">
        <f>'PLR DET FIXED INPUT PG'!W20</f>
        <v>0</v>
      </c>
      <c r="X20" s="186">
        <f>'PLR DET FIXED INPUT PG'!X20</f>
        <v>0</v>
      </c>
      <c r="Y20" s="186">
        <f>'PLR DET FIXED INPUT PG'!Y20</f>
        <v>0</v>
      </c>
      <c r="Z20" s="186">
        <f>'PLR DET FIXED INPUT PG'!Z20</f>
        <v>0</v>
      </c>
      <c r="AA20" s="186">
        <f>'PLR DET FIXED INPUT PG'!AA20</f>
        <v>0</v>
      </c>
    </row>
    <row r="21" spans="1:27" ht="11.25" customHeight="1" x14ac:dyDescent="0.2">
      <c r="A21" s="185" t="str">
        <f>'PLR DET FIXED INPUT PG'!A21</f>
        <v>Prior Day MTM</v>
      </c>
      <c r="C21" s="186">
        <f>'PLR DET FIXED INPUT PG'!C21</f>
        <v>0</v>
      </c>
      <c r="D21" s="186">
        <f>'PLR DET FIXED INPUT PG'!D21</f>
        <v>0</v>
      </c>
      <c r="E21" s="186">
        <f>'PLR DET FIXED INPUT PG'!E21</f>
        <v>0</v>
      </c>
      <c r="F21" s="186">
        <f>'PLR DET FIXED INPUT PG'!F21</f>
        <v>0</v>
      </c>
      <c r="G21" s="186">
        <f>'PLR DET FIXED INPUT PG'!G21</f>
        <v>0</v>
      </c>
      <c r="H21" s="186">
        <f>'PLR DET FIXED INPUT PG'!H21</f>
        <v>0</v>
      </c>
      <c r="I21" s="186">
        <f>'PLR DET FIXED INPUT PG'!I21</f>
        <v>0</v>
      </c>
      <c r="J21" s="186">
        <f>'PLR DET FIXED INPUT PG'!J21</f>
        <v>0</v>
      </c>
      <c r="K21" s="186">
        <f>'PLR DET FIXED INPUT PG'!K21</f>
        <v>0</v>
      </c>
      <c r="L21" s="186">
        <f>'PLR DET FIXED INPUT PG'!L21</f>
        <v>0</v>
      </c>
      <c r="M21" s="186">
        <f>'PLR DET FIXED INPUT PG'!M21</f>
        <v>0</v>
      </c>
      <c r="N21" s="186">
        <f>'PLR DET FIXED INPUT PG'!N21</f>
        <v>0</v>
      </c>
      <c r="O21" s="186">
        <f>'PLR DET FIXED INPUT PG'!O21</f>
        <v>0</v>
      </c>
      <c r="P21" s="186">
        <f>'PLR DET FIXED INPUT PG'!P21</f>
        <v>0</v>
      </c>
      <c r="Q21" s="186">
        <f>'PLR DET FIXED INPUT PG'!Q21</f>
        <v>0</v>
      </c>
      <c r="R21" s="186">
        <f>'PLR DET FIXED INPUT PG'!R21</f>
        <v>0</v>
      </c>
      <c r="S21" s="186">
        <f>'PLR DET FIXED INPUT PG'!S21</f>
        <v>0</v>
      </c>
      <c r="T21" s="186">
        <f>'PLR DET FIXED INPUT PG'!T21</f>
        <v>0</v>
      </c>
      <c r="U21" s="186">
        <f>'PLR DET FIXED INPUT PG'!U21</f>
        <v>0</v>
      </c>
      <c r="V21" s="186">
        <f>'PLR DET FIXED INPUT PG'!V21</f>
        <v>0</v>
      </c>
      <c r="W21" s="186">
        <f>'PLR DET FIXED INPUT PG'!W21</f>
        <v>0</v>
      </c>
      <c r="X21" s="186">
        <f>'PLR DET FIXED INPUT PG'!X21</f>
        <v>0</v>
      </c>
      <c r="Y21" s="186">
        <f>'PLR DET FIXED INPUT PG'!Y21</f>
        <v>0</v>
      </c>
      <c r="Z21" s="186">
        <f>'PLR DET FIXED INPUT PG'!Z21</f>
        <v>0</v>
      </c>
      <c r="AA21" s="186">
        <f>'PLR DET FIXED INPUT PG'!AA21</f>
        <v>0</v>
      </c>
    </row>
    <row r="22" spans="1:27" ht="11.25" customHeight="1" x14ac:dyDescent="0.2">
      <c r="A22" s="185" t="str">
        <f>'PLR DET FIXED INPUT PG'!A22</f>
        <v>Delta</v>
      </c>
      <c r="C22" s="187">
        <f>'PLR DET FIXED INPUT PG'!C22</f>
        <v>0</v>
      </c>
      <c r="D22" s="187">
        <f>'PLR DET FIXED INPUT PG'!D22</f>
        <v>0</v>
      </c>
      <c r="E22" s="187">
        <f>'PLR DET FIXED INPUT PG'!E22</f>
        <v>0</v>
      </c>
      <c r="F22" s="187">
        <f>'PLR DET FIXED INPUT PG'!F22</f>
        <v>0</v>
      </c>
      <c r="G22" s="187">
        <f>'PLR DET FIXED INPUT PG'!G22</f>
        <v>0</v>
      </c>
      <c r="H22" s="187">
        <f>'PLR DET FIXED INPUT PG'!H22</f>
        <v>0</v>
      </c>
      <c r="I22" s="187">
        <f>'PLR DET FIXED INPUT PG'!I22</f>
        <v>0</v>
      </c>
      <c r="J22" s="187">
        <f>'PLR DET FIXED INPUT PG'!J22</f>
        <v>0</v>
      </c>
      <c r="K22" s="187">
        <f>'PLR DET FIXED INPUT PG'!K22</f>
        <v>0</v>
      </c>
      <c r="L22" s="187">
        <f>'PLR DET FIXED INPUT PG'!L22</f>
        <v>0</v>
      </c>
      <c r="M22" s="187">
        <f>'PLR DET FIXED INPUT PG'!M22</f>
        <v>0</v>
      </c>
      <c r="N22" s="187">
        <f>'PLR DET FIXED INPUT PG'!N22</f>
        <v>0</v>
      </c>
      <c r="O22" s="187">
        <f>'PLR DET FIXED INPUT PG'!O22</f>
        <v>0</v>
      </c>
      <c r="P22" s="187">
        <f>'PLR DET FIXED INPUT PG'!P22</f>
        <v>0</v>
      </c>
      <c r="Q22" s="187">
        <f>'PLR DET FIXED INPUT PG'!Q22</f>
        <v>0</v>
      </c>
      <c r="R22" s="187">
        <f>'PLR DET FIXED INPUT PG'!R22</f>
        <v>0</v>
      </c>
      <c r="S22" s="187">
        <f>'PLR DET FIXED INPUT PG'!S22</f>
        <v>0</v>
      </c>
      <c r="T22" s="187">
        <f>'PLR DET FIXED INPUT PG'!T22</f>
        <v>0</v>
      </c>
      <c r="U22" s="187">
        <f>'PLR DET FIXED INPUT PG'!U22</f>
        <v>0</v>
      </c>
      <c r="V22" s="187">
        <f>'PLR DET FIXED INPUT PG'!V22</f>
        <v>0</v>
      </c>
      <c r="W22" s="187">
        <f>'PLR DET FIXED INPUT PG'!W22</f>
        <v>0</v>
      </c>
      <c r="X22" s="187">
        <f>'PLR DET FIXED INPUT PG'!X22</f>
        <v>0</v>
      </c>
      <c r="Y22" s="187">
        <f>'PLR DET FIXED INPUT PG'!Y22</f>
        <v>0</v>
      </c>
      <c r="Z22" s="187">
        <f>'PLR DET FIXED INPUT PG'!Z22</f>
        <v>0</v>
      </c>
      <c r="AA22" s="187">
        <f>'PLR DET FIXED INPUT PG'!AA22</f>
        <v>0</v>
      </c>
    </row>
    <row r="23" spans="1:27" ht="13.5" customHeight="1" thickBot="1" x14ac:dyDescent="0.25"/>
    <row r="24" spans="1:27" ht="12" customHeight="1" thickBot="1" x14ac:dyDescent="0.25">
      <c r="A24" s="181" t="str">
        <f>'PLR DET FIXED INPUT PG'!A24</f>
        <v>AECO</v>
      </c>
    </row>
    <row r="25" spans="1:27" ht="13.5" customHeight="1" thickBot="1" x14ac:dyDescent="0.25"/>
    <row r="26" spans="1:27" ht="12" customHeight="1" thickBot="1" x14ac:dyDescent="0.25">
      <c r="A26" s="182" t="str">
        <f>'PLR DET FIXED INPUT PG'!A26</f>
        <v>Physical Transactions</v>
      </c>
      <c r="C26" s="183" t="str">
        <f>'PLR DET FIXED INPUT PG'!C26</f>
        <v>Jan-02</v>
      </c>
      <c r="D26" s="183" t="str">
        <f>'PLR DET FIXED INPUT PG'!D26</f>
        <v>Feb-02</v>
      </c>
      <c r="E26" s="183" t="str">
        <f>'PLR DET FIXED INPUT PG'!E26</f>
        <v>Mar-02</v>
      </c>
      <c r="F26" s="183" t="str">
        <f>'PLR DET FIXED INPUT PG'!F26</f>
        <v>Apr-02</v>
      </c>
      <c r="G26" s="183" t="str">
        <f>'PLR DET FIXED INPUT PG'!G26</f>
        <v>May-02</v>
      </c>
      <c r="H26" s="183" t="str">
        <f>'PLR DET FIXED INPUT PG'!H26</f>
        <v>Jun-02</v>
      </c>
      <c r="I26" s="183" t="str">
        <f>'PLR DET FIXED INPUT PG'!I26</f>
        <v>Jul-02</v>
      </c>
      <c r="J26" s="183" t="str">
        <f>'PLR DET FIXED INPUT PG'!J26</f>
        <v>Aug-02</v>
      </c>
      <c r="K26" s="183" t="str">
        <f>'PLR DET FIXED INPUT PG'!K26</f>
        <v>Sep-02</v>
      </c>
      <c r="L26" s="183" t="str">
        <f>'PLR DET FIXED INPUT PG'!L26</f>
        <v>Oct-02</v>
      </c>
      <c r="M26" s="183" t="str">
        <f>'PLR DET FIXED INPUT PG'!M26</f>
        <v>Nov-02</v>
      </c>
      <c r="N26" s="183" t="str">
        <f>'PLR DET FIXED INPUT PG'!N26</f>
        <v>Dec-02</v>
      </c>
      <c r="O26" s="183" t="str">
        <f>'PLR DET FIXED INPUT PG'!O26</f>
        <v>Jan-03</v>
      </c>
      <c r="P26" s="183" t="str">
        <f>'PLR DET FIXED INPUT PG'!P26</f>
        <v>Feb-03</v>
      </c>
      <c r="Q26" s="183" t="str">
        <f>'PLR DET FIXED INPUT PG'!Q26</f>
        <v>Mar-03</v>
      </c>
      <c r="R26" s="183" t="str">
        <f>'PLR DET FIXED INPUT PG'!R26</f>
        <v>Apr-03</v>
      </c>
      <c r="S26" s="183" t="str">
        <f>'PLR DET FIXED INPUT PG'!S26</f>
        <v>May-03</v>
      </c>
      <c r="T26" s="183" t="str">
        <f>'PLR DET FIXED INPUT PG'!T26</f>
        <v>Jun-03</v>
      </c>
      <c r="U26" s="183" t="str">
        <f>'PLR DET FIXED INPUT PG'!U26</f>
        <v>Jul-03</v>
      </c>
      <c r="V26" s="183" t="str">
        <f>'PLR DET FIXED INPUT PG'!V26</f>
        <v>Aug-03</v>
      </c>
      <c r="W26" s="183" t="str">
        <f>'PLR DET FIXED INPUT PG'!W26</f>
        <v>Sep-03</v>
      </c>
      <c r="X26" s="183" t="str">
        <f>'PLR DET FIXED INPUT PG'!X26</f>
        <v>Oct-03</v>
      </c>
      <c r="Y26" s="183" t="str">
        <f>'PLR DET FIXED INPUT PG'!Y26</f>
        <v>Nov-03</v>
      </c>
      <c r="Z26" s="183" t="str">
        <f>'PLR DET FIXED INPUT PG'!Z26</f>
        <v>Dec-03</v>
      </c>
      <c r="AA26" s="183" t="str">
        <f>'PLR DET FIXED INPUT PG'!AA26</f>
        <v>TOTAL</v>
      </c>
    </row>
    <row r="27" spans="1:27" ht="11.25" customHeight="1" x14ac:dyDescent="0.2">
      <c r="A27" s="185" t="str">
        <f>'PLR DET FIXED INPUT PG'!A27</f>
        <v>Physical</v>
      </c>
      <c r="C27" s="190">
        <f>'PLR DET FIXED INPUT PG'!C27+'PLR DET INDEX INPUT PG'!C27</f>
        <v>33173.594599999997</v>
      </c>
      <c r="D27" s="190">
        <f>'PLR DET FIXED INPUT PG'!D27+'PLR DET INDEX INPUT PG'!D27</f>
        <v>33173.594599999997</v>
      </c>
      <c r="E27" s="190">
        <f>'PLR DET FIXED INPUT PG'!E27+'PLR DET INDEX INPUT PG'!E27</f>
        <v>33173.594599999997</v>
      </c>
      <c r="F27" s="190">
        <f>'PLR DET FIXED INPUT PG'!F27+'PLR DET INDEX INPUT PG'!F27</f>
        <v>14217.254800000001</v>
      </c>
      <c r="G27" s="190">
        <f>'PLR DET FIXED INPUT PG'!G27+'PLR DET INDEX INPUT PG'!G27</f>
        <v>14217.254800000001</v>
      </c>
      <c r="H27" s="190">
        <f>'PLR DET FIXED INPUT PG'!H27+'PLR DET INDEX INPUT PG'!H27</f>
        <v>14217.254800000001</v>
      </c>
      <c r="I27" s="190">
        <f>'PLR DET FIXED INPUT PG'!I27+'PLR DET INDEX INPUT PG'!I27</f>
        <v>14217.254800000001</v>
      </c>
      <c r="J27" s="190">
        <f>'PLR DET FIXED INPUT PG'!J27+'PLR DET INDEX INPUT PG'!J27</f>
        <v>14217.254800000001</v>
      </c>
      <c r="K27" s="190">
        <f>'PLR DET FIXED INPUT PG'!K27+'PLR DET INDEX INPUT PG'!K27</f>
        <v>14217.254800000001</v>
      </c>
      <c r="L27" s="190">
        <f>'PLR DET FIXED INPUT PG'!L27+'PLR DET INDEX INPUT PG'!L27</f>
        <v>14217.254800000001</v>
      </c>
      <c r="M27" s="190">
        <f>'PLR DET FIXED INPUT PG'!M27+'PLR DET INDEX INPUT PG'!M27</f>
        <v>14217.254800000001</v>
      </c>
      <c r="N27" s="190">
        <f>'PLR DET FIXED INPUT PG'!N27+'PLR DET INDEX INPUT PG'!N27</f>
        <v>14217.254800000001</v>
      </c>
      <c r="O27" s="190">
        <f>'PLR DET FIXED INPUT PG'!O27+'PLR DET INDEX INPUT PG'!O27</f>
        <v>14217.254800000001</v>
      </c>
      <c r="P27" s="190">
        <f>'PLR DET FIXED INPUT PG'!P27+'PLR DET INDEX INPUT PG'!P27</f>
        <v>14217.254800000001</v>
      </c>
      <c r="Q27" s="190">
        <f>'PLR DET FIXED INPUT PG'!Q27+'PLR DET INDEX INPUT PG'!Q27</f>
        <v>14217.254800000001</v>
      </c>
      <c r="R27" s="190">
        <f>'PLR DET FIXED INPUT PG'!R27+'PLR DET INDEX INPUT PG'!R27</f>
        <v>0</v>
      </c>
      <c r="S27" s="190">
        <f>'PLR DET FIXED INPUT PG'!S27+'PLR DET INDEX INPUT PG'!S27</f>
        <v>0</v>
      </c>
      <c r="T27" s="190">
        <f>'PLR DET FIXED INPUT PG'!T27+'PLR DET INDEX INPUT PG'!T27</f>
        <v>0</v>
      </c>
      <c r="U27" s="190">
        <f>'PLR DET FIXED INPUT PG'!U27+'PLR DET INDEX INPUT PG'!U27</f>
        <v>0</v>
      </c>
      <c r="V27" s="190">
        <f>'PLR DET FIXED INPUT PG'!V27+'PLR DET INDEX INPUT PG'!V27</f>
        <v>0</v>
      </c>
      <c r="W27" s="190">
        <f>'PLR DET FIXED INPUT PG'!W27+'PLR DET INDEX INPUT PG'!W27</f>
        <v>0</v>
      </c>
      <c r="X27" s="190">
        <f>'PLR DET FIXED INPUT PG'!X27+'PLR DET INDEX INPUT PG'!X27</f>
        <v>0</v>
      </c>
      <c r="Y27" s="190">
        <f>'PLR DET FIXED INPUT PG'!Y27+'PLR DET INDEX INPUT PG'!Y27</f>
        <v>0</v>
      </c>
      <c r="Z27" s="190">
        <f>'PLR DET FIXED INPUT PG'!Z27+'PLR DET INDEX INPUT PG'!Z27</f>
        <v>0</v>
      </c>
      <c r="AA27" s="190">
        <f>'PLR DET FIXED INPUT PG'!AA27+'PLR DET INDEX INPUT PG'!AA27</f>
        <v>270127.84139999998</v>
      </c>
    </row>
    <row r="28" spans="1:27" ht="11.25" customHeight="1" x14ac:dyDescent="0.2">
      <c r="A28" s="185" t="str">
        <f>'PLR DET FIXED INPUT PG'!A28</f>
        <v>Interbook</v>
      </c>
      <c r="C28" s="186">
        <f>'PLR DET FIXED INPUT PG'!C28</f>
        <v>-32774.193500000001</v>
      </c>
      <c r="D28" s="186">
        <f>'PLR DET FIXED INPUT PG'!D28</f>
        <v>-17249.9643</v>
      </c>
      <c r="E28" s="186">
        <f>'PLR DET FIXED INPUT PG'!E28</f>
        <v>-7806.4193999999998</v>
      </c>
      <c r="F28" s="186">
        <f>'PLR DET FIXED INPUT PG'!F28</f>
        <v>-7700</v>
      </c>
      <c r="G28" s="186">
        <f>'PLR DET FIXED INPUT PG'!G28</f>
        <v>-6225.8064999999997</v>
      </c>
      <c r="H28" s="186">
        <f>'PLR DET FIXED INPUT PG'!H28</f>
        <v>-7600</v>
      </c>
      <c r="I28" s="186">
        <f>'PLR DET FIXED INPUT PG'!I28</f>
        <v>-25290.290300000001</v>
      </c>
      <c r="J28" s="186">
        <f>'PLR DET FIXED INPUT PG'!J28</f>
        <v>-30483.8387</v>
      </c>
      <c r="K28" s="186">
        <f>'PLR DET FIXED INPUT PG'!K28</f>
        <v>-25466.666700000002</v>
      </c>
      <c r="L28" s="186">
        <f>'PLR DET FIXED INPUT PG'!L28</f>
        <v>-19774.193500000001</v>
      </c>
      <c r="M28" s="186">
        <f>'PLR DET FIXED INPUT PG'!M28</f>
        <v>-19033.3</v>
      </c>
      <c r="N28" s="186">
        <f>'PLR DET FIXED INPUT PG'!N28</f>
        <v>-20612.903200000001</v>
      </c>
      <c r="O28" s="186">
        <f>'PLR DET FIXED INPUT PG'!O28</f>
        <v>-21032.290300000001</v>
      </c>
      <c r="P28" s="186">
        <f>'PLR DET FIXED INPUT PG'!P28</f>
        <v>-17321.428599999999</v>
      </c>
      <c r="Q28" s="186">
        <f>'PLR DET FIXED INPUT PG'!Q28</f>
        <v>-14096.7742</v>
      </c>
      <c r="R28" s="186">
        <f>'PLR DET FIXED INPUT PG'!R28</f>
        <v>-9233.3333000000002</v>
      </c>
      <c r="S28" s="186">
        <f>'PLR DET FIXED INPUT PG'!S28</f>
        <v>-580.64520000000005</v>
      </c>
      <c r="T28" s="186">
        <f>'PLR DET FIXED INPUT PG'!T28</f>
        <v>-6599.9666999999999</v>
      </c>
      <c r="U28" s="186">
        <f>'PLR DET FIXED INPUT PG'!U28</f>
        <v>-21774.258099999999</v>
      </c>
      <c r="V28" s="186">
        <f>'PLR DET FIXED INPUT PG'!V28</f>
        <v>-26516.1613</v>
      </c>
      <c r="W28" s="186">
        <f>'PLR DET FIXED INPUT PG'!W28</f>
        <v>-23966.666700000002</v>
      </c>
      <c r="X28" s="186">
        <f>'PLR DET FIXED INPUT PG'!X28</f>
        <v>-14096.806500000001</v>
      </c>
      <c r="Y28" s="186">
        <f>'PLR DET FIXED INPUT PG'!Y28</f>
        <v>-15133.3333</v>
      </c>
      <c r="Z28" s="186">
        <f>'PLR DET FIXED INPUT PG'!Z28</f>
        <v>-18935.483899999999</v>
      </c>
      <c r="AA28" s="186">
        <f>'PLR DET FIXED INPUT PG'!AA28</f>
        <v>-409304.72419999994</v>
      </c>
    </row>
    <row r="29" spans="1:27" ht="11.25" customHeight="1" x14ac:dyDescent="0.2">
      <c r="A29" s="185" t="str">
        <f>'PLR DET FIXED INPUT PG'!A29</f>
        <v>Total Dth</v>
      </c>
      <c r="C29" s="187">
        <f>SUM(C27:C28)</f>
        <v>399.40109999999549</v>
      </c>
      <c r="D29" s="187">
        <f t="shared" ref="D29:Z29" si="0">SUM(D27:D28)</f>
        <v>15923.630299999997</v>
      </c>
      <c r="E29" s="187">
        <f t="shared" si="0"/>
        <v>25367.175199999998</v>
      </c>
      <c r="F29" s="187">
        <f t="shared" si="0"/>
        <v>6517.2548000000006</v>
      </c>
      <c r="G29" s="187">
        <f t="shared" si="0"/>
        <v>7991.4483000000009</v>
      </c>
      <c r="H29" s="187">
        <f t="shared" si="0"/>
        <v>6617.2548000000006</v>
      </c>
      <c r="I29" s="187">
        <f t="shared" si="0"/>
        <v>-11073.0355</v>
      </c>
      <c r="J29" s="187">
        <f t="shared" si="0"/>
        <v>-16266.5839</v>
      </c>
      <c r="K29" s="187">
        <f t="shared" si="0"/>
        <v>-11249.411900000001</v>
      </c>
      <c r="L29" s="187">
        <f t="shared" si="0"/>
        <v>-5556.9387000000006</v>
      </c>
      <c r="M29" s="187">
        <f t="shared" si="0"/>
        <v>-4816.0451999999987</v>
      </c>
      <c r="N29" s="187">
        <f t="shared" si="0"/>
        <v>-6395.6484</v>
      </c>
      <c r="O29" s="187">
        <f t="shared" si="0"/>
        <v>-6815.0355</v>
      </c>
      <c r="P29" s="187">
        <f t="shared" si="0"/>
        <v>-3104.1737999999987</v>
      </c>
      <c r="Q29" s="187">
        <f t="shared" si="0"/>
        <v>120.48060000000078</v>
      </c>
      <c r="R29" s="187">
        <f t="shared" si="0"/>
        <v>-9233.3333000000002</v>
      </c>
      <c r="S29" s="187">
        <f t="shared" si="0"/>
        <v>-580.64520000000005</v>
      </c>
      <c r="T29" s="187">
        <f t="shared" si="0"/>
        <v>-6599.9666999999999</v>
      </c>
      <c r="U29" s="187">
        <f t="shared" si="0"/>
        <v>-21774.258099999999</v>
      </c>
      <c r="V29" s="187">
        <f t="shared" si="0"/>
        <v>-26516.1613</v>
      </c>
      <c r="W29" s="187">
        <f t="shared" si="0"/>
        <v>-23966.666700000002</v>
      </c>
      <c r="X29" s="187">
        <f t="shared" si="0"/>
        <v>-14096.806500000001</v>
      </c>
      <c r="Y29" s="187">
        <f t="shared" si="0"/>
        <v>-15133.3333</v>
      </c>
      <c r="Z29" s="187">
        <f t="shared" si="0"/>
        <v>-18935.483899999999</v>
      </c>
      <c r="AA29" s="187">
        <f>'PLR DET FIXED INPUT PG'!AA29</f>
        <v>-139176.88279999996</v>
      </c>
    </row>
    <row r="30" spans="1:27" ht="13.5" customHeight="1" thickBot="1" x14ac:dyDescent="0.25"/>
    <row r="31" spans="1:27" ht="12" customHeight="1" thickBot="1" x14ac:dyDescent="0.25">
      <c r="A31" s="182" t="str">
        <f>'PLR DET FIXED INPUT PG'!A31</f>
        <v>Swaps</v>
      </c>
      <c r="C31" s="183" t="str">
        <f>'PLR DET FIXED INPUT PG'!C31</f>
        <v>Jan-02</v>
      </c>
      <c r="D31" s="183" t="str">
        <f>'PLR DET FIXED INPUT PG'!D31</f>
        <v>Feb-02</v>
      </c>
      <c r="E31" s="183" t="str">
        <f>'PLR DET FIXED INPUT PG'!E31</f>
        <v>Mar-02</v>
      </c>
      <c r="F31" s="183" t="str">
        <f>'PLR DET FIXED INPUT PG'!F31</f>
        <v>Apr-02</v>
      </c>
      <c r="G31" s="183" t="str">
        <f>'PLR DET FIXED INPUT PG'!G31</f>
        <v>May-02</v>
      </c>
      <c r="H31" s="183" t="str">
        <f>'PLR DET FIXED INPUT PG'!H31</f>
        <v>Jun-02</v>
      </c>
      <c r="I31" s="183" t="str">
        <f>'PLR DET FIXED INPUT PG'!I31</f>
        <v>Jul-02</v>
      </c>
      <c r="J31" s="183" t="str">
        <f>'PLR DET FIXED INPUT PG'!J31</f>
        <v>Aug-02</v>
      </c>
      <c r="K31" s="183" t="str">
        <f>'PLR DET FIXED INPUT PG'!K31</f>
        <v>Sep-02</v>
      </c>
      <c r="L31" s="183" t="str">
        <f>'PLR DET FIXED INPUT PG'!L31</f>
        <v>Oct-02</v>
      </c>
      <c r="M31" s="183" t="str">
        <f>'PLR DET FIXED INPUT PG'!M31</f>
        <v>Nov-02</v>
      </c>
      <c r="N31" s="183" t="str">
        <f>'PLR DET FIXED INPUT PG'!N31</f>
        <v>Dec-02</v>
      </c>
      <c r="O31" s="183" t="str">
        <f>'PLR DET FIXED INPUT PG'!O31</f>
        <v>Jan-03</v>
      </c>
      <c r="P31" s="183" t="str">
        <f>'PLR DET FIXED INPUT PG'!P31</f>
        <v>Feb-03</v>
      </c>
      <c r="Q31" s="183" t="str">
        <f>'PLR DET FIXED INPUT PG'!Q31</f>
        <v>Mar-03</v>
      </c>
      <c r="R31" s="183" t="str">
        <f>'PLR DET FIXED INPUT PG'!R31</f>
        <v>Apr-03</v>
      </c>
      <c r="S31" s="183" t="str">
        <f>'PLR DET FIXED INPUT PG'!S31</f>
        <v>May-03</v>
      </c>
      <c r="T31" s="183" t="str">
        <f>'PLR DET FIXED INPUT PG'!T31</f>
        <v>Jun-03</v>
      </c>
      <c r="U31" s="183" t="str">
        <f>'PLR DET FIXED INPUT PG'!U31</f>
        <v>Jul-03</v>
      </c>
      <c r="V31" s="183" t="str">
        <f>'PLR DET FIXED INPUT PG'!V31</f>
        <v>Aug-03</v>
      </c>
      <c r="W31" s="183" t="str">
        <f>'PLR DET FIXED INPUT PG'!W31</f>
        <v>Sep-03</v>
      </c>
      <c r="X31" s="183" t="str">
        <f>'PLR DET FIXED INPUT PG'!X31</f>
        <v>Oct-03</v>
      </c>
      <c r="Y31" s="183" t="str">
        <f>'PLR DET FIXED INPUT PG'!Y31</f>
        <v>Nov-03</v>
      </c>
      <c r="Z31" s="183" t="str">
        <f>'PLR DET FIXED INPUT PG'!Z31</f>
        <v>Dec-03</v>
      </c>
      <c r="AA31" s="183" t="str">
        <f>'PLR DET FIXED INPUT PG'!AA31</f>
        <v>TOTAL</v>
      </c>
    </row>
    <row r="32" spans="1:27" ht="11.25" customHeight="1" x14ac:dyDescent="0.2">
      <c r="A32" s="185" t="str">
        <f>'PLR DET FIXED INPUT PG'!A32</f>
        <v>Swaps</v>
      </c>
      <c r="C32" s="190">
        <f>'PLR DET FIXED INPUT PG'!C32-'PLR DET INDEX INPUT PG'!C27</f>
        <v>-4739.0848999999998</v>
      </c>
      <c r="D32" s="190">
        <f>'PLR DET FIXED INPUT PG'!D32-'PLR DET INDEX INPUT PG'!D27</f>
        <v>-9478.1699000000008</v>
      </c>
      <c r="E32" s="190">
        <f>'PLR DET FIXED INPUT PG'!E32-'PLR DET INDEX INPUT PG'!E27</f>
        <v>-9478.1699000000008</v>
      </c>
      <c r="F32" s="190">
        <f>'PLR DET FIXED INPUT PG'!F32-'PLR DET INDEX INPUT PG'!F27</f>
        <v>-4739.0848999999998</v>
      </c>
      <c r="G32" s="190">
        <f>'PLR DET FIXED INPUT PG'!G32-'PLR DET INDEX INPUT PG'!G27</f>
        <v>-4739.0848999999998</v>
      </c>
      <c r="H32" s="190">
        <f>'PLR DET FIXED INPUT PG'!H32-'PLR DET INDEX INPUT PG'!H27</f>
        <v>0</v>
      </c>
      <c r="I32" s="190">
        <f>'PLR DET FIXED INPUT PG'!I32-'PLR DET INDEX INPUT PG'!I27</f>
        <v>0</v>
      </c>
      <c r="J32" s="190">
        <f>'PLR DET FIXED INPUT PG'!J32-'PLR DET INDEX INPUT PG'!J27</f>
        <v>0</v>
      </c>
      <c r="K32" s="190">
        <f>'PLR DET FIXED INPUT PG'!K32-'PLR DET INDEX INPUT PG'!K27</f>
        <v>0</v>
      </c>
      <c r="L32" s="190">
        <f>'PLR DET FIXED INPUT PG'!L32-'PLR DET INDEX INPUT PG'!L27</f>
        <v>0</v>
      </c>
      <c r="M32" s="190">
        <f>'PLR DET FIXED INPUT PG'!M32-'PLR DET INDEX INPUT PG'!M27</f>
        <v>0</v>
      </c>
      <c r="N32" s="190">
        <f>'PLR DET FIXED INPUT PG'!N32-'PLR DET INDEX INPUT PG'!N27</f>
        <v>0</v>
      </c>
      <c r="O32" s="190">
        <f>'PLR DET FIXED INPUT PG'!O32-'PLR DET INDEX INPUT PG'!O27</f>
        <v>0</v>
      </c>
      <c r="P32" s="190">
        <f>'PLR DET FIXED INPUT PG'!P32-'PLR DET INDEX INPUT PG'!P27</f>
        <v>0</v>
      </c>
      <c r="Q32" s="190">
        <f>'PLR DET FIXED INPUT PG'!Q32-'PLR DET INDEX INPUT PG'!Q27</f>
        <v>0</v>
      </c>
      <c r="R32" s="190">
        <f>'PLR DET FIXED INPUT PG'!R32-'PLR DET INDEX INPUT PG'!R27</f>
        <v>9478.1699000000008</v>
      </c>
      <c r="S32" s="190">
        <f>'PLR DET FIXED INPUT PG'!S32-'PLR DET INDEX INPUT PG'!S27</f>
        <v>9478.1699000000008</v>
      </c>
      <c r="T32" s="190">
        <f>'PLR DET FIXED INPUT PG'!T32-'PLR DET INDEX INPUT PG'!T27</f>
        <v>9478.1699000000008</v>
      </c>
      <c r="U32" s="190">
        <f>'PLR DET FIXED INPUT PG'!U32-'PLR DET INDEX INPUT PG'!U27</f>
        <v>9478.1699000000008</v>
      </c>
      <c r="V32" s="190">
        <f>'PLR DET FIXED INPUT PG'!V32-'PLR DET INDEX INPUT PG'!V27</f>
        <v>9478.1699000000008</v>
      </c>
      <c r="W32" s="190">
        <f>'PLR DET FIXED INPUT PG'!W32-'PLR DET INDEX INPUT PG'!W27</f>
        <v>9478.1699000000008</v>
      </c>
      <c r="X32" s="190">
        <f>'PLR DET FIXED INPUT PG'!X32-'PLR DET INDEX INPUT PG'!X27</f>
        <v>9478.1699000000008</v>
      </c>
      <c r="Y32" s="190">
        <f>'PLR DET FIXED INPUT PG'!Y32-'PLR DET INDEX INPUT PG'!Y27</f>
        <v>0</v>
      </c>
      <c r="Z32" s="190">
        <f>'PLR DET FIXED INPUT PG'!Z32-'PLR DET INDEX INPUT PG'!Z27</f>
        <v>0</v>
      </c>
      <c r="AA32" s="190">
        <f>'PLR DET FIXED INPUT PG'!AA32-'PLR DET INDEX INPUT PG'!AA32</f>
        <v>33173.594799999999</v>
      </c>
    </row>
    <row r="33" spans="1:27" ht="13.5" customHeight="1" thickBot="1" x14ac:dyDescent="0.25"/>
    <row r="34" spans="1:27" ht="11.25" customHeight="1" thickBot="1" x14ac:dyDescent="0.25">
      <c r="A34" s="191" t="str">
        <f>'PLR DET FIXED INPUT PG'!A34</f>
        <v>Total Dth</v>
      </c>
      <c r="B34" s="192"/>
      <c r="C34" s="193">
        <f>C29+C32</f>
        <v>-4339.6838000000043</v>
      </c>
      <c r="D34" s="193">
        <f t="shared" ref="D34:Z34" si="1">D29+D32</f>
        <v>6445.4603999999963</v>
      </c>
      <c r="E34" s="193">
        <f t="shared" si="1"/>
        <v>15889.005299999997</v>
      </c>
      <c r="F34" s="193">
        <f t="shared" si="1"/>
        <v>1778.1699000000008</v>
      </c>
      <c r="G34" s="193">
        <f t="shared" si="1"/>
        <v>3252.3634000000011</v>
      </c>
      <c r="H34" s="193">
        <f t="shared" si="1"/>
        <v>6617.2548000000006</v>
      </c>
      <c r="I34" s="193">
        <f t="shared" si="1"/>
        <v>-11073.0355</v>
      </c>
      <c r="J34" s="193">
        <f t="shared" si="1"/>
        <v>-16266.5839</v>
      </c>
      <c r="K34" s="193">
        <f t="shared" si="1"/>
        <v>-11249.411900000001</v>
      </c>
      <c r="L34" s="193">
        <f t="shared" si="1"/>
        <v>-5556.9387000000006</v>
      </c>
      <c r="M34" s="193">
        <f t="shared" si="1"/>
        <v>-4816.0451999999987</v>
      </c>
      <c r="N34" s="193">
        <f t="shared" si="1"/>
        <v>-6395.6484</v>
      </c>
      <c r="O34" s="193">
        <f t="shared" si="1"/>
        <v>-6815.0355</v>
      </c>
      <c r="P34" s="193">
        <f t="shared" si="1"/>
        <v>-3104.1737999999987</v>
      </c>
      <c r="Q34" s="193">
        <f t="shared" si="1"/>
        <v>120.48060000000078</v>
      </c>
      <c r="R34" s="193">
        <f t="shared" si="1"/>
        <v>244.83660000000054</v>
      </c>
      <c r="S34" s="193">
        <f t="shared" si="1"/>
        <v>8897.5246999999999</v>
      </c>
      <c r="T34" s="193">
        <f t="shared" si="1"/>
        <v>2878.2032000000008</v>
      </c>
      <c r="U34" s="193">
        <f t="shared" si="1"/>
        <v>-12296.088199999998</v>
      </c>
      <c r="V34" s="193">
        <f t="shared" si="1"/>
        <v>-17037.991399999999</v>
      </c>
      <c r="W34" s="193">
        <f t="shared" si="1"/>
        <v>-14488.496800000001</v>
      </c>
      <c r="X34" s="193">
        <f t="shared" si="1"/>
        <v>-4618.6365999999998</v>
      </c>
      <c r="Y34" s="193">
        <f t="shared" si="1"/>
        <v>-15133.3333</v>
      </c>
      <c r="Z34" s="193">
        <f t="shared" si="1"/>
        <v>-18935.483899999999</v>
      </c>
      <c r="AA34" s="194">
        <f>'PLR DET FIXED INPUT PG'!AA34</f>
        <v>-106003.28799999997</v>
      </c>
    </row>
    <row r="36" spans="1:27" ht="12" customHeight="1" x14ac:dyDescent="0.2">
      <c r="A36" s="184" t="str">
        <f>'PLR DET FIXED INPUT PG'!A36</f>
        <v>Prior Day</v>
      </c>
    </row>
    <row r="37" spans="1:27" ht="11.25" customHeight="1" x14ac:dyDescent="0.2">
      <c r="A37" s="185" t="str">
        <f>'PLR DET FIXED INPUT PG'!A37</f>
        <v>Physical</v>
      </c>
      <c r="C37" s="186">
        <f>'PLR DET FIXED INPUT PG'!C37+'PLR DET INDEX INPUT PG'!C37</f>
        <v>33173.594599999997</v>
      </c>
      <c r="D37" s="186">
        <f>'PLR DET FIXED INPUT PG'!D37+'PLR DET INDEX INPUT PG'!D37</f>
        <v>33173.594599999997</v>
      </c>
      <c r="E37" s="186">
        <f>'PLR DET FIXED INPUT PG'!E37+'PLR DET INDEX INPUT PG'!E37</f>
        <v>33173.594599999997</v>
      </c>
      <c r="F37" s="186">
        <f>'PLR DET FIXED INPUT PG'!F37+'PLR DET INDEX INPUT PG'!F37</f>
        <v>14217.254800000001</v>
      </c>
      <c r="G37" s="186">
        <f>'PLR DET FIXED INPUT PG'!G37+'PLR DET INDEX INPUT PG'!G37</f>
        <v>14217.254800000001</v>
      </c>
      <c r="H37" s="186">
        <f>'PLR DET FIXED INPUT PG'!H37+'PLR DET INDEX INPUT PG'!H37</f>
        <v>14217.254800000001</v>
      </c>
      <c r="I37" s="186">
        <f>'PLR DET FIXED INPUT PG'!I37+'PLR DET INDEX INPUT PG'!I37</f>
        <v>14217.254800000001</v>
      </c>
      <c r="J37" s="186">
        <f>'PLR DET FIXED INPUT PG'!J37+'PLR DET INDEX INPUT PG'!J37</f>
        <v>14217.254800000001</v>
      </c>
      <c r="K37" s="186">
        <f>'PLR DET FIXED INPUT PG'!K37+'PLR DET INDEX INPUT PG'!K37</f>
        <v>14217.254800000001</v>
      </c>
      <c r="L37" s="186">
        <f>'PLR DET FIXED INPUT PG'!L37+'PLR DET INDEX INPUT PG'!L37</f>
        <v>14217.254800000001</v>
      </c>
      <c r="M37" s="186">
        <f>'PLR DET FIXED INPUT PG'!M37+'PLR DET INDEX INPUT PG'!M37</f>
        <v>14217.254800000001</v>
      </c>
      <c r="N37" s="186">
        <f>'PLR DET FIXED INPUT PG'!N37+'PLR DET INDEX INPUT PG'!N37</f>
        <v>14217.254800000001</v>
      </c>
      <c r="O37" s="186">
        <f>'PLR DET FIXED INPUT PG'!O37+'PLR DET INDEX INPUT PG'!O37</f>
        <v>14217.254800000001</v>
      </c>
      <c r="P37" s="186">
        <f>'PLR DET FIXED INPUT PG'!P37+'PLR DET INDEX INPUT PG'!P37</f>
        <v>14217.254800000001</v>
      </c>
      <c r="Q37" s="186">
        <f>'PLR DET FIXED INPUT PG'!Q37+'PLR DET INDEX INPUT PG'!Q37</f>
        <v>14217.254800000001</v>
      </c>
      <c r="R37" s="186">
        <f>'PLR DET FIXED INPUT PG'!R37+'PLR DET INDEX INPUT PG'!R37</f>
        <v>0</v>
      </c>
      <c r="S37" s="186">
        <f>'PLR DET FIXED INPUT PG'!S37+'PLR DET INDEX INPUT PG'!S37</f>
        <v>0</v>
      </c>
      <c r="T37" s="186">
        <f>'PLR DET FIXED INPUT PG'!T37+'PLR DET INDEX INPUT PG'!T37</f>
        <v>0</v>
      </c>
      <c r="U37" s="186">
        <f>'PLR DET FIXED INPUT PG'!U37+'PLR DET INDEX INPUT PG'!U37</f>
        <v>0</v>
      </c>
      <c r="V37" s="186">
        <f>'PLR DET FIXED INPUT PG'!V37+'PLR DET INDEX INPUT PG'!V37</f>
        <v>0</v>
      </c>
      <c r="W37" s="186">
        <f>'PLR DET FIXED INPUT PG'!W37+'PLR DET INDEX INPUT PG'!W37</f>
        <v>0</v>
      </c>
      <c r="X37" s="186">
        <f>'PLR DET FIXED INPUT PG'!X37+'PLR DET INDEX INPUT PG'!X37</f>
        <v>0</v>
      </c>
      <c r="Y37" s="186">
        <f>'PLR DET FIXED INPUT PG'!Y37+'PLR DET INDEX INPUT PG'!Y37</f>
        <v>0</v>
      </c>
      <c r="Z37" s="186">
        <f>'PLR DET FIXED INPUT PG'!Z37+'PLR DET INDEX INPUT PG'!Z37</f>
        <v>0</v>
      </c>
      <c r="AA37" s="186">
        <f>'PLR DET FIXED INPUT PG'!AA37</f>
        <v>270127.84139999998</v>
      </c>
    </row>
    <row r="38" spans="1:27" ht="11.25" customHeight="1" x14ac:dyDescent="0.2">
      <c r="A38" s="185" t="str">
        <f>'PLR DET FIXED INPUT PG'!A38</f>
        <v>Interbook</v>
      </c>
      <c r="C38" s="186">
        <f>'PLR DET FIXED INPUT PG'!C38</f>
        <v>-32935.483899999999</v>
      </c>
      <c r="D38" s="186">
        <f>'PLR DET FIXED INPUT PG'!D38</f>
        <v>-20785.678599999999</v>
      </c>
      <c r="E38" s="186">
        <f>'PLR DET FIXED INPUT PG'!E38</f>
        <v>-8774.1612999999998</v>
      </c>
      <c r="F38" s="186">
        <f>'PLR DET FIXED INPUT PG'!F38</f>
        <v>-8566.6666999999998</v>
      </c>
      <c r="G38" s="186">
        <f>'PLR DET FIXED INPUT PG'!G38</f>
        <v>-6774.1935000000003</v>
      </c>
      <c r="H38" s="186">
        <f>'PLR DET FIXED INPUT PG'!H38</f>
        <v>-7600</v>
      </c>
      <c r="I38" s="186">
        <f>'PLR DET FIXED INPUT PG'!I38</f>
        <v>-26419.3226</v>
      </c>
      <c r="J38" s="186">
        <f>'PLR DET FIXED INPUT PG'!J38</f>
        <v>-31064.483899999999</v>
      </c>
      <c r="K38" s="186">
        <f>'PLR DET FIXED INPUT PG'!K38</f>
        <v>-26000</v>
      </c>
      <c r="L38" s="186">
        <f>'PLR DET FIXED INPUT PG'!L38</f>
        <v>-20387.096799999999</v>
      </c>
      <c r="M38" s="186">
        <f>'PLR DET FIXED INPUT PG'!M38</f>
        <v>-19599.966700000001</v>
      </c>
      <c r="N38" s="186">
        <f>'PLR DET FIXED INPUT PG'!N38</f>
        <v>-21322.580600000001</v>
      </c>
      <c r="O38" s="186">
        <f>'PLR DET FIXED INPUT PG'!O38</f>
        <v>-21677.4516</v>
      </c>
      <c r="P38" s="186">
        <f>'PLR DET FIXED INPUT PG'!P38</f>
        <v>-17785.7143</v>
      </c>
      <c r="Q38" s="186">
        <f>'PLR DET FIXED INPUT PG'!Q38</f>
        <v>-14483.870999999999</v>
      </c>
      <c r="R38" s="186">
        <f>'PLR DET FIXED INPUT PG'!R38</f>
        <v>-9566.6666999999998</v>
      </c>
      <c r="S38" s="186">
        <f>'PLR DET FIXED INPUT PG'!S38</f>
        <v>-612.90319999999997</v>
      </c>
      <c r="T38" s="186">
        <f>'PLR DET FIXED INPUT PG'!T38</f>
        <v>-6833.3</v>
      </c>
      <c r="U38" s="186">
        <f>'PLR DET FIXED INPUT PG'!U38</f>
        <v>-22096.8387</v>
      </c>
      <c r="V38" s="186">
        <f>'PLR DET FIXED INPUT PG'!V38</f>
        <v>-26838.741900000001</v>
      </c>
      <c r="W38" s="186">
        <f>'PLR DET FIXED INPUT PG'!W38</f>
        <v>-24300</v>
      </c>
      <c r="X38" s="186">
        <f>'PLR DET FIXED INPUT PG'!X38</f>
        <v>-14483.903200000001</v>
      </c>
      <c r="Y38" s="186">
        <f>'PLR DET FIXED INPUT PG'!Y38</f>
        <v>-15600</v>
      </c>
      <c r="Z38" s="186">
        <f>'PLR DET FIXED INPUT PG'!Z38</f>
        <v>-19387.096799999999</v>
      </c>
      <c r="AA38" s="186">
        <f>'PLR DET FIXED INPUT PG'!AA38</f>
        <v>-423896.12200000003</v>
      </c>
    </row>
    <row r="39" spans="1:27" ht="11.25" customHeight="1" x14ac:dyDescent="0.2">
      <c r="A39" s="185" t="str">
        <f>'PLR DET FIXED INPUT PG'!A39</f>
        <v>Swaps</v>
      </c>
      <c r="C39" s="186">
        <f>'PLR DET FIXED INPUT PG'!C39-'PLR DET INDEX INPUT PG'!C39-'PLR DET INDEX INPUT PG'!C37</f>
        <v>-4739.0848999999998</v>
      </c>
      <c r="D39" s="186">
        <f>'PLR DET FIXED INPUT PG'!D39-'PLR DET INDEX INPUT PG'!D39-'PLR DET INDEX INPUT PG'!D37</f>
        <v>-9478.1699000000008</v>
      </c>
      <c r="E39" s="186">
        <f>'PLR DET FIXED INPUT PG'!E39-'PLR DET INDEX INPUT PG'!E39-'PLR DET INDEX INPUT PG'!E37</f>
        <v>-9478.1699000000008</v>
      </c>
      <c r="F39" s="186">
        <f>'PLR DET FIXED INPUT PG'!F39-'PLR DET INDEX INPUT PG'!F39-'PLR DET INDEX INPUT PG'!F37</f>
        <v>-4739.0848999999998</v>
      </c>
      <c r="G39" s="186">
        <f>'PLR DET FIXED INPUT PG'!G39-'PLR DET INDEX INPUT PG'!G39-'PLR DET INDEX INPUT PG'!G37</f>
        <v>-4739.0848999999998</v>
      </c>
      <c r="H39" s="186">
        <f>'PLR DET FIXED INPUT PG'!H39-'PLR DET INDEX INPUT PG'!H39-'PLR DET INDEX INPUT PG'!H37</f>
        <v>0</v>
      </c>
      <c r="I39" s="186">
        <f>'PLR DET FIXED INPUT PG'!I39-'PLR DET INDEX INPUT PG'!I39-'PLR DET INDEX INPUT PG'!I37</f>
        <v>0</v>
      </c>
      <c r="J39" s="186">
        <f>'PLR DET FIXED INPUT PG'!J39-'PLR DET INDEX INPUT PG'!J39-'PLR DET INDEX INPUT PG'!J37</f>
        <v>0</v>
      </c>
      <c r="K39" s="186">
        <f>'PLR DET FIXED INPUT PG'!K39-'PLR DET INDEX INPUT PG'!K39-'PLR DET INDEX INPUT PG'!K37</f>
        <v>0</v>
      </c>
      <c r="L39" s="186">
        <f>'PLR DET FIXED INPUT PG'!L39-'PLR DET INDEX INPUT PG'!L39-'PLR DET INDEX INPUT PG'!L37</f>
        <v>0</v>
      </c>
      <c r="M39" s="186">
        <f>'PLR DET FIXED INPUT PG'!M39-'PLR DET INDEX INPUT PG'!M39-'PLR DET INDEX INPUT PG'!M37</f>
        <v>4739.0848999999998</v>
      </c>
      <c r="N39" s="186">
        <f>'PLR DET FIXED INPUT PG'!N39-'PLR DET INDEX INPUT PG'!N39-'PLR DET INDEX INPUT PG'!N37</f>
        <v>4739.0848999999998</v>
      </c>
      <c r="O39" s="186">
        <f>'PLR DET FIXED INPUT PG'!O39-'PLR DET INDEX INPUT PG'!O39-'PLR DET INDEX INPUT PG'!O37</f>
        <v>4739.0848999999998</v>
      </c>
      <c r="P39" s="186">
        <f>'PLR DET FIXED INPUT PG'!P39-'PLR DET INDEX INPUT PG'!P39-'PLR DET INDEX INPUT PG'!P37</f>
        <v>4739.0848999999998</v>
      </c>
      <c r="Q39" s="186">
        <f>'PLR DET FIXED INPUT PG'!Q39-'PLR DET INDEX INPUT PG'!Q39-'PLR DET INDEX INPUT PG'!Q37</f>
        <v>4739.0848999999998</v>
      </c>
      <c r="R39" s="186">
        <f>'PLR DET FIXED INPUT PG'!R39-'PLR DET INDEX INPUT PG'!R39-'PLR DET INDEX INPUT PG'!R37</f>
        <v>9478.1699000000008</v>
      </c>
      <c r="S39" s="186">
        <f>'PLR DET FIXED INPUT PG'!S39-'PLR DET INDEX INPUT PG'!S39-'PLR DET INDEX INPUT PG'!S37</f>
        <v>9478.1699000000008</v>
      </c>
      <c r="T39" s="186">
        <f>'PLR DET FIXED INPUT PG'!T39-'PLR DET INDEX INPUT PG'!T39-'PLR DET INDEX INPUT PG'!T37</f>
        <v>9478.1699000000008</v>
      </c>
      <c r="U39" s="186">
        <f>'PLR DET FIXED INPUT PG'!U39-'PLR DET INDEX INPUT PG'!U39-'PLR DET INDEX INPUT PG'!U37</f>
        <v>9478.1699000000008</v>
      </c>
      <c r="V39" s="186">
        <f>'PLR DET FIXED INPUT PG'!V39-'PLR DET INDEX INPUT PG'!V39-'PLR DET INDEX INPUT PG'!V37</f>
        <v>9478.1699000000008</v>
      </c>
      <c r="W39" s="186">
        <f>'PLR DET FIXED INPUT PG'!W39-'PLR DET INDEX INPUT PG'!W39-'PLR DET INDEX INPUT PG'!W37</f>
        <v>9478.1699000000008</v>
      </c>
      <c r="X39" s="186">
        <f>'PLR DET FIXED INPUT PG'!X39-'PLR DET INDEX INPUT PG'!X39-'PLR DET INDEX INPUT PG'!X37</f>
        <v>9478.1699000000008</v>
      </c>
      <c r="Y39" s="186">
        <f>'PLR DET FIXED INPUT PG'!Y39-'PLR DET INDEX INPUT PG'!Y39-'PLR DET INDEX INPUT PG'!Y37</f>
        <v>0</v>
      </c>
      <c r="Z39" s="186">
        <f>'PLR DET FIXED INPUT PG'!Z39-'PLR DET INDEX INPUT PG'!Z39-'PLR DET INDEX INPUT PG'!Z37</f>
        <v>0</v>
      </c>
      <c r="AA39" s="186">
        <f>'PLR DET FIXED INPUT PG'!AA39-'PLR DET INDEX INPUT PG'!AA39-'PLR DET INDEX INPUT PG'!AA37</f>
        <v>56869.0193</v>
      </c>
    </row>
    <row r="40" spans="1:27" ht="11.25" customHeight="1" x14ac:dyDescent="0.2">
      <c r="A40" s="185" t="str">
        <f>'PLR DET FIXED INPUT PG'!A40</f>
        <v>Total Dth</v>
      </c>
      <c r="C40" s="187">
        <f>SUM(C37:C39)</f>
        <v>-4500.9742000000024</v>
      </c>
      <c r="D40" s="187">
        <f t="shared" ref="D40:Z40" si="2">SUM(D37:D39)</f>
        <v>2909.7460999999967</v>
      </c>
      <c r="E40" s="187">
        <f t="shared" si="2"/>
        <v>14921.263399999996</v>
      </c>
      <c r="F40" s="187">
        <f t="shared" si="2"/>
        <v>911.50320000000102</v>
      </c>
      <c r="G40" s="187">
        <f t="shared" si="2"/>
        <v>2703.9764000000005</v>
      </c>
      <c r="H40" s="187">
        <f t="shared" si="2"/>
        <v>6617.2548000000006</v>
      </c>
      <c r="I40" s="187">
        <f t="shared" si="2"/>
        <v>-12202.067799999999</v>
      </c>
      <c r="J40" s="187">
        <f t="shared" si="2"/>
        <v>-16847.229099999997</v>
      </c>
      <c r="K40" s="187">
        <f t="shared" si="2"/>
        <v>-11782.745199999999</v>
      </c>
      <c r="L40" s="187">
        <f t="shared" si="2"/>
        <v>-6169.8419999999987</v>
      </c>
      <c r="M40" s="187">
        <f t="shared" si="2"/>
        <v>-643.62700000000041</v>
      </c>
      <c r="N40" s="187">
        <f t="shared" si="2"/>
        <v>-2366.2409000000007</v>
      </c>
      <c r="O40" s="187">
        <f t="shared" si="2"/>
        <v>-2721.1118999999999</v>
      </c>
      <c r="P40" s="187">
        <f t="shared" si="2"/>
        <v>1170.6254000000008</v>
      </c>
      <c r="Q40" s="187">
        <f t="shared" si="2"/>
        <v>4472.4687000000013</v>
      </c>
      <c r="R40" s="187">
        <f t="shared" si="2"/>
        <v>-88.496799999998984</v>
      </c>
      <c r="S40" s="187">
        <f t="shared" si="2"/>
        <v>8865.2667000000001</v>
      </c>
      <c r="T40" s="187">
        <f t="shared" si="2"/>
        <v>2644.8699000000006</v>
      </c>
      <c r="U40" s="187">
        <f t="shared" si="2"/>
        <v>-12618.668799999999</v>
      </c>
      <c r="V40" s="187">
        <f t="shared" si="2"/>
        <v>-17360.572</v>
      </c>
      <c r="W40" s="187">
        <f t="shared" si="2"/>
        <v>-14821.830099999999</v>
      </c>
      <c r="X40" s="187">
        <f t="shared" si="2"/>
        <v>-5005.7332999999999</v>
      </c>
      <c r="Y40" s="187">
        <f t="shared" si="2"/>
        <v>-15600</v>
      </c>
      <c r="Z40" s="187">
        <f t="shared" si="2"/>
        <v>-19387.096799999999</v>
      </c>
      <c r="AA40" s="187"/>
    </row>
    <row r="42" spans="1:27" ht="12" customHeight="1" x14ac:dyDescent="0.2">
      <c r="A42" s="184" t="str">
        <f>'PLR DET FIXED INPUT PG'!A42</f>
        <v>Delta</v>
      </c>
    </row>
    <row r="43" spans="1:27" ht="11.25" customHeight="1" x14ac:dyDescent="0.2">
      <c r="A43" s="185" t="str">
        <f>'PLR DET FIXED INPUT PG'!A43</f>
        <v>Physical</v>
      </c>
      <c r="C43" s="186">
        <f>C27-C37</f>
        <v>0</v>
      </c>
      <c r="D43" s="186">
        <f t="shared" ref="D43:AA43" si="3">D27-D37</f>
        <v>0</v>
      </c>
      <c r="E43" s="186">
        <f t="shared" si="3"/>
        <v>0</v>
      </c>
      <c r="F43" s="186">
        <f t="shared" si="3"/>
        <v>0</v>
      </c>
      <c r="G43" s="186">
        <f t="shared" si="3"/>
        <v>0</v>
      </c>
      <c r="H43" s="186">
        <f t="shared" si="3"/>
        <v>0</v>
      </c>
      <c r="I43" s="186">
        <f t="shared" si="3"/>
        <v>0</v>
      </c>
      <c r="J43" s="186">
        <f t="shared" si="3"/>
        <v>0</v>
      </c>
      <c r="K43" s="186">
        <f t="shared" si="3"/>
        <v>0</v>
      </c>
      <c r="L43" s="186">
        <f t="shared" si="3"/>
        <v>0</v>
      </c>
      <c r="M43" s="186">
        <f t="shared" si="3"/>
        <v>0</v>
      </c>
      <c r="N43" s="186">
        <f t="shared" si="3"/>
        <v>0</v>
      </c>
      <c r="O43" s="186">
        <f t="shared" si="3"/>
        <v>0</v>
      </c>
      <c r="P43" s="186">
        <f t="shared" si="3"/>
        <v>0</v>
      </c>
      <c r="Q43" s="186">
        <f t="shared" si="3"/>
        <v>0</v>
      </c>
      <c r="R43" s="186">
        <f t="shared" si="3"/>
        <v>0</v>
      </c>
      <c r="S43" s="186">
        <f t="shared" si="3"/>
        <v>0</v>
      </c>
      <c r="T43" s="186">
        <f t="shared" si="3"/>
        <v>0</v>
      </c>
      <c r="U43" s="186">
        <f t="shared" si="3"/>
        <v>0</v>
      </c>
      <c r="V43" s="186">
        <f t="shared" si="3"/>
        <v>0</v>
      </c>
      <c r="W43" s="186">
        <f t="shared" si="3"/>
        <v>0</v>
      </c>
      <c r="X43" s="186">
        <f t="shared" si="3"/>
        <v>0</v>
      </c>
      <c r="Y43" s="186">
        <f t="shared" si="3"/>
        <v>0</v>
      </c>
      <c r="Z43" s="186">
        <f t="shared" si="3"/>
        <v>0</v>
      </c>
      <c r="AA43" s="186">
        <f t="shared" si="3"/>
        <v>0</v>
      </c>
    </row>
    <row r="44" spans="1:27" ht="11.25" customHeight="1" x14ac:dyDescent="0.2">
      <c r="A44" s="185" t="str">
        <f>'PLR DET FIXED INPUT PG'!A44</f>
        <v>Interbook</v>
      </c>
      <c r="C44" s="186">
        <f>C28-C38</f>
        <v>161.29039999999804</v>
      </c>
      <c r="D44" s="186">
        <f t="shared" ref="D44:Z44" si="4">D28-D38</f>
        <v>3535.7142999999996</v>
      </c>
      <c r="E44" s="186">
        <f t="shared" si="4"/>
        <v>967.74189999999999</v>
      </c>
      <c r="F44" s="186">
        <f t="shared" si="4"/>
        <v>866.66669999999976</v>
      </c>
      <c r="G44" s="186">
        <f t="shared" si="4"/>
        <v>548.38700000000063</v>
      </c>
      <c r="H44" s="186">
        <f t="shared" si="4"/>
        <v>0</v>
      </c>
      <c r="I44" s="186">
        <f t="shared" si="4"/>
        <v>1129.0322999999989</v>
      </c>
      <c r="J44" s="186">
        <f t="shared" si="4"/>
        <v>580.64519999999902</v>
      </c>
      <c r="K44" s="186">
        <f t="shared" si="4"/>
        <v>533.33329999999842</v>
      </c>
      <c r="L44" s="186">
        <f t="shared" si="4"/>
        <v>612.90329999999813</v>
      </c>
      <c r="M44" s="186">
        <f t="shared" si="4"/>
        <v>566.66670000000158</v>
      </c>
      <c r="N44" s="186">
        <f t="shared" si="4"/>
        <v>709.67740000000049</v>
      </c>
      <c r="O44" s="186">
        <f t="shared" si="4"/>
        <v>645.16129999999976</v>
      </c>
      <c r="P44" s="186">
        <f t="shared" si="4"/>
        <v>464.28570000000036</v>
      </c>
      <c r="Q44" s="186">
        <f t="shared" si="4"/>
        <v>387.09679999999935</v>
      </c>
      <c r="R44" s="186">
        <f t="shared" si="4"/>
        <v>333.33339999999953</v>
      </c>
      <c r="S44" s="186">
        <f t="shared" si="4"/>
        <v>32.257999999999925</v>
      </c>
      <c r="T44" s="186">
        <f t="shared" si="4"/>
        <v>233.33330000000024</v>
      </c>
      <c r="U44" s="186">
        <f t="shared" si="4"/>
        <v>322.58060000000114</v>
      </c>
      <c r="V44" s="186">
        <f t="shared" si="4"/>
        <v>322.58060000000114</v>
      </c>
      <c r="W44" s="186">
        <f t="shared" si="4"/>
        <v>333.33329999999842</v>
      </c>
      <c r="X44" s="186">
        <f t="shared" si="4"/>
        <v>387.09670000000006</v>
      </c>
      <c r="Y44" s="186">
        <f t="shared" si="4"/>
        <v>466.66669999999976</v>
      </c>
      <c r="Z44" s="186">
        <f t="shared" si="4"/>
        <v>451.61290000000008</v>
      </c>
      <c r="AA44" s="186">
        <f>'PLR DET FIXED INPUT PG'!AA44</f>
        <v>14591.397800000093</v>
      </c>
    </row>
    <row r="45" spans="1:27" ht="11.25" customHeight="1" x14ac:dyDescent="0.2">
      <c r="A45" s="185" t="str">
        <f>'PLR DET FIXED INPUT PG'!A45</f>
        <v>Swaps</v>
      </c>
      <c r="C45" s="186">
        <f>C32-C39</f>
        <v>0</v>
      </c>
      <c r="D45" s="186">
        <f t="shared" ref="D45:Z45" si="5">D32-D39</f>
        <v>0</v>
      </c>
      <c r="E45" s="186">
        <f t="shared" si="5"/>
        <v>0</v>
      </c>
      <c r="F45" s="186">
        <f t="shared" si="5"/>
        <v>0</v>
      </c>
      <c r="G45" s="186">
        <f t="shared" si="5"/>
        <v>0</v>
      </c>
      <c r="H45" s="186">
        <f t="shared" si="5"/>
        <v>0</v>
      </c>
      <c r="I45" s="186">
        <f t="shared" si="5"/>
        <v>0</v>
      </c>
      <c r="J45" s="186">
        <f t="shared" si="5"/>
        <v>0</v>
      </c>
      <c r="K45" s="186">
        <f t="shared" si="5"/>
        <v>0</v>
      </c>
      <c r="L45" s="186">
        <f t="shared" si="5"/>
        <v>0</v>
      </c>
      <c r="M45" s="186">
        <f t="shared" si="5"/>
        <v>-4739.0848999999998</v>
      </c>
      <c r="N45" s="186">
        <f t="shared" si="5"/>
        <v>-4739.0848999999998</v>
      </c>
      <c r="O45" s="186">
        <f t="shared" si="5"/>
        <v>-4739.0848999999998</v>
      </c>
      <c r="P45" s="186">
        <f t="shared" si="5"/>
        <v>-4739.0848999999998</v>
      </c>
      <c r="Q45" s="186">
        <f t="shared" si="5"/>
        <v>-4739.0848999999998</v>
      </c>
      <c r="R45" s="186">
        <f t="shared" si="5"/>
        <v>0</v>
      </c>
      <c r="S45" s="186">
        <f t="shared" si="5"/>
        <v>0</v>
      </c>
      <c r="T45" s="186">
        <f t="shared" si="5"/>
        <v>0</v>
      </c>
      <c r="U45" s="186">
        <f t="shared" si="5"/>
        <v>0</v>
      </c>
      <c r="V45" s="186">
        <f t="shared" si="5"/>
        <v>0</v>
      </c>
      <c r="W45" s="186">
        <f t="shared" si="5"/>
        <v>0</v>
      </c>
      <c r="X45" s="186">
        <f t="shared" si="5"/>
        <v>0</v>
      </c>
      <c r="Y45" s="186">
        <f t="shared" si="5"/>
        <v>0</v>
      </c>
      <c r="Z45" s="186">
        <f t="shared" si="5"/>
        <v>0</v>
      </c>
      <c r="AA45" s="186">
        <f>'PLR DET FIXED INPUT PG'!AA45</f>
        <v>-23695.424500000001</v>
      </c>
    </row>
    <row r="46" spans="1:27" ht="11.25" customHeight="1" x14ac:dyDescent="0.2">
      <c r="A46" s="185" t="str">
        <f>'PLR DET FIXED INPUT PG'!A46</f>
        <v>Total Dth</v>
      </c>
      <c r="C46" s="187">
        <f>SUM(C43:C45)</f>
        <v>161.29039999999804</v>
      </c>
      <c r="D46" s="187">
        <f t="shared" ref="D46:Z46" si="6">SUM(D43:D45)</f>
        <v>3535.7142999999996</v>
      </c>
      <c r="E46" s="187">
        <f t="shared" si="6"/>
        <v>967.74189999999999</v>
      </c>
      <c r="F46" s="187">
        <f t="shared" si="6"/>
        <v>866.66669999999976</v>
      </c>
      <c r="G46" s="187">
        <f t="shared" si="6"/>
        <v>548.38700000000063</v>
      </c>
      <c r="H46" s="187">
        <f t="shared" si="6"/>
        <v>0</v>
      </c>
      <c r="I46" s="187">
        <f t="shared" si="6"/>
        <v>1129.0322999999989</v>
      </c>
      <c r="J46" s="187">
        <f t="shared" si="6"/>
        <v>580.64519999999902</v>
      </c>
      <c r="K46" s="187">
        <f t="shared" si="6"/>
        <v>533.33329999999842</v>
      </c>
      <c r="L46" s="187">
        <f t="shared" si="6"/>
        <v>612.90329999999813</v>
      </c>
      <c r="M46" s="187">
        <f t="shared" si="6"/>
        <v>-4172.4181999999983</v>
      </c>
      <c r="N46" s="187">
        <f t="shared" si="6"/>
        <v>-4029.4074999999993</v>
      </c>
      <c r="O46" s="187">
        <f t="shared" si="6"/>
        <v>-4093.9236000000001</v>
      </c>
      <c r="P46" s="187">
        <f t="shared" si="6"/>
        <v>-4274.7991999999995</v>
      </c>
      <c r="Q46" s="187">
        <f t="shared" si="6"/>
        <v>-4351.9881000000005</v>
      </c>
      <c r="R46" s="187">
        <f t="shared" si="6"/>
        <v>333.33339999999953</v>
      </c>
      <c r="S46" s="187">
        <f t="shared" si="6"/>
        <v>32.257999999999925</v>
      </c>
      <c r="T46" s="187">
        <f t="shared" si="6"/>
        <v>233.33330000000024</v>
      </c>
      <c r="U46" s="187">
        <f t="shared" si="6"/>
        <v>322.58060000000114</v>
      </c>
      <c r="V46" s="187">
        <f t="shared" si="6"/>
        <v>322.58060000000114</v>
      </c>
      <c r="W46" s="187">
        <f t="shared" si="6"/>
        <v>333.33329999999842</v>
      </c>
      <c r="X46" s="187">
        <f t="shared" si="6"/>
        <v>387.09670000000006</v>
      </c>
      <c r="Y46" s="187">
        <f t="shared" si="6"/>
        <v>466.66669999999976</v>
      </c>
      <c r="Z46" s="187">
        <f t="shared" si="6"/>
        <v>451.61290000000008</v>
      </c>
      <c r="AA46" s="187">
        <f>'PLR DET FIXED INPUT PG'!AA46</f>
        <v>-9104.0266999999076</v>
      </c>
    </row>
    <row r="48" spans="1:27" ht="12" customHeight="1" x14ac:dyDescent="0.2">
      <c r="A48" s="184" t="str">
        <f>'PLR DET FIXED INPUT PG'!A48</f>
        <v>Curve Comparison</v>
      </c>
    </row>
    <row r="49" spans="1:27" ht="11.25" customHeight="1" x14ac:dyDescent="0.2">
      <c r="A49" s="185" t="str">
        <f>'PLR DET FIXED INPUT PG'!A49</f>
        <v>Today</v>
      </c>
      <c r="C49" s="188">
        <f>'PLR DET FIXED INPUT PG'!C49</f>
        <v>3.31</v>
      </c>
      <c r="D49" s="188">
        <f>'PLR DET FIXED INPUT PG'!D49</f>
        <v>3.52</v>
      </c>
      <c r="E49" s="188">
        <f>'PLR DET FIXED INPUT PG'!E49</f>
        <v>3.43</v>
      </c>
      <c r="F49" s="188">
        <f>'PLR DET FIXED INPUT PG'!F49</f>
        <v>3.32</v>
      </c>
      <c r="G49" s="188">
        <f>'PLR DET FIXED INPUT PG'!G49</f>
        <v>3.39</v>
      </c>
      <c r="H49" s="188">
        <f>'PLR DET FIXED INPUT PG'!H49</f>
        <v>3.47</v>
      </c>
      <c r="I49" s="188">
        <f>'PLR DET FIXED INPUT PG'!I49</f>
        <v>3.54</v>
      </c>
      <c r="J49" s="188">
        <f>'PLR DET FIXED INPUT PG'!J49</f>
        <v>3.61</v>
      </c>
      <c r="K49" s="188">
        <f>'PLR DET FIXED INPUT PG'!K49</f>
        <v>3.61</v>
      </c>
      <c r="L49" s="188">
        <f>'PLR DET FIXED INPUT PG'!L49</f>
        <v>3.65</v>
      </c>
      <c r="M49" s="188">
        <f>'PLR DET FIXED INPUT PG'!M49</f>
        <v>4.0599999999999996</v>
      </c>
      <c r="N49" s="188">
        <f>'PLR DET FIXED INPUT PG'!N49</f>
        <v>4.34</v>
      </c>
      <c r="O49" s="188">
        <f>'PLR DET FIXED INPUT PG'!O49</f>
        <v>4.47</v>
      </c>
      <c r="P49" s="188">
        <f>'PLR DET FIXED INPUT PG'!P49</f>
        <v>4.37</v>
      </c>
      <c r="Q49" s="188">
        <f>'PLR DET FIXED INPUT PG'!Q49</f>
        <v>4.26</v>
      </c>
      <c r="R49" s="188">
        <f>'PLR DET FIXED INPUT PG'!R49</f>
        <v>4.09</v>
      </c>
      <c r="S49" s="188">
        <f>'PLR DET FIXED INPUT PG'!S49</f>
        <v>4.09</v>
      </c>
      <c r="T49" s="188">
        <f>'PLR DET FIXED INPUT PG'!T49</f>
        <v>4.1399999999999997</v>
      </c>
      <c r="U49" s="188">
        <f>'PLR DET FIXED INPUT PG'!U49</f>
        <v>4.1900000000000004</v>
      </c>
      <c r="V49" s="188">
        <f>'PLR DET FIXED INPUT PG'!V49</f>
        <v>4.26</v>
      </c>
      <c r="W49" s="188">
        <f>'PLR DET FIXED INPUT PG'!W49</f>
        <v>4.25</v>
      </c>
      <c r="X49" s="188">
        <f>'PLR DET FIXED INPUT PG'!X49</f>
        <v>4.3</v>
      </c>
      <c r="Y49" s="188">
        <f>'PLR DET FIXED INPUT PG'!Y49</f>
        <v>4.54</v>
      </c>
      <c r="Z49" s="188">
        <f>'PLR DET FIXED INPUT PG'!Z49</f>
        <v>4.76</v>
      </c>
      <c r="AA49" s="188">
        <f>'PLR DET FIXED INPUT PG'!AA49</f>
        <v>0</v>
      </c>
    </row>
    <row r="50" spans="1:27" ht="11.25" customHeight="1" x14ac:dyDescent="0.2">
      <c r="A50" s="185" t="str">
        <f>'PLR DET FIXED INPUT PG'!A50</f>
        <v>Prior Day</v>
      </c>
      <c r="C50" s="188">
        <f>'PLR DET FIXED INPUT PG'!C50</f>
        <v>3.31</v>
      </c>
      <c r="D50" s="188">
        <f>'PLR DET FIXED INPUT PG'!D50</f>
        <v>3.26</v>
      </c>
      <c r="E50" s="188">
        <f>'PLR DET FIXED INPUT PG'!E50</f>
        <v>3.26</v>
      </c>
      <c r="F50" s="188">
        <f>'PLR DET FIXED INPUT PG'!F50</f>
        <v>3.18</v>
      </c>
      <c r="G50" s="188">
        <f>'PLR DET FIXED INPUT PG'!G50</f>
        <v>3.26</v>
      </c>
      <c r="H50" s="188">
        <f>'PLR DET FIXED INPUT PG'!H50</f>
        <v>3.35</v>
      </c>
      <c r="I50" s="188">
        <f>'PLR DET FIXED INPUT PG'!I50</f>
        <v>3.42</v>
      </c>
      <c r="J50" s="188">
        <f>'PLR DET FIXED INPUT PG'!J50</f>
        <v>3.48</v>
      </c>
      <c r="K50" s="188">
        <f>'PLR DET FIXED INPUT PG'!K50</f>
        <v>3.5</v>
      </c>
      <c r="L50" s="188">
        <f>'PLR DET FIXED INPUT PG'!L50</f>
        <v>3.55</v>
      </c>
      <c r="M50" s="188">
        <f>'PLR DET FIXED INPUT PG'!M50</f>
        <v>3.98</v>
      </c>
      <c r="N50" s="188">
        <f>'PLR DET FIXED INPUT PG'!N50</f>
        <v>4.26</v>
      </c>
      <c r="O50" s="188">
        <f>'PLR DET FIXED INPUT PG'!O50</f>
        <v>4.3899999999999997</v>
      </c>
      <c r="P50" s="188">
        <f>'PLR DET FIXED INPUT PG'!P50</f>
        <v>4.3</v>
      </c>
      <c r="Q50" s="188">
        <f>'PLR DET FIXED INPUT PG'!Q50</f>
        <v>4.2</v>
      </c>
      <c r="R50" s="188">
        <f>'PLR DET FIXED INPUT PG'!R50</f>
        <v>4.01</v>
      </c>
      <c r="S50" s="188">
        <f>'PLR DET FIXED INPUT PG'!S50</f>
        <v>4.01</v>
      </c>
      <c r="T50" s="188">
        <f>'PLR DET FIXED INPUT PG'!T50</f>
        <v>4.0599999999999996</v>
      </c>
      <c r="U50" s="188">
        <f>'PLR DET FIXED INPUT PG'!U50</f>
        <v>4.12</v>
      </c>
      <c r="V50" s="188">
        <f>'PLR DET FIXED INPUT PG'!V50</f>
        <v>4.18</v>
      </c>
      <c r="W50" s="188">
        <f>'PLR DET FIXED INPUT PG'!W50</f>
        <v>4.17</v>
      </c>
      <c r="X50" s="188">
        <f>'PLR DET FIXED INPUT PG'!X50</f>
        <v>4.22</v>
      </c>
      <c r="Y50" s="188">
        <f>'PLR DET FIXED INPUT PG'!Y50</f>
        <v>4.45</v>
      </c>
      <c r="Z50" s="188">
        <f>'PLR DET FIXED INPUT PG'!Z50</f>
        <v>4.67</v>
      </c>
      <c r="AA50" s="188">
        <f>'PLR DET FIXED INPUT PG'!AA50</f>
        <v>0</v>
      </c>
    </row>
    <row r="51" spans="1:27" ht="11.25" customHeight="1" x14ac:dyDescent="0.2">
      <c r="A51" s="185" t="str">
        <f>'PLR DET FIXED INPUT PG'!A51</f>
        <v>Delta</v>
      </c>
      <c r="C51" s="189">
        <f>'PLR DET FIXED INPUT PG'!C51</f>
        <v>0</v>
      </c>
      <c r="D51" s="189">
        <f>'PLR DET FIXED INPUT PG'!D51</f>
        <v>0.26</v>
      </c>
      <c r="E51" s="189">
        <f>'PLR DET FIXED INPUT PG'!E51</f>
        <v>0.17</v>
      </c>
      <c r="F51" s="189">
        <f>'PLR DET FIXED INPUT PG'!F51</f>
        <v>0.14000000000000001</v>
      </c>
      <c r="G51" s="189">
        <f>'PLR DET FIXED INPUT PG'!G51</f>
        <v>0.13</v>
      </c>
      <c r="H51" s="189">
        <f>'PLR DET FIXED INPUT PG'!H51</f>
        <v>0.12</v>
      </c>
      <c r="I51" s="189">
        <f>'PLR DET FIXED INPUT PG'!I51</f>
        <v>0.12</v>
      </c>
      <c r="J51" s="189">
        <f>'PLR DET FIXED INPUT PG'!J51</f>
        <v>0.13</v>
      </c>
      <c r="K51" s="189">
        <f>'PLR DET FIXED INPUT PG'!K51</f>
        <v>0.11</v>
      </c>
      <c r="L51" s="189">
        <f>'PLR DET FIXED INPUT PG'!L51</f>
        <v>0.1</v>
      </c>
      <c r="M51" s="189">
        <f>'PLR DET FIXED INPUT PG'!M51</f>
        <v>7.9999999999999627E-2</v>
      </c>
      <c r="N51" s="189">
        <f>'PLR DET FIXED INPUT PG'!N51</f>
        <v>8.0000000000000071E-2</v>
      </c>
      <c r="O51" s="189">
        <f>'PLR DET FIXED INPUT PG'!O51</f>
        <v>8.0000000000000071E-2</v>
      </c>
      <c r="P51" s="189">
        <f>'PLR DET FIXED INPUT PG'!P51</f>
        <v>7.0000000000000284E-2</v>
      </c>
      <c r="Q51" s="189">
        <f>'PLR DET FIXED INPUT PG'!Q51</f>
        <v>5.9999999999999609E-2</v>
      </c>
      <c r="R51" s="189">
        <f>'PLR DET FIXED INPUT PG'!R51</f>
        <v>8.0000000000000071E-2</v>
      </c>
      <c r="S51" s="189">
        <f>'PLR DET FIXED INPUT PG'!S51</f>
        <v>8.0000000000000071E-2</v>
      </c>
      <c r="T51" s="189">
        <f>'PLR DET FIXED INPUT PG'!T51</f>
        <v>8.0000000000000071E-2</v>
      </c>
      <c r="U51" s="189">
        <f>'PLR DET FIXED INPUT PG'!U51</f>
        <v>7.0000000000000284E-2</v>
      </c>
      <c r="V51" s="189">
        <f>'PLR DET FIXED INPUT PG'!V51</f>
        <v>8.0000000000000071E-2</v>
      </c>
      <c r="W51" s="189">
        <f>'PLR DET FIXED INPUT PG'!W51</f>
        <v>8.0000000000000071E-2</v>
      </c>
      <c r="X51" s="189">
        <f>'PLR DET FIXED INPUT PG'!X51</f>
        <v>8.0000000000000071E-2</v>
      </c>
      <c r="Y51" s="189">
        <f>'PLR DET FIXED INPUT PG'!Y51</f>
        <v>8.9999999999999858E-2</v>
      </c>
      <c r="Z51" s="189">
        <f>'PLR DET FIXED INPUT PG'!Z51</f>
        <v>8.9999999999999858E-2</v>
      </c>
      <c r="AA51" s="188">
        <f>'PLR DET FIXED INPUT PG'!AA51</f>
        <v>0</v>
      </c>
    </row>
    <row r="53" spans="1:27" ht="12" customHeight="1" x14ac:dyDescent="0.2">
      <c r="A53" s="184" t="str">
        <f>'PLR DET FIXED INPUT PG'!A53</f>
        <v>Average Deal Prices</v>
      </c>
    </row>
    <row r="54" spans="1:27" ht="11.25" customHeight="1" x14ac:dyDescent="0.2">
      <c r="A54" s="185" t="str">
        <f>'PLR DET FIXED INPUT PG'!A54</f>
        <v>BUY</v>
      </c>
      <c r="C54" s="188">
        <f>'PLR DET FIXED INPUT PG'!C54</f>
        <v>5.68</v>
      </c>
      <c r="D54" s="188">
        <f>'PLR DET FIXED INPUT PG'!D54</f>
        <v>5.68</v>
      </c>
      <c r="E54" s="188">
        <f>'PLR DET FIXED INPUT PG'!E54</f>
        <v>5.68</v>
      </c>
      <c r="F54" s="188">
        <f>'PLR DET FIXED INPUT PG'!F54</f>
        <v>4.7633000000000001</v>
      </c>
      <c r="G54" s="188">
        <f>'PLR DET FIXED INPUT PG'!G54</f>
        <v>4.7633000000000001</v>
      </c>
      <c r="H54" s="188">
        <f>'PLR DET FIXED INPUT PG'!H54</f>
        <v>4.7633000000000001</v>
      </c>
      <c r="I54" s="188">
        <f>'PLR DET FIXED INPUT PG'!I54</f>
        <v>4.7633000000000001</v>
      </c>
      <c r="J54" s="188">
        <f>'PLR DET FIXED INPUT PG'!J54</f>
        <v>4.7633000000000001</v>
      </c>
      <c r="K54" s="188">
        <f>'PLR DET FIXED INPUT PG'!K54</f>
        <v>4.7633000000000001</v>
      </c>
      <c r="L54" s="188">
        <f>'PLR DET FIXED INPUT PG'!L54</f>
        <v>4.7633000000000001</v>
      </c>
      <c r="M54" s="188">
        <f>'PLR DET FIXED INPUT PG'!M54</f>
        <v>6.3883000000000001</v>
      </c>
      <c r="N54" s="188">
        <f>'PLR DET FIXED INPUT PG'!N54</f>
        <v>6.3883000000000001</v>
      </c>
      <c r="O54" s="188">
        <f>'PLR DET FIXED INPUT PG'!O54</f>
        <v>6.3883000000000001</v>
      </c>
      <c r="P54" s="188">
        <f>'PLR DET FIXED INPUT PG'!P54</f>
        <v>6.3883000000000001</v>
      </c>
      <c r="Q54" s="188">
        <f>'PLR DET FIXED INPUT PG'!Q54</f>
        <v>6.3883000000000001</v>
      </c>
      <c r="R54" s="188">
        <f>'PLR DET FIXED INPUT PG'!R54</f>
        <v>0</v>
      </c>
      <c r="S54" s="188">
        <f>'PLR DET FIXED INPUT PG'!S54</f>
        <v>0</v>
      </c>
      <c r="T54" s="188">
        <f>'PLR DET FIXED INPUT PG'!T54</f>
        <v>0</v>
      </c>
      <c r="U54" s="188">
        <f>'PLR DET FIXED INPUT PG'!U54</f>
        <v>0</v>
      </c>
      <c r="V54" s="188">
        <f>'PLR DET FIXED INPUT PG'!V54</f>
        <v>0</v>
      </c>
      <c r="W54" s="188">
        <f>'PLR DET FIXED INPUT PG'!W54</f>
        <v>0</v>
      </c>
      <c r="X54" s="188">
        <f>'PLR DET FIXED INPUT PG'!X54</f>
        <v>0</v>
      </c>
      <c r="Y54" s="188">
        <f>'PLR DET FIXED INPUT PG'!Y54</f>
        <v>0</v>
      </c>
      <c r="Z54" s="188">
        <f>'PLR DET FIXED INPUT PG'!Z54</f>
        <v>0</v>
      </c>
      <c r="AA54" s="188">
        <f>'PLR DET FIXED INPUT PG'!AA54</f>
        <v>0</v>
      </c>
    </row>
    <row r="55" spans="1:27" ht="11.25" customHeight="1" x14ac:dyDescent="0.2">
      <c r="A55" s="185" t="str">
        <f>'PLR DET FIXED INPUT PG'!A55</f>
        <v>SELL</v>
      </c>
      <c r="C55" s="188">
        <f>'PLR DET FIXED INPUT PG'!C55</f>
        <v>0</v>
      </c>
      <c r="D55" s="188">
        <f>'PLR DET FIXED INPUT PG'!D55</f>
        <v>0</v>
      </c>
      <c r="E55" s="188">
        <f>'PLR DET FIXED INPUT PG'!E55</f>
        <v>0</v>
      </c>
      <c r="F55" s="188">
        <f>'PLR DET FIXED INPUT PG'!F55</f>
        <v>0</v>
      </c>
      <c r="G55" s="188">
        <f>'PLR DET FIXED INPUT PG'!G55</f>
        <v>0</v>
      </c>
      <c r="H55" s="188">
        <f>'PLR DET FIXED INPUT PG'!H55</f>
        <v>0</v>
      </c>
      <c r="I55" s="188">
        <f>'PLR DET FIXED INPUT PG'!I55</f>
        <v>0</v>
      </c>
      <c r="J55" s="188">
        <f>'PLR DET FIXED INPUT PG'!J55</f>
        <v>0</v>
      </c>
      <c r="K55" s="188">
        <f>'PLR DET FIXED INPUT PG'!K55</f>
        <v>0</v>
      </c>
      <c r="L55" s="188">
        <f>'PLR DET FIXED INPUT PG'!L55</f>
        <v>0</v>
      </c>
      <c r="M55" s="188">
        <f>'PLR DET FIXED INPUT PG'!M55</f>
        <v>0</v>
      </c>
      <c r="N55" s="188">
        <f>'PLR DET FIXED INPUT PG'!N55</f>
        <v>0</v>
      </c>
      <c r="O55" s="188">
        <f>'PLR DET FIXED INPUT PG'!O55</f>
        <v>0</v>
      </c>
      <c r="P55" s="188">
        <f>'PLR DET FIXED INPUT PG'!P55</f>
        <v>0</v>
      </c>
      <c r="Q55" s="188">
        <f>'PLR DET FIXED INPUT PG'!Q55</f>
        <v>0</v>
      </c>
      <c r="R55" s="188">
        <f>'PLR DET FIXED INPUT PG'!R55</f>
        <v>0</v>
      </c>
      <c r="S55" s="188">
        <f>'PLR DET FIXED INPUT PG'!S55</f>
        <v>0</v>
      </c>
      <c r="T55" s="188">
        <f>'PLR DET FIXED INPUT PG'!T55</f>
        <v>0</v>
      </c>
      <c r="U55" s="188">
        <f>'PLR DET FIXED INPUT PG'!U55</f>
        <v>0</v>
      </c>
      <c r="V55" s="188">
        <f>'PLR DET FIXED INPUT PG'!V55</f>
        <v>0</v>
      </c>
      <c r="W55" s="188">
        <f>'PLR DET FIXED INPUT PG'!W55</f>
        <v>0</v>
      </c>
      <c r="X55" s="188">
        <f>'PLR DET FIXED INPUT PG'!X55</f>
        <v>0</v>
      </c>
      <c r="Y55" s="188">
        <f>'PLR DET FIXED INPUT PG'!Y55</f>
        <v>0</v>
      </c>
      <c r="Z55" s="188">
        <f>'PLR DET FIXED INPUT PG'!Z55</f>
        <v>0</v>
      </c>
      <c r="AA55" s="188">
        <f>'PLR DET FIXED INPUT PG'!AA55</f>
        <v>0</v>
      </c>
    </row>
    <row r="57" spans="1:27" ht="12" customHeight="1" x14ac:dyDescent="0.2">
      <c r="A57" s="184" t="str">
        <f>'PLR DET FIXED INPUT PG'!A57</f>
        <v>Mark-To-Market</v>
      </c>
    </row>
    <row r="58" spans="1:27" ht="11.25" customHeight="1" x14ac:dyDescent="0.2">
      <c r="A58" s="185" t="str">
        <f>'PLR DET FIXED INPUT PG'!A58</f>
        <v>Today's MTM</v>
      </c>
      <c r="C58" s="186">
        <f>'PLR DET FIXED INPUT PG'!C58+'PLR DET INDEX INPUT PG'!C58</f>
        <v>-1609946</v>
      </c>
      <c r="D58" s="186">
        <f>'PLR DET FIXED INPUT PG'!D58+'PLR DET INDEX INPUT PG'!D58</f>
        <v>-1348991</v>
      </c>
      <c r="E58" s="186">
        <f>'PLR DET FIXED INPUT PG'!E58+'PLR DET INDEX INPUT PG'!E58</f>
        <v>-1533911</v>
      </c>
      <c r="F58" s="186">
        <f>'PLR DET FIXED INPUT PG'!F58+'PLR DET INDEX INPUT PG'!F58</f>
        <v>-934505</v>
      </c>
      <c r="G58" s="186">
        <f>'PLR DET FIXED INPUT PG'!G58+'PLR DET INDEX INPUT PG'!G58</f>
        <v>-951601</v>
      </c>
      <c r="H58" s="186">
        <f>'PLR DET FIXED INPUT PG'!H58+'PLR DET INDEX INPUT PG'!H58</f>
        <v>-999763</v>
      </c>
      <c r="I58" s="186">
        <f>'PLR DET FIXED INPUT PG'!I58+'PLR DET INDEX INPUT PG'!I58</f>
        <v>-1010405</v>
      </c>
      <c r="J58" s="186">
        <f>'PLR DET FIXED INPUT PG'!J58+'PLR DET INDEX INPUT PG'!J58</f>
        <v>-987730</v>
      </c>
      <c r="K58" s="186">
        <f>'PLR DET FIXED INPUT PG'!K58+'PLR DET INDEX INPUT PG'!K58</f>
        <v>-953638</v>
      </c>
      <c r="L58" s="186">
        <f>'PLR DET FIXED INPUT PG'!L58+'PLR DET INDEX INPUT PG'!L58</f>
        <v>-971543</v>
      </c>
      <c r="M58" s="186">
        <f>'PLR DET FIXED INPUT PG'!M58+'PLR DET INDEX INPUT PG'!M58</f>
        <v>-1330307</v>
      </c>
      <c r="N58" s="186">
        <f>'PLR DET FIXED INPUT PG'!N58+'PLR DET INDEX INPUT PG'!N58</f>
        <v>-1275786</v>
      </c>
      <c r="O58" s="186">
        <f>'PLR DET FIXED INPUT PG'!O58+'PLR DET INDEX INPUT PG'!O58</f>
        <v>-1233365</v>
      </c>
      <c r="P58" s="186">
        <f>'PLR DET FIXED INPUT PG'!P58+'PLR DET INDEX INPUT PG'!P58</f>
        <v>-1133755</v>
      </c>
      <c r="Q58" s="186">
        <f>'PLR DET FIXED INPUT PG'!Q58+'PLR DET INDEX INPUT PG'!Q58</f>
        <v>-1280528</v>
      </c>
      <c r="R58" s="186">
        <f>'PLR DET FIXED INPUT PG'!R58+'PLR DET INDEX INPUT PG'!R58</f>
        <v>14404</v>
      </c>
      <c r="S58" s="186">
        <f>'PLR DET FIXED INPUT PG'!S58+'PLR DET INDEX INPUT PG'!S58</f>
        <v>14810</v>
      </c>
      <c r="T58" s="186">
        <f>'PLR DET FIXED INPUT PG'!T58+'PLR DET INDEX INPUT PG'!T58</f>
        <v>23167</v>
      </c>
      <c r="U58" s="186">
        <f>'PLR DET FIXED INPUT PG'!U58+'PLR DET INDEX INPUT PG'!U58</f>
        <v>32970</v>
      </c>
      <c r="V58" s="186">
        <f>'PLR DET FIXED INPUT PG'!V58+'PLR DET INDEX INPUT PG'!V58</f>
        <v>45535</v>
      </c>
      <c r="W58" s="186">
        <f>'PLR DET FIXED INPUT PG'!W58+'PLR DET INDEX INPUT PG'!W58</f>
        <v>42059</v>
      </c>
      <c r="X58" s="186">
        <f>'PLR DET FIXED INPUT PG'!X58+'PLR DET INDEX INPUT PG'!X58</f>
        <v>52210</v>
      </c>
      <c r="Y58" s="186">
        <f>'PLR DET FIXED INPUT PG'!Y58+'PLR DET INDEX INPUT PG'!Y58</f>
        <v>0</v>
      </c>
      <c r="Z58" s="186">
        <f>'PLR DET FIXED INPUT PG'!Z58+'PLR DET INDEX INPUT PG'!Z58</f>
        <v>0</v>
      </c>
      <c r="AA58" s="186">
        <f>'PLR DET FIXED INPUT PG'!AA58</f>
        <v>-17330619</v>
      </c>
    </row>
    <row r="59" spans="1:27" ht="11.25" customHeight="1" thickBot="1" x14ac:dyDescent="0.25">
      <c r="A59" s="185" t="str">
        <f>'PLR DET FIXED INPUT PG'!A59</f>
        <v>Interbook MTM</v>
      </c>
      <c r="C59" s="186">
        <f>'PLR DET FIXED INPUT PG'!C59+'PLR DET INDEX INPUT PG'!C59</f>
        <v>3472230</v>
      </c>
      <c r="D59" s="186">
        <f>'PLR DET FIXED INPUT PG'!D59+'PLR DET INDEX INPUT PG'!D59</f>
        <v>2567379</v>
      </c>
      <c r="E59" s="186">
        <f>'PLR DET FIXED INPUT PG'!E59+'PLR DET INDEX INPUT PG'!E59</f>
        <v>2497067</v>
      </c>
      <c r="F59" s="186">
        <f>'PLR DET FIXED INPUT PG'!F59+'PLR DET INDEX INPUT PG'!F59</f>
        <v>1602559</v>
      </c>
      <c r="G59" s="186">
        <f>'PLR DET FIXED INPUT PG'!G59+'PLR DET INDEX INPUT PG'!G59</f>
        <v>157863</v>
      </c>
      <c r="H59" s="186">
        <f>'PLR DET FIXED INPUT PG'!H59+'PLR DET INDEX INPUT PG'!H59</f>
        <v>1442655</v>
      </c>
      <c r="I59" s="186">
        <f>'PLR DET FIXED INPUT PG'!I59+'PLR DET INDEX INPUT PG'!I59</f>
        <v>1439401</v>
      </c>
      <c r="J59" s="186">
        <f>'PLR DET FIXED INPUT PG'!J59+'PLR DET INDEX INPUT PG'!J59</f>
        <v>1382354</v>
      </c>
      <c r="K59" s="186">
        <f>'PLR DET FIXED INPUT PG'!K59+'PLR DET INDEX INPUT PG'!K59</f>
        <v>1395988</v>
      </c>
      <c r="L59" s="186">
        <f>'PLR DET FIXED INPUT PG'!L59+'PLR DET INDEX INPUT PG'!L59</f>
        <v>1475134</v>
      </c>
      <c r="M59" s="186">
        <f>'PLR DET FIXED INPUT PG'!M59+'PLR DET INDEX INPUT PG'!M59</f>
        <v>1426421</v>
      </c>
      <c r="N59" s="186">
        <f>'PLR DET FIXED INPUT PG'!N59+'PLR DET INDEX INPUT PG'!N59</f>
        <v>1307811</v>
      </c>
      <c r="O59" s="186">
        <f>'PLR DET FIXED INPUT PG'!O59+'PLR DET INDEX INPUT PG'!O59</f>
        <v>380202</v>
      </c>
      <c r="P59" s="186">
        <f>'PLR DET FIXED INPUT PG'!P59+'PLR DET INDEX INPUT PG'!P59</f>
        <v>290632</v>
      </c>
      <c r="Q59" s="186">
        <f>'PLR DET FIXED INPUT PG'!Q59+'PLR DET INDEX INPUT PG'!Q59</f>
        <v>299917</v>
      </c>
      <c r="R59" s="186">
        <f>'PLR DET FIXED INPUT PG'!R59+'PLR DET INDEX INPUT PG'!R59</f>
        <v>-12475</v>
      </c>
      <c r="S59" s="186">
        <f>'PLR DET FIXED INPUT PG'!S59+'PLR DET INDEX INPUT PG'!S59</f>
        <v>9525</v>
      </c>
      <c r="T59" s="186">
        <f>'PLR DET FIXED INPUT PG'!T59+'PLR DET INDEX INPUT PG'!T59</f>
        <v>127068</v>
      </c>
      <c r="U59" s="186">
        <f>'PLR DET FIXED INPUT PG'!U59+'PLR DET INDEX INPUT PG'!U59</f>
        <v>125139</v>
      </c>
      <c r="V59" s="186">
        <f>'PLR DET FIXED INPUT PG'!V59+'PLR DET INDEX INPUT PG'!V59</f>
        <v>130753</v>
      </c>
      <c r="W59" s="186">
        <f>'PLR DET FIXED INPUT PG'!W59+'PLR DET INDEX INPUT PG'!W59</f>
        <v>155332</v>
      </c>
      <c r="X59" s="186">
        <f>'PLR DET FIXED INPUT PG'!X59+'PLR DET INDEX INPUT PG'!X59</f>
        <v>164994</v>
      </c>
      <c r="Y59" s="186">
        <f>'PLR DET FIXED INPUT PG'!Y59+'PLR DET INDEX INPUT PG'!Y59</f>
        <v>245876</v>
      </c>
      <c r="Z59" s="186">
        <f>'PLR DET FIXED INPUT PG'!Z59+'PLR DET INDEX INPUT PG'!Z59</f>
        <v>333272</v>
      </c>
      <c r="AA59" s="186">
        <f>'PLR DET FIXED INPUT PG'!AA59+'PLR DET INDEX INPUT PG'!AA59</f>
        <v>22417097</v>
      </c>
    </row>
    <row r="60" spans="1:27" ht="11.25" customHeight="1" thickBot="1" x14ac:dyDescent="0.25">
      <c r="A60" s="191" t="str">
        <f>'PLR DET FIXED INPUT PG'!A60</f>
        <v>Total MTM</v>
      </c>
      <c r="B60" s="192"/>
      <c r="C60" s="193">
        <f>SUM(C58:C59)</f>
        <v>1862284</v>
      </c>
      <c r="D60" s="193">
        <f t="shared" ref="D60:Z60" si="7">SUM(D58:D59)</f>
        <v>1218388</v>
      </c>
      <c r="E60" s="193">
        <f t="shared" si="7"/>
        <v>963156</v>
      </c>
      <c r="F60" s="193">
        <f t="shared" si="7"/>
        <v>668054</v>
      </c>
      <c r="G60" s="193">
        <f t="shared" si="7"/>
        <v>-793738</v>
      </c>
      <c r="H60" s="193">
        <f t="shared" si="7"/>
        <v>442892</v>
      </c>
      <c r="I60" s="193">
        <f t="shared" si="7"/>
        <v>428996</v>
      </c>
      <c r="J60" s="193">
        <f t="shared" si="7"/>
        <v>394624</v>
      </c>
      <c r="K60" s="193">
        <f t="shared" si="7"/>
        <v>442350</v>
      </c>
      <c r="L60" s="193">
        <f t="shared" si="7"/>
        <v>503591</v>
      </c>
      <c r="M60" s="193">
        <f t="shared" si="7"/>
        <v>96114</v>
      </c>
      <c r="N60" s="193">
        <f t="shared" si="7"/>
        <v>32025</v>
      </c>
      <c r="O60" s="193">
        <f t="shared" si="7"/>
        <v>-853163</v>
      </c>
      <c r="P60" s="193">
        <f t="shared" si="7"/>
        <v>-843123</v>
      </c>
      <c r="Q60" s="193">
        <f t="shared" si="7"/>
        <v>-980611</v>
      </c>
      <c r="R60" s="193">
        <f t="shared" si="7"/>
        <v>1929</v>
      </c>
      <c r="S60" s="193">
        <f t="shared" si="7"/>
        <v>24335</v>
      </c>
      <c r="T60" s="193">
        <f t="shared" si="7"/>
        <v>150235</v>
      </c>
      <c r="U60" s="193">
        <f t="shared" si="7"/>
        <v>158109</v>
      </c>
      <c r="V60" s="193">
        <f t="shared" si="7"/>
        <v>176288</v>
      </c>
      <c r="W60" s="193">
        <f t="shared" si="7"/>
        <v>197391</v>
      </c>
      <c r="X60" s="193">
        <f t="shared" si="7"/>
        <v>217204</v>
      </c>
      <c r="Y60" s="193">
        <f t="shared" si="7"/>
        <v>245876</v>
      </c>
      <c r="Z60" s="193">
        <f t="shared" si="7"/>
        <v>333272</v>
      </c>
      <c r="AA60" s="194">
        <f>'PLR DET FIXED INPUT PG'!AA60</f>
        <v>5086478</v>
      </c>
    </row>
    <row r="61" spans="1:27" ht="11.25" customHeight="1" x14ac:dyDescent="0.2">
      <c r="A61" s="185" t="str">
        <f>'PLR DET FIXED INPUT PG'!A61</f>
        <v>Prior Day MTM</v>
      </c>
      <c r="C61" s="186">
        <f>'PLR DET FIXED INPUT PG'!C61+'PLR DET INDEX INPUT PG'!C61</f>
        <v>1862126</v>
      </c>
      <c r="D61" s="186">
        <f>'PLR DET FIXED INPUT PG'!D61+'PLR DET INDEX INPUT PG'!D61</f>
        <v>1204320</v>
      </c>
      <c r="E61" s="186">
        <f>'PLR DET FIXED INPUT PG'!E61+'PLR DET INDEX INPUT PG'!E61</f>
        <v>910688</v>
      </c>
      <c r="F61" s="186">
        <f>'PLR DET FIXED INPUT PG'!F61+'PLR DET INDEX INPUT PG'!F61</f>
        <v>665472</v>
      </c>
      <c r="G61" s="186">
        <f>'PLR DET FIXED INPUT PG'!G61+'PLR DET INDEX INPUT PG'!G61</f>
        <v>-800931</v>
      </c>
      <c r="H61" s="186">
        <f>'PLR DET FIXED INPUT PG'!H61+'PLR DET INDEX INPUT PG'!H61</f>
        <v>427088</v>
      </c>
      <c r="I61" s="186">
        <f>'PLR DET FIXED INPUT PG'!I61+'PLR DET INDEX INPUT PG'!I61</f>
        <v>458932</v>
      </c>
      <c r="J61" s="186">
        <f>'PLR DET FIXED INPUT PG'!J61+'PLR DET INDEX INPUT PG'!J61</f>
        <v>439319</v>
      </c>
      <c r="K61" s="186">
        <f>'PLR DET FIXED INPUT PG'!K61+'PLR DET INDEX INPUT PG'!K61</f>
        <v>467910</v>
      </c>
      <c r="L61" s="186">
        <f>'PLR DET FIXED INPUT PG'!L61+'PLR DET INDEX INPUT PG'!L61</f>
        <v>516153</v>
      </c>
      <c r="M61" s="186">
        <f>'PLR DET FIXED INPUT PG'!M61+'PLR DET INDEX INPUT PG'!M61</f>
        <v>74810</v>
      </c>
      <c r="N61" s="186">
        <f>'PLR DET FIXED INPUT PG'!N61+'PLR DET INDEX INPUT PG'!N61</f>
        <v>39637</v>
      </c>
      <c r="O61" s="186">
        <f>'PLR DET FIXED INPUT PG'!O61+'PLR DET INDEX INPUT PG'!O61</f>
        <v>-832656</v>
      </c>
      <c r="P61" s="186">
        <f>'PLR DET FIXED INPUT PG'!P61+'PLR DET INDEX INPUT PG'!P61</f>
        <v>-838572</v>
      </c>
      <c r="Q61" s="186">
        <f>'PLR DET FIXED INPUT PG'!Q61+'PLR DET INDEX INPUT PG'!Q61</f>
        <v>-989499</v>
      </c>
      <c r="R61" s="186">
        <f>'PLR DET FIXED INPUT PG'!R61+'PLR DET INDEX INPUT PG'!R61</f>
        <v>2062</v>
      </c>
      <c r="S61" s="186">
        <f>'PLR DET FIXED INPUT PG'!S61+'PLR DET INDEX INPUT PG'!S61</f>
        <v>10481</v>
      </c>
      <c r="T61" s="186">
        <f>'PLR DET FIXED INPUT PG'!T61+'PLR DET INDEX INPUT PG'!T61</f>
        <v>146248</v>
      </c>
      <c r="U61" s="186">
        <f>'PLR DET FIXED INPUT PG'!U61+'PLR DET INDEX INPUT PG'!U61</f>
        <v>175183</v>
      </c>
      <c r="V61" s="186">
        <f>'PLR DET FIXED INPUT PG'!V61+'PLR DET INDEX INPUT PG'!V61</f>
        <v>202932</v>
      </c>
      <c r="W61" s="186">
        <f>'PLR DET FIXED INPUT PG'!W61+'PLR DET INDEX INPUT PG'!W61</f>
        <v>219282</v>
      </c>
      <c r="X61" s="186">
        <f>'PLR DET FIXED INPUT PG'!X61+'PLR DET INDEX INPUT PG'!X61</f>
        <v>224793</v>
      </c>
      <c r="Y61" s="186">
        <f>'PLR DET FIXED INPUT PG'!Y61+'PLR DET INDEX INPUT PG'!Y61</f>
        <v>271473</v>
      </c>
      <c r="Z61" s="186">
        <f>'PLR DET FIXED INPUT PG'!Z61+'PLR DET INDEX INPUT PG'!Z61</f>
        <v>365951</v>
      </c>
      <c r="AA61" s="186">
        <f>'PLR DET FIXED INPUT PG'!AA61</f>
        <v>5223202</v>
      </c>
    </row>
    <row r="62" spans="1:27" ht="11.25" customHeight="1" x14ac:dyDescent="0.2">
      <c r="A62" s="185" t="str">
        <f>'PLR DET FIXED INPUT PG'!A62</f>
        <v>Delta</v>
      </c>
      <c r="C62" s="187">
        <f>C60-C61</f>
        <v>158</v>
      </c>
      <c r="D62" s="187">
        <f t="shared" ref="D62:AA62" si="8">D60-D61</f>
        <v>14068</v>
      </c>
      <c r="E62" s="187">
        <f t="shared" si="8"/>
        <v>52468</v>
      </c>
      <c r="F62" s="187">
        <f t="shared" si="8"/>
        <v>2582</v>
      </c>
      <c r="G62" s="187">
        <f t="shared" si="8"/>
        <v>7193</v>
      </c>
      <c r="H62" s="187">
        <f t="shared" si="8"/>
        <v>15804</v>
      </c>
      <c r="I62" s="187">
        <f t="shared" si="8"/>
        <v>-29936</v>
      </c>
      <c r="J62" s="187">
        <f t="shared" si="8"/>
        <v>-44695</v>
      </c>
      <c r="K62" s="187">
        <f t="shared" si="8"/>
        <v>-25560</v>
      </c>
      <c r="L62" s="187">
        <f t="shared" si="8"/>
        <v>-12562</v>
      </c>
      <c r="M62" s="187">
        <f t="shared" si="8"/>
        <v>21304</v>
      </c>
      <c r="N62" s="187">
        <f t="shared" si="8"/>
        <v>-7612</v>
      </c>
      <c r="O62" s="187">
        <f t="shared" si="8"/>
        <v>-20507</v>
      </c>
      <c r="P62" s="187">
        <f t="shared" si="8"/>
        <v>-4551</v>
      </c>
      <c r="Q62" s="187">
        <f t="shared" si="8"/>
        <v>8888</v>
      </c>
      <c r="R62" s="187">
        <f t="shared" si="8"/>
        <v>-133</v>
      </c>
      <c r="S62" s="187">
        <f t="shared" si="8"/>
        <v>13854</v>
      </c>
      <c r="T62" s="187">
        <f t="shared" si="8"/>
        <v>3987</v>
      </c>
      <c r="U62" s="187">
        <f t="shared" si="8"/>
        <v>-17074</v>
      </c>
      <c r="V62" s="187">
        <f t="shared" si="8"/>
        <v>-26644</v>
      </c>
      <c r="W62" s="187">
        <f t="shared" si="8"/>
        <v>-21891</v>
      </c>
      <c r="X62" s="187">
        <f t="shared" si="8"/>
        <v>-7589</v>
      </c>
      <c r="Y62" s="187">
        <f t="shared" si="8"/>
        <v>-25597</v>
      </c>
      <c r="Z62" s="187">
        <f t="shared" si="8"/>
        <v>-32679</v>
      </c>
      <c r="AA62" s="187">
        <f t="shared" si="8"/>
        <v>-136724</v>
      </c>
    </row>
    <row r="63" spans="1:27" ht="13.5" customHeight="1" thickBot="1" x14ac:dyDescent="0.25"/>
    <row r="64" spans="1:27" ht="12" customHeight="1" thickBot="1" x14ac:dyDescent="0.25">
      <c r="A64" s="181" t="str">
        <f>'PLR DET FIXED INPUT PG'!A64</f>
        <v>ROCKIES</v>
      </c>
    </row>
    <row r="65" spans="1:27" ht="13.5" customHeight="1" thickBot="1" x14ac:dyDescent="0.25"/>
    <row r="66" spans="1:27" ht="12" customHeight="1" thickBot="1" x14ac:dyDescent="0.25">
      <c r="A66" s="182" t="str">
        <f>'PLR DET FIXED INPUT PG'!A66</f>
        <v>Physical Transactions</v>
      </c>
      <c r="C66" s="183" t="str">
        <f>'PLR DET FIXED INPUT PG'!C66</f>
        <v>Jan-02</v>
      </c>
      <c r="D66" s="183" t="str">
        <f>'PLR DET FIXED INPUT PG'!D66</f>
        <v>Feb-02</v>
      </c>
      <c r="E66" s="183" t="str">
        <f>'PLR DET FIXED INPUT PG'!E66</f>
        <v>Mar-02</v>
      </c>
      <c r="F66" s="183" t="str">
        <f>'PLR DET FIXED INPUT PG'!F66</f>
        <v>Apr-02</v>
      </c>
      <c r="G66" s="183" t="str">
        <f>'PLR DET FIXED INPUT PG'!G66</f>
        <v>May-02</v>
      </c>
      <c r="H66" s="183" t="str">
        <f>'PLR DET FIXED INPUT PG'!H66</f>
        <v>Jun-02</v>
      </c>
      <c r="I66" s="183" t="str">
        <f>'PLR DET FIXED INPUT PG'!I66</f>
        <v>Jul-02</v>
      </c>
      <c r="J66" s="183" t="str">
        <f>'PLR DET FIXED INPUT PG'!J66</f>
        <v>Aug-02</v>
      </c>
      <c r="K66" s="183" t="str">
        <f>'PLR DET FIXED INPUT PG'!K66</f>
        <v>Sep-02</v>
      </c>
      <c r="L66" s="183" t="str">
        <f>'PLR DET FIXED INPUT PG'!L66</f>
        <v>Oct-02</v>
      </c>
      <c r="M66" s="183" t="str">
        <f>'PLR DET FIXED INPUT PG'!M66</f>
        <v>Nov-02</v>
      </c>
      <c r="N66" s="183" t="str">
        <f>'PLR DET FIXED INPUT PG'!N66</f>
        <v>Dec-02</v>
      </c>
      <c r="O66" s="183" t="str">
        <f>'PLR DET FIXED INPUT PG'!O66</f>
        <v>Jan-03</v>
      </c>
      <c r="P66" s="183" t="str">
        <f>'PLR DET FIXED INPUT PG'!P66</f>
        <v>Feb-03</v>
      </c>
      <c r="Q66" s="183" t="str">
        <f>'PLR DET FIXED INPUT PG'!Q66</f>
        <v>Mar-03</v>
      </c>
      <c r="R66" s="183" t="str">
        <f>'PLR DET FIXED INPUT PG'!R66</f>
        <v>Apr-03</v>
      </c>
      <c r="S66" s="183" t="str">
        <f>'PLR DET FIXED INPUT PG'!S66</f>
        <v>May-03</v>
      </c>
      <c r="T66" s="183" t="str">
        <f>'PLR DET FIXED INPUT PG'!T66</f>
        <v>Jun-03</v>
      </c>
      <c r="U66" s="183" t="str">
        <f>'PLR DET FIXED INPUT PG'!U66</f>
        <v>Jul-03</v>
      </c>
      <c r="V66" s="183" t="str">
        <f>'PLR DET FIXED INPUT PG'!V66</f>
        <v>Aug-03</v>
      </c>
      <c r="W66" s="183" t="str">
        <f>'PLR DET FIXED INPUT PG'!W66</f>
        <v>Sep-03</v>
      </c>
      <c r="X66" s="183" t="str">
        <f>'PLR DET FIXED INPUT PG'!X66</f>
        <v>Oct-03</v>
      </c>
      <c r="Y66" s="183" t="str">
        <f>'PLR DET FIXED INPUT PG'!Y66</f>
        <v>Nov-03</v>
      </c>
      <c r="Z66" s="183" t="str">
        <f>'PLR DET FIXED INPUT PG'!Z66</f>
        <v>Dec-03</v>
      </c>
      <c r="AA66" s="183" t="str">
        <f>'PLR DET FIXED INPUT PG'!AA66</f>
        <v>TOTAL</v>
      </c>
    </row>
    <row r="67" spans="1:27" ht="11.25" customHeight="1" x14ac:dyDescent="0.2">
      <c r="A67" s="185" t="str">
        <f>'PLR DET FIXED INPUT PG'!A67</f>
        <v>Physical</v>
      </c>
      <c r="C67" s="186">
        <f>'PLR DET FIXED INPUT PG'!C67+'PLR DET INDEX INPUT PG'!C67</f>
        <v>30000</v>
      </c>
      <c r="D67" s="186">
        <f>'PLR DET FIXED INPUT PG'!D67+'PLR DET INDEX INPUT PG'!D67</f>
        <v>20000</v>
      </c>
      <c r="E67" s="186">
        <f>'PLR DET FIXED INPUT PG'!E67+'PLR DET INDEX INPUT PG'!E67</f>
        <v>20000</v>
      </c>
      <c r="F67" s="186">
        <f>'PLR DET FIXED INPUT PG'!F67+'PLR DET INDEX INPUT PG'!F67</f>
        <v>20000</v>
      </c>
      <c r="G67" s="186">
        <f>'PLR DET FIXED INPUT PG'!G67+'PLR DET INDEX INPUT PG'!G67</f>
        <v>20000</v>
      </c>
      <c r="H67" s="186">
        <f>'PLR DET FIXED INPUT PG'!H67+'PLR DET INDEX INPUT PG'!H67</f>
        <v>20000</v>
      </c>
      <c r="I67" s="186">
        <f>'PLR DET FIXED INPUT PG'!I67+'PLR DET INDEX INPUT PG'!I67</f>
        <v>20000</v>
      </c>
      <c r="J67" s="186">
        <f>'PLR DET FIXED INPUT PG'!J67+'PLR DET INDEX INPUT PG'!J67</f>
        <v>20000</v>
      </c>
      <c r="K67" s="186">
        <f>'PLR DET FIXED INPUT PG'!K67+'PLR DET INDEX INPUT PG'!K67</f>
        <v>20000</v>
      </c>
      <c r="L67" s="186">
        <f>'PLR DET FIXED INPUT PG'!L67+'PLR DET INDEX INPUT PG'!L67</f>
        <v>20000</v>
      </c>
      <c r="M67" s="186">
        <f>'PLR DET FIXED INPUT PG'!M67+'PLR DET INDEX INPUT PG'!M67</f>
        <v>5000</v>
      </c>
      <c r="N67" s="186">
        <f>'PLR DET FIXED INPUT PG'!N67+'PLR DET INDEX INPUT PG'!N67</f>
        <v>5000</v>
      </c>
      <c r="O67" s="186">
        <f>'PLR DET FIXED INPUT PG'!O67+'PLR DET INDEX INPUT PG'!O67</f>
        <v>5000</v>
      </c>
      <c r="P67" s="186">
        <f>'PLR DET FIXED INPUT PG'!P67+'PLR DET INDEX INPUT PG'!P67</f>
        <v>5000</v>
      </c>
      <c r="Q67" s="186">
        <f>'PLR DET FIXED INPUT PG'!Q67+'PLR DET INDEX INPUT PG'!Q67</f>
        <v>5000</v>
      </c>
      <c r="R67" s="186">
        <f>'PLR DET FIXED INPUT PG'!R67+'PLR DET INDEX INPUT PG'!R67</f>
        <v>0</v>
      </c>
      <c r="S67" s="186">
        <f>'PLR DET FIXED INPUT PG'!S67+'PLR DET INDEX INPUT PG'!S67</f>
        <v>0</v>
      </c>
      <c r="T67" s="186">
        <f>'PLR DET FIXED INPUT PG'!T67+'PLR DET INDEX INPUT PG'!T67</f>
        <v>0</v>
      </c>
      <c r="U67" s="186">
        <f>'PLR DET FIXED INPUT PG'!U67+'PLR DET INDEX INPUT PG'!U67</f>
        <v>0</v>
      </c>
      <c r="V67" s="186">
        <f>'PLR DET FIXED INPUT PG'!V67+'PLR DET INDEX INPUT PG'!V67</f>
        <v>0</v>
      </c>
      <c r="W67" s="186">
        <f>'PLR DET FIXED INPUT PG'!W67+'PLR DET INDEX INPUT PG'!W67</f>
        <v>0</v>
      </c>
      <c r="X67" s="186">
        <f>'PLR DET FIXED INPUT PG'!X67+'PLR DET INDEX INPUT PG'!X67</f>
        <v>0</v>
      </c>
      <c r="Y67" s="186">
        <f>'PLR DET FIXED INPUT PG'!Y67+'PLR DET INDEX INPUT PG'!Y67</f>
        <v>0</v>
      </c>
      <c r="Z67" s="186">
        <f>'PLR DET FIXED INPUT PG'!Z67+'PLR DET INDEX INPUT PG'!Z67</f>
        <v>0</v>
      </c>
      <c r="AA67" s="186">
        <f>'PLR DET FIXED INPUT PG'!AA67+'PLR DET INDEX INPUT PG'!AA67</f>
        <v>235000</v>
      </c>
    </row>
    <row r="68" spans="1:27" ht="11.25" customHeight="1" x14ac:dyDescent="0.2">
      <c r="A68" s="185" t="str">
        <f>'PLR DET FIXED INPUT PG'!A68</f>
        <v>Interbook</v>
      </c>
      <c r="C68" s="186">
        <f>'PLR DET FIXED INPUT PG'!C68</f>
        <v>0</v>
      </c>
      <c r="D68" s="186">
        <f>'PLR DET FIXED INPUT PG'!D68</f>
        <v>0</v>
      </c>
      <c r="E68" s="186">
        <f>'PLR DET FIXED INPUT PG'!E68</f>
        <v>0</v>
      </c>
      <c r="F68" s="186">
        <f>'PLR DET FIXED INPUT PG'!F68</f>
        <v>0</v>
      </c>
      <c r="G68" s="186">
        <f>'PLR DET FIXED INPUT PG'!G68</f>
        <v>0</v>
      </c>
      <c r="H68" s="186">
        <f>'PLR DET FIXED INPUT PG'!H68</f>
        <v>0</v>
      </c>
      <c r="I68" s="186">
        <f>'PLR DET FIXED INPUT PG'!I68</f>
        <v>0</v>
      </c>
      <c r="J68" s="186">
        <f>'PLR DET FIXED INPUT PG'!J68</f>
        <v>0</v>
      </c>
      <c r="K68" s="186">
        <f>'PLR DET FIXED INPUT PG'!K68</f>
        <v>0</v>
      </c>
      <c r="L68" s="186">
        <f>'PLR DET FIXED INPUT PG'!L68</f>
        <v>0</v>
      </c>
      <c r="M68" s="186">
        <f>'PLR DET FIXED INPUT PG'!M68</f>
        <v>0</v>
      </c>
      <c r="N68" s="186">
        <f>'PLR DET FIXED INPUT PG'!N68</f>
        <v>0</v>
      </c>
      <c r="O68" s="186">
        <f>'PLR DET FIXED INPUT PG'!O68</f>
        <v>0</v>
      </c>
      <c r="P68" s="186">
        <f>'PLR DET FIXED INPUT PG'!P68</f>
        <v>0</v>
      </c>
      <c r="Q68" s="186">
        <f>'PLR DET FIXED INPUT PG'!Q68</f>
        <v>0</v>
      </c>
      <c r="R68" s="186">
        <f>'PLR DET FIXED INPUT PG'!R68</f>
        <v>0</v>
      </c>
      <c r="S68" s="186">
        <f>'PLR DET FIXED INPUT PG'!S68</f>
        <v>0</v>
      </c>
      <c r="T68" s="186">
        <f>'PLR DET FIXED INPUT PG'!T68</f>
        <v>0</v>
      </c>
      <c r="U68" s="186">
        <f>'PLR DET FIXED INPUT PG'!U68</f>
        <v>0</v>
      </c>
      <c r="V68" s="186">
        <f>'PLR DET FIXED INPUT PG'!V68</f>
        <v>0</v>
      </c>
      <c r="W68" s="186">
        <f>'PLR DET FIXED INPUT PG'!W68</f>
        <v>0</v>
      </c>
      <c r="X68" s="186">
        <f>'PLR DET FIXED INPUT PG'!X68</f>
        <v>0</v>
      </c>
      <c r="Y68" s="186">
        <f>'PLR DET FIXED INPUT PG'!Y68</f>
        <v>0</v>
      </c>
      <c r="Z68" s="186">
        <f>'PLR DET FIXED INPUT PG'!Z68</f>
        <v>0</v>
      </c>
      <c r="AA68" s="186">
        <f>'PLR DET FIXED INPUT PG'!AA68</f>
        <v>0</v>
      </c>
    </row>
    <row r="69" spans="1:27" ht="11.25" customHeight="1" x14ac:dyDescent="0.2">
      <c r="A69" s="185" t="str">
        <f>'PLR DET FIXED INPUT PG'!A69</f>
        <v>Total Dth</v>
      </c>
      <c r="C69" s="187">
        <f>SUM(C67:C68)</f>
        <v>30000</v>
      </c>
      <c r="D69" s="187">
        <f t="shared" ref="D69:Z69" si="9">SUM(D67:D68)</f>
        <v>20000</v>
      </c>
      <c r="E69" s="187">
        <f t="shared" si="9"/>
        <v>20000</v>
      </c>
      <c r="F69" s="187">
        <f t="shared" si="9"/>
        <v>20000</v>
      </c>
      <c r="G69" s="187">
        <f t="shared" si="9"/>
        <v>20000</v>
      </c>
      <c r="H69" s="187">
        <f t="shared" si="9"/>
        <v>20000</v>
      </c>
      <c r="I69" s="187">
        <f t="shared" si="9"/>
        <v>20000</v>
      </c>
      <c r="J69" s="187">
        <f t="shared" si="9"/>
        <v>20000</v>
      </c>
      <c r="K69" s="187">
        <f t="shared" si="9"/>
        <v>20000</v>
      </c>
      <c r="L69" s="187">
        <f t="shared" si="9"/>
        <v>20000</v>
      </c>
      <c r="M69" s="187">
        <f t="shared" si="9"/>
        <v>5000</v>
      </c>
      <c r="N69" s="187">
        <f t="shared" si="9"/>
        <v>5000</v>
      </c>
      <c r="O69" s="187">
        <f t="shared" si="9"/>
        <v>5000</v>
      </c>
      <c r="P69" s="187">
        <f t="shared" si="9"/>
        <v>5000</v>
      </c>
      <c r="Q69" s="187">
        <f t="shared" si="9"/>
        <v>5000</v>
      </c>
      <c r="R69" s="187">
        <f t="shared" si="9"/>
        <v>0</v>
      </c>
      <c r="S69" s="187">
        <f t="shared" si="9"/>
        <v>0</v>
      </c>
      <c r="T69" s="187">
        <f t="shared" si="9"/>
        <v>0</v>
      </c>
      <c r="U69" s="187">
        <f t="shared" si="9"/>
        <v>0</v>
      </c>
      <c r="V69" s="187">
        <f t="shared" si="9"/>
        <v>0</v>
      </c>
      <c r="W69" s="187">
        <f t="shared" si="9"/>
        <v>0</v>
      </c>
      <c r="X69" s="187">
        <f t="shared" si="9"/>
        <v>0</v>
      </c>
      <c r="Y69" s="187">
        <f t="shared" si="9"/>
        <v>0</v>
      </c>
      <c r="Z69" s="187">
        <f t="shared" si="9"/>
        <v>0</v>
      </c>
      <c r="AA69" s="187">
        <f>'PLR DET FIXED INPUT PG'!AA69</f>
        <v>235000</v>
      </c>
    </row>
    <row r="70" spans="1:27" ht="13.5" customHeight="1" thickBot="1" x14ac:dyDescent="0.25"/>
    <row r="71" spans="1:27" ht="12" customHeight="1" thickBot="1" x14ac:dyDescent="0.25">
      <c r="A71" s="182" t="str">
        <f>'PLR DET FIXED INPUT PG'!A71</f>
        <v>Swaps</v>
      </c>
      <c r="C71" s="183" t="str">
        <f>'PLR DET FIXED INPUT PG'!C71</f>
        <v>Jan-02</v>
      </c>
      <c r="D71" s="183" t="str">
        <f>'PLR DET FIXED INPUT PG'!D71</f>
        <v>Feb-02</v>
      </c>
      <c r="E71" s="183" t="str">
        <f>'PLR DET FIXED INPUT PG'!E71</f>
        <v>Mar-02</v>
      </c>
      <c r="F71" s="183" t="str">
        <f>'PLR DET FIXED INPUT PG'!F71</f>
        <v>Apr-02</v>
      </c>
      <c r="G71" s="183" t="str">
        <f>'PLR DET FIXED INPUT PG'!G71</f>
        <v>May-02</v>
      </c>
      <c r="H71" s="183" t="str">
        <f>'PLR DET FIXED INPUT PG'!H71</f>
        <v>Jun-02</v>
      </c>
      <c r="I71" s="183" t="str">
        <f>'PLR DET FIXED INPUT PG'!I71</f>
        <v>Jul-02</v>
      </c>
      <c r="J71" s="183" t="str">
        <f>'PLR DET FIXED INPUT PG'!J71</f>
        <v>Aug-02</v>
      </c>
      <c r="K71" s="183" t="str">
        <f>'PLR DET FIXED INPUT PG'!K71</f>
        <v>Sep-02</v>
      </c>
      <c r="L71" s="183" t="str">
        <f>'PLR DET FIXED INPUT PG'!L71</f>
        <v>Oct-02</v>
      </c>
      <c r="M71" s="183" t="str">
        <f>'PLR DET FIXED INPUT PG'!M71</f>
        <v>Nov-02</v>
      </c>
      <c r="N71" s="183" t="str">
        <f>'PLR DET FIXED INPUT PG'!N71</f>
        <v>Dec-02</v>
      </c>
      <c r="O71" s="183" t="str">
        <f>'PLR DET FIXED INPUT PG'!O71</f>
        <v>Jan-03</v>
      </c>
      <c r="P71" s="183" t="str">
        <f>'PLR DET FIXED INPUT PG'!P71</f>
        <v>Feb-03</v>
      </c>
      <c r="Q71" s="183" t="str">
        <f>'PLR DET FIXED INPUT PG'!Q71</f>
        <v>Mar-03</v>
      </c>
      <c r="R71" s="183" t="str">
        <f>'PLR DET FIXED INPUT PG'!R71</f>
        <v>Apr-03</v>
      </c>
      <c r="S71" s="183" t="str">
        <f>'PLR DET FIXED INPUT PG'!S71</f>
        <v>May-03</v>
      </c>
      <c r="T71" s="183" t="str">
        <f>'PLR DET FIXED INPUT PG'!T71</f>
        <v>Jun-03</v>
      </c>
      <c r="U71" s="183" t="str">
        <f>'PLR DET FIXED INPUT PG'!U71</f>
        <v>Jul-03</v>
      </c>
      <c r="V71" s="183" t="str">
        <f>'PLR DET FIXED INPUT PG'!V71</f>
        <v>Aug-03</v>
      </c>
      <c r="W71" s="183" t="str">
        <f>'PLR DET FIXED INPUT PG'!W71</f>
        <v>Sep-03</v>
      </c>
      <c r="X71" s="183" t="str">
        <f>'PLR DET FIXED INPUT PG'!X71</f>
        <v>Oct-03</v>
      </c>
      <c r="Y71" s="183" t="str">
        <f>'PLR DET FIXED INPUT PG'!Y71</f>
        <v>Nov-03</v>
      </c>
      <c r="Z71" s="183" t="str">
        <f>'PLR DET FIXED INPUT PG'!Z71</f>
        <v>Dec-03</v>
      </c>
      <c r="AA71" s="183" t="str">
        <f>'PLR DET FIXED INPUT PG'!AA71</f>
        <v>TOTAL</v>
      </c>
    </row>
    <row r="72" spans="1:27" ht="11.25" customHeight="1" x14ac:dyDescent="0.2">
      <c r="A72" s="185" t="str">
        <f>'PLR DET FIXED INPUT PG'!A72</f>
        <v>Swaps</v>
      </c>
      <c r="C72" s="186">
        <f>'PLR DET FIXED INPUT PG'!C72-'PLR DET INDEX INPUT PG'!C67</f>
        <v>-10000</v>
      </c>
      <c r="D72" s="186">
        <f>'PLR DET FIXED INPUT PG'!D72-'PLR DET INDEX INPUT PG'!D67</f>
        <v>-10000</v>
      </c>
      <c r="E72" s="186">
        <f>'PLR DET FIXED INPUT PG'!E72-'PLR DET INDEX INPUT PG'!E67</f>
        <v>-10000</v>
      </c>
      <c r="F72" s="186">
        <f>'PLR DET FIXED INPUT PG'!F72-'PLR DET INDEX INPUT PG'!F67</f>
        <v>-25000</v>
      </c>
      <c r="G72" s="186">
        <f>'PLR DET FIXED INPUT PG'!G72-'PLR DET INDEX INPUT PG'!G67</f>
        <v>-10000</v>
      </c>
      <c r="H72" s="186">
        <f>'PLR DET FIXED INPUT PG'!H72-'PLR DET INDEX INPUT PG'!H67</f>
        <v>-10000</v>
      </c>
      <c r="I72" s="186">
        <f>'PLR DET FIXED INPUT PG'!I72-'PLR DET INDEX INPUT PG'!I67</f>
        <v>10000</v>
      </c>
      <c r="J72" s="186">
        <f>'PLR DET FIXED INPUT PG'!J72-'PLR DET INDEX INPUT PG'!J67</f>
        <v>10000</v>
      </c>
      <c r="K72" s="186">
        <f>'PLR DET FIXED INPUT PG'!K72-'PLR DET INDEX INPUT PG'!K67</f>
        <v>10000</v>
      </c>
      <c r="L72" s="186">
        <f>'PLR DET FIXED INPUT PG'!L72-'PLR DET INDEX INPUT PG'!L67</f>
        <v>10000</v>
      </c>
      <c r="M72" s="186">
        <f>'PLR DET FIXED INPUT PG'!M72-'PLR DET INDEX INPUT PG'!M67</f>
        <v>15000</v>
      </c>
      <c r="N72" s="186">
        <f>'PLR DET FIXED INPUT PG'!N72-'PLR DET INDEX INPUT PG'!N67</f>
        <v>15000</v>
      </c>
      <c r="O72" s="186">
        <f>'PLR DET FIXED INPUT PG'!O72-'PLR DET INDEX INPUT PG'!O67</f>
        <v>15000</v>
      </c>
      <c r="P72" s="186">
        <f>'PLR DET FIXED INPUT PG'!P72-'PLR DET INDEX INPUT PG'!P67</f>
        <v>15000</v>
      </c>
      <c r="Q72" s="186">
        <f>'PLR DET FIXED INPUT PG'!Q72-'PLR DET INDEX INPUT PG'!Q67</f>
        <v>15000</v>
      </c>
      <c r="R72" s="186">
        <f>'PLR DET FIXED INPUT PG'!R72-'PLR DET INDEX INPUT PG'!R67</f>
        <v>5000</v>
      </c>
      <c r="S72" s="186">
        <f>'PLR DET FIXED INPUT PG'!S72-'PLR DET INDEX INPUT PG'!S67</f>
        <v>5000</v>
      </c>
      <c r="T72" s="186">
        <f>'PLR DET FIXED INPUT PG'!T72-'PLR DET INDEX INPUT PG'!T67</f>
        <v>5000</v>
      </c>
      <c r="U72" s="186">
        <f>'PLR DET FIXED INPUT PG'!U72-'PLR DET INDEX INPUT PG'!U67</f>
        <v>5000</v>
      </c>
      <c r="V72" s="186">
        <f>'PLR DET FIXED INPUT PG'!V72-'PLR DET INDEX INPUT PG'!V67</f>
        <v>5000</v>
      </c>
      <c r="W72" s="186">
        <f>'PLR DET FIXED INPUT PG'!W72-'PLR DET INDEX INPUT PG'!W67</f>
        <v>5000</v>
      </c>
      <c r="X72" s="186">
        <f>'PLR DET FIXED INPUT PG'!X72-'PLR DET INDEX INPUT PG'!X67</f>
        <v>5000</v>
      </c>
      <c r="Y72" s="186">
        <f>'PLR DET FIXED INPUT PG'!Y72-'PLR DET INDEX INPUT PG'!Y67</f>
        <v>0</v>
      </c>
      <c r="Z72" s="186">
        <f>'PLR DET FIXED INPUT PG'!Z72-'PLR DET INDEX INPUT PG'!Z67</f>
        <v>0</v>
      </c>
      <c r="AA72" s="186">
        <f>'PLR DET FIXED INPUT PG'!AA72-'PLR DET INDEX INPUT PG'!AA72</f>
        <v>75000</v>
      </c>
    </row>
    <row r="73" spans="1:27" ht="13.5" customHeight="1" thickBot="1" x14ac:dyDescent="0.25"/>
    <row r="74" spans="1:27" ht="11.25" customHeight="1" thickBot="1" x14ac:dyDescent="0.25">
      <c r="A74" s="191" t="str">
        <f>'PLR DET FIXED INPUT PG'!A74</f>
        <v>Total Dth</v>
      </c>
      <c r="B74" s="192"/>
      <c r="C74" s="193">
        <f>C69+C72</f>
        <v>20000</v>
      </c>
      <c r="D74" s="193">
        <f t="shared" ref="D74:Z74" si="10">D69+D72</f>
        <v>10000</v>
      </c>
      <c r="E74" s="193">
        <f t="shared" si="10"/>
        <v>10000</v>
      </c>
      <c r="F74" s="193">
        <f t="shared" si="10"/>
        <v>-5000</v>
      </c>
      <c r="G74" s="193">
        <f t="shared" si="10"/>
        <v>10000</v>
      </c>
      <c r="H74" s="193">
        <f t="shared" si="10"/>
        <v>10000</v>
      </c>
      <c r="I74" s="193">
        <f t="shared" si="10"/>
        <v>30000</v>
      </c>
      <c r="J74" s="193">
        <f t="shared" si="10"/>
        <v>30000</v>
      </c>
      <c r="K74" s="193">
        <f t="shared" si="10"/>
        <v>30000</v>
      </c>
      <c r="L74" s="193">
        <f t="shared" si="10"/>
        <v>30000</v>
      </c>
      <c r="M74" s="193">
        <f t="shared" si="10"/>
        <v>20000</v>
      </c>
      <c r="N74" s="193">
        <f t="shared" si="10"/>
        <v>20000</v>
      </c>
      <c r="O74" s="193">
        <f t="shared" si="10"/>
        <v>20000</v>
      </c>
      <c r="P74" s="193">
        <f t="shared" si="10"/>
        <v>20000</v>
      </c>
      <c r="Q74" s="193">
        <f t="shared" si="10"/>
        <v>20000</v>
      </c>
      <c r="R74" s="193">
        <f t="shared" si="10"/>
        <v>5000</v>
      </c>
      <c r="S74" s="193">
        <f t="shared" si="10"/>
        <v>5000</v>
      </c>
      <c r="T74" s="193">
        <f t="shared" si="10"/>
        <v>5000</v>
      </c>
      <c r="U74" s="193">
        <f t="shared" si="10"/>
        <v>5000</v>
      </c>
      <c r="V74" s="193">
        <f t="shared" si="10"/>
        <v>5000</v>
      </c>
      <c r="W74" s="193">
        <f t="shared" si="10"/>
        <v>5000</v>
      </c>
      <c r="X74" s="193">
        <f t="shared" si="10"/>
        <v>5000</v>
      </c>
      <c r="Y74" s="193">
        <f t="shared" si="10"/>
        <v>0</v>
      </c>
      <c r="Z74" s="193">
        <f t="shared" si="10"/>
        <v>0</v>
      </c>
      <c r="AA74" s="194">
        <f>'PLR DET FIXED INPUT PG'!AA74</f>
        <v>310000</v>
      </c>
    </row>
    <row r="76" spans="1:27" ht="12" customHeight="1" x14ac:dyDescent="0.2">
      <c r="A76" s="184" t="str">
        <f>'PLR DET FIXED INPUT PG'!A76</f>
        <v>Prior Day</v>
      </c>
    </row>
    <row r="77" spans="1:27" ht="11.25" customHeight="1" x14ac:dyDescent="0.2">
      <c r="A77" s="185" t="str">
        <f>'PLR DET FIXED INPUT PG'!A77</f>
        <v>Physical</v>
      </c>
      <c r="C77" s="186">
        <f>'PLR DET FIXED INPUT PG'!C77+'PLR DET INDEX INPUT PG'!C77</f>
        <v>30000</v>
      </c>
      <c r="D77" s="186">
        <f>'PLR DET FIXED INPUT PG'!D77+'PLR DET INDEX INPUT PG'!D77</f>
        <v>20000</v>
      </c>
      <c r="E77" s="186">
        <f>'PLR DET FIXED INPUT PG'!E77+'PLR DET INDEX INPUT PG'!E77</f>
        <v>20000</v>
      </c>
      <c r="F77" s="186">
        <f>'PLR DET FIXED INPUT PG'!F77+'PLR DET INDEX INPUT PG'!F77</f>
        <v>20000</v>
      </c>
      <c r="G77" s="186">
        <f>'PLR DET FIXED INPUT PG'!G77+'PLR DET INDEX INPUT PG'!G77</f>
        <v>20000</v>
      </c>
      <c r="H77" s="186">
        <f>'PLR DET FIXED INPUT PG'!H77+'PLR DET INDEX INPUT PG'!H77</f>
        <v>20000</v>
      </c>
      <c r="I77" s="186">
        <f>'PLR DET FIXED INPUT PG'!I77+'PLR DET INDEX INPUT PG'!I77</f>
        <v>20000</v>
      </c>
      <c r="J77" s="186">
        <f>'PLR DET FIXED INPUT PG'!J77+'PLR DET INDEX INPUT PG'!J77</f>
        <v>20000</v>
      </c>
      <c r="K77" s="186">
        <f>'PLR DET FIXED INPUT PG'!K77+'PLR DET INDEX INPUT PG'!K77</f>
        <v>20000</v>
      </c>
      <c r="L77" s="186">
        <f>'PLR DET FIXED INPUT PG'!L77+'PLR DET INDEX INPUT PG'!L77</f>
        <v>20000</v>
      </c>
      <c r="M77" s="186">
        <f>'PLR DET FIXED INPUT PG'!M77+'PLR DET INDEX INPUT PG'!M77</f>
        <v>5000</v>
      </c>
      <c r="N77" s="186">
        <f>'PLR DET FIXED INPUT PG'!N77+'PLR DET INDEX INPUT PG'!N77</f>
        <v>5000</v>
      </c>
      <c r="O77" s="186">
        <f>'PLR DET FIXED INPUT PG'!O77+'PLR DET INDEX INPUT PG'!O77</f>
        <v>5000</v>
      </c>
      <c r="P77" s="186">
        <f>'PLR DET FIXED INPUT PG'!P77+'PLR DET INDEX INPUT PG'!P77</f>
        <v>5000</v>
      </c>
      <c r="Q77" s="186">
        <f>'PLR DET FIXED INPUT PG'!Q77+'PLR DET INDEX INPUT PG'!Q77</f>
        <v>5000</v>
      </c>
      <c r="R77" s="186">
        <f>'PLR DET FIXED INPUT PG'!R77+'PLR DET INDEX INPUT PG'!R77</f>
        <v>0</v>
      </c>
      <c r="S77" s="186">
        <f>'PLR DET FIXED INPUT PG'!S77+'PLR DET INDEX INPUT PG'!S77</f>
        <v>0</v>
      </c>
      <c r="T77" s="186">
        <f>'PLR DET FIXED INPUT PG'!T77+'PLR DET INDEX INPUT PG'!T77</f>
        <v>0</v>
      </c>
      <c r="U77" s="186">
        <f>'PLR DET FIXED INPUT PG'!U77+'PLR DET INDEX INPUT PG'!U77</f>
        <v>0</v>
      </c>
      <c r="V77" s="186">
        <f>'PLR DET FIXED INPUT PG'!V77+'PLR DET INDEX INPUT PG'!V77</f>
        <v>0</v>
      </c>
      <c r="W77" s="186">
        <f>'PLR DET FIXED INPUT PG'!W77+'PLR DET INDEX INPUT PG'!W77</f>
        <v>0</v>
      </c>
      <c r="X77" s="186">
        <f>'PLR DET FIXED INPUT PG'!X77+'PLR DET INDEX INPUT PG'!X77</f>
        <v>0</v>
      </c>
      <c r="Y77" s="186">
        <f>'PLR DET FIXED INPUT PG'!Y77+'PLR DET INDEX INPUT PG'!Y77</f>
        <v>0</v>
      </c>
      <c r="Z77" s="186">
        <f>'PLR DET FIXED INPUT PG'!Z77+'PLR DET INDEX INPUT PG'!Z77</f>
        <v>0</v>
      </c>
      <c r="AA77" s="186">
        <f>'PLR DET FIXED INPUT PG'!AA77+'PLR DET INDEX INPUT PG'!AA77</f>
        <v>235000</v>
      </c>
    </row>
    <row r="78" spans="1:27" ht="11.25" customHeight="1" x14ac:dyDescent="0.2">
      <c r="A78" s="185" t="str">
        <f>'PLR DET FIXED INPUT PG'!A78</f>
        <v>Interbook</v>
      </c>
      <c r="C78" s="186">
        <f>'PLR DET FIXED INPUT PG'!C78+'PLR DET INDEX INPUT PG'!C78</f>
        <v>0</v>
      </c>
      <c r="D78" s="186">
        <f>'PLR DET FIXED INPUT PG'!D78+'PLR DET INDEX INPUT PG'!D78</f>
        <v>0</v>
      </c>
      <c r="E78" s="186">
        <f>'PLR DET FIXED INPUT PG'!E78+'PLR DET INDEX INPUT PG'!E78</f>
        <v>0</v>
      </c>
      <c r="F78" s="186">
        <f>'PLR DET FIXED INPUT PG'!F78+'PLR DET INDEX INPUT PG'!F78</f>
        <v>0</v>
      </c>
      <c r="G78" s="186">
        <f>'PLR DET FIXED INPUT PG'!G78+'PLR DET INDEX INPUT PG'!G78</f>
        <v>0</v>
      </c>
      <c r="H78" s="186">
        <f>'PLR DET FIXED INPUT PG'!H78+'PLR DET INDEX INPUT PG'!H78</f>
        <v>0</v>
      </c>
      <c r="I78" s="186">
        <f>'PLR DET FIXED INPUT PG'!I78+'PLR DET INDEX INPUT PG'!I78</f>
        <v>0</v>
      </c>
      <c r="J78" s="186">
        <f>'PLR DET FIXED INPUT PG'!J78+'PLR DET INDEX INPUT PG'!J78</f>
        <v>0</v>
      </c>
      <c r="K78" s="186">
        <f>'PLR DET FIXED INPUT PG'!K78+'PLR DET INDEX INPUT PG'!K78</f>
        <v>0</v>
      </c>
      <c r="L78" s="186">
        <f>'PLR DET FIXED INPUT PG'!L78+'PLR DET INDEX INPUT PG'!L78</f>
        <v>0</v>
      </c>
      <c r="M78" s="186">
        <f>'PLR DET FIXED INPUT PG'!M78+'PLR DET INDEX INPUT PG'!M78</f>
        <v>0</v>
      </c>
      <c r="N78" s="186">
        <f>'PLR DET FIXED INPUT PG'!N78+'PLR DET INDEX INPUT PG'!N78</f>
        <v>0</v>
      </c>
      <c r="O78" s="186">
        <f>'PLR DET FIXED INPUT PG'!O78+'PLR DET INDEX INPUT PG'!O78</f>
        <v>0</v>
      </c>
      <c r="P78" s="186">
        <f>'PLR DET FIXED INPUT PG'!P78+'PLR DET INDEX INPUT PG'!P78</f>
        <v>0</v>
      </c>
      <c r="Q78" s="186">
        <f>'PLR DET FIXED INPUT PG'!Q78+'PLR DET INDEX INPUT PG'!Q78</f>
        <v>0</v>
      </c>
      <c r="R78" s="186">
        <f>'PLR DET FIXED INPUT PG'!R78+'PLR DET INDEX INPUT PG'!R78</f>
        <v>0</v>
      </c>
      <c r="S78" s="186">
        <f>'PLR DET FIXED INPUT PG'!S78+'PLR DET INDEX INPUT PG'!S78</f>
        <v>0</v>
      </c>
      <c r="T78" s="186">
        <f>'PLR DET FIXED INPUT PG'!T78+'PLR DET INDEX INPUT PG'!T78</f>
        <v>0</v>
      </c>
      <c r="U78" s="186">
        <f>'PLR DET FIXED INPUT PG'!U78+'PLR DET INDEX INPUT PG'!U78</f>
        <v>0</v>
      </c>
      <c r="V78" s="186">
        <f>'PLR DET FIXED INPUT PG'!V78+'PLR DET INDEX INPUT PG'!V78</f>
        <v>0</v>
      </c>
      <c r="W78" s="186">
        <f>'PLR DET FIXED INPUT PG'!W78+'PLR DET INDEX INPUT PG'!W78</f>
        <v>0</v>
      </c>
      <c r="X78" s="186">
        <f>'PLR DET FIXED INPUT PG'!X78+'PLR DET INDEX INPUT PG'!X78</f>
        <v>0</v>
      </c>
      <c r="Y78" s="186">
        <f>'PLR DET FIXED INPUT PG'!Y78+'PLR DET INDEX INPUT PG'!Y78</f>
        <v>0</v>
      </c>
      <c r="Z78" s="186">
        <f>'PLR DET FIXED INPUT PG'!Z78+'PLR DET INDEX INPUT PG'!Z78</f>
        <v>0</v>
      </c>
      <c r="AA78" s="186">
        <f>'PLR DET FIXED INPUT PG'!AA78+'PLR DET INDEX INPUT PG'!AA78</f>
        <v>0</v>
      </c>
    </row>
    <row r="79" spans="1:27" ht="11.25" customHeight="1" x14ac:dyDescent="0.2">
      <c r="A79" s="185" t="str">
        <f>'PLR DET FIXED INPUT PG'!A79</f>
        <v>Swaps</v>
      </c>
      <c r="C79" s="186">
        <f>'PLR DET FIXED INPUT PG'!C79+'PLR DET INDEX INPUT PG'!C79-'PLR DET INDEX INPUT PG'!C77</f>
        <v>-10000</v>
      </c>
      <c r="D79" s="186">
        <f>'PLR DET FIXED INPUT PG'!D79+'PLR DET INDEX INPUT PG'!D79-'PLR DET INDEX INPUT PG'!D77</f>
        <v>-10000</v>
      </c>
      <c r="E79" s="186">
        <f>'PLR DET FIXED INPUT PG'!E79+'PLR DET INDEX INPUT PG'!E79-'PLR DET INDEX INPUT PG'!E77</f>
        <v>-10000</v>
      </c>
      <c r="F79" s="186">
        <f>'PLR DET FIXED INPUT PG'!F79+'PLR DET INDEX INPUT PG'!F79-'PLR DET INDEX INPUT PG'!F77</f>
        <v>-25000</v>
      </c>
      <c r="G79" s="186">
        <f>'PLR DET FIXED INPUT PG'!G79+'PLR DET INDEX INPUT PG'!G79-'PLR DET INDEX INPUT PG'!G77</f>
        <v>-10000</v>
      </c>
      <c r="H79" s="186">
        <f>'PLR DET FIXED INPUT PG'!H79+'PLR DET INDEX INPUT PG'!H79-'PLR DET INDEX INPUT PG'!H77</f>
        <v>-10000</v>
      </c>
      <c r="I79" s="186">
        <f>'PLR DET FIXED INPUT PG'!I79+'PLR DET INDEX INPUT PG'!I79-'PLR DET INDEX INPUT PG'!I77</f>
        <v>10000</v>
      </c>
      <c r="J79" s="186">
        <f>'PLR DET FIXED INPUT PG'!J79+'PLR DET INDEX INPUT PG'!J79-'PLR DET INDEX INPUT PG'!J77</f>
        <v>10000</v>
      </c>
      <c r="K79" s="186">
        <f>'PLR DET FIXED INPUT PG'!K79+'PLR DET INDEX INPUT PG'!K79-'PLR DET INDEX INPUT PG'!K77</f>
        <v>10000</v>
      </c>
      <c r="L79" s="186">
        <f>'PLR DET FIXED INPUT PG'!L79+'PLR DET INDEX INPUT PG'!L79-'PLR DET INDEX INPUT PG'!L77</f>
        <v>10000</v>
      </c>
      <c r="M79" s="186">
        <f>'PLR DET FIXED INPUT PG'!M79+'PLR DET INDEX INPUT PG'!M79-'PLR DET INDEX INPUT PG'!M77</f>
        <v>15000</v>
      </c>
      <c r="N79" s="186">
        <f>'PLR DET FIXED INPUT PG'!N79+'PLR DET INDEX INPUT PG'!N79-'PLR DET INDEX INPUT PG'!N77</f>
        <v>15000</v>
      </c>
      <c r="O79" s="186">
        <f>'PLR DET FIXED INPUT PG'!O79+'PLR DET INDEX INPUT PG'!O79-'PLR DET INDEX INPUT PG'!O77</f>
        <v>15000</v>
      </c>
      <c r="P79" s="186">
        <f>'PLR DET FIXED INPUT PG'!P79+'PLR DET INDEX INPUT PG'!P79-'PLR DET INDEX INPUT PG'!P77</f>
        <v>15000</v>
      </c>
      <c r="Q79" s="186">
        <f>'PLR DET FIXED INPUT PG'!Q79+'PLR DET INDEX INPUT PG'!Q79-'PLR DET INDEX INPUT PG'!Q77</f>
        <v>15000</v>
      </c>
      <c r="R79" s="186">
        <f>'PLR DET FIXED INPUT PG'!R79+'PLR DET INDEX INPUT PG'!R79-'PLR DET INDEX INPUT PG'!R77</f>
        <v>5000</v>
      </c>
      <c r="S79" s="186">
        <f>'PLR DET FIXED INPUT PG'!S79+'PLR DET INDEX INPUT PG'!S79-'PLR DET INDEX INPUT PG'!S77</f>
        <v>5000</v>
      </c>
      <c r="T79" s="186">
        <f>'PLR DET FIXED INPUT PG'!T79+'PLR DET INDEX INPUT PG'!T79-'PLR DET INDEX INPUT PG'!T77</f>
        <v>5000</v>
      </c>
      <c r="U79" s="186">
        <f>'PLR DET FIXED INPUT PG'!U79+'PLR DET INDEX INPUT PG'!U79-'PLR DET INDEX INPUT PG'!U77</f>
        <v>5000</v>
      </c>
      <c r="V79" s="186">
        <f>'PLR DET FIXED INPUT PG'!V79+'PLR DET INDEX INPUT PG'!V79-'PLR DET INDEX INPUT PG'!V77</f>
        <v>5000</v>
      </c>
      <c r="W79" s="186">
        <f>'PLR DET FIXED INPUT PG'!W79+'PLR DET INDEX INPUT PG'!W79-'PLR DET INDEX INPUT PG'!W77</f>
        <v>5000</v>
      </c>
      <c r="X79" s="186">
        <f>'PLR DET FIXED INPUT PG'!X79+'PLR DET INDEX INPUT PG'!X79-'PLR DET INDEX INPUT PG'!X77</f>
        <v>5000</v>
      </c>
      <c r="Y79" s="186">
        <f>'PLR DET FIXED INPUT PG'!Y79+'PLR DET INDEX INPUT PG'!Y79-'PLR DET INDEX INPUT PG'!Y77</f>
        <v>0</v>
      </c>
      <c r="Z79" s="186">
        <f>'PLR DET FIXED INPUT PG'!Z79+'PLR DET INDEX INPUT PG'!Z79-'PLR DET INDEX INPUT PG'!Z77</f>
        <v>0</v>
      </c>
      <c r="AA79" s="186">
        <f>'PLR DET FIXED INPUT PG'!AA79+'PLR DET INDEX INPUT PG'!AA79-'PLR DET INDEX INPUT PG'!AA77</f>
        <v>75000</v>
      </c>
    </row>
    <row r="80" spans="1:27" ht="11.25" customHeight="1" x14ac:dyDescent="0.2">
      <c r="A80" s="185" t="str">
        <f>'PLR DET FIXED INPUT PG'!A80</f>
        <v>Total Dth</v>
      </c>
      <c r="C80" s="187">
        <f>'PLR DET FIXED INPUT PG'!C80</f>
        <v>20000</v>
      </c>
      <c r="D80" s="187">
        <f>'PLR DET FIXED INPUT PG'!D80</f>
        <v>10000</v>
      </c>
      <c r="E80" s="187">
        <f>'PLR DET FIXED INPUT PG'!E80</f>
        <v>10000</v>
      </c>
      <c r="F80" s="187">
        <f>'PLR DET FIXED INPUT PG'!F80</f>
        <v>-5000</v>
      </c>
      <c r="G80" s="187">
        <f>'PLR DET FIXED INPUT PG'!G80</f>
        <v>10000</v>
      </c>
      <c r="H80" s="187">
        <f>'PLR DET FIXED INPUT PG'!H80</f>
        <v>10000</v>
      </c>
      <c r="I80" s="187">
        <f>'PLR DET FIXED INPUT PG'!I80</f>
        <v>30000</v>
      </c>
      <c r="J80" s="187">
        <f>'PLR DET FIXED INPUT PG'!J80</f>
        <v>30000</v>
      </c>
      <c r="K80" s="187">
        <f>'PLR DET FIXED INPUT PG'!K80</f>
        <v>30000</v>
      </c>
      <c r="L80" s="187">
        <f>'PLR DET FIXED INPUT PG'!L80</f>
        <v>30000</v>
      </c>
      <c r="M80" s="187">
        <f>'PLR DET FIXED INPUT PG'!M80</f>
        <v>20000</v>
      </c>
      <c r="N80" s="187">
        <f>'PLR DET FIXED INPUT PG'!N80</f>
        <v>20000</v>
      </c>
      <c r="O80" s="187">
        <f>'PLR DET FIXED INPUT PG'!O80</f>
        <v>20000</v>
      </c>
      <c r="P80" s="187">
        <f>'PLR DET FIXED INPUT PG'!P80</f>
        <v>20000</v>
      </c>
      <c r="Q80" s="187">
        <f>'PLR DET FIXED INPUT PG'!Q80</f>
        <v>20000</v>
      </c>
      <c r="R80" s="187">
        <f>'PLR DET FIXED INPUT PG'!R80</f>
        <v>5000</v>
      </c>
      <c r="S80" s="187">
        <f>'PLR DET FIXED INPUT PG'!S80</f>
        <v>5000</v>
      </c>
      <c r="T80" s="187">
        <f>'PLR DET FIXED INPUT PG'!T80</f>
        <v>5000</v>
      </c>
      <c r="U80" s="187">
        <f>'PLR DET FIXED INPUT PG'!U80</f>
        <v>5000</v>
      </c>
      <c r="V80" s="187">
        <f>'PLR DET FIXED INPUT PG'!V80</f>
        <v>5000</v>
      </c>
      <c r="W80" s="187">
        <f>'PLR DET FIXED INPUT PG'!W80</f>
        <v>5000</v>
      </c>
      <c r="X80" s="187">
        <f>'PLR DET FIXED INPUT PG'!X80</f>
        <v>5000</v>
      </c>
      <c r="Y80" s="187">
        <f>'PLR DET FIXED INPUT PG'!Y80</f>
        <v>0</v>
      </c>
      <c r="Z80" s="187">
        <f>'PLR DET FIXED INPUT PG'!Z80</f>
        <v>0</v>
      </c>
      <c r="AA80" s="187">
        <f>'PLR DET FIXED INPUT PG'!AA80</f>
        <v>310000</v>
      </c>
    </row>
    <row r="82" spans="1:27" ht="12" customHeight="1" x14ac:dyDescent="0.2">
      <c r="A82" s="184" t="str">
        <f>'PLR DET FIXED INPUT PG'!A82</f>
        <v>Delta</v>
      </c>
    </row>
    <row r="83" spans="1:27" ht="11.25" customHeight="1" x14ac:dyDescent="0.2">
      <c r="A83" s="185" t="str">
        <f>'PLR DET FIXED INPUT PG'!A83</f>
        <v>Physical</v>
      </c>
      <c r="C83" s="186">
        <f>C67-C77</f>
        <v>0</v>
      </c>
      <c r="D83" s="186">
        <f t="shared" ref="D83:Z83" si="11">D67-D77</f>
        <v>0</v>
      </c>
      <c r="E83" s="186">
        <f t="shared" si="11"/>
        <v>0</v>
      </c>
      <c r="F83" s="186">
        <f t="shared" si="11"/>
        <v>0</v>
      </c>
      <c r="G83" s="186">
        <f t="shared" si="11"/>
        <v>0</v>
      </c>
      <c r="H83" s="186">
        <f t="shared" si="11"/>
        <v>0</v>
      </c>
      <c r="I83" s="186">
        <f t="shared" si="11"/>
        <v>0</v>
      </c>
      <c r="J83" s="186">
        <f t="shared" si="11"/>
        <v>0</v>
      </c>
      <c r="K83" s="186">
        <f t="shared" si="11"/>
        <v>0</v>
      </c>
      <c r="L83" s="186">
        <f t="shared" si="11"/>
        <v>0</v>
      </c>
      <c r="M83" s="186">
        <f t="shared" si="11"/>
        <v>0</v>
      </c>
      <c r="N83" s="186">
        <f t="shared" si="11"/>
        <v>0</v>
      </c>
      <c r="O83" s="186">
        <f t="shared" si="11"/>
        <v>0</v>
      </c>
      <c r="P83" s="186">
        <f t="shared" si="11"/>
        <v>0</v>
      </c>
      <c r="Q83" s="186">
        <f t="shared" si="11"/>
        <v>0</v>
      </c>
      <c r="R83" s="186">
        <f t="shared" si="11"/>
        <v>0</v>
      </c>
      <c r="S83" s="186">
        <f t="shared" si="11"/>
        <v>0</v>
      </c>
      <c r="T83" s="186">
        <f t="shared" si="11"/>
        <v>0</v>
      </c>
      <c r="U83" s="186">
        <f t="shared" si="11"/>
        <v>0</v>
      </c>
      <c r="V83" s="186">
        <f t="shared" si="11"/>
        <v>0</v>
      </c>
      <c r="W83" s="186">
        <f t="shared" si="11"/>
        <v>0</v>
      </c>
      <c r="X83" s="186">
        <f t="shared" si="11"/>
        <v>0</v>
      </c>
      <c r="Y83" s="186">
        <f t="shared" si="11"/>
        <v>0</v>
      </c>
      <c r="Z83" s="186">
        <f t="shared" si="11"/>
        <v>0</v>
      </c>
      <c r="AA83" s="186">
        <f>'PLR DET FIXED INPUT PG'!AA83</f>
        <v>0</v>
      </c>
    </row>
    <row r="84" spans="1:27" ht="11.25" customHeight="1" x14ac:dyDescent="0.2">
      <c r="A84" s="185" t="str">
        <f>'PLR DET FIXED INPUT PG'!A84</f>
        <v>Interbook</v>
      </c>
      <c r="C84" s="186">
        <f>C68-C78</f>
        <v>0</v>
      </c>
      <c r="D84" s="186">
        <f t="shared" ref="D84:Z84" si="12">D68-D78</f>
        <v>0</v>
      </c>
      <c r="E84" s="186">
        <f t="shared" si="12"/>
        <v>0</v>
      </c>
      <c r="F84" s="186">
        <f t="shared" si="12"/>
        <v>0</v>
      </c>
      <c r="G84" s="186">
        <f t="shared" si="12"/>
        <v>0</v>
      </c>
      <c r="H84" s="186">
        <f t="shared" si="12"/>
        <v>0</v>
      </c>
      <c r="I84" s="186">
        <f t="shared" si="12"/>
        <v>0</v>
      </c>
      <c r="J84" s="186">
        <f t="shared" si="12"/>
        <v>0</v>
      </c>
      <c r="K84" s="186">
        <f t="shared" si="12"/>
        <v>0</v>
      </c>
      <c r="L84" s="186">
        <f t="shared" si="12"/>
        <v>0</v>
      </c>
      <c r="M84" s="186">
        <f t="shared" si="12"/>
        <v>0</v>
      </c>
      <c r="N84" s="186">
        <f t="shared" si="12"/>
        <v>0</v>
      </c>
      <c r="O84" s="186">
        <f t="shared" si="12"/>
        <v>0</v>
      </c>
      <c r="P84" s="186">
        <f t="shared" si="12"/>
        <v>0</v>
      </c>
      <c r="Q84" s="186">
        <f t="shared" si="12"/>
        <v>0</v>
      </c>
      <c r="R84" s="186">
        <f t="shared" si="12"/>
        <v>0</v>
      </c>
      <c r="S84" s="186">
        <f t="shared" si="12"/>
        <v>0</v>
      </c>
      <c r="T84" s="186">
        <f t="shared" si="12"/>
        <v>0</v>
      </c>
      <c r="U84" s="186">
        <f t="shared" si="12"/>
        <v>0</v>
      </c>
      <c r="V84" s="186">
        <f t="shared" si="12"/>
        <v>0</v>
      </c>
      <c r="W84" s="186">
        <f t="shared" si="12"/>
        <v>0</v>
      </c>
      <c r="X84" s="186">
        <f t="shared" si="12"/>
        <v>0</v>
      </c>
      <c r="Y84" s="186">
        <f t="shared" si="12"/>
        <v>0</v>
      </c>
      <c r="Z84" s="186">
        <f t="shared" si="12"/>
        <v>0</v>
      </c>
      <c r="AA84" s="186">
        <f>'PLR DET FIXED INPUT PG'!AA84</f>
        <v>0</v>
      </c>
    </row>
    <row r="85" spans="1:27" ht="11.25" customHeight="1" x14ac:dyDescent="0.2">
      <c r="A85" s="185" t="str">
        <f>'PLR DET FIXED INPUT PG'!A85</f>
        <v>Swaps</v>
      </c>
      <c r="C85" s="186">
        <f>C72-C79</f>
        <v>0</v>
      </c>
      <c r="D85" s="186">
        <f t="shared" ref="D85:AA85" si="13">D72-D79</f>
        <v>0</v>
      </c>
      <c r="E85" s="186">
        <f t="shared" si="13"/>
        <v>0</v>
      </c>
      <c r="F85" s="186">
        <f t="shared" si="13"/>
        <v>0</v>
      </c>
      <c r="G85" s="186">
        <f t="shared" si="13"/>
        <v>0</v>
      </c>
      <c r="H85" s="186">
        <f t="shared" si="13"/>
        <v>0</v>
      </c>
      <c r="I85" s="186">
        <f t="shared" si="13"/>
        <v>0</v>
      </c>
      <c r="J85" s="186">
        <f t="shared" si="13"/>
        <v>0</v>
      </c>
      <c r="K85" s="186">
        <f t="shared" si="13"/>
        <v>0</v>
      </c>
      <c r="L85" s="186">
        <f t="shared" si="13"/>
        <v>0</v>
      </c>
      <c r="M85" s="186">
        <f t="shared" si="13"/>
        <v>0</v>
      </c>
      <c r="N85" s="186">
        <f t="shared" si="13"/>
        <v>0</v>
      </c>
      <c r="O85" s="186">
        <f t="shared" si="13"/>
        <v>0</v>
      </c>
      <c r="P85" s="186">
        <f t="shared" si="13"/>
        <v>0</v>
      </c>
      <c r="Q85" s="186">
        <f t="shared" si="13"/>
        <v>0</v>
      </c>
      <c r="R85" s="186">
        <f t="shared" si="13"/>
        <v>0</v>
      </c>
      <c r="S85" s="186">
        <f t="shared" si="13"/>
        <v>0</v>
      </c>
      <c r="T85" s="186">
        <f t="shared" si="13"/>
        <v>0</v>
      </c>
      <c r="U85" s="186">
        <f t="shared" si="13"/>
        <v>0</v>
      </c>
      <c r="V85" s="186">
        <f t="shared" si="13"/>
        <v>0</v>
      </c>
      <c r="W85" s="186">
        <f t="shared" si="13"/>
        <v>0</v>
      </c>
      <c r="X85" s="186">
        <f t="shared" si="13"/>
        <v>0</v>
      </c>
      <c r="Y85" s="186">
        <f t="shared" si="13"/>
        <v>0</v>
      </c>
      <c r="Z85" s="186">
        <f t="shared" si="13"/>
        <v>0</v>
      </c>
      <c r="AA85" s="186">
        <f t="shared" si="13"/>
        <v>0</v>
      </c>
    </row>
    <row r="86" spans="1:27" ht="11.25" customHeight="1" x14ac:dyDescent="0.2">
      <c r="A86" s="185" t="str">
        <f>'PLR DET FIXED INPUT PG'!A86</f>
        <v>Total Dth</v>
      </c>
      <c r="C86" s="187">
        <f>SUM(C83:C85)</f>
        <v>0</v>
      </c>
      <c r="D86" s="187">
        <f t="shared" ref="D86:AA86" si="14">SUM(D83:D85)</f>
        <v>0</v>
      </c>
      <c r="E86" s="187">
        <f t="shared" si="14"/>
        <v>0</v>
      </c>
      <c r="F86" s="187">
        <f t="shared" si="14"/>
        <v>0</v>
      </c>
      <c r="G86" s="187">
        <f t="shared" si="14"/>
        <v>0</v>
      </c>
      <c r="H86" s="187">
        <f t="shared" si="14"/>
        <v>0</v>
      </c>
      <c r="I86" s="187">
        <f t="shared" si="14"/>
        <v>0</v>
      </c>
      <c r="J86" s="187">
        <f t="shared" si="14"/>
        <v>0</v>
      </c>
      <c r="K86" s="187">
        <f t="shared" si="14"/>
        <v>0</v>
      </c>
      <c r="L86" s="187">
        <f t="shared" si="14"/>
        <v>0</v>
      </c>
      <c r="M86" s="187">
        <f t="shared" si="14"/>
        <v>0</v>
      </c>
      <c r="N86" s="187">
        <f t="shared" si="14"/>
        <v>0</v>
      </c>
      <c r="O86" s="187">
        <f t="shared" si="14"/>
        <v>0</v>
      </c>
      <c r="P86" s="187">
        <f t="shared" si="14"/>
        <v>0</v>
      </c>
      <c r="Q86" s="187">
        <f t="shared" si="14"/>
        <v>0</v>
      </c>
      <c r="R86" s="187">
        <f t="shared" si="14"/>
        <v>0</v>
      </c>
      <c r="S86" s="187">
        <f t="shared" si="14"/>
        <v>0</v>
      </c>
      <c r="T86" s="187">
        <f t="shared" si="14"/>
        <v>0</v>
      </c>
      <c r="U86" s="187">
        <f t="shared" si="14"/>
        <v>0</v>
      </c>
      <c r="V86" s="187">
        <f t="shared" si="14"/>
        <v>0</v>
      </c>
      <c r="W86" s="187">
        <f t="shared" si="14"/>
        <v>0</v>
      </c>
      <c r="X86" s="187">
        <f t="shared" si="14"/>
        <v>0</v>
      </c>
      <c r="Y86" s="187">
        <f t="shared" si="14"/>
        <v>0</v>
      </c>
      <c r="Z86" s="187">
        <f t="shared" si="14"/>
        <v>0</v>
      </c>
      <c r="AA86" s="187">
        <f t="shared" si="14"/>
        <v>0</v>
      </c>
    </row>
    <row r="88" spans="1:27" ht="12" customHeight="1" x14ac:dyDescent="0.2">
      <c r="A88" s="184" t="str">
        <f>'PLR DET FIXED INPUT PG'!A88</f>
        <v>Curve Comparison</v>
      </c>
    </row>
    <row r="89" spans="1:27" ht="11.25" customHeight="1" x14ac:dyDescent="0.2">
      <c r="A89" s="185" t="str">
        <f>'PLR DET FIXED INPUT PG'!A89</f>
        <v>Today</v>
      </c>
      <c r="C89" s="188">
        <f>'PLR DET FIXED INPUT PG'!C89</f>
        <v>2.31</v>
      </c>
      <c r="D89" s="188">
        <f>'PLR DET FIXED INPUT PG'!D89</f>
        <v>2.36</v>
      </c>
      <c r="E89" s="188">
        <f>'PLR DET FIXED INPUT PG'!E89</f>
        <v>2.25</v>
      </c>
      <c r="F89" s="188">
        <f>'PLR DET FIXED INPUT PG'!F89</f>
        <v>2.13</v>
      </c>
      <c r="G89" s="188">
        <f>'PLR DET FIXED INPUT PG'!G89</f>
        <v>2.1800000000000002</v>
      </c>
      <c r="H89" s="188">
        <f>'PLR DET FIXED INPUT PG'!H89</f>
        <v>2.23</v>
      </c>
      <c r="I89" s="188">
        <f>'PLR DET FIXED INPUT PG'!I89</f>
        <v>2.2799999999999998</v>
      </c>
      <c r="J89" s="188">
        <f>'PLR DET FIXED INPUT PG'!J89</f>
        <v>2.33</v>
      </c>
      <c r="K89" s="188">
        <f>'PLR DET FIXED INPUT PG'!K89</f>
        <v>2.33</v>
      </c>
      <c r="L89" s="188">
        <f>'PLR DET FIXED INPUT PG'!L89</f>
        <v>2.36</v>
      </c>
      <c r="M89" s="188">
        <f>'PLR DET FIXED INPUT PG'!M89</f>
        <v>2.83</v>
      </c>
      <c r="N89" s="188">
        <f>'PLR DET FIXED INPUT PG'!N89</f>
        <v>3.01</v>
      </c>
      <c r="O89" s="188">
        <f>'PLR DET FIXED INPUT PG'!O89</f>
        <v>3.1</v>
      </c>
      <c r="P89" s="188">
        <f>'PLR DET FIXED INPUT PG'!P89</f>
        <v>3.03</v>
      </c>
      <c r="Q89" s="188">
        <f>'PLR DET FIXED INPUT PG'!Q89</f>
        <v>2.96</v>
      </c>
      <c r="R89" s="188">
        <f>'PLR DET FIXED INPUT PG'!R89</f>
        <v>2.74</v>
      </c>
      <c r="S89" s="188">
        <f>'PLR DET FIXED INPUT PG'!S89</f>
        <v>2.74</v>
      </c>
      <c r="T89" s="188">
        <f>'PLR DET FIXED INPUT PG'!T89</f>
        <v>2.78</v>
      </c>
      <c r="U89" s="188">
        <f>'PLR DET FIXED INPUT PG'!U89</f>
        <v>2.81</v>
      </c>
      <c r="V89" s="188">
        <f>'PLR DET FIXED INPUT PG'!V89</f>
        <v>2.85</v>
      </c>
      <c r="W89" s="188">
        <f>'PLR DET FIXED INPUT PG'!W89</f>
        <v>2.85</v>
      </c>
      <c r="X89" s="188">
        <f>'PLR DET FIXED INPUT PG'!X89</f>
        <v>2.88</v>
      </c>
      <c r="Y89" s="188">
        <f>'PLR DET FIXED INPUT PG'!Y89</f>
        <v>3.22</v>
      </c>
      <c r="Z89" s="188">
        <f>'PLR DET FIXED INPUT PG'!Z89</f>
        <v>3.37</v>
      </c>
      <c r="AA89" s="188">
        <f>'PLR DET FIXED INPUT PG'!AA89</f>
        <v>0</v>
      </c>
    </row>
    <row r="90" spans="1:27" ht="11.25" customHeight="1" x14ac:dyDescent="0.2">
      <c r="A90" s="185" t="str">
        <f>'PLR DET FIXED INPUT PG'!A90</f>
        <v>Prior Day</v>
      </c>
      <c r="C90" s="188">
        <f>'PLR DET FIXED INPUT PG'!C90</f>
        <v>2.31</v>
      </c>
      <c r="D90" s="188">
        <f>'PLR DET FIXED INPUT PG'!D90</f>
        <v>2.29</v>
      </c>
      <c r="E90" s="188">
        <f>'PLR DET FIXED INPUT PG'!E90</f>
        <v>2.19</v>
      </c>
      <c r="F90" s="188">
        <f>'PLR DET FIXED INPUT PG'!F90</f>
        <v>2.04</v>
      </c>
      <c r="G90" s="188">
        <f>'PLR DET FIXED INPUT PG'!G90</f>
        <v>2.09</v>
      </c>
      <c r="H90" s="188">
        <f>'PLR DET FIXED INPUT PG'!H90</f>
        <v>2.15</v>
      </c>
      <c r="I90" s="188">
        <f>'PLR DET FIXED INPUT PG'!I90</f>
        <v>2.2000000000000002</v>
      </c>
      <c r="J90" s="188">
        <f>'PLR DET FIXED INPUT PG'!J90</f>
        <v>2.25</v>
      </c>
      <c r="K90" s="188">
        <f>'PLR DET FIXED INPUT PG'!K90</f>
        <v>2.2599999999999998</v>
      </c>
      <c r="L90" s="188">
        <f>'PLR DET FIXED INPUT PG'!L90</f>
        <v>2.29</v>
      </c>
      <c r="M90" s="188">
        <f>'PLR DET FIXED INPUT PG'!M90</f>
        <v>2.75</v>
      </c>
      <c r="N90" s="188">
        <f>'PLR DET FIXED INPUT PG'!N90</f>
        <v>2.94</v>
      </c>
      <c r="O90" s="188">
        <f>'PLR DET FIXED INPUT PG'!O90</f>
        <v>3.03</v>
      </c>
      <c r="P90" s="188">
        <f>'PLR DET FIXED INPUT PG'!P90</f>
        <v>2.97</v>
      </c>
      <c r="Q90" s="188">
        <f>'PLR DET FIXED INPUT PG'!Q90</f>
        <v>2.9</v>
      </c>
      <c r="R90" s="188">
        <f>'PLR DET FIXED INPUT PG'!R90</f>
        <v>2.69</v>
      </c>
      <c r="S90" s="188">
        <f>'PLR DET FIXED INPUT PG'!S90</f>
        <v>2.69</v>
      </c>
      <c r="T90" s="188">
        <f>'PLR DET FIXED INPUT PG'!T90</f>
        <v>2.72</v>
      </c>
      <c r="U90" s="188">
        <f>'PLR DET FIXED INPUT PG'!U90</f>
        <v>2.76</v>
      </c>
      <c r="V90" s="188">
        <f>'PLR DET FIXED INPUT PG'!V90</f>
        <v>2.8</v>
      </c>
      <c r="W90" s="188">
        <f>'PLR DET FIXED INPUT PG'!W90</f>
        <v>2.8</v>
      </c>
      <c r="X90" s="188">
        <f>'PLR DET FIXED INPUT PG'!X90</f>
        <v>2.83</v>
      </c>
      <c r="Y90" s="188">
        <f>'PLR DET FIXED INPUT PG'!Y90</f>
        <v>3.17</v>
      </c>
      <c r="Z90" s="188">
        <f>'PLR DET FIXED INPUT PG'!Z90</f>
        <v>3.32</v>
      </c>
      <c r="AA90" s="188">
        <f>'PLR DET FIXED INPUT PG'!AA90</f>
        <v>0</v>
      </c>
    </row>
    <row r="91" spans="1:27" ht="11.25" customHeight="1" x14ac:dyDescent="0.2">
      <c r="A91" s="185" t="str">
        <f>'PLR DET FIXED INPUT PG'!A91</f>
        <v>Delta</v>
      </c>
      <c r="C91" s="189">
        <f>'PLR DET FIXED INPUT PG'!C91</f>
        <v>0</v>
      </c>
      <c r="D91" s="189">
        <f>'PLR DET FIXED INPUT PG'!D91</f>
        <v>6.999999999999984E-2</v>
      </c>
      <c r="E91" s="189">
        <f>'PLR DET FIXED INPUT PG'!E91</f>
        <v>6.0000000000000053E-2</v>
      </c>
      <c r="F91" s="189">
        <f>'PLR DET FIXED INPUT PG'!F91</f>
        <v>8.9999999999999858E-2</v>
      </c>
      <c r="G91" s="189">
        <f>'PLR DET FIXED INPUT PG'!G91</f>
        <v>9.0000000000000302E-2</v>
      </c>
      <c r="H91" s="189">
        <f>'PLR DET FIXED INPUT PG'!H91</f>
        <v>8.0000000000000071E-2</v>
      </c>
      <c r="I91" s="189">
        <f>'PLR DET FIXED INPUT PG'!I91</f>
        <v>7.9999999999999627E-2</v>
      </c>
      <c r="J91" s="189">
        <f>'PLR DET FIXED INPUT PG'!J91</f>
        <v>8.0000000000000071E-2</v>
      </c>
      <c r="K91" s="189">
        <f>'PLR DET FIXED INPUT PG'!K91</f>
        <v>7.0000000000000284E-2</v>
      </c>
      <c r="L91" s="189">
        <f>'PLR DET FIXED INPUT PG'!L91</f>
        <v>6.999999999999984E-2</v>
      </c>
      <c r="M91" s="189">
        <f>'PLR DET FIXED INPUT PG'!M91</f>
        <v>8.0000000000000071E-2</v>
      </c>
      <c r="N91" s="189">
        <f>'PLR DET FIXED INPUT PG'!N91</f>
        <v>6.999999999999984E-2</v>
      </c>
      <c r="O91" s="189">
        <f>'PLR DET FIXED INPUT PG'!O91</f>
        <v>7.0000000000000284E-2</v>
      </c>
      <c r="P91" s="189">
        <f>'PLR DET FIXED INPUT PG'!P91</f>
        <v>5.9999999999999609E-2</v>
      </c>
      <c r="Q91" s="189">
        <f>'PLR DET FIXED INPUT PG'!Q91</f>
        <v>6.0000000000000053E-2</v>
      </c>
      <c r="R91" s="189">
        <f>'PLR DET FIXED INPUT PG'!R91</f>
        <v>5.0000000000000266E-2</v>
      </c>
      <c r="S91" s="189">
        <f>'PLR DET FIXED INPUT PG'!S91</f>
        <v>5.0000000000000266E-2</v>
      </c>
      <c r="T91" s="189">
        <f>'PLR DET FIXED INPUT PG'!T91</f>
        <v>5.9999999999999609E-2</v>
      </c>
      <c r="U91" s="189">
        <f>'PLR DET FIXED INPUT PG'!U91</f>
        <v>5.0000000000000266E-2</v>
      </c>
      <c r="V91" s="189">
        <f>'PLR DET FIXED INPUT PG'!V91</f>
        <v>5.0000000000000266E-2</v>
      </c>
      <c r="W91" s="189">
        <f>'PLR DET FIXED INPUT PG'!W91</f>
        <v>5.0000000000000266E-2</v>
      </c>
      <c r="X91" s="189">
        <f>'PLR DET FIXED INPUT PG'!X91</f>
        <v>4.9999999999999822E-2</v>
      </c>
      <c r="Y91" s="189">
        <f>'PLR DET FIXED INPUT PG'!Y91</f>
        <v>5.0000000000000266E-2</v>
      </c>
      <c r="Z91" s="189">
        <f>'PLR DET FIXED INPUT PG'!Z91</f>
        <v>5.0000000000000266E-2</v>
      </c>
      <c r="AA91" s="188">
        <f>'PLR DET FIXED INPUT PG'!AA91</f>
        <v>0</v>
      </c>
    </row>
    <row r="93" spans="1:27" ht="12" customHeight="1" x14ac:dyDescent="0.2">
      <c r="A93" s="184" t="str">
        <f>'PLR DET FIXED INPUT PG'!A93</f>
        <v>Average Deal Prices</v>
      </c>
    </row>
    <row r="94" spans="1:27" ht="11.25" customHeight="1" x14ac:dyDescent="0.2">
      <c r="A94" s="185" t="str">
        <f>'PLR DET FIXED INPUT PG'!A94</f>
        <v>BUY</v>
      </c>
      <c r="C94" s="188">
        <f>'PLR DET FIXED INPUT PG'!C94</f>
        <v>4.0141999999999998</v>
      </c>
      <c r="D94" s="188">
        <f>'PLR DET FIXED INPUT PG'!D94</f>
        <v>4.2462</v>
      </c>
      <c r="E94" s="188">
        <f>'PLR DET FIXED INPUT PG'!E94</f>
        <v>4.2462</v>
      </c>
      <c r="F94" s="188">
        <f>'PLR DET FIXED INPUT PG'!F94</f>
        <v>3.6987999999999999</v>
      </c>
      <c r="G94" s="188">
        <f>'PLR DET FIXED INPUT PG'!G94</f>
        <v>3.6987999999999999</v>
      </c>
      <c r="H94" s="188">
        <f>'PLR DET FIXED INPUT PG'!H94</f>
        <v>3.6987999999999999</v>
      </c>
      <c r="I94" s="188">
        <f>'PLR DET FIXED INPUT PG'!I94</f>
        <v>3.6987999999999999</v>
      </c>
      <c r="J94" s="188">
        <f>'PLR DET FIXED INPUT PG'!J94</f>
        <v>3.6987999999999999</v>
      </c>
      <c r="K94" s="188">
        <f>'PLR DET FIXED INPUT PG'!K94</f>
        <v>3.6987999999999999</v>
      </c>
      <c r="L94" s="188">
        <f>'PLR DET FIXED INPUT PG'!L94</f>
        <v>3.6987999999999999</v>
      </c>
      <c r="M94" s="188">
        <f>'PLR DET FIXED INPUT PG'!M94</f>
        <v>4.58</v>
      </c>
      <c r="N94" s="188">
        <f>'PLR DET FIXED INPUT PG'!N94</f>
        <v>4.58</v>
      </c>
      <c r="O94" s="188">
        <f>'PLR DET FIXED INPUT PG'!O94</f>
        <v>4.58</v>
      </c>
      <c r="P94" s="188">
        <f>'PLR DET FIXED INPUT PG'!P94</f>
        <v>4.58</v>
      </c>
      <c r="Q94" s="188">
        <f>'PLR DET FIXED INPUT PG'!Q94</f>
        <v>4.58</v>
      </c>
      <c r="R94" s="188">
        <f>'PLR DET FIXED INPUT PG'!R94</f>
        <v>0</v>
      </c>
      <c r="S94" s="188">
        <f>'PLR DET FIXED INPUT PG'!S94</f>
        <v>0</v>
      </c>
      <c r="T94" s="188">
        <f>'PLR DET FIXED INPUT PG'!T94</f>
        <v>0</v>
      </c>
      <c r="U94" s="188">
        <f>'PLR DET FIXED INPUT PG'!U94</f>
        <v>0</v>
      </c>
      <c r="V94" s="188">
        <f>'PLR DET FIXED INPUT PG'!V94</f>
        <v>0</v>
      </c>
      <c r="W94" s="188">
        <f>'PLR DET FIXED INPUT PG'!W94</f>
        <v>0</v>
      </c>
      <c r="X94" s="188">
        <f>'PLR DET FIXED INPUT PG'!X94</f>
        <v>0</v>
      </c>
      <c r="Y94" s="188">
        <f>'PLR DET FIXED INPUT PG'!Y94</f>
        <v>0</v>
      </c>
      <c r="Z94" s="188">
        <f>'PLR DET FIXED INPUT PG'!Z94</f>
        <v>0</v>
      </c>
      <c r="AA94" s="188">
        <f>'PLR DET FIXED INPUT PG'!AA94</f>
        <v>0</v>
      </c>
    </row>
    <row r="95" spans="1:27" ht="11.25" customHeight="1" x14ac:dyDescent="0.2">
      <c r="A95" s="185" t="str">
        <f>'PLR DET FIXED INPUT PG'!A95</f>
        <v>SELL</v>
      </c>
      <c r="C95" s="188">
        <f>'PLR DET FIXED INPUT PG'!C95</f>
        <v>0</v>
      </c>
      <c r="D95" s="188">
        <f>'PLR DET FIXED INPUT PG'!D95</f>
        <v>0</v>
      </c>
      <c r="E95" s="188">
        <f>'PLR DET FIXED INPUT PG'!E95</f>
        <v>0</v>
      </c>
      <c r="F95" s="188">
        <f>'PLR DET FIXED INPUT PG'!F95</f>
        <v>0</v>
      </c>
      <c r="G95" s="188">
        <f>'PLR DET FIXED INPUT PG'!G95</f>
        <v>0</v>
      </c>
      <c r="H95" s="188">
        <f>'PLR DET FIXED INPUT PG'!H95</f>
        <v>0</v>
      </c>
      <c r="I95" s="188">
        <f>'PLR DET FIXED INPUT PG'!I95</f>
        <v>0</v>
      </c>
      <c r="J95" s="188">
        <f>'PLR DET FIXED INPUT PG'!J95</f>
        <v>0</v>
      </c>
      <c r="K95" s="188">
        <f>'PLR DET FIXED INPUT PG'!K95</f>
        <v>0</v>
      </c>
      <c r="L95" s="188">
        <f>'PLR DET FIXED INPUT PG'!L95</f>
        <v>0</v>
      </c>
      <c r="M95" s="188">
        <f>'PLR DET FIXED INPUT PG'!M95</f>
        <v>0</v>
      </c>
      <c r="N95" s="188">
        <f>'PLR DET FIXED INPUT PG'!N95</f>
        <v>0</v>
      </c>
      <c r="O95" s="188">
        <f>'PLR DET FIXED INPUT PG'!O95</f>
        <v>0</v>
      </c>
      <c r="P95" s="188">
        <f>'PLR DET FIXED INPUT PG'!P95</f>
        <v>0</v>
      </c>
      <c r="Q95" s="188">
        <f>'PLR DET FIXED INPUT PG'!Q95</f>
        <v>0</v>
      </c>
      <c r="R95" s="188">
        <f>'PLR DET FIXED INPUT PG'!R95</f>
        <v>0</v>
      </c>
      <c r="S95" s="188">
        <f>'PLR DET FIXED INPUT PG'!S95</f>
        <v>0</v>
      </c>
      <c r="T95" s="188">
        <f>'PLR DET FIXED INPUT PG'!T95</f>
        <v>0</v>
      </c>
      <c r="U95" s="188">
        <f>'PLR DET FIXED INPUT PG'!U95</f>
        <v>0</v>
      </c>
      <c r="V95" s="188">
        <f>'PLR DET FIXED INPUT PG'!V95</f>
        <v>0</v>
      </c>
      <c r="W95" s="188">
        <f>'PLR DET FIXED INPUT PG'!W95</f>
        <v>0</v>
      </c>
      <c r="X95" s="188">
        <f>'PLR DET FIXED INPUT PG'!X95</f>
        <v>0</v>
      </c>
      <c r="Y95" s="188">
        <f>'PLR DET FIXED INPUT PG'!Y95</f>
        <v>0</v>
      </c>
      <c r="Z95" s="188">
        <f>'PLR DET FIXED INPUT PG'!Z95</f>
        <v>0</v>
      </c>
      <c r="AA95" s="188">
        <f>'PLR DET FIXED INPUT PG'!AA95</f>
        <v>0</v>
      </c>
    </row>
    <row r="97" spans="1:27" ht="12" customHeight="1" x14ac:dyDescent="0.2">
      <c r="A97" s="184" t="str">
        <f>'PLR DET FIXED INPUT PG'!A97</f>
        <v>Mark-To-Market</v>
      </c>
    </row>
    <row r="98" spans="1:27" ht="11.25" customHeight="1" x14ac:dyDescent="0.2">
      <c r="A98" s="185" t="str">
        <f>'PLR DET FIXED INPUT PG'!A98</f>
        <v>Today's MTM</v>
      </c>
      <c r="C98" s="186">
        <f>'PLR DET FIXED INPUT PG'!C98+'PLR DET INDEX INPUT PG'!C98</f>
        <v>-1432356</v>
      </c>
      <c r="D98" s="186">
        <f>'PLR DET FIXED INPUT PG'!D98+'PLR DET INDEX INPUT PG'!D98</f>
        <v>-909061</v>
      </c>
      <c r="E98" s="186">
        <f>'PLR DET FIXED INPUT PG'!E98+'PLR DET INDEX INPUT PG'!E98</f>
        <v>-778998</v>
      </c>
      <c r="F98" s="186">
        <f>'PLR DET FIXED INPUT PG'!F98+'PLR DET INDEX INPUT PG'!F98</f>
        <v>-1033253</v>
      </c>
      <c r="G98" s="186">
        <f>'PLR DET FIXED INPUT PG'!G98+'PLR DET INDEX INPUT PG'!G98</f>
        <v>-1455896</v>
      </c>
      <c r="H98" s="186">
        <f>'PLR DET FIXED INPUT PG'!H98+'PLR DET INDEX INPUT PG'!H98</f>
        <v>-1390884</v>
      </c>
      <c r="I98" s="186">
        <f>'PLR DET FIXED INPUT PG'!I98+'PLR DET INDEX INPUT PG'!I98</f>
        <v>-2030452</v>
      </c>
      <c r="J98" s="186">
        <f>'PLR DET FIXED INPUT PG'!J98+'PLR DET INDEX INPUT PG'!J98</f>
        <v>-1979979</v>
      </c>
      <c r="K98" s="186">
        <f>'PLR DET FIXED INPUT PG'!K98+'PLR DET INDEX INPUT PG'!K98</f>
        <v>-1911639</v>
      </c>
      <c r="L98" s="186">
        <f>'PLR DET FIXED INPUT PG'!L98+'PLR DET INDEX INPUT PG'!L98</f>
        <v>-1943381</v>
      </c>
      <c r="M98" s="186">
        <f>'PLR DET FIXED INPUT PG'!M98+'PLR DET INDEX INPUT PG'!M98</f>
        <v>-1233608</v>
      </c>
      <c r="N98" s="186">
        <f>'PLR DET FIXED INPUT PG'!N98+'PLR DET INDEX INPUT PG'!N98</f>
        <v>-1149353</v>
      </c>
      <c r="O98" s="186">
        <f>'PLR DET FIXED INPUT PG'!O98+'PLR DET INDEX INPUT PG'!O98</f>
        <v>-1090764</v>
      </c>
      <c r="P98" s="186">
        <f>'PLR DET FIXED INPUT PG'!P98+'PLR DET INDEX INPUT PG'!P98</f>
        <v>-1017585</v>
      </c>
      <c r="Q98" s="186">
        <f>'PLR DET FIXED INPUT PG'!Q98+'PLR DET INDEX INPUT PG'!Q98</f>
        <v>-1162870</v>
      </c>
      <c r="R98" s="186">
        <f>'PLR DET FIXED INPUT PG'!R98+'PLR DET INDEX INPUT PG'!R98</f>
        <v>14184</v>
      </c>
      <c r="S98" s="186">
        <f>'PLR DET FIXED INPUT PG'!S98+'PLR DET INDEX INPUT PG'!S98</f>
        <v>14583</v>
      </c>
      <c r="T98" s="186">
        <f>'PLR DET FIXED INPUT PG'!T98+'PLR DET INDEX INPUT PG'!T98</f>
        <v>19654</v>
      </c>
      <c r="U98" s="186">
        <f>'PLR DET FIXED INPUT PG'!U98+'PLR DET INDEX INPUT PG'!U98</f>
        <v>24530</v>
      </c>
      <c r="V98" s="186">
        <f>'PLR DET FIXED INPUT PG'!V98+'PLR DET INDEX INPUT PG'!V98</f>
        <v>30132</v>
      </c>
      <c r="W98" s="186">
        <f>'PLR DET FIXED INPUT PG'!W98+'PLR DET INDEX INPUT PG'!W98</f>
        <v>28991</v>
      </c>
      <c r="X98" s="186">
        <f>'PLR DET FIXED INPUT PG'!X98+'PLR DET INDEX INPUT PG'!X98</f>
        <v>34038</v>
      </c>
      <c r="Y98" s="186">
        <f>'PLR DET FIXED INPUT PG'!Y98+'PLR DET INDEX INPUT PG'!Y98</f>
        <v>0</v>
      </c>
      <c r="Z98" s="186">
        <f>'PLR DET FIXED INPUT PG'!Z98+'PLR DET INDEX INPUT PG'!Z98</f>
        <v>0</v>
      </c>
      <c r="AA98" s="186">
        <f>'PLR DET FIXED INPUT PG'!AA98+'PLR DET INDEX INPUT PG'!AA98</f>
        <v>-20353967</v>
      </c>
    </row>
    <row r="99" spans="1:27" ht="11.25" customHeight="1" thickBot="1" x14ac:dyDescent="0.25">
      <c r="A99" s="185" t="str">
        <f>'PLR DET FIXED INPUT PG'!A99</f>
        <v>Interbook MTM</v>
      </c>
      <c r="C99" s="186">
        <f>'PLR DET FIXED INPUT PG'!C99+'PLR DET INDEX INPUT PG'!C99</f>
        <v>0</v>
      </c>
      <c r="D99" s="186">
        <f>'PLR DET FIXED INPUT PG'!D99+'PLR DET INDEX INPUT PG'!D99</f>
        <v>0</v>
      </c>
      <c r="E99" s="186">
        <f>'PLR DET FIXED INPUT PG'!E99+'PLR DET INDEX INPUT PG'!E99</f>
        <v>0</v>
      </c>
      <c r="F99" s="186">
        <f>'PLR DET FIXED INPUT PG'!F99+'PLR DET INDEX INPUT PG'!F99</f>
        <v>0</v>
      </c>
      <c r="G99" s="186">
        <f>'PLR DET FIXED INPUT PG'!G99+'PLR DET INDEX INPUT PG'!G99</f>
        <v>0</v>
      </c>
      <c r="H99" s="186">
        <f>'PLR DET FIXED INPUT PG'!H99+'PLR DET INDEX INPUT PG'!H99</f>
        <v>0</v>
      </c>
      <c r="I99" s="186">
        <f>'PLR DET FIXED INPUT PG'!I99+'PLR DET INDEX INPUT PG'!I99</f>
        <v>0</v>
      </c>
      <c r="J99" s="186">
        <f>'PLR DET FIXED INPUT PG'!J99+'PLR DET INDEX INPUT PG'!J99</f>
        <v>0</v>
      </c>
      <c r="K99" s="186">
        <f>'PLR DET FIXED INPUT PG'!K99+'PLR DET INDEX INPUT PG'!K99</f>
        <v>0</v>
      </c>
      <c r="L99" s="186">
        <f>'PLR DET FIXED INPUT PG'!L99+'PLR DET INDEX INPUT PG'!L99</f>
        <v>0</v>
      </c>
      <c r="M99" s="186">
        <f>'PLR DET FIXED INPUT PG'!M99+'PLR DET INDEX INPUT PG'!M99</f>
        <v>0</v>
      </c>
      <c r="N99" s="186">
        <f>'PLR DET FIXED INPUT PG'!N99+'PLR DET INDEX INPUT PG'!N99</f>
        <v>0</v>
      </c>
      <c r="O99" s="186">
        <f>'PLR DET FIXED INPUT PG'!O99+'PLR DET INDEX INPUT PG'!O99</f>
        <v>0</v>
      </c>
      <c r="P99" s="186">
        <f>'PLR DET FIXED INPUT PG'!P99+'PLR DET INDEX INPUT PG'!P99</f>
        <v>0</v>
      </c>
      <c r="Q99" s="186">
        <f>'PLR DET FIXED INPUT PG'!Q99+'PLR DET INDEX INPUT PG'!Q99</f>
        <v>0</v>
      </c>
      <c r="R99" s="186">
        <f>'PLR DET FIXED INPUT PG'!R99+'PLR DET INDEX INPUT PG'!R99</f>
        <v>0</v>
      </c>
      <c r="S99" s="186">
        <f>'PLR DET FIXED INPUT PG'!S99+'PLR DET INDEX INPUT PG'!S99</f>
        <v>0</v>
      </c>
      <c r="T99" s="186">
        <f>'PLR DET FIXED INPUT PG'!T99+'PLR DET INDEX INPUT PG'!T99</f>
        <v>0</v>
      </c>
      <c r="U99" s="186">
        <f>'PLR DET FIXED INPUT PG'!U99+'PLR DET INDEX INPUT PG'!U99</f>
        <v>0</v>
      </c>
      <c r="V99" s="186">
        <f>'PLR DET FIXED INPUT PG'!V99+'PLR DET INDEX INPUT PG'!V99</f>
        <v>0</v>
      </c>
      <c r="W99" s="186">
        <f>'PLR DET FIXED INPUT PG'!W99+'PLR DET INDEX INPUT PG'!W99</f>
        <v>0</v>
      </c>
      <c r="X99" s="186">
        <f>'PLR DET FIXED INPUT PG'!X99+'PLR DET INDEX INPUT PG'!X99</f>
        <v>0</v>
      </c>
      <c r="Y99" s="186">
        <f>'PLR DET FIXED INPUT PG'!Y99+'PLR DET INDEX INPUT PG'!Y99</f>
        <v>0</v>
      </c>
      <c r="Z99" s="186">
        <f>'PLR DET FIXED INPUT PG'!Z99+'PLR DET INDEX INPUT PG'!Z99</f>
        <v>0</v>
      </c>
      <c r="AA99" s="186">
        <f>'PLR DET FIXED INPUT PG'!AA99</f>
        <v>0</v>
      </c>
    </row>
    <row r="100" spans="1:27" ht="11.25" customHeight="1" thickBot="1" x14ac:dyDescent="0.25">
      <c r="A100" s="191" t="str">
        <f>'PLR DET FIXED INPUT PG'!A100</f>
        <v>Total MTM</v>
      </c>
      <c r="B100" s="192"/>
      <c r="C100" s="193">
        <f>SUM(C98:C99)</f>
        <v>-1432356</v>
      </c>
      <c r="D100" s="193">
        <f t="shared" ref="D100:Z100" si="15">SUM(D98:D99)</f>
        <v>-909061</v>
      </c>
      <c r="E100" s="193">
        <f t="shared" si="15"/>
        <v>-778998</v>
      </c>
      <c r="F100" s="193">
        <f t="shared" si="15"/>
        <v>-1033253</v>
      </c>
      <c r="G100" s="193">
        <f t="shared" si="15"/>
        <v>-1455896</v>
      </c>
      <c r="H100" s="193">
        <f t="shared" si="15"/>
        <v>-1390884</v>
      </c>
      <c r="I100" s="193">
        <f t="shared" si="15"/>
        <v>-2030452</v>
      </c>
      <c r="J100" s="193">
        <f t="shared" si="15"/>
        <v>-1979979</v>
      </c>
      <c r="K100" s="193">
        <f t="shared" si="15"/>
        <v>-1911639</v>
      </c>
      <c r="L100" s="193">
        <f t="shared" si="15"/>
        <v>-1943381</v>
      </c>
      <c r="M100" s="193">
        <f t="shared" si="15"/>
        <v>-1233608</v>
      </c>
      <c r="N100" s="193">
        <f t="shared" si="15"/>
        <v>-1149353</v>
      </c>
      <c r="O100" s="193">
        <f t="shared" si="15"/>
        <v>-1090764</v>
      </c>
      <c r="P100" s="193">
        <f t="shared" si="15"/>
        <v>-1017585</v>
      </c>
      <c r="Q100" s="193">
        <f t="shared" si="15"/>
        <v>-1162870</v>
      </c>
      <c r="R100" s="193">
        <f t="shared" si="15"/>
        <v>14184</v>
      </c>
      <c r="S100" s="193">
        <f t="shared" si="15"/>
        <v>14583</v>
      </c>
      <c r="T100" s="193">
        <f t="shared" si="15"/>
        <v>19654</v>
      </c>
      <c r="U100" s="193">
        <f t="shared" si="15"/>
        <v>24530</v>
      </c>
      <c r="V100" s="193">
        <f t="shared" si="15"/>
        <v>30132</v>
      </c>
      <c r="W100" s="193">
        <f t="shared" si="15"/>
        <v>28991</v>
      </c>
      <c r="X100" s="193">
        <f t="shared" si="15"/>
        <v>34038</v>
      </c>
      <c r="Y100" s="193">
        <f t="shared" si="15"/>
        <v>0</v>
      </c>
      <c r="Z100" s="193">
        <f t="shared" si="15"/>
        <v>0</v>
      </c>
      <c r="AA100" s="194">
        <f>'PLR DET FIXED INPUT PG'!AA100</f>
        <v>-20353967</v>
      </c>
    </row>
    <row r="101" spans="1:27" ht="11.25" customHeight="1" x14ac:dyDescent="0.2">
      <c r="A101" s="185" t="str">
        <f>'PLR DET FIXED INPUT PG'!A101</f>
        <v>Prior Day MTM</v>
      </c>
      <c r="C101" s="186">
        <f>'PLR DET FIXED INPUT PG'!C101+'PLR DET INDEX INPUT PG'!C101</f>
        <v>-1432220</v>
      </c>
      <c r="D101" s="186">
        <f>'PLR DET FIXED INPUT PG'!D101+'PLR DET INDEX INPUT PG'!D101</f>
        <v>-928511</v>
      </c>
      <c r="E101" s="186">
        <f>'PLR DET FIXED INPUT PG'!E101+'PLR DET INDEX INPUT PG'!E101</f>
        <v>-797420</v>
      </c>
      <c r="F101" s="186">
        <f>'PLR DET FIXED INPUT PG'!F101+'PLR DET INDEX INPUT PG'!F101</f>
        <v>-1019775</v>
      </c>
      <c r="G101" s="186">
        <f>'PLR DET FIXED INPUT PG'!G101+'PLR DET INDEX INPUT PG'!G101</f>
        <v>-1483440</v>
      </c>
      <c r="H101" s="186">
        <f>'PLR DET FIXED INPUT PG'!H101+'PLR DET INDEX INPUT PG'!H101</f>
        <v>-1414513</v>
      </c>
      <c r="I101" s="186">
        <f>'PLR DET FIXED INPUT PG'!I101+'PLR DET INDEX INPUT PG'!I101</f>
        <v>-2103703</v>
      </c>
      <c r="J101" s="186">
        <f>'PLR DET FIXED INPUT PG'!J101+'PLR DET INDEX INPUT PG'!J101</f>
        <v>-2053063</v>
      </c>
      <c r="K101" s="186">
        <f>'PLR DET FIXED INPUT PG'!K101+'PLR DET INDEX INPUT PG'!K101</f>
        <v>-1973362</v>
      </c>
      <c r="L101" s="186">
        <f>'PLR DET FIXED INPUT PG'!L101+'PLR DET INDEX INPUT PG'!L101</f>
        <v>-2007012</v>
      </c>
      <c r="M101" s="186">
        <f>'PLR DET FIXED INPUT PG'!M101+'PLR DET INDEX INPUT PG'!M101</f>
        <v>-1280424</v>
      </c>
      <c r="N101" s="186">
        <f>'PLR DET FIXED INPUT PG'!N101+'PLR DET INDEX INPUT PG'!N101</f>
        <v>-1191045</v>
      </c>
      <c r="O101" s="186">
        <f>'PLR DET FIXED INPUT PG'!O101+'PLR DET INDEX INPUT PG'!O101</f>
        <v>-1132274</v>
      </c>
      <c r="P101" s="186">
        <f>'PLR DET FIXED INPUT PG'!P101+'PLR DET INDEX INPUT PG'!P101</f>
        <v>-1049533</v>
      </c>
      <c r="Q101" s="186">
        <f>'PLR DET FIXED INPUT PG'!Q101+'PLR DET INDEX INPUT PG'!Q101</f>
        <v>-1198077</v>
      </c>
      <c r="R101" s="186">
        <f>'PLR DET FIXED INPUT PG'!R101+'PLR DET INDEX INPUT PG'!R101</f>
        <v>7091</v>
      </c>
      <c r="S101" s="186">
        <f>'PLR DET FIXED INPUT PG'!S101+'PLR DET INDEX INPUT PG'!S101</f>
        <v>7291</v>
      </c>
      <c r="T101" s="186">
        <f>'PLR DET FIXED INPUT PG'!T101+'PLR DET INDEX INPUT PG'!T101</f>
        <v>11229</v>
      </c>
      <c r="U101" s="186">
        <f>'PLR DET FIXED INPUT PG'!U101+'PLR DET INDEX INPUT PG'!U101</f>
        <v>17313</v>
      </c>
      <c r="V101" s="186">
        <f>'PLR DET FIXED INPUT PG'!V101+'PLR DET INDEX INPUT PG'!V101</f>
        <v>22954</v>
      </c>
      <c r="W101" s="186">
        <f>'PLR DET FIXED INPUT PG'!W101+'PLR DET INDEX INPUT PG'!W101</f>
        <v>22085</v>
      </c>
      <c r="X101" s="186">
        <f>'PLR DET FIXED INPUT PG'!X101+'PLR DET INDEX INPUT PG'!X101</f>
        <v>26943</v>
      </c>
      <c r="Y101" s="186">
        <f>'PLR DET FIXED INPUT PG'!Y101+'PLR DET INDEX INPUT PG'!Y101</f>
        <v>0</v>
      </c>
      <c r="Z101" s="186">
        <f>'PLR DET FIXED INPUT PG'!Z101+'PLR DET INDEX INPUT PG'!Z101</f>
        <v>0</v>
      </c>
      <c r="AA101" s="186">
        <f>'PLR DET FIXED INPUT PG'!AA101+'PLR DET INDEX INPUT PG'!AA101</f>
        <v>-20949466</v>
      </c>
    </row>
    <row r="102" spans="1:27" ht="11.25" customHeight="1" x14ac:dyDescent="0.2">
      <c r="A102" s="185" t="str">
        <f>'PLR DET FIXED INPUT PG'!A102</f>
        <v>Delta</v>
      </c>
      <c r="C102" s="187">
        <f>C100-C101</f>
        <v>-136</v>
      </c>
      <c r="D102" s="187">
        <f t="shared" ref="D102:AA102" si="16">D100-D101</f>
        <v>19450</v>
      </c>
      <c r="E102" s="187">
        <f t="shared" si="16"/>
        <v>18422</v>
      </c>
      <c r="F102" s="187">
        <f t="shared" si="16"/>
        <v>-13478</v>
      </c>
      <c r="G102" s="187">
        <f t="shared" si="16"/>
        <v>27544</v>
      </c>
      <c r="H102" s="187">
        <f t="shared" si="16"/>
        <v>23629</v>
      </c>
      <c r="I102" s="187">
        <f t="shared" si="16"/>
        <v>73251</v>
      </c>
      <c r="J102" s="187">
        <f t="shared" si="16"/>
        <v>73084</v>
      </c>
      <c r="K102" s="187">
        <f t="shared" si="16"/>
        <v>61723</v>
      </c>
      <c r="L102" s="187">
        <f t="shared" si="16"/>
        <v>63631</v>
      </c>
      <c r="M102" s="187">
        <f t="shared" si="16"/>
        <v>46816</v>
      </c>
      <c r="N102" s="187">
        <f t="shared" si="16"/>
        <v>41692</v>
      </c>
      <c r="O102" s="187">
        <f t="shared" si="16"/>
        <v>41510</v>
      </c>
      <c r="P102" s="187">
        <f t="shared" si="16"/>
        <v>31948</v>
      </c>
      <c r="Q102" s="187">
        <f t="shared" si="16"/>
        <v>35207</v>
      </c>
      <c r="R102" s="187">
        <f t="shared" si="16"/>
        <v>7093</v>
      </c>
      <c r="S102" s="187">
        <f t="shared" si="16"/>
        <v>7292</v>
      </c>
      <c r="T102" s="187">
        <f t="shared" si="16"/>
        <v>8425</v>
      </c>
      <c r="U102" s="187">
        <f t="shared" si="16"/>
        <v>7217</v>
      </c>
      <c r="V102" s="187">
        <f t="shared" si="16"/>
        <v>7178</v>
      </c>
      <c r="W102" s="187">
        <f t="shared" si="16"/>
        <v>6906</v>
      </c>
      <c r="X102" s="187">
        <f t="shared" si="16"/>
        <v>7095</v>
      </c>
      <c r="Y102" s="187">
        <f t="shared" si="16"/>
        <v>0</v>
      </c>
      <c r="Z102" s="187">
        <f t="shared" si="16"/>
        <v>0</v>
      </c>
      <c r="AA102" s="187">
        <f t="shared" si="16"/>
        <v>595499</v>
      </c>
    </row>
    <row r="103" spans="1:27" ht="13.5" customHeight="1" thickBot="1" x14ac:dyDescent="0.25"/>
    <row r="104" spans="1:27" ht="12" customHeight="1" thickBot="1" x14ac:dyDescent="0.25">
      <c r="A104" s="181" t="str">
        <f>'PLR DET FIXED INPUT PG'!A104</f>
        <v>SUMAS</v>
      </c>
    </row>
    <row r="105" spans="1:27" ht="13.5" customHeight="1" thickBot="1" x14ac:dyDescent="0.25"/>
    <row r="106" spans="1:27" ht="12" customHeight="1" thickBot="1" x14ac:dyDescent="0.25">
      <c r="A106" s="182" t="str">
        <f>'PLR DET FIXED INPUT PG'!A106</f>
        <v>Physical Transactions</v>
      </c>
      <c r="C106" s="183" t="str">
        <f>'PLR DET FIXED INPUT PG'!C106</f>
        <v>Jan-02</v>
      </c>
      <c r="D106" s="183" t="str">
        <f>'PLR DET FIXED INPUT PG'!D106</f>
        <v>Feb-02</v>
      </c>
      <c r="E106" s="183" t="str">
        <f>'PLR DET FIXED INPUT PG'!E106</f>
        <v>Mar-02</v>
      </c>
      <c r="F106" s="183" t="str">
        <f>'PLR DET FIXED INPUT PG'!F106</f>
        <v>Apr-02</v>
      </c>
      <c r="G106" s="183" t="str">
        <f>'PLR DET FIXED INPUT PG'!G106</f>
        <v>May-02</v>
      </c>
      <c r="H106" s="183" t="str">
        <f>'PLR DET FIXED INPUT PG'!H106</f>
        <v>Jun-02</v>
      </c>
      <c r="I106" s="183" t="str">
        <f>'PLR DET FIXED INPUT PG'!I106</f>
        <v>Jul-02</v>
      </c>
      <c r="J106" s="183" t="str">
        <f>'PLR DET FIXED INPUT PG'!J106</f>
        <v>Aug-02</v>
      </c>
      <c r="K106" s="183" t="str">
        <f>'PLR DET FIXED INPUT PG'!K106</f>
        <v>Sep-02</v>
      </c>
      <c r="L106" s="183" t="str">
        <f>'PLR DET FIXED INPUT PG'!L106</f>
        <v>Oct-02</v>
      </c>
      <c r="M106" s="183" t="str">
        <f>'PLR DET FIXED INPUT PG'!M106</f>
        <v>Nov-02</v>
      </c>
      <c r="N106" s="183" t="str">
        <f>'PLR DET FIXED INPUT PG'!N106</f>
        <v>Dec-02</v>
      </c>
      <c r="O106" s="183" t="str">
        <f>'PLR DET FIXED INPUT PG'!O106</f>
        <v>Jan-03</v>
      </c>
      <c r="P106" s="183" t="str">
        <f>'PLR DET FIXED INPUT PG'!P106</f>
        <v>Feb-03</v>
      </c>
      <c r="Q106" s="183" t="str">
        <f>'PLR DET FIXED INPUT PG'!Q106</f>
        <v>Mar-03</v>
      </c>
      <c r="R106" s="183" t="str">
        <f>'PLR DET FIXED INPUT PG'!R106</f>
        <v>Apr-03</v>
      </c>
      <c r="S106" s="183" t="str">
        <f>'PLR DET FIXED INPUT PG'!S106</f>
        <v>May-03</v>
      </c>
      <c r="T106" s="183" t="str">
        <f>'PLR DET FIXED INPUT PG'!T106</f>
        <v>Jun-03</v>
      </c>
      <c r="U106" s="183" t="str">
        <f>'PLR DET FIXED INPUT PG'!U106</f>
        <v>Jul-03</v>
      </c>
      <c r="V106" s="183" t="str">
        <f>'PLR DET FIXED INPUT PG'!V106</f>
        <v>Aug-03</v>
      </c>
      <c r="W106" s="183" t="str">
        <f>'PLR DET FIXED INPUT PG'!W106</f>
        <v>Sep-03</v>
      </c>
      <c r="X106" s="183" t="str">
        <f>'PLR DET FIXED INPUT PG'!X106</f>
        <v>Oct-03</v>
      </c>
      <c r="Y106" s="183" t="str">
        <f>'PLR DET FIXED INPUT PG'!Y106</f>
        <v>Nov-03</v>
      </c>
      <c r="Z106" s="183" t="str">
        <f>'PLR DET FIXED INPUT PG'!Z106</f>
        <v>Dec-03</v>
      </c>
      <c r="AA106" s="183" t="str">
        <f>'PLR DET FIXED INPUT PG'!AA106</f>
        <v>TOTAL</v>
      </c>
    </row>
    <row r="107" spans="1:27" ht="11.25" customHeight="1" x14ac:dyDescent="0.2">
      <c r="A107" s="185" t="str">
        <f>'PLR DET FIXED INPUT PG'!A107</f>
        <v>Physical</v>
      </c>
      <c r="C107" s="186">
        <f>'PLR DET FIXED INPUT PG'!C107+'PLR DET INDEX INPUT PG'!C107</f>
        <v>45000</v>
      </c>
      <c r="D107" s="186">
        <f>'PLR DET FIXED INPUT PG'!D107+'PLR DET INDEX INPUT PG'!D107</f>
        <v>45000</v>
      </c>
      <c r="E107" s="186">
        <f>'PLR DET FIXED INPUT PG'!E107+'PLR DET INDEX INPUT PG'!E107</f>
        <v>35000</v>
      </c>
      <c r="F107" s="186">
        <f>'PLR DET FIXED INPUT PG'!F107+'PLR DET INDEX INPUT PG'!F107</f>
        <v>10000</v>
      </c>
      <c r="G107" s="186">
        <f>'PLR DET FIXED INPUT PG'!G107+'PLR DET INDEX INPUT PG'!G107</f>
        <v>10000</v>
      </c>
      <c r="H107" s="186">
        <f>'PLR DET FIXED INPUT PG'!H107+'PLR DET INDEX INPUT PG'!H107</f>
        <v>15000</v>
      </c>
      <c r="I107" s="186">
        <f>'PLR DET FIXED INPUT PG'!I107+'PLR DET INDEX INPUT PG'!I107</f>
        <v>25000</v>
      </c>
      <c r="J107" s="186">
        <f>'PLR DET FIXED INPUT PG'!J107+'PLR DET INDEX INPUT PG'!J107</f>
        <v>30000</v>
      </c>
      <c r="K107" s="186">
        <f>'PLR DET FIXED INPUT PG'!K107+'PLR DET INDEX INPUT PG'!K107</f>
        <v>30000</v>
      </c>
      <c r="L107" s="186">
        <f>'PLR DET FIXED INPUT PG'!L107+'PLR DET INDEX INPUT PG'!L107</f>
        <v>30000</v>
      </c>
      <c r="M107" s="186">
        <f>'PLR DET FIXED INPUT PG'!M107+'PLR DET INDEX INPUT PG'!M107</f>
        <v>15000</v>
      </c>
      <c r="N107" s="186">
        <f>'PLR DET FIXED INPUT PG'!N107+'PLR DET INDEX INPUT PG'!N107</f>
        <v>15000</v>
      </c>
      <c r="O107" s="186">
        <f>'PLR DET FIXED INPUT PG'!O107+'PLR DET INDEX INPUT PG'!O107</f>
        <v>15000</v>
      </c>
      <c r="P107" s="186">
        <f>'PLR DET FIXED INPUT PG'!P107+'PLR DET INDEX INPUT PG'!P107</f>
        <v>15000</v>
      </c>
      <c r="Q107" s="186">
        <f>'PLR DET FIXED INPUT PG'!Q107+'PLR DET INDEX INPUT PG'!Q107</f>
        <v>15000</v>
      </c>
      <c r="R107" s="186">
        <f>'PLR DET FIXED INPUT PG'!R107+'PLR DET INDEX INPUT PG'!R107</f>
        <v>0</v>
      </c>
      <c r="S107" s="186">
        <f>'PLR DET FIXED INPUT PG'!S107+'PLR DET INDEX INPUT PG'!S107</f>
        <v>0</v>
      </c>
      <c r="T107" s="186">
        <f>'PLR DET FIXED INPUT PG'!T107+'PLR DET INDEX INPUT PG'!T107</f>
        <v>0</v>
      </c>
      <c r="U107" s="186">
        <f>'PLR DET FIXED INPUT PG'!U107+'PLR DET INDEX INPUT PG'!U107</f>
        <v>0</v>
      </c>
      <c r="V107" s="186">
        <f>'PLR DET FIXED INPUT PG'!V107+'PLR DET INDEX INPUT PG'!V107</f>
        <v>0</v>
      </c>
      <c r="W107" s="186">
        <f>'PLR DET FIXED INPUT PG'!W107+'PLR DET INDEX INPUT PG'!W107</f>
        <v>0</v>
      </c>
      <c r="X107" s="186">
        <f>'PLR DET FIXED INPUT PG'!X107+'PLR DET INDEX INPUT PG'!X107</f>
        <v>0</v>
      </c>
      <c r="Y107" s="186">
        <f>'PLR DET FIXED INPUT PG'!Y107+'PLR DET INDEX INPUT PG'!Y107</f>
        <v>0</v>
      </c>
      <c r="Z107" s="186">
        <f>'PLR DET FIXED INPUT PG'!Z107+'PLR DET INDEX INPUT PG'!Z107</f>
        <v>0</v>
      </c>
      <c r="AA107" s="186">
        <f>'PLR DET FIXED INPUT PG'!AA107</f>
        <v>275000</v>
      </c>
    </row>
    <row r="108" spans="1:27" ht="11.25" customHeight="1" x14ac:dyDescent="0.2">
      <c r="A108" s="185" t="str">
        <f>'PLR DET FIXED INPUT PG'!A108</f>
        <v>Interbook</v>
      </c>
      <c r="C108" s="186">
        <f>'PLR DET FIXED INPUT PG'!C108+'PLR DET INDEX INPUT PG'!C108</f>
        <v>-32806.419399999999</v>
      </c>
      <c r="D108" s="186">
        <f>'PLR DET FIXED INPUT PG'!D108+'PLR DET INDEX INPUT PG'!D108</f>
        <v>-9821.4285999999993</v>
      </c>
      <c r="E108" s="186">
        <f>'PLR DET FIXED INPUT PG'!E108+'PLR DET INDEX INPUT PG'!E108</f>
        <v>-1612.9032</v>
      </c>
      <c r="F108" s="186">
        <f>'PLR DET FIXED INPUT PG'!F108+'PLR DET INDEX INPUT PG'!F108</f>
        <v>-366.66669999999999</v>
      </c>
      <c r="G108" s="186">
        <f>'PLR DET FIXED INPUT PG'!G108+'PLR DET INDEX INPUT PG'!G108</f>
        <v>-2258.0645</v>
      </c>
      <c r="H108" s="186">
        <f>'PLR DET FIXED INPUT PG'!H108+'PLR DET INDEX INPUT PG'!H108</f>
        <v>-8333.2999999999993</v>
      </c>
      <c r="I108" s="186">
        <f>'PLR DET FIXED INPUT PG'!I108+'PLR DET INDEX INPUT PG'!I108</f>
        <v>-45258.0645</v>
      </c>
      <c r="J108" s="186">
        <f>'PLR DET FIXED INPUT PG'!J108+'PLR DET INDEX INPUT PG'!J108</f>
        <v>-64258.0645</v>
      </c>
      <c r="K108" s="186">
        <f>'PLR DET FIXED INPUT PG'!K108+'PLR DET INDEX INPUT PG'!K108</f>
        <v>-46766.666700000002</v>
      </c>
      <c r="L108" s="186">
        <f>'PLR DET FIXED INPUT PG'!L108+'PLR DET INDEX INPUT PG'!L108</f>
        <v>-31290.3226</v>
      </c>
      <c r="M108" s="186">
        <f>'PLR DET FIXED INPUT PG'!M108+'PLR DET INDEX INPUT PG'!M108</f>
        <v>-18133.3</v>
      </c>
      <c r="N108" s="186">
        <f>'PLR DET FIXED INPUT PG'!N108+'PLR DET INDEX INPUT PG'!N108</f>
        <v>-21419.3226</v>
      </c>
      <c r="O108" s="186">
        <f>'PLR DET FIXED INPUT PG'!O108+'PLR DET INDEX INPUT PG'!O108</f>
        <v>-22838.709699999999</v>
      </c>
      <c r="P108" s="186">
        <f>'PLR DET FIXED INPUT PG'!P108+'PLR DET INDEX INPUT PG'!P108</f>
        <v>-17892.821400000001</v>
      </c>
      <c r="Q108" s="186">
        <f>'PLR DET FIXED INPUT PG'!Q108+'PLR DET INDEX INPUT PG'!Q108</f>
        <v>-11032.290300000001</v>
      </c>
      <c r="R108" s="186">
        <f>'PLR DET FIXED INPUT PG'!R108+'PLR DET INDEX INPUT PG'!R108</f>
        <v>-10433.3333</v>
      </c>
      <c r="S108" s="186">
        <f>'PLR DET FIXED INPUT PG'!S108+'PLR DET INDEX INPUT PG'!S108</f>
        <v>-5741.9031999999997</v>
      </c>
      <c r="T108" s="186">
        <f>'PLR DET FIXED INPUT PG'!T108+'PLR DET INDEX INPUT PG'!T108</f>
        <v>-8033.3333000000002</v>
      </c>
      <c r="U108" s="186">
        <f>'PLR DET FIXED INPUT PG'!U108+'PLR DET INDEX INPUT PG'!U108</f>
        <v>-40419.3871</v>
      </c>
      <c r="V108" s="186">
        <f>'PLR DET FIXED INPUT PG'!V108+'PLR DET INDEX INPUT PG'!V108</f>
        <v>-50516.129000000001</v>
      </c>
      <c r="W108" s="186">
        <f>'PLR DET FIXED INPUT PG'!W108+'PLR DET INDEX INPUT PG'!W108</f>
        <v>-40133.333299999998</v>
      </c>
      <c r="X108" s="186">
        <f>'PLR DET FIXED INPUT PG'!X108+'PLR DET INDEX INPUT PG'!X108</f>
        <v>-20000</v>
      </c>
      <c r="Y108" s="186">
        <f>'PLR DET FIXED INPUT PG'!Y108+'PLR DET INDEX INPUT PG'!Y108</f>
        <v>-15700</v>
      </c>
      <c r="Z108" s="186">
        <f>'PLR DET FIXED INPUT PG'!Z108+'PLR DET INDEX INPUT PG'!Z108</f>
        <v>-21064.516100000001</v>
      </c>
      <c r="AA108" s="186">
        <f>'PLR DET FIXED INPUT PG'!AA108</f>
        <v>-546130.28</v>
      </c>
    </row>
    <row r="109" spans="1:27" ht="11.25" customHeight="1" x14ac:dyDescent="0.2">
      <c r="A109" s="185" t="str">
        <f>'PLR DET FIXED INPUT PG'!A109</f>
        <v>Total Dth</v>
      </c>
      <c r="C109" s="187">
        <f>SUM(C107:C108)</f>
        <v>12193.580600000001</v>
      </c>
      <c r="D109" s="187">
        <f t="shared" ref="D109:AA109" si="17">SUM(D107:D108)</f>
        <v>35178.571400000001</v>
      </c>
      <c r="E109" s="187">
        <f t="shared" si="17"/>
        <v>33387.096799999999</v>
      </c>
      <c r="F109" s="187">
        <f t="shared" si="17"/>
        <v>9633.3333000000002</v>
      </c>
      <c r="G109" s="187">
        <f t="shared" si="17"/>
        <v>7741.9354999999996</v>
      </c>
      <c r="H109" s="187">
        <f t="shared" si="17"/>
        <v>6666.7000000000007</v>
      </c>
      <c r="I109" s="187">
        <f t="shared" si="17"/>
        <v>-20258.0645</v>
      </c>
      <c r="J109" s="187">
        <f t="shared" si="17"/>
        <v>-34258.0645</v>
      </c>
      <c r="K109" s="187">
        <f t="shared" si="17"/>
        <v>-16766.666700000002</v>
      </c>
      <c r="L109" s="187">
        <f t="shared" si="17"/>
        <v>-1290.3225999999995</v>
      </c>
      <c r="M109" s="187">
        <f t="shared" si="17"/>
        <v>-3133.2999999999993</v>
      </c>
      <c r="N109" s="187">
        <f t="shared" si="17"/>
        <v>-6419.3225999999995</v>
      </c>
      <c r="O109" s="187">
        <f t="shared" si="17"/>
        <v>-7838.7096999999994</v>
      </c>
      <c r="P109" s="187">
        <f t="shared" si="17"/>
        <v>-2892.8214000000007</v>
      </c>
      <c r="Q109" s="187">
        <f t="shared" si="17"/>
        <v>3967.7096999999994</v>
      </c>
      <c r="R109" s="187">
        <f t="shared" si="17"/>
        <v>-10433.3333</v>
      </c>
      <c r="S109" s="187">
        <f t="shared" si="17"/>
        <v>-5741.9031999999997</v>
      </c>
      <c r="T109" s="187">
        <f t="shared" si="17"/>
        <v>-8033.3333000000002</v>
      </c>
      <c r="U109" s="187">
        <f t="shared" si="17"/>
        <v>-40419.3871</v>
      </c>
      <c r="V109" s="187">
        <f t="shared" si="17"/>
        <v>-50516.129000000001</v>
      </c>
      <c r="W109" s="187">
        <f t="shared" si="17"/>
        <v>-40133.333299999998</v>
      </c>
      <c r="X109" s="187">
        <f t="shared" si="17"/>
        <v>-20000</v>
      </c>
      <c r="Y109" s="187">
        <f t="shared" si="17"/>
        <v>-15700</v>
      </c>
      <c r="Z109" s="187">
        <f t="shared" si="17"/>
        <v>-21064.516100000001</v>
      </c>
      <c r="AA109" s="187">
        <f t="shared" si="17"/>
        <v>-271130.28000000003</v>
      </c>
    </row>
    <row r="110" spans="1:27" ht="13.5" customHeight="1" thickBot="1" x14ac:dyDescent="0.25"/>
    <row r="111" spans="1:27" ht="12" customHeight="1" thickBot="1" x14ac:dyDescent="0.25">
      <c r="A111" s="182" t="str">
        <f>'PLR DET FIXED INPUT PG'!A111</f>
        <v>Swaps</v>
      </c>
      <c r="C111" s="183" t="str">
        <f>'PLR DET FIXED INPUT PG'!C111</f>
        <v>Jan-02</v>
      </c>
      <c r="D111" s="183" t="str">
        <f>'PLR DET FIXED INPUT PG'!D111</f>
        <v>Feb-02</v>
      </c>
      <c r="E111" s="183" t="str">
        <f>'PLR DET FIXED INPUT PG'!E111</f>
        <v>Mar-02</v>
      </c>
      <c r="F111" s="183" t="str">
        <f>'PLR DET FIXED INPUT PG'!F111</f>
        <v>Apr-02</v>
      </c>
      <c r="G111" s="183" t="str">
        <f>'PLR DET FIXED INPUT PG'!G111</f>
        <v>May-02</v>
      </c>
      <c r="H111" s="183" t="str">
        <f>'PLR DET FIXED INPUT PG'!H111</f>
        <v>Jun-02</v>
      </c>
      <c r="I111" s="183" t="str">
        <f>'PLR DET FIXED INPUT PG'!I111</f>
        <v>Jul-02</v>
      </c>
      <c r="J111" s="183" t="str">
        <f>'PLR DET FIXED INPUT PG'!J111</f>
        <v>Aug-02</v>
      </c>
      <c r="K111" s="183" t="str">
        <f>'PLR DET FIXED INPUT PG'!K111</f>
        <v>Sep-02</v>
      </c>
      <c r="L111" s="183" t="str">
        <f>'PLR DET FIXED INPUT PG'!L111</f>
        <v>Oct-02</v>
      </c>
      <c r="M111" s="183" t="str">
        <f>'PLR DET FIXED INPUT PG'!M111</f>
        <v>Nov-02</v>
      </c>
      <c r="N111" s="183" t="str">
        <f>'PLR DET FIXED INPUT PG'!N111</f>
        <v>Dec-02</v>
      </c>
      <c r="O111" s="183" t="str">
        <f>'PLR DET FIXED INPUT PG'!O111</f>
        <v>Jan-03</v>
      </c>
      <c r="P111" s="183" t="str">
        <f>'PLR DET FIXED INPUT PG'!P111</f>
        <v>Feb-03</v>
      </c>
      <c r="Q111" s="183" t="str">
        <f>'PLR DET FIXED INPUT PG'!Q111</f>
        <v>Mar-03</v>
      </c>
      <c r="R111" s="183" t="str">
        <f>'PLR DET FIXED INPUT PG'!R111</f>
        <v>Apr-03</v>
      </c>
      <c r="S111" s="183" t="str">
        <f>'PLR DET FIXED INPUT PG'!S111</f>
        <v>May-03</v>
      </c>
      <c r="T111" s="183" t="str">
        <f>'PLR DET FIXED INPUT PG'!T111</f>
        <v>Jun-03</v>
      </c>
      <c r="U111" s="183" t="str">
        <f>'PLR DET FIXED INPUT PG'!U111</f>
        <v>Jul-03</v>
      </c>
      <c r="V111" s="183" t="str">
        <f>'PLR DET FIXED INPUT PG'!V111</f>
        <v>Aug-03</v>
      </c>
      <c r="W111" s="183" t="str">
        <f>'PLR DET FIXED INPUT PG'!W111</f>
        <v>Sep-03</v>
      </c>
      <c r="X111" s="183" t="str">
        <f>'PLR DET FIXED INPUT PG'!X111</f>
        <v>Oct-03</v>
      </c>
      <c r="Y111" s="183" t="str">
        <f>'PLR DET FIXED INPUT PG'!Y111</f>
        <v>Nov-03</v>
      </c>
      <c r="Z111" s="183" t="str">
        <f>'PLR DET FIXED INPUT PG'!Z111</f>
        <v>Dec-03</v>
      </c>
      <c r="AA111" s="183" t="str">
        <f>'PLR DET FIXED INPUT PG'!AA111</f>
        <v>TOTAL</v>
      </c>
    </row>
    <row r="112" spans="1:27" ht="11.25" customHeight="1" x14ac:dyDescent="0.2">
      <c r="A112" s="185" t="str">
        <f>'PLR DET FIXED INPUT PG'!A112</f>
        <v>Swaps</v>
      </c>
      <c r="C112" s="186">
        <f>'PLR DET FIXED INPUT PG'!C112-'PLR DET INDEX INPUT PG'!C107</f>
        <v>-25000</v>
      </c>
      <c r="D112" s="186">
        <f>'PLR DET FIXED INPUT PG'!D112-'PLR DET INDEX INPUT PG'!D107</f>
        <v>-25000</v>
      </c>
      <c r="E112" s="186">
        <f>'PLR DET FIXED INPUT PG'!E112-'PLR DET INDEX INPUT PG'!E107</f>
        <v>-50000</v>
      </c>
      <c r="F112" s="186">
        <f>'PLR DET FIXED INPUT PG'!F112-'PLR DET INDEX INPUT PG'!F107</f>
        <v>-15000</v>
      </c>
      <c r="G112" s="186">
        <f>'PLR DET FIXED INPUT PG'!G112-'PLR DET INDEX INPUT PG'!G107</f>
        <v>-15000</v>
      </c>
      <c r="H112" s="186">
        <f>'PLR DET FIXED INPUT PG'!H112-'PLR DET INDEX INPUT PG'!H107</f>
        <v>0</v>
      </c>
      <c r="I112" s="186">
        <f>'PLR DET FIXED INPUT PG'!I112-'PLR DET INDEX INPUT PG'!I107</f>
        <v>-5000</v>
      </c>
      <c r="J112" s="186">
        <f>'PLR DET FIXED INPUT PG'!J112-'PLR DET INDEX INPUT PG'!J107</f>
        <v>-5000</v>
      </c>
      <c r="K112" s="186">
        <f>'PLR DET FIXED INPUT PG'!K112-'PLR DET INDEX INPUT PG'!K107</f>
        <v>-5000</v>
      </c>
      <c r="L112" s="186">
        <f>'PLR DET FIXED INPUT PG'!L112-'PLR DET INDEX INPUT PG'!L107</f>
        <v>-5000</v>
      </c>
      <c r="M112" s="186">
        <f>'PLR DET FIXED INPUT PG'!M112-'PLR DET INDEX INPUT PG'!M107</f>
        <v>-10000</v>
      </c>
      <c r="N112" s="186">
        <f>'PLR DET FIXED INPUT PG'!N112-'PLR DET INDEX INPUT PG'!N107</f>
        <v>-10000</v>
      </c>
      <c r="O112" s="186">
        <f>'PLR DET FIXED INPUT PG'!O112-'PLR DET INDEX INPUT PG'!O107</f>
        <v>-10000</v>
      </c>
      <c r="P112" s="186">
        <f>'PLR DET FIXED INPUT PG'!P112-'PLR DET INDEX INPUT PG'!P107</f>
        <v>-15000</v>
      </c>
      <c r="Q112" s="186">
        <f>'PLR DET FIXED INPUT PG'!Q112-'PLR DET INDEX INPUT PG'!Q107</f>
        <v>-15000</v>
      </c>
      <c r="R112" s="186">
        <f>'PLR DET FIXED INPUT PG'!R112-'PLR DET INDEX INPUT PG'!R107</f>
        <v>5000</v>
      </c>
      <c r="S112" s="186">
        <f>'PLR DET FIXED INPUT PG'!S112-'PLR DET INDEX INPUT PG'!S107</f>
        <v>5000</v>
      </c>
      <c r="T112" s="186">
        <f>'PLR DET FIXED INPUT PG'!T112-'PLR DET INDEX INPUT PG'!T107</f>
        <v>5000</v>
      </c>
      <c r="U112" s="186">
        <f>'PLR DET FIXED INPUT PG'!U112-'PLR DET INDEX INPUT PG'!U107</f>
        <v>5000</v>
      </c>
      <c r="V112" s="186">
        <f>'PLR DET FIXED INPUT PG'!V112-'PLR DET INDEX INPUT PG'!V107</f>
        <v>5000</v>
      </c>
      <c r="W112" s="186">
        <f>'PLR DET FIXED INPUT PG'!W112-'PLR DET INDEX INPUT PG'!W107</f>
        <v>5000</v>
      </c>
      <c r="X112" s="186">
        <f>'PLR DET FIXED INPUT PG'!X112-'PLR DET INDEX INPUT PG'!X107</f>
        <v>5000</v>
      </c>
      <c r="Y112" s="186">
        <f>'PLR DET FIXED INPUT PG'!Y112-'PLR DET INDEX INPUT PG'!Y107</f>
        <v>0</v>
      </c>
      <c r="Z112" s="186">
        <f>'PLR DET FIXED INPUT PG'!Z112-'PLR DET INDEX INPUT PG'!Z107</f>
        <v>0</v>
      </c>
      <c r="AA112" s="186" t="e">
        <f>'PLR DET FIXED INPUT PG'!AA112-Dth_Day!#REF!</f>
        <v>#REF!</v>
      </c>
    </row>
    <row r="113" spans="1:27" ht="13.5" customHeight="1" thickBot="1" x14ac:dyDescent="0.25"/>
    <row r="114" spans="1:27" ht="11.25" customHeight="1" thickBot="1" x14ac:dyDescent="0.25">
      <c r="A114" s="191" t="str">
        <f>'PLR DET FIXED INPUT PG'!A114</f>
        <v>Total Dth</v>
      </c>
      <c r="B114" s="192"/>
      <c r="C114" s="193">
        <f>C109+C112</f>
        <v>-12806.419399999999</v>
      </c>
      <c r="D114" s="193">
        <f t="shared" ref="D114:AA114" si="18">D109+D112</f>
        <v>10178.571400000001</v>
      </c>
      <c r="E114" s="193">
        <f t="shared" si="18"/>
        <v>-16612.903200000001</v>
      </c>
      <c r="F114" s="193">
        <f t="shared" si="18"/>
        <v>-5366.6666999999998</v>
      </c>
      <c r="G114" s="193">
        <f t="shared" si="18"/>
        <v>-7258.0645000000004</v>
      </c>
      <c r="H114" s="193">
        <f t="shared" si="18"/>
        <v>6666.7000000000007</v>
      </c>
      <c r="I114" s="193">
        <f t="shared" si="18"/>
        <v>-25258.0645</v>
      </c>
      <c r="J114" s="193">
        <f t="shared" si="18"/>
        <v>-39258.0645</v>
      </c>
      <c r="K114" s="193">
        <f t="shared" si="18"/>
        <v>-21766.666700000002</v>
      </c>
      <c r="L114" s="193">
        <f t="shared" si="18"/>
        <v>-6290.3225999999995</v>
      </c>
      <c r="M114" s="193">
        <f t="shared" si="18"/>
        <v>-13133.3</v>
      </c>
      <c r="N114" s="193">
        <f t="shared" si="18"/>
        <v>-16419.3226</v>
      </c>
      <c r="O114" s="193">
        <f t="shared" si="18"/>
        <v>-17838.709699999999</v>
      </c>
      <c r="P114" s="193">
        <f t="shared" si="18"/>
        <v>-17892.821400000001</v>
      </c>
      <c r="Q114" s="193">
        <f t="shared" si="18"/>
        <v>-11032.290300000001</v>
      </c>
      <c r="R114" s="193">
        <f t="shared" si="18"/>
        <v>-5433.3333000000002</v>
      </c>
      <c r="S114" s="193">
        <f t="shared" si="18"/>
        <v>-741.90319999999974</v>
      </c>
      <c r="T114" s="193">
        <f t="shared" si="18"/>
        <v>-3033.3333000000002</v>
      </c>
      <c r="U114" s="193">
        <f t="shared" si="18"/>
        <v>-35419.3871</v>
      </c>
      <c r="V114" s="193">
        <f t="shared" si="18"/>
        <v>-45516.129000000001</v>
      </c>
      <c r="W114" s="193">
        <f t="shared" si="18"/>
        <v>-35133.333299999998</v>
      </c>
      <c r="X114" s="193">
        <f t="shared" si="18"/>
        <v>-15000</v>
      </c>
      <c r="Y114" s="193">
        <f t="shared" si="18"/>
        <v>-15700</v>
      </c>
      <c r="Z114" s="193">
        <f t="shared" si="18"/>
        <v>-21064.516100000001</v>
      </c>
      <c r="AA114" s="193" t="e">
        <f t="shared" si="18"/>
        <v>#REF!</v>
      </c>
    </row>
    <row r="116" spans="1:27" ht="12" customHeight="1" x14ac:dyDescent="0.2">
      <c r="A116" s="184" t="str">
        <f>'PLR DET FIXED INPUT PG'!A116</f>
        <v>Prior Day</v>
      </c>
    </row>
    <row r="117" spans="1:27" ht="11.25" customHeight="1" x14ac:dyDescent="0.2">
      <c r="A117" s="185" t="str">
        <f>'PLR DET FIXED INPUT PG'!A117</f>
        <v>Physical</v>
      </c>
      <c r="C117" s="186">
        <f>'PLR DET FIXED INPUT PG'!C117+'PLR DET INDEX INPUT PG'!C117</f>
        <v>45000</v>
      </c>
      <c r="D117" s="186">
        <f>'PLR DET FIXED INPUT PG'!D117+'PLR DET INDEX INPUT PG'!D117</f>
        <v>45000</v>
      </c>
      <c r="E117" s="186">
        <f>'PLR DET FIXED INPUT PG'!E117+'PLR DET INDEX INPUT PG'!E117</f>
        <v>35000</v>
      </c>
      <c r="F117" s="186">
        <f>'PLR DET FIXED INPUT PG'!F117+'PLR DET INDEX INPUT PG'!F117</f>
        <v>10000</v>
      </c>
      <c r="G117" s="186">
        <f>'PLR DET FIXED INPUT PG'!G117+'PLR DET INDEX INPUT PG'!G117</f>
        <v>10000</v>
      </c>
      <c r="H117" s="186">
        <f>'PLR DET FIXED INPUT PG'!H117+'PLR DET INDEX INPUT PG'!H117</f>
        <v>15000</v>
      </c>
      <c r="I117" s="186">
        <f>'PLR DET FIXED INPUT PG'!I117+'PLR DET INDEX INPUT PG'!I117</f>
        <v>25000</v>
      </c>
      <c r="J117" s="186">
        <f>'PLR DET FIXED INPUT PG'!J117+'PLR DET INDEX INPUT PG'!J117</f>
        <v>30000</v>
      </c>
      <c r="K117" s="186">
        <f>'PLR DET FIXED INPUT PG'!K117+'PLR DET INDEX INPUT PG'!K117</f>
        <v>30000</v>
      </c>
      <c r="L117" s="186">
        <f>'PLR DET FIXED INPUT PG'!L117+'PLR DET INDEX INPUT PG'!L117</f>
        <v>30000</v>
      </c>
      <c r="M117" s="186">
        <f>'PLR DET FIXED INPUT PG'!M117+'PLR DET INDEX INPUT PG'!M117</f>
        <v>15000</v>
      </c>
      <c r="N117" s="186">
        <f>'PLR DET FIXED INPUT PG'!N117+'PLR DET INDEX INPUT PG'!N117</f>
        <v>15000</v>
      </c>
      <c r="O117" s="186">
        <f>'PLR DET FIXED INPUT PG'!O117+'PLR DET INDEX INPUT PG'!O117</f>
        <v>15000</v>
      </c>
      <c r="P117" s="186">
        <f>'PLR DET FIXED INPUT PG'!P117+'PLR DET INDEX INPUT PG'!P117</f>
        <v>15000</v>
      </c>
      <c r="Q117" s="186">
        <f>'PLR DET FIXED INPUT PG'!Q117+'PLR DET INDEX INPUT PG'!Q117</f>
        <v>15000</v>
      </c>
      <c r="R117" s="186">
        <f>'PLR DET FIXED INPUT PG'!R117+'PLR DET INDEX INPUT PG'!R117</f>
        <v>0</v>
      </c>
      <c r="S117" s="186">
        <f>'PLR DET FIXED INPUT PG'!S117+'PLR DET INDEX INPUT PG'!S117</f>
        <v>0</v>
      </c>
      <c r="T117" s="186">
        <f>'PLR DET FIXED INPUT PG'!T117+'PLR DET INDEX INPUT PG'!T117</f>
        <v>0</v>
      </c>
      <c r="U117" s="186">
        <f>'PLR DET FIXED INPUT PG'!U117+'PLR DET INDEX INPUT PG'!U117</f>
        <v>0</v>
      </c>
      <c r="V117" s="186">
        <f>'PLR DET FIXED INPUT PG'!V117+'PLR DET INDEX INPUT PG'!V117</f>
        <v>0</v>
      </c>
      <c r="W117" s="186">
        <f>'PLR DET FIXED INPUT PG'!W117+'PLR DET INDEX INPUT PG'!W117</f>
        <v>0</v>
      </c>
      <c r="X117" s="186">
        <f>'PLR DET FIXED INPUT PG'!X117+'PLR DET INDEX INPUT PG'!X117</f>
        <v>0</v>
      </c>
      <c r="Y117" s="186">
        <f>'PLR DET FIXED INPUT PG'!Y117+'PLR DET INDEX INPUT PG'!Y117</f>
        <v>0</v>
      </c>
      <c r="Z117" s="186">
        <f>'PLR DET FIXED INPUT PG'!Z117+'PLR DET INDEX INPUT PG'!Z117</f>
        <v>0</v>
      </c>
      <c r="AA117" s="186">
        <f>'PLR DET FIXED INPUT PG'!AA117</f>
        <v>275000</v>
      </c>
    </row>
    <row r="118" spans="1:27" ht="11.25" customHeight="1" x14ac:dyDescent="0.2">
      <c r="A118" s="185" t="str">
        <f>'PLR DET FIXED INPUT PG'!A118</f>
        <v>Interbook</v>
      </c>
      <c r="C118" s="186">
        <f>'PLR DET FIXED INPUT PG'!C118+'PLR DET INDEX INPUT PG'!C118</f>
        <v>-35580.6129</v>
      </c>
      <c r="D118" s="186">
        <f>'PLR DET FIXED INPUT PG'!D118+'PLR DET INDEX INPUT PG'!D118</f>
        <v>-15678.571400000001</v>
      </c>
      <c r="E118" s="186">
        <f>'PLR DET FIXED INPUT PG'!E118+'PLR DET INDEX INPUT PG'!E118</f>
        <v>-2064.5160999999998</v>
      </c>
      <c r="F118" s="186">
        <f>'PLR DET FIXED INPUT PG'!F118+'PLR DET INDEX INPUT PG'!F118</f>
        <v>-500</v>
      </c>
      <c r="G118" s="186">
        <f>'PLR DET FIXED INPUT PG'!G118+'PLR DET INDEX INPUT PG'!G118</f>
        <v>-2645.1613000000002</v>
      </c>
      <c r="H118" s="186">
        <f>'PLR DET FIXED INPUT PG'!H118+'PLR DET INDEX INPUT PG'!H118</f>
        <v>-8633.2999999999993</v>
      </c>
      <c r="I118" s="186">
        <f>'PLR DET FIXED INPUT PG'!I118+'PLR DET INDEX INPUT PG'!I118</f>
        <v>-48806.4516</v>
      </c>
      <c r="J118" s="186">
        <f>'PLR DET FIXED INPUT PG'!J118+'PLR DET INDEX INPUT PG'!J118</f>
        <v>-66193.5484</v>
      </c>
      <c r="K118" s="186">
        <f>'PLR DET FIXED INPUT PG'!K118+'PLR DET INDEX INPUT PG'!K118</f>
        <v>-48333.333299999998</v>
      </c>
      <c r="L118" s="186">
        <f>'PLR DET FIXED INPUT PG'!L118+'PLR DET INDEX INPUT PG'!L118</f>
        <v>-32709.6774</v>
      </c>
      <c r="M118" s="186">
        <f>'PLR DET FIXED INPUT PG'!M118+'PLR DET INDEX INPUT PG'!M118</f>
        <v>-18899.966700000001</v>
      </c>
      <c r="N118" s="186">
        <f>'PLR DET FIXED INPUT PG'!N118+'PLR DET INDEX INPUT PG'!N118</f>
        <v>-22612.870999999999</v>
      </c>
      <c r="O118" s="186">
        <f>'PLR DET FIXED INPUT PG'!O118+'PLR DET INDEX INPUT PG'!O118</f>
        <v>-23935.483899999999</v>
      </c>
      <c r="P118" s="186">
        <f>'PLR DET FIXED INPUT PG'!P118+'PLR DET INDEX INPUT PG'!P118</f>
        <v>-18642.821400000001</v>
      </c>
      <c r="Q118" s="186">
        <f>'PLR DET FIXED INPUT PG'!Q118+'PLR DET INDEX INPUT PG'!Q118</f>
        <v>-11451.645200000001</v>
      </c>
      <c r="R118" s="186">
        <f>'PLR DET FIXED INPUT PG'!R118+'PLR DET INDEX INPUT PG'!R118</f>
        <v>-11233.3333</v>
      </c>
      <c r="S118" s="186">
        <f>'PLR DET FIXED INPUT PG'!S118+'PLR DET INDEX INPUT PG'!S118</f>
        <v>-6258.0322999999999</v>
      </c>
      <c r="T118" s="186">
        <f>'PLR DET FIXED INPUT PG'!T118+'PLR DET INDEX INPUT PG'!T118</f>
        <v>-8566.6666999999998</v>
      </c>
      <c r="U118" s="186">
        <f>'PLR DET FIXED INPUT PG'!U118+'PLR DET INDEX INPUT PG'!U118</f>
        <v>-42064.5484</v>
      </c>
      <c r="V118" s="186">
        <f>'PLR DET FIXED INPUT PG'!V118+'PLR DET INDEX INPUT PG'!V118</f>
        <v>-52096.7742</v>
      </c>
      <c r="W118" s="186">
        <f>'PLR DET FIXED INPUT PG'!W118+'PLR DET INDEX INPUT PG'!W118</f>
        <v>-41700</v>
      </c>
      <c r="X118" s="186">
        <f>'PLR DET FIXED INPUT PG'!X118+'PLR DET INDEX INPUT PG'!X118</f>
        <v>-21419.354800000001</v>
      </c>
      <c r="Y118" s="186">
        <f>'PLR DET FIXED INPUT PG'!Y118+'PLR DET INDEX INPUT PG'!Y118</f>
        <v>-15700</v>
      </c>
      <c r="Z118" s="186">
        <f>'PLR DET FIXED INPUT PG'!Z118+'PLR DET INDEX INPUT PG'!Z118</f>
        <v>-22838.709699999999</v>
      </c>
      <c r="AA118" s="186">
        <f>'PLR DET FIXED INPUT PG'!AA118</f>
        <v>-578565.38</v>
      </c>
    </row>
    <row r="119" spans="1:27" ht="11.25" customHeight="1" x14ac:dyDescent="0.2">
      <c r="A119" s="185" t="str">
        <f>'PLR DET FIXED INPUT PG'!A119</f>
        <v>Swaps</v>
      </c>
      <c r="C119" s="186">
        <f>'PLR DET FIXED INPUT PG'!C119+'PLR DET INDEX INPUT PG'!C119-'PLR DET INDEX INPUT PG'!C117</f>
        <v>-25000</v>
      </c>
      <c r="D119" s="186">
        <f>'PLR DET FIXED INPUT PG'!D119+'PLR DET INDEX INPUT PG'!D119-'PLR DET INDEX INPUT PG'!D117</f>
        <v>-25000</v>
      </c>
      <c r="E119" s="186">
        <f>'PLR DET FIXED INPUT PG'!E119+'PLR DET INDEX INPUT PG'!E119-'PLR DET INDEX INPUT PG'!E117</f>
        <v>-50000</v>
      </c>
      <c r="F119" s="186">
        <f>'PLR DET FIXED INPUT PG'!F119+'PLR DET INDEX INPUT PG'!F119-'PLR DET INDEX INPUT PG'!F117</f>
        <v>-15000</v>
      </c>
      <c r="G119" s="186">
        <f>'PLR DET FIXED INPUT PG'!G119+'PLR DET INDEX INPUT PG'!G119-'PLR DET INDEX INPUT PG'!G117</f>
        <v>-15000</v>
      </c>
      <c r="H119" s="186">
        <f>'PLR DET FIXED INPUT PG'!H119+'PLR DET INDEX INPUT PG'!H119-'PLR DET INDEX INPUT PG'!H117</f>
        <v>0</v>
      </c>
      <c r="I119" s="186">
        <f>'PLR DET FIXED INPUT PG'!I119+'PLR DET INDEX INPUT PG'!I119-'PLR DET INDEX INPUT PG'!I117</f>
        <v>-5000</v>
      </c>
      <c r="J119" s="186">
        <f>'PLR DET FIXED INPUT PG'!J119+'PLR DET INDEX INPUT PG'!J119-'PLR DET INDEX INPUT PG'!J117</f>
        <v>-5000</v>
      </c>
      <c r="K119" s="186">
        <f>'PLR DET FIXED INPUT PG'!K119+'PLR DET INDEX INPUT PG'!K119-'PLR DET INDEX INPUT PG'!K117</f>
        <v>-5000</v>
      </c>
      <c r="L119" s="186">
        <f>'PLR DET FIXED INPUT PG'!L119+'PLR DET INDEX INPUT PG'!L119-'PLR DET INDEX INPUT PG'!L117</f>
        <v>-5000</v>
      </c>
      <c r="M119" s="186">
        <f>'PLR DET FIXED INPUT PG'!M119+'PLR DET INDEX INPUT PG'!M119-'PLR DET INDEX INPUT PG'!M117</f>
        <v>-10000</v>
      </c>
      <c r="N119" s="186">
        <f>'PLR DET FIXED INPUT PG'!N119+'PLR DET INDEX INPUT PG'!N119-'PLR DET INDEX INPUT PG'!N117</f>
        <v>-10000</v>
      </c>
      <c r="O119" s="186">
        <f>'PLR DET FIXED INPUT PG'!O119+'PLR DET INDEX INPUT PG'!O119-'PLR DET INDEX INPUT PG'!O117</f>
        <v>-10000</v>
      </c>
      <c r="P119" s="186">
        <f>'PLR DET FIXED INPUT PG'!P119+'PLR DET INDEX INPUT PG'!P119-'PLR DET INDEX INPUT PG'!P117</f>
        <v>-15000</v>
      </c>
      <c r="Q119" s="186">
        <f>'PLR DET FIXED INPUT PG'!Q119+'PLR DET INDEX INPUT PG'!Q119-'PLR DET INDEX INPUT PG'!Q117</f>
        <v>-15000</v>
      </c>
      <c r="R119" s="186">
        <f>'PLR DET FIXED INPUT PG'!R119+'PLR DET INDEX INPUT PG'!R119-'PLR DET INDEX INPUT PG'!R117</f>
        <v>5000</v>
      </c>
      <c r="S119" s="186">
        <f>'PLR DET FIXED INPUT PG'!S119+'PLR DET INDEX INPUT PG'!S119-'PLR DET INDEX INPUT PG'!S117</f>
        <v>5000</v>
      </c>
      <c r="T119" s="186">
        <f>'PLR DET FIXED INPUT PG'!T119+'PLR DET INDEX INPUT PG'!T119-'PLR DET INDEX INPUT PG'!T117</f>
        <v>5000</v>
      </c>
      <c r="U119" s="186">
        <f>'PLR DET FIXED INPUT PG'!U119+'PLR DET INDEX INPUT PG'!U119-'PLR DET INDEX INPUT PG'!U117</f>
        <v>5000</v>
      </c>
      <c r="V119" s="186">
        <f>'PLR DET FIXED INPUT PG'!V119+'PLR DET INDEX INPUT PG'!V119-'PLR DET INDEX INPUT PG'!V117</f>
        <v>5000</v>
      </c>
      <c r="W119" s="186">
        <f>'PLR DET FIXED INPUT PG'!W119+'PLR DET INDEX INPUT PG'!W119-'PLR DET INDEX INPUT PG'!W117</f>
        <v>5000</v>
      </c>
      <c r="X119" s="186">
        <f>'PLR DET FIXED INPUT PG'!X119+'PLR DET INDEX INPUT PG'!X119-'PLR DET INDEX INPUT PG'!X117</f>
        <v>5000</v>
      </c>
      <c r="Y119" s="186">
        <f>'PLR DET FIXED INPUT PG'!Y119+'PLR DET INDEX INPUT PG'!Y119-'PLR DET INDEX INPUT PG'!Y117</f>
        <v>0</v>
      </c>
      <c r="Z119" s="186">
        <f>'PLR DET FIXED INPUT PG'!Z119+'PLR DET INDEX INPUT PG'!Z119-'PLR DET INDEX INPUT PG'!Z117</f>
        <v>0</v>
      </c>
      <c r="AA119" s="186">
        <f>'PLR DET FIXED INPUT PG'!AA119+'PLR DET INDEX INPUT PG'!AA119-'PLR DET INDEX INPUT PG'!AA117</f>
        <v>-175000</v>
      </c>
    </row>
    <row r="120" spans="1:27" ht="11.25" customHeight="1" x14ac:dyDescent="0.2">
      <c r="A120" s="185" t="str">
        <f>'PLR DET FIXED INPUT PG'!A120</f>
        <v>Total Dth</v>
      </c>
      <c r="C120" s="187">
        <f>SUM(C117:C119)</f>
        <v>-15580.6129</v>
      </c>
      <c r="D120" s="187">
        <f t="shared" ref="D120:AA120" si="19">SUM(D117:D119)</f>
        <v>4321.4285999999993</v>
      </c>
      <c r="E120" s="187">
        <f t="shared" si="19"/>
        <v>-17064.516100000001</v>
      </c>
      <c r="F120" s="187">
        <f t="shared" si="19"/>
        <v>-5500</v>
      </c>
      <c r="G120" s="187">
        <f t="shared" si="19"/>
        <v>-7645.1612999999998</v>
      </c>
      <c r="H120" s="187">
        <f t="shared" si="19"/>
        <v>6366.7000000000007</v>
      </c>
      <c r="I120" s="187">
        <f t="shared" si="19"/>
        <v>-28806.4516</v>
      </c>
      <c r="J120" s="187">
        <f t="shared" si="19"/>
        <v>-41193.5484</v>
      </c>
      <c r="K120" s="187">
        <f t="shared" si="19"/>
        <v>-23333.333299999998</v>
      </c>
      <c r="L120" s="187">
        <f t="shared" si="19"/>
        <v>-7709.6774000000005</v>
      </c>
      <c r="M120" s="187">
        <f t="shared" si="19"/>
        <v>-13899.966700000001</v>
      </c>
      <c r="N120" s="187">
        <f t="shared" si="19"/>
        <v>-17612.870999999999</v>
      </c>
      <c r="O120" s="187">
        <f t="shared" si="19"/>
        <v>-18935.483899999999</v>
      </c>
      <c r="P120" s="187">
        <f t="shared" si="19"/>
        <v>-18642.821400000001</v>
      </c>
      <c r="Q120" s="187">
        <f t="shared" si="19"/>
        <v>-11451.645200000001</v>
      </c>
      <c r="R120" s="187">
        <f t="shared" si="19"/>
        <v>-6233.3333000000002</v>
      </c>
      <c r="S120" s="187">
        <f t="shared" si="19"/>
        <v>-1258.0322999999999</v>
      </c>
      <c r="T120" s="187">
        <f t="shared" si="19"/>
        <v>-3566.6666999999998</v>
      </c>
      <c r="U120" s="187">
        <f t="shared" si="19"/>
        <v>-37064.5484</v>
      </c>
      <c r="V120" s="187">
        <f t="shared" si="19"/>
        <v>-47096.7742</v>
      </c>
      <c r="W120" s="187">
        <f t="shared" si="19"/>
        <v>-36700</v>
      </c>
      <c r="X120" s="187">
        <f t="shared" si="19"/>
        <v>-16419.354800000001</v>
      </c>
      <c r="Y120" s="187">
        <f t="shared" si="19"/>
        <v>-15700</v>
      </c>
      <c r="Z120" s="187">
        <f t="shared" si="19"/>
        <v>-22838.709699999999</v>
      </c>
      <c r="AA120" s="187">
        <f t="shared" si="19"/>
        <v>-478565.38</v>
      </c>
    </row>
    <row r="122" spans="1:27" ht="12" customHeight="1" x14ac:dyDescent="0.2">
      <c r="A122" s="184" t="str">
        <f>'PLR DET FIXED INPUT PG'!A122</f>
        <v>Delta</v>
      </c>
    </row>
    <row r="123" spans="1:27" ht="11.25" customHeight="1" x14ac:dyDescent="0.2">
      <c r="A123" s="185" t="str">
        <f>'PLR DET FIXED INPUT PG'!A123</f>
        <v>Physical</v>
      </c>
      <c r="C123" s="186">
        <f>C107-C117</f>
        <v>0</v>
      </c>
      <c r="D123" s="186">
        <f t="shared" ref="D123:AA123" si="20">D107-D117</f>
        <v>0</v>
      </c>
      <c r="E123" s="186">
        <f t="shared" si="20"/>
        <v>0</v>
      </c>
      <c r="F123" s="186">
        <f t="shared" si="20"/>
        <v>0</v>
      </c>
      <c r="G123" s="186">
        <f t="shared" si="20"/>
        <v>0</v>
      </c>
      <c r="H123" s="186">
        <f t="shared" si="20"/>
        <v>0</v>
      </c>
      <c r="I123" s="186">
        <f t="shared" si="20"/>
        <v>0</v>
      </c>
      <c r="J123" s="186">
        <f t="shared" si="20"/>
        <v>0</v>
      </c>
      <c r="K123" s="186">
        <f t="shared" si="20"/>
        <v>0</v>
      </c>
      <c r="L123" s="186">
        <f t="shared" si="20"/>
        <v>0</v>
      </c>
      <c r="M123" s="186">
        <f t="shared" si="20"/>
        <v>0</v>
      </c>
      <c r="N123" s="186">
        <f t="shared" si="20"/>
        <v>0</v>
      </c>
      <c r="O123" s="186">
        <f t="shared" si="20"/>
        <v>0</v>
      </c>
      <c r="P123" s="186">
        <f t="shared" si="20"/>
        <v>0</v>
      </c>
      <c r="Q123" s="186">
        <f t="shared" si="20"/>
        <v>0</v>
      </c>
      <c r="R123" s="186">
        <f t="shared" si="20"/>
        <v>0</v>
      </c>
      <c r="S123" s="186">
        <f t="shared" si="20"/>
        <v>0</v>
      </c>
      <c r="T123" s="186">
        <f t="shared" si="20"/>
        <v>0</v>
      </c>
      <c r="U123" s="186">
        <f t="shared" si="20"/>
        <v>0</v>
      </c>
      <c r="V123" s="186">
        <f t="shared" si="20"/>
        <v>0</v>
      </c>
      <c r="W123" s="186">
        <f t="shared" si="20"/>
        <v>0</v>
      </c>
      <c r="X123" s="186">
        <f t="shared" si="20"/>
        <v>0</v>
      </c>
      <c r="Y123" s="186">
        <f t="shared" si="20"/>
        <v>0</v>
      </c>
      <c r="Z123" s="186">
        <f t="shared" si="20"/>
        <v>0</v>
      </c>
      <c r="AA123" s="186">
        <f t="shared" si="20"/>
        <v>0</v>
      </c>
    </row>
    <row r="124" spans="1:27" ht="11.25" customHeight="1" x14ac:dyDescent="0.2">
      <c r="A124" s="185" t="str">
        <f>'PLR DET FIXED INPUT PG'!A124</f>
        <v>Interbook</v>
      </c>
      <c r="C124" s="186">
        <f>C108-C118</f>
        <v>2774.1935000000012</v>
      </c>
      <c r="D124" s="186">
        <f t="shared" ref="D124:AA124" si="21">D108-D118</f>
        <v>5857.1428000000014</v>
      </c>
      <c r="E124" s="186">
        <f t="shared" si="21"/>
        <v>451.61289999999985</v>
      </c>
      <c r="F124" s="186">
        <f t="shared" si="21"/>
        <v>133.33330000000001</v>
      </c>
      <c r="G124" s="186">
        <f t="shared" si="21"/>
        <v>387.09680000000026</v>
      </c>
      <c r="H124" s="186">
        <f t="shared" si="21"/>
        <v>300</v>
      </c>
      <c r="I124" s="186">
        <f t="shared" si="21"/>
        <v>3548.3870999999999</v>
      </c>
      <c r="J124" s="186">
        <f t="shared" si="21"/>
        <v>1935.4838999999993</v>
      </c>
      <c r="K124" s="186">
        <f t="shared" si="21"/>
        <v>1566.6665999999968</v>
      </c>
      <c r="L124" s="186">
        <f t="shared" si="21"/>
        <v>1419.354800000001</v>
      </c>
      <c r="M124" s="186">
        <f t="shared" si="21"/>
        <v>766.66670000000158</v>
      </c>
      <c r="N124" s="186">
        <f t="shared" si="21"/>
        <v>1193.5483999999997</v>
      </c>
      <c r="O124" s="186">
        <f t="shared" si="21"/>
        <v>1096.7741999999998</v>
      </c>
      <c r="P124" s="186">
        <f t="shared" si="21"/>
        <v>750</v>
      </c>
      <c r="Q124" s="186">
        <f t="shared" si="21"/>
        <v>419.35490000000027</v>
      </c>
      <c r="R124" s="186">
        <f t="shared" si="21"/>
        <v>800</v>
      </c>
      <c r="S124" s="186">
        <f t="shared" si="21"/>
        <v>516.12910000000011</v>
      </c>
      <c r="T124" s="186">
        <f t="shared" si="21"/>
        <v>533.33339999999953</v>
      </c>
      <c r="U124" s="186">
        <f t="shared" si="21"/>
        <v>1645.1612999999998</v>
      </c>
      <c r="V124" s="186">
        <f t="shared" si="21"/>
        <v>1580.645199999999</v>
      </c>
      <c r="W124" s="186">
        <f t="shared" si="21"/>
        <v>1566.6667000000016</v>
      </c>
      <c r="X124" s="186">
        <f t="shared" si="21"/>
        <v>1419.354800000001</v>
      </c>
      <c r="Y124" s="186">
        <f t="shared" si="21"/>
        <v>0</v>
      </c>
      <c r="Z124" s="186">
        <f t="shared" si="21"/>
        <v>1774.1935999999987</v>
      </c>
      <c r="AA124" s="186">
        <f t="shared" si="21"/>
        <v>32435.099999999977</v>
      </c>
    </row>
    <row r="125" spans="1:27" ht="11.25" customHeight="1" x14ac:dyDescent="0.2">
      <c r="A125" s="185" t="str">
        <f>'PLR DET FIXED INPUT PG'!A125</f>
        <v>Swaps</v>
      </c>
      <c r="C125" s="186">
        <f>C112-C119</f>
        <v>0</v>
      </c>
      <c r="D125" s="186">
        <f t="shared" ref="D125:AA125" si="22">D112-D119</f>
        <v>0</v>
      </c>
      <c r="E125" s="186">
        <f t="shared" si="22"/>
        <v>0</v>
      </c>
      <c r="F125" s="186">
        <f t="shared" si="22"/>
        <v>0</v>
      </c>
      <c r="G125" s="186">
        <f t="shared" si="22"/>
        <v>0</v>
      </c>
      <c r="H125" s="186">
        <f t="shared" si="22"/>
        <v>0</v>
      </c>
      <c r="I125" s="186">
        <f t="shared" si="22"/>
        <v>0</v>
      </c>
      <c r="J125" s="186">
        <f t="shared" si="22"/>
        <v>0</v>
      </c>
      <c r="K125" s="186">
        <f t="shared" si="22"/>
        <v>0</v>
      </c>
      <c r="L125" s="186">
        <f t="shared" si="22"/>
        <v>0</v>
      </c>
      <c r="M125" s="186">
        <f t="shared" si="22"/>
        <v>0</v>
      </c>
      <c r="N125" s="186">
        <f t="shared" si="22"/>
        <v>0</v>
      </c>
      <c r="O125" s="186">
        <f t="shared" si="22"/>
        <v>0</v>
      </c>
      <c r="P125" s="186">
        <f t="shared" si="22"/>
        <v>0</v>
      </c>
      <c r="Q125" s="186">
        <f t="shared" si="22"/>
        <v>0</v>
      </c>
      <c r="R125" s="186">
        <f t="shared" si="22"/>
        <v>0</v>
      </c>
      <c r="S125" s="186">
        <f t="shared" si="22"/>
        <v>0</v>
      </c>
      <c r="T125" s="186">
        <f t="shared" si="22"/>
        <v>0</v>
      </c>
      <c r="U125" s="186">
        <f t="shared" si="22"/>
        <v>0</v>
      </c>
      <c r="V125" s="186">
        <f t="shared" si="22"/>
        <v>0</v>
      </c>
      <c r="W125" s="186">
        <f t="shared" si="22"/>
        <v>0</v>
      </c>
      <c r="X125" s="186">
        <f t="shared" si="22"/>
        <v>0</v>
      </c>
      <c r="Y125" s="186">
        <f t="shared" si="22"/>
        <v>0</v>
      </c>
      <c r="Z125" s="186">
        <f t="shared" si="22"/>
        <v>0</v>
      </c>
      <c r="AA125" s="186" t="e">
        <f t="shared" si="22"/>
        <v>#REF!</v>
      </c>
    </row>
    <row r="126" spans="1:27" ht="11.25" customHeight="1" x14ac:dyDescent="0.2">
      <c r="A126" s="185" t="str">
        <f>'PLR DET FIXED INPUT PG'!A126</f>
        <v>Total Dth</v>
      </c>
      <c r="C126" s="187">
        <f>SUM(C123:C125)</f>
        <v>2774.1935000000012</v>
      </c>
      <c r="D126" s="187">
        <f t="shared" ref="D126:AA126" si="23">SUM(D123:D125)</f>
        <v>5857.1428000000014</v>
      </c>
      <c r="E126" s="187">
        <f t="shared" si="23"/>
        <v>451.61289999999985</v>
      </c>
      <c r="F126" s="187">
        <f t="shared" si="23"/>
        <v>133.33330000000001</v>
      </c>
      <c r="G126" s="187">
        <f t="shared" si="23"/>
        <v>387.09680000000026</v>
      </c>
      <c r="H126" s="187">
        <f t="shared" si="23"/>
        <v>300</v>
      </c>
      <c r="I126" s="187">
        <f t="shared" si="23"/>
        <v>3548.3870999999999</v>
      </c>
      <c r="J126" s="187">
        <f t="shared" si="23"/>
        <v>1935.4838999999993</v>
      </c>
      <c r="K126" s="187">
        <f t="shared" si="23"/>
        <v>1566.6665999999968</v>
      </c>
      <c r="L126" s="187">
        <f t="shared" si="23"/>
        <v>1419.354800000001</v>
      </c>
      <c r="M126" s="187">
        <f t="shared" si="23"/>
        <v>766.66670000000158</v>
      </c>
      <c r="N126" s="187">
        <f t="shared" si="23"/>
        <v>1193.5483999999997</v>
      </c>
      <c r="O126" s="187">
        <f t="shared" si="23"/>
        <v>1096.7741999999998</v>
      </c>
      <c r="P126" s="187">
        <f t="shared" si="23"/>
        <v>750</v>
      </c>
      <c r="Q126" s="187">
        <f t="shared" si="23"/>
        <v>419.35490000000027</v>
      </c>
      <c r="R126" s="187">
        <f t="shared" si="23"/>
        <v>800</v>
      </c>
      <c r="S126" s="187">
        <f t="shared" si="23"/>
        <v>516.12910000000011</v>
      </c>
      <c r="T126" s="187">
        <f t="shared" si="23"/>
        <v>533.33339999999953</v>
      </c>
      <c r="U126" s="187">
        <f t="shared" si="23"/>
        <v>1645.1612999999998</v>
      </c>
      <c r="V126" s="187">
        <f t="shared" si="23"/>
        <v>1580.645199999999</v>
      </c>
      <c r="W126" s="187">
        <f t="shared" si="23"/>
        <v>1566.6667000000016</v>
      </c>
      <c r="X126" s="187">
        <f t="shared" si="23"/>
        <v>1419.354800000001</v>
      </c>
      <c r="Y126" s="187">
        <f t="shared" si="23"/>
        <v>0</v>
      </c>
      <c r="Z126" s="187">
        <f t="shared" si="23"/>
        <v>1774.1935999999987</v>
      </c>
      <c r="AA126" s="187" t="e">
        <f t="shared" si="23"/>
        <v>#REF!</v>
      </c>
    </row>
    <row r="128" spans="1:27" ht="12" customHeight="1" x14ac:dyDescent="0.2">
      <c r="A128" s="184" t="str">
        <f>'PLR DET FIXED INPUT PG'!A128</f>
        <v>Curve Comparison</v>
      </c>
    </row>
    <row r="129" spans="1:27" ht="11.25" customHeight="1" x14ac:dyDescent="0.2">
      <c r="A129" s="185" t="str">
        <f>'PLR DET FIXED INPUT PG'!A129</f>
        <v>Today</v>
      </c>
      <c r="C129" s="188">
        <f>'PLR DET FIXED INPUT PG'!C129</f>
        <v>2.4</v>
      </c>
      <c r="D129" s="188">
        <f>'PLR DET FIXED INPUT PG'!D129</f>
        <v>2.6040000000000001</v>
      </c>
      <c r="E129" s="188">
        <f>'PLR DET FIXED INPUT PG'!E129</f>
        <v>2.371</v>
      </c>
      <c r="F129" s="188">
        <f>'PLR DET FIXED INPUT PG'!F129</f>
        <v>2.294</v>
      </c>
      <c r="G129" s="188">
        <f>'PLR DET FIXED INPUT PG'!G129</f>
        <v>2.339</v>
      </c>
      <c r="H129" s="188">
        <f>'PLR DET FIXED INPUT PG'!H129</f>
        <v>2.3940000000000001</v>
      </c>
      <c r="I129" s="188">
        <f>'PLR DET FIXED INPUT PG'!I129</f>
        <v>2.44</v>
      </c>
      <c r="J129" s="188">
        <f>'PLR DET FIXED INPUT PG'!J129</f>
        <v>2.4860000000000002</v>
      </c>
      <c r="K129" s="188">
        <f>'PLR DET FIXED INPUT PG'!K129</f>
        <v>2.4889999999999999</v>
      </c>
      <c r="L129" s="188">
        <f>'PLR DET FIXED INPUT PG'!L129</f>
        <v>2.5169999999999999</v>
      </c>
      <c r="M129" s="188">
        <f>'PLR DET FIXED INPUT PG'!M129</f>
        <v>3.1850000000000001</v>
      </c>
      <c r="N129" s="188">
        <f>'PLR DET FIXED INPUT PG'!N129</f>
        <v>3.3730000000000002</v>
      </c>
      <c r="O129" s="188">
        <f>'PLR DET FIXED INPUT PG'!O129</f>
        <v>3.46</v>
      </c>
      <c r="P129" s="188">
        <f>'PLR DET FIXED INPUT PG'!P129</f>
        <v>3.39</v>
      </c>
      <c r="Q129" s="188">
        <f>'PLR DET FIXED INPUT PG'!Q129</f>
        <v>3.32</v>
      </c>
      <c r="R129" s="188">
        <f>'PLR DET FIXED INPUT PG'!R129</f>
        <v>2.9350000000000001</v>
      </c>
      <c r="S129" s="188">
        <f>'PLR DET FIXED INPUT PG'!S129</f>
        <v>2.9350000000000001</v>
      </c>
      <c r="T129" s="188">
        <f>'PLR DET FIXED INPUT PG'!T129</f>
        <v>2.97</v>
      </c>
      <c r="U129" s="188">
        <f>'PLR DET FIXED INPUT PG'!U129</f>
        <v>3.0049999999999999</v>
      </c>
      <c r="V129" s="188">
        <f>'PLR DET FIXED INPUT PG'!V129</f>
        <v>3.0470000000000002</v>
      </c>
      <c r="W129" s="188">
        <f>'PLR DET FIXED INPUT PG'!W129</f>
        <v>3.0419999999999998</v>
      </c>
      <c r="X129" s="188">
        <f>'PLR DET FIXED INPUT PG'!X129</f>
        <v>3.077</v>
      </c>
      <c r="Y129" s="188">
        <f>'PLR DET FIXED INPUT PG'!Y129</f>
        <v>3.5939999999999999</v>
      </c>
      <c r="Z129" s="188">
        <f>'PLR DET FIXED INPUT PG'!Z129</f>
        <v>3.742</v>
      </c>
      <c r="AA129" s="188"/>
    </row>
    <row r="130" spans="1:27" ht="11.25" customHeight="1" x14ac:dyDescent="0.2">
      <c r="A130" s="185" t="str">
        <f>'PLR DET FIXED INPUT PG'!A130</f>
        <v>Prior Day</v>
      </c>
      <c r="C130" s="188">
        <f>'PLR DET FIXED INPUT PG'!C130</f>
        <v>2.395</v>
      </c>
      <c r="D130" s="188">
        <f>'PLR DET FIXED INPUT PG'!D130</f>
        <v>2.3889999999999998</v>
      </c>
      <c r="E130" s="188">
        <f>'PLR DET FIXED INPUT PG'!E130</f>
        <v>2.27</v>
      </c>
      <c r="F130" s="188">
        <f>'PLR DET FIXED INPUT PG'!F130</f>
        <v>2.198</v>
      </c>
      <c r="G130" s="188">
        <f>'PLR DET FIXED INPUT PG'!G130</f>
        <v>2.2490000000000001</v>
      </c>
      <c r="H130" s="188">
        <f>'PLR DET FIXED INPUT PG'!H130</f>
        <v>2.3079999999999998</v>
      </c>
      <c r="I130" s="188">
        <f>'PLR DET FIXED INPUT PG'!I130</f>
        <v>2.3559999999999999</v>
      </c>
      <c r="J130" s="188">
        <f>'PLR DET FIXED INPUT PG'!J130</f>
        <v>2.4009999999999998</v>
      </c>
      <c r="K130" s="188">
        <f>'PLR DET FIXED INPUT PG'!K130</f>
        <v>2.411</v>
      </c>
      <c r="L130" s="188">
        <f>'PLR DET FIXED INPUT PG'!L130</f>
        <v>2.4460000000000002</v>
      </c>
      <c r="M130" s="188">
        <f>'PLR DET FIXED INPUT PG'!M130</f>
        <v>3.1280000000000001</v>
      </c>
      <c r="N130" s="188">
        <f>'PLR DET FIXED INPUT PG'!N130</f>
        <v>3.3180000000000001</v>
      </c>
      <c r="O130" s="188">
        <f>'PLR DET FIXED INPUT PG'!O130</f>
        <v>3.4079999999999999</v>
      </c>
      <c r="P130" s="188">
        <f>'PLR DET FIXED INPUT PG'!P130</f>
        <v>3.3479999999999999</v>
      </c>
      <c r="Q130" s="188">
        <f>'PLR DET FIXED INPUT PG'!Q130</f>
        <v>3.278</v>
      </c>
      <c r="R130" s="188">
        <f>'PLR DET FIXED INPUT PG'!R130</f>
        <v>2.863</v>
      </c>
      <c r="S130" s="188">
        <f>'PLR DET FIXED INPUT PG'!S130</f>
        <v>2.863</v>
      </c>
      <c r="T130" s="188">
        <f>'PLR DET FIXED INPUT PG'!T130</f>
        <v>2.8980000000000001</v>
      </c>
      <c r="U130" s="188">
        <f>'PLR DET FIXED INPUT PG'!U130</f>
        <v>2.9329999999999998</v>
      </c>
      <c r="V130" s="188">
        <f>'PLR DET FIXED INPUT PG'!V130</f>
        <v>2.9750000000000001</v>
      </c>
      <c r="W130" s="188">
        <f>'PLR DET FIXED INPUT PG'!W130</f>
        <v>2.97</v>
      </c>
      <c r="X130" s="188">
        <f>'PLR DET FIXED INPUT PG'!X130</f>
        <v>3.0049999999999999</v>
      </c>
      <c r="Y130" s="188">
        <f>'PLR DET FIXED INPUT PG'!Y130</f>
        <v>3.5419999999999998</v>
      </c>
      <c r="Z130" s="188">
        <f>'PLR DET FIXED INPUT PG'!Z130</f>
        <v>3.69</v>
      </c>
      <c r="AA130" s="188"/>
    </row>
    <row r="131" spans="1:27" ht="11.25" customHeight="1" x14ac:dyDescent="0.2">
      <c r="A131" s="185" t="str">
        <f>'PLR DET FIXED INPUT PG'!A131</f>
        <v>Delta</v>
      </c>
      <c r="C131" s="189">
        <f>'PLR DET FIXED INPUT PG'!C131</f>
        <v>0</v>
      </c>
      <c r="D131" s="189">
        <f>'PLR DET FIXED INPUT PG'!D131</f>
        <v>0.215</v>
      </c>
      <c r="E131" s="189">
        <f>'PLR DET FIXED INPUT PG'!E131</f>
        <v>0.10099999999999998</v>
      </c>
      <c r="F131" s="189">
        <f>'PLR DET FIXED INPUT PG'!F131</f>
        <v>9.6000000000000085E-2</v>
      </c>
      <c r="G131" s="189">
        <f>'PLR DET FIXED INPUT PG'!G131</f>
        <v>8.9999999999999858E-2</v>
      </c>
      <c r="H131" s="189">
        <f>'PLR DET FIXED INPUT PG'!H131</f>
        <v>8.6000000000000298E-2</v>
      </c>
      <c r="I131" s="189">
        <f>'PLR DET FIXED INPUT PG'!I131</f>
        <v>8.4000000000000075E-2</v>
      </c>
      <c r="J131" s="189">
        <f>'PLR DET FIXED INPUT PG'!J131</f>
        <v>8.5000000000000409E-2</v>
      </c>
      <c r="K131" s="189">
        <f>'PLR DET FIXED INPUT PG'!K131</f>
        <v>7.7999999999999847E-2</v>
      </c>
      <c r="L131" s="189">
        <f>'PLR DET FIXED INPUT PG'!L131</f>
        <v>7.099999999999973E-2</v>
      </c>
      <c r="M131" s="189">
        <f>'PLR DET FIXED INPUT PG'!M131</f>
        <v>5.699999999999994E-2</v>
      </c>
      <c r="N131" s="189">
        <f>'PLR DET FIXED INPUT PG'!N131</f>
        <v>5.500000000000016E-2</v>
      </c>
      <c r="O131" s="189">
        <f>'PLR DET FIXED INPUT PG'!O131</f>
        <v>5.2000000000000046E-2</v>
      </c>
      <c r="P131" s="189">
        <f>'PLR DET FIXED INPUT PG'!P131</f>
        <v>4.2000000000000259E-2</v>
      </c>
      <c r="Q131" s="189">
        <f>'PLR DET FIXED INPUT PG'!Q131</f>
        <v>4.1999999999999815E-2</v>
      </c>
      <c r="R131" s="189">
        <f>'PLR DET FIXED INPUT PG'!R131</f>
        <v>7.2000000000000064E-2</v>
      </c>
      <c r="S131" s="189">
        <f>'PLR DET FIXED INPUT PG'!S131</f>
        <v>7.2000000000000064E-2</v>
      </c>
      <c r="T131" s="189">
        <f>'PLR DET FIXED INPUT PG'!T131</f>
        <v>7.2000000000000064E-2</v>
      </c>
      <c r="U131" s="189">
        <f>'PLR DET FIXED INPUT PG'!U131</f>
        <v>7.2000000000000064E-2</v>
      </c>
      <c r="V131" s="189">
        <f>'PLR DET FIXED INPUT PG'!V131</f>
        <v>7.2000000000000064E-2</v>
      </c>
      <c r="W131" s="189">
        <f>'PLR DET FIXED INPUT PG'!W131</f>
        <v>7.199999999999962E-2</v>
      </c>
      <c r="X131" s="189">
        <f>'PLR DET FIXED INPUT PG'!X131</f>
        <v>7.2000000000000064E-2</v>
      </c>
      <c r="Y131" s="189">
        <f>'PLR DET FIXED INPUT PG'!Y131</f>
        <v>5.2000000000000046E-2</v>
      </c>
      <c r="Z131" s="189">
        <f>'PLR DET FIXED INPUT PG'!Z131</f>
        <v>5.2000000000000046E-2</v>
      </c>
      <c r="AA131" s="188"/>
    </row>
    <row r="133" spans="1:27" ht="12" customHeight="1" x14ac:dyDescent="0.2">
      <c r="A133" s="184" t="str">
        <f>'PLR DET FIXED INPUT PG'!A133</f>
        <v>Average Deal Prices</v>
      </c>
    </row>
    <row r="134" spans="1:27" ht="11.25" customHeight="1" x14ac:dyDescent="0.2">
      <c r="A134" s="185" t="str">
        <f>'PLR DET FIXED INPUT PG'!A134</f>
        <v>BUY</v>
      </c>
      <c r="C134" s="188">
        <f>'PLR DET FIXED INPUT PG'!C134</f>
        <v>4.1566999999999998</v>
      </c>
      <c r="D134" s="188">
        <f>'PLR DET FIXED INPUT PG'!D134</f>
        <v>4.1566999999999998</v>
      </c>
      <c r="E134" s="188">
        <f>'PLR DET FIXED INPUT PG'!E134</f>
        <v>4.1566999999999998</v>
      </c>
      <c r="F134" s="188">
        <f>'PLR DET FIXED INPUT PG'!F134</f>
        <v>3.8712</v>
      </c>
      <c r="G134" s="188">
        <f>'PLR DET FIXED INPUT PG'!G134</f>
        <v>3.8712</v>
      </c>
      <c r="H134" s="188">
        <f>'PLR DET FIXED INPUT PG'!H134</f>
        <v>3.7320000000000002</v>
      </c>
      <c r="I134" s="188">
        <f>'PLR DET FIXED INPUT PG'!I134</f>
        <v>3.7320000000000002</v>
      </c>
      <c r="J134" s="188">
        <f>'PLR DET FIXED INPUT PG'!J134</f>
        <v>3.9483000000000001</v>
      </c>
      <c r="K134" s="188">
        <f>'PLR DET FIXED INPUT PG'!K134</f>
        <v>3.9483000000000001</v>
      </c>
      <c r="L134" s="188">
        <f>'PLR DET FIXED INPUT PG'!L134</f>
        <v>3.9483000000000001</v>
      </c>
      <c r="M134" s="188">
        <f>'PLR DET FIXED INPUT PG'!M134</f>
        <v>5.3632999999999997</v>
      </c>
      <c r="N134" s="188">
        <f>'PLR DET FIXED INPUT PG'!N134</f>
        <v>5.3632999999999997</v>
      </c>
      <c r="O134" s="188">
        <f>'PLR DET FIXED INPUT PG'!O134</f>
        <v>5.3632999999999997</v>
      </c>
      <c r="P134" s="188">
        <f>'PLR DET FIXED INPUT PG'!P134</f>
        <v>5.3632999999999997</v>
      </c>
      <c r="Q134" s="188">
        <f>'PLR DET FIXED INPUT PG'!Q134</f>
        <v>5.3632999999999997</v>
      </c>
      <c r="R134" s="188">
        <f>'PLR DET FIXED INPUT PG'!R134</f>
        <v>0</v>
      </c>
      <c r="S134" s="188">
        <f>'PLR DET FIXED INPUT PG'!S134</f>
        <v>0</v>
      </c>
      <c r="T134" s="188">
        <f>'PLR DET FIXED INPUT PG'!T134</f>
        <v>0</v>
      </c>
      <c r="U134" s="188">
        <f>'PLR DET FIXED INPUT PG'!U134</f>
        <v>0</v>
      </c>
      <c r="V134" s="188">
        <f>'PLR DET FIXED INPUT PG'!V134</f>
        <v>0</v>
      </c>
      <c r="W134" s="188">
        <f>'PLR DET FIXED INPUT PG'!W134</f>
        <v>0</v>
      </c>
      <c r="X134" s="188">
        <f>'PLR DET FIXED INPUT PG'!X134</f>
        <v>0</v>
      </c>
      <c r="Y134" s="188">
        <f>'PLR DET FIXED INPUT PG'!Y134</f>
        <v>0</v>
      </c>
      <c r="Z134" s="188">
        <f>'PLR DET FIXED INPUT PG'!Z134</f>
        <v>0</v>
      </c>
      <c r="AA134" s="188">
        <f>'PLR DET FIXED INPUT PG'!AA134</f>
        <v>0</v>
      </c>
    </row>
    <row r="135" spans="1:27" ht="11.25" customHeight="1" x14ac:dyDescent="0.2">
      <c r="A135" s="185" t="str">
        <f>'PLR DET FIXED INPUT PG'!A135</f>
        <v>SELL</v>
      </c>
      <c r="C135" s="188">
        <f>'PLR DET FIXED INPUT PG'!C135</f>
        <v>2.79</v>
      </c>
      <c r="D135" s="188">
        <f>'PLR DET FIXED INPUT PG'!D135</f>
        <v>2.79</v>
      </c>
      <c r="E135" s="188">
        <f>'PLR DET FIXED INPUT PG'!E135</f>
        <v>2.9738000000000002</v>
      </c>
      <c r="F135" s="188">
        <f>'PLR DET FIXED INPUT PG'!F135</f>
        <v>3.1575000000000002</v>
      </c>
      <c r="G135" s="188">
        <f>'PLR DET FIXED INPUT PG'!G135</f>
        <v>3.1575000000000002</v>
      </c>
      <c r="H135" s="188">
        <f>'PLR DET FIXED INPUT PG'!H135</f>
        <v>3.1575000000000002</v>
      </c>
      <c r="I135" s="188">
        <f>'PLR DET FIXED INPUT PG'!I135</f>
        <v>0</v>
      </c>
      <c r="J135" s="188">
        <f>'PLR DET FIXED INPUT PG'!J135</f>
        <v>0</v>
      </c>
      <c r="K135" s="188">
        <f>'PLR DET FIXED INPUT PG'!K135</f>
        <v>0</v>
      </c>
      <c r="L135" s="188">
        <f>'PLR DET FIXED INPUT PG'!L135</f>
        <v>0</v>
      </c>
      <c r="M135" s="188">
        <f>'PLR DET FIXED INPUT PG'!M135</f>
        <v>0</v>
      </c>
      <c r="N135" s="188">
        <f>'PLR DET FIXED INPUT PG'!N135</f>
        <v>0</v>
      </c>
      <c r="O135" s="188">
        <f>'PLR DET FIXED INPUT PG'!O135</f>
        <v>0</v>
      </c>
      <c r="P135" s="188">
        <f>'PLR DET FIXED INPUT PG'!P135</f>
        <v>0</v>
      </c>
      <c r="Q135" s="188">
        <f>'PLR DET FIXED INPUT PG'!Q135</f>
        <v>0</v>
      </c>
      <c r="R135" s="188">
        <f>'PLR DET FIXED INPUT PG'!R135</f>
        <v>0</v>
      </c>
      <c r="S135" s="188">
        <f>'PLR DET FIXED INPUT PG'!S135</f>
        <v>0</v>
      </c>
      <c r="T135" s="188">
        <f>'PLR DET FIXED INPUT PG'!T135</f>
        <v>0</v>
      </c>
      <c r="U135" s="188">
        <f>'PLR DET FIXED INPUT PG'!U135</f>
        <v>0</v>
      </c>
      <c r="V135" s="188">
        <f>'PLR DET FIXED INPUT PG'!V135</f>
        <v>0</v>
      </c>
      <c r="W135" s="188">
        <f>'PLR DET FIXED INPUT PG'!W135</f>
        <v>0</v>
      </c>
      <c r="X135" s="188">
        <f>'PLR DET FIXED INPUT PG'!X135</f>
        <v>0</v>
      </c>
      <c r="Y135" s="188">
        <f>'PLR DET FIXED INPUT PG'!Y135</f>
        <v>0</v>
      </c>
      <c r="Z135" s="188">
        <f>'PLR DET FIXED INPUT PG'!Z135</f>
        <v>0</v>
      </c>
      <c r="AA135" s="188">
        <f>'PLR DET FIXED INPUT PG'!AA135</f>
        <v>0</v>
      </c>
    </row>
    <row r="137" spans="1:27" ht="12" customHeight="1" x14ac:dyDescent="0.2">
      <c r="A137" s="184" t="str">
        <f>'PLR DET FIXED INPUT PG'!A137</f>
        <v>Mark-To-Market</v>
      </c>
    </row>
    <row r="138" spans="1:27" ht="11.25" customHeight="1" x14ac:dyDescent="0.2">
      <c r="A138" s="185" t="str">
        <f>'PLR DET FIXED INPUT PG'!A138</f>
        <v>Today's MTM</v>
      </c>
      <c r="C138" s="186">
        <f>'PLR DET FIXED INPUT PG'!C138+'PLR DET INDEX INPUT PG'!C138</f>
        <v>-2977199</v>
      </c>
      <c r="D138" s="186">
        <f>'PLR DET FIXED INPUT PG'!D138+'PLR DET INDEX INPUT PG'!D138</f>
        <v>-2564685</v>
      </c>
      <c r="E138" s="186">
        <f>'PLR DET FIXED INPUT PG'!E138+'PLR DET INDEX INPUT PG'!E138</f>
        <v>-1862228</v>
      </c>
      <c r="F138" s="186">
        <f>'PLR DET FIXED INPUT PG'!F138+'PLR DET INDEX INPUT PG'!F138</f>
        <v>-424827</v>
      </c>
      <c r="G138" s="186">
        <f>'PLR DET FIXED INPUT PG'!G138+'PLR DET INDEX INPUT PG'!G138</f>
        <v>-445717</v>
      </c>
      <c r="H138" s="186">
        <f>'PLR DET FIXED INPUT PG'!H138+'PLR DET INDEX INPUT PG'!H138</f>
        <v>-938207</v>
      </c>
      <c r="I138" s="186">
        <f>'PLR DET FIXED INPUT PG'!I138+'PLR DET INDEX INPUT PG'!I138</f>
        <v>-1038738</v>
      </c>
      <c r="J138" s="186">
        <f>'PLR DET FIXED INPUT PG'!J138+'PLR DET INDEX INPUT PG'!J138</f>
        <v>-1396398</v>
      </c>
      <c r="K138" s="186">
        <f>'PLR DET FIXED INPUT PG'!K138+'PLR DET INDEX INPUT PG'!K138</f>
        <v>-1345992</v>
      </c>
      <c r="L138" s="186">
        <f>'PLR DET FIXED INPUT PG'!L138+'PLR DET INDEX INPUT PG'!L138</f>
        <v>-1366327</v>
      </c>
      <c r="M138" s="186">
        <f>'PLR DET FIXED INPUT PG'!M138+'PLR DET INDEX INPUT PG'!M138</f>
        <v>-2832242</v>
      </c>
      <c r="N138" s="186">
        <f>'PLR DET FIXED INPUT PG'!N138+'PLR DET INDEX INPUT PG'!N138</f>
        <v>-2857626</v>
      </c>
      <c r="O138" s="186">
        <f>'PLR DET FIXED INPUT PG'!O138+'PLR DET INDEX INPUT PG'!O138</f>
        <v>-2832119</v>
      </c>
      <c r="P138" s="186">
        <f>'PLR DET FIXED INPUT PG'!P138+'PLR DET INDEX INPUT PG'!P138</f>
        <v>-2379264</v>
      </c>
      <c r="Q138" s="186">
        <f>'PLR DET FIXED INPUT PG'!Q138+'PLR DET INDEX INPUT PG'!Q138</f>
        <v>-2622534</v>
      </c>
      <c r="R138" s="186">
        <f>'PLR DET FIXED INPUT PG'!R138+'PLR DET INDEX INPUT PG'!R138</f>
        <v>7801</v>
      </c>
      <c r="S138" s="186">
        <f>'PLR DET FIXED INPUT PG'!S138+'PLR DET INDEX INPUT PG'!S138</f>
        <v>8021</v>
      </c>
      <c r="T138" s="186">
        <f>'PLR DET FIXED INPUT PG'!T138+'PLR DET INDEX INPUT PG'!T138</f>
        <v>12635</v>
      </c>
      <c r="U138" s="186">
        <f>'PLR DET FIXED INPUT PG'!U138+'PLR DET INDEX INPUT PG'!U138</f>
        <v>18037</v>
      </c>
      <c r="V138" s="186">
        <f>'PLR DET FIXED INPUT PG'!V138+'PLR DET INDEX INPUT PG'!V138</f>
        <v>23962</v>
      </c>
      <c r="W138" s="186">
        <f>'PLR DET FIXED INPUT PG'!W138+'PLR DET INDEX INPUT PG'!W138</f>
        <v>22365</v>
      </c>
      <c r="X138" s="186">
        <f>'PLR DET FIXED INPUT PG'!X138+'PLR DET INDEX INPUT PG'!X138</f>
        <v>27940</v>
      </c>
      <c r="Y138" s="186">
        <f>'PLR DET FIXED INPUT PG'!Y138+'PLR DET INDEX INPUT PG'!Y138</f>
        <v>0</v>
      </c>
      <c r="Z138" s="186">
        <f>'PLR DET FIXED INPUT PG'!Z138+'PLR DET INDEX INPUT PG'!Z138</f>
        <v>0</v>
      </c>
      <c r="AA138" s="186">
        <f>'PLR DET FIXED INPUT PG'!AA138</f>
        <v>-26812298</v>
      </c>
    </row>
    <row r="139" spans="1:27" ht="11.25" customHeight="1" thickBot="1" x14ac:dyDescent="0.25">
      <c r="A139" s="185" t="str">
        <f>'PLR DET FIXED INPUT PG'!A139</f>
        <v>Interbook MTM</v>
      </c>
      <c r="C139" s="186">
        <f>'PLR DET FIXED INPUT PG'!C139+'PLR DET INDEX INPUT PG'!C139</f>
        <v>11975250</v>
      </c>
      <c r="D139" s="186">
        <f>'PLR DET FIXED INPUT PG'!D139+'PLR DET INDEX INPUT PG'!D139</f>
        <v>8731524</v>
      </c>
      <c r="E139" s="186">
        <f>'PLR DET FIXED INPUT PG'!E139+'PLR DET INDEX INPUT PG'!E139</f>
        <v>1760582</v>
      </c>
      <c r="F139" s="186">
        <f>'PLR DET FIXED INPUT PG'!F139+'PLR DET INDEX INPUT PG'!F139</f>
        <v>209370</v>
      </c>
      <c r="G139" s="186">
        <f>'PLR DET FIXED INPUT PG'!G139+'PLR DET INDEX INPUT PG'!G139</f>
        <v>2211674</v>
      </c>
      <c r="H139" s="186">
        <f>'PLR DET FIXED INPUT PG'!H139+'PLR DET INDEX INPUT PG'!H139</f>
        <v>2857761</v>
      </c>
      <c r="I139" s="186">
        <f>'PLR DET FIXED INPUT PG'!I139+'PLR DET INDEX INPUT PG'!I139</f>
        <v>4709227</v>
      </c>
      <c r="J139" s="186">
        <f>'PLR DET FIXED INPUT PG'!J139+'PLR DET INDEX INPUT PG'!J139</f>
        <v>4413055</v>
      </c>
      <c r="K139" s="186">
        <f>'PLR DET FIXED INPUT PG'!K139+'PLR DET INDEX INPUT PG'!K139</f>
        <v>4884985</v>
      </c>
      <c r="L139" s="186">
        <f>'PLR DET FIXED INPUT PG'!L139+'PLR DET INDEX INPUT PG'!L139</f>
        <v>5083462</v>
      </c>
      <c r="M139" s="186">
        <f>'PLR DET FIXED INPUT PG'!M139+'PLR DET INDEX INPUT PG'!M139</f>
        <v>4884791</v>
      </c>
      <c r="N139" s="186">
        <f>'PLR DET FIXED INPUT PG'!N139+'PLR DET INDEX INPUT PG'!N139</f>
        <v>5002423</v>
      </c>
      <c r="O139" s="186">
        <f>'PLR DET FIXED INPUT PG'!O139+'PLR DET INDEX INPUT PG'!O139</f>
        <v>2030300</v>
      </c>
      <c r="P139" s="186">
        <f>'PLR DET FIXED INPUT PG'!P139+'PLR DET INDEX INPUT PG'!P139</f>
        <v>1380862</v>
      </c>
      <c r="Q139" s="186">
        <f>'PLR DET FIXED INPUT PG'!Q139+'PLR DET INDEX INPUT PG'!Q139</f>
        <v>1585829</v>
      </c>
      <c r="R139" s="186">
        <f>'PLR DET FIXED INPUT PG'!R139+'PLR DET INDEX INPUT PG'!R139</f>
        <v>231325</v>
      </c>
      <c r="S139" s="186">
        <f>'PLR DET FIXED INPUT PG'!S139+'PLR DET INDEX INPUT PG'!S139</f>
        <v>96234</v>
      </c>
      <c r="T139" s="186">
        <f>'PLR DET FIXED INPUT PG'!T139+'PLR DET INDEX INPUT PG'!T139</f>
        <v>122570</v>
      </c>
      <c r="U139" s="186">
        <f>'PLR DET FIXED INPUT PG'!U139+'PLR DET INDEX INPUT PG'!U139</f>
        <v>264219</v>
      </c>
      <c r="V139" s="186">
        <f>'PLR DET FIXED INPUT PG'!V139+'PLR DET INDEX INPUT PG'!V139</f>
        <v>264347</v>
      </c>
      <c r="W139" s="186">
        <f>'PLR DET FIXED INPUT PG'!W139+'PLR DET INDEX INPUT PG'!W139</f>
        <v>275801</v>
      </c>
      <c r="X139" s="186">
        <f>'PLR DET FIXED INPUT PG'!X139+'PLR DET INDEX INPUT PG'!X139</f>
        <v>247987</v>
      </c>
      <c r="Y139" s="186">
        <f>'PLR DET FIXED INPUT PG'!Y139+'PLR DET INDEX INPUT PG'!Y139</f>
        <v>1958505</v>
      </c>
      <c r="Z139" s="186">
        <f>'PLR DET FIXED INPUT PG'!Z139+'PLR DET INDEX INPUT PG'!Z139</f>
        <v>2165782</v>
      </c>
      <c r="AA139" s="186">
        <f>'PLR DET FIXED INPUT PG'!AA139</f>
        <v>67347865</v>
      </c>
    </row>
    <row r="140" spans="1:27" ht="11.25" customHeight="1" thickBot="1" x14ac:dyDescent="0.25">
      <c r="A140" s="191" t="str">
        <f>'PLR DET FIXED INPUT PG'!A140</f>
        <v>Total MTM</v>
      </c>
      <c r="B140" s="192"/>
      <c r="C140" s="193">
        <f>SUM(C138:C139)</f>
        <v>8998051</v>
      </c>
      <c r="D140" s="193">
        <f t="shared" ref="D140:Z140" si="24">SUM(D138:D139)</f>
        <v>6166839</v>
      </c>
      <c r="E140" s="193">
        <f t="shared" si="24"/>
        <v>-101646</v>
      </c>
      <c r="F140" s="193">
        <f t="shared" si="24"/>
        <v>-215457</v>
      </c>
      <c r="G140" s="193">
        <f t="shared" si="24"/>
        <v>1765957</v>
      </c>
      <c r="H140" s="193">
        <f t="shared" si="24"/>
        <v>1919554</v>
      </c>
      <c r="I140" s="193">
        <f t="shared" si="24"/>
        <v>3670489</v>
      </c>
      <c r="J140" s="193">
        <f t="shared" si="24"/>
        <v>3016657</v>
      </c>
      <c r="K140" s="193">
        <f t="shared" si="24"/>
        <v>3538993</v>
      </c>
      <c r="L140" s="193">
        <f t="shared" si="24"/>
        <v>3717135</v>
      </c>
      <c r="M140" s="193">
        <f t="shared" si="24"/>
        <v>2052549</v>
      </c>
      <c r="N140" s="193">
        <f t="shared" si="24"/>
        <v>2144797</v>
      </c>
      <c r="O140" s="193">
        <f t="shared" si="24"/>
        <v>-801819</v>
      </c>
      <c r="P140" s="193">
        <f t="shared" si="24"/>
        <v>-998402</v>
      </c>
      <c r="Q140" s="193">
        <f t="shared" si="24"/>
        <v>-1036705</v>
      </c>
      <c r="R140" s="193">
        <f t="shared" si="24"/>
        <v>239126</v>
      </c>
      <c r="S140" s="193">
        <f t="shared" si="24"/>
        <v>104255</v>
      </c>
      <c r="T140" s="193">
        <f t="shared" si="24"/>
        <v>135205</v>
      </c>
      <c r="U140" s="193">
        <f t="shared" si="24"/>
        <v>282256</v>
      </c>
      <c r="V140" s="193">
        <f t="shared" si="24"/>
        <v>288309</v>
      </c>
      <c r="W140" s="193">
        <f t="shared" si="24"/>
        <v>298166</v>
      </c>
      <c r="X140" s="193">
        <f t="shared" si="24"/>
        <v>275927</v>
      </c>
      <c r="Y140" s="193">
        <f t="shared" si="24"/>
        <v>1958505</v>
      </c>
      <c r="Z140" s="193">
        <f t="shared" si="24"/>
        <v>2165782</v>
      </c>
      <c r="AA140" s="194">
        <f>'PLR DET FIXED INPUT PG'!AA140</f>
        <v>40535567</v>
      </c>
    </row>
    <row r="141" spans="1:27" ht="11.25" customHeight="1" x14ac:dyDescent="0.2">
      <c r="A141" s="185" t="str">
        <f>'PLR DET FIXED INPUT PG'!A141</f>
        <v>Prior Day MTM</v>
      </c>
      <c r="C141" s="186">
        <f>'PLR DET FIXED INPUT PG'!C141+'PLR DET INDEX INPUT PG'!C141</f>
        <v>8997630</v>
      </c>
      <c r="D141" s="186">
        <f>'PLR DET FIXED INPUT PG'!D141+'PLR DET INDEX INPUT PG'!D141</f>
        <v>6140337</v>
      </c>
      <c r="E141" s="186">
        <f>'PLR DET FIXED INPUT PG'!E141+'PLR DET INDEX INPUT PG'!E141</f>
        <v>-48516</v>
      </c>
      <c r="F141" s="186">
        <f>'PLR DET FIXED INPUT PG'!F141+'PLR DET INDEX INPUT PG'!F141</f>
        <v>-199733</v>
      </c>
      <c r="G141" s="186">
        <f>'PLR DET FIXED INPUT PG'!G141+'PLR DET INDEX INPUT PG'!G141</f>
        <v>1786967</v>
      </c>
      <c r="H141" s="186">
        <f>'PLR DET FIXED INPUT PG'!H141+'PLR DET INDEX INPUT PG'!H141</f>
        <v>1903173</v>
      </c>
      <c r="I141" s="186">
        <f>'PLR DET FIXED INPUT PG'!I141+'PLR DET INDEX INPUT PG'!I141</f>
        <v>3744223</v>
      </c>
      <c r="J141" s="186">
        <f>'PLR DET FIXED INPUT PG'!J141+'PLR DET INDEX INPUT PG'!J141</f>
        <v>3123272</v>
      </c>
      <c r="K141" s="186">
        <f>'PLR DET FIXED INPUT PG'!K141+'PLR DET INDEX INPUT PG'!K141</f>
        <v>3592348</v>
      </c>
      <c r="L141" s="186">
        <f>'PLR DET FIXED INPUT PG'!L141+'PLR DET INDEX INPUT PG'!L141</f>
        <v>3733483</v>
      </c>
      <c r="M141" s="186">
        <f>'PLR DET FIXED INPUT PG'!M141+'PLR DET INDEX INPUT PG'!M141</f>
        <v>2075624</v>
      </c>
      <c r="N141" s="186">
        <f>'PLR DET FIXED INPUT PG'!N141+'PLR DET INDEX INPUT PG'!N141</f>
        <v>2173497</v>
      </c>
      <c r="O141" s="186">
        <f>'PLR DET FIXED INPUT PG'!O141+'PLR DET INDEX INPUT PG'!O141</f>
        <v>-772448</v>
      </c>
      <c r="P141" s="186">
        <f>'PLR DET FIXED INPUT PG'!P141+'PLR DET INDEX INPUT PG'!P141</f>
        <v>-977362</v>
      </c>
      <c r="Q141" s="186">
        <f>'PLR DET FIXED INPUT PG'!Q141+'PLR DET INDEX INPUT PG'!Q141</f>
        <v>-1022414</v>
      </c>
      <c r="R141" s="186">
        <f>'PLR DET FIXED INPUT PG'!R141+'PLR DET INDEX INPUT PG'!R141</f>
        <v>251827</v>
      </c>
      <c r="S141" s="186">
        <f>'PLR DET FIXED INPUT PG'!S141+'PLR DET INDEX INPUT PG'!S141</f>
        <v>106884</v>
      </c>
      <c r="T141" s="186">
        <f>'PLR DET FIXED INPUT PG'!T141+'PLR DET INDEX INPUT PG'!T141</f>
        <v>142397</v>
      </c>
      <c r="U141" s="186">
        <f>'PLR DET FIXED INPUT PG'!U141+'PLR DET INDEX INPUT PG'!U141</f>
        <v>359223</v>
      </c>
      <c r="V141" s="186">
        <f>'PLR DET FIXED INPUT PG'!V141+'PLR DET INDEX INPUT PG'!V141</f>
        <v>385567</v>
      </c>
      <c r="W141" s="186">
        <f>'PLR DET FIXED INPUT PG'!W141+'PLR DET INDEX INPUT PG'!W141</f>
        <v>371073</v>
      </c>
      <c r="X141" s="186">
        <f>'PLR DET FIXED INPUT PG'!X141+'PLR DET INDEX INPUT PG'!X141</f>
        <v>309417</v>
      </c>
      <c r="Y141" s="186">
        <f>'PLR DET FIXED INPUT PG'!Y141+'PLR DET INDEX INPUT PG'!Y141</f>
        <v>1980499</v>
      </c>
      <c r="Z141" s="186">
        <f>'PLR DET FIXED INPUT PG'!Z141+'PLR DET INDEX INPUT PG'!Z141</f>
        <v>2198741</v>
      </c>
      <c r="AA141" s="186">
        <f>'PLR DET FIXED INPUT PG'!AA141</f>
        <v>41306664</v>
      </c>
    </row>
    <row r="142" spans="1:27" ht="11.25" customHeight="1" x14ac:dyDescent="0.2">
      <c r="A142" s="185" t="str">
        <f>'PLR DET FIXED INPUT PG'!A142</f>
        <v>Delta</v>
      </c>
      <c r="C142" s="187">
        <f>C140-C141</f>
        <v>421</v>
      </c>
      <c r="D142" s="187">
        <f t="shared" ref="D142:Z142" si="25">D140-D141</f>
        <v>26502</v>
      </c>
      <c r="E142" s="187">
        <f t="shared" si="25"/>
        <v>-53130</v>
      </c>
      <c r="F142" s="187">
        <f t="shared" si="25"/>
        <v>-15724</v>
      </c>
      <c r="G142" s="187">
        <f t="shared" si="25"/>
        <v>-21010</v>
      </c>
      <c r="H142" s="187">
        <f t="shared" si="25"/>
        <v>16381</v>
      </c>
      <c r="I142" s="187">
        <f t="shared" si="25"/>
        <v>-73734</v>
      </c>
      <c r="J142" s="187">
        <f t="shared" si="25"/>
        <v>-106615</v>
      </c>
      <c r="K142" s="187">
        <f t="shared" si="25"/>
        <v>-53355</v>
      </c>
      <c r="L142" s="187">
        <f t="shared" si="25"/>
        <v>-16348</v>
      </c>
      <c r="M142" s="187">
        <f t="shared" si="25"/>
        <v>-23075</v>
      </c>
      <c r="N142" s="187">
        <f t="shared" si="25"/>
        <v>-28700</v>
      </c>
      <c r="O142" s="187">
        <f t="shared" si="25"/>
        <v>-29371</v>
      </c>
      <c r="P142" s="187">
        <f t="shared" si="25"/>
        <v>-21040</v>
      </c>
      <c r="Q142" s="187">
        <f t="shared" si="25"/>
        <v>-14291</v>
      </c>
      <c r="R142" s="187">
        <f t="shared" si="25"/>
        <v>-12701</v>
      </c>
      <c r="S142" s="187">
        <f t="shared" si="25"/>
        <v>-2629</v>
      </c>
      <c r="T142" s="187">
        <f t="shared" si="25"/>
        <v>-7192</v>
      </c>
      <c r="U142" s="187">
        <f t="shared" si="25"/>
        <v>-76967</v>
      </c>
      <c r="V142" s="187">
        <f t="shared" si="25"/>
        <v>-97258</v>
      </c>
      <c r="W142" s="187">
        <f t="shared" si="25"/>
        <v>-72907</v>
      </c>
      <c r="X142" s="187">
        <f t="shared" si="25"/>
        <v>-33490</v>
      </c>
      <c r="Y142" s="187">
        <f t="shared" si="25"/>
        <v>-21994</v>
      </c>
      <c r="Z142" s="187">
        <f t="shared" si="25"/>
        <v>-32959</v>
      </c>
      <c r="AA142" s="187">
        <f>'PLR DET FIXED INPUT PG'!AA142</f>
        <v>-771097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4"/>
  <sheetViews>
    <sheetView zoomScale="85" workbookViewId="0">
      <selection activeCell="A9" sqref="A9"/>
    </sheetView>
  </sheetViews>
  <sheetFormatPr defaultRowHeight="9" x14ac:dyDescent="0.15"/>
  <cols>
    <col min="1" max="1" width="50.1640625" style="68" customWidth="1"/>
    <col min="2" max="2" width="4.33203125" style="68" customWidth="1"/>
    <col min="3" max="31" width="14.83203125" style="68" customWidth="1"/>
    <col min="32" max="16384" width="9.33203125" style="68"/>
  </cols>
  <sheetData>
    <row r="1" spans="1:37" ht="10.5" x14ac:dyDescent="0.15">
      <c r="A1" s="219" t="s">
        <v>10</v>
      </c>
    </row>
    <row r="2" spans="1:37" ht="10.5" x14ac:dyDescent="0.15">
      <c r="A2" s="219" t="s">
        <v>11</v>
      </c>
    </row>
    <row r="3" spans="1:37" ht="10.5" x14ac:dyDescent="0.15">
      <c r="A3" s="219" t="str">
        <f>'GAS SUM'!A3</f>
        <v>As of December 28, 2001</v>
      </c>
    </row>
    <row r="4" spans="1:37" ht="10.5" x14ac:dyDescent="0.15">
      <c r="A4" s="219" t="s">
        <v>12</v>
      </c>
      <c r="F4" s="67"/>
    </row>
    <row r="5" spans="1:37" x14ac:dyDescent="0.15">
      <c r="I5" s="195"/>
    </row>
    <row r="6" spans="1:37" x14ac:dyDescent="0.15">
      <c r="A6" s="67" t="s">
        <v>13</v>
      </c>
    </row>
    <row r="7" spans="1:37" x14ac:dyDescent="0.15">
      <c r="A7" s="68" t="s">
        <v>131</v>
      </c>
      <c r="D7" s="64">
        <f>SUM(C16:M16)</f>
        <v>1408220.94</v>
      </c>
      <c r="F7" s="196" t="s">
        <v>47</v>
      </c>
      <c r="I7" s="197" t="s">
        <v>41</v>
      </c>
      <c r="J7" s="197" t="s">
        <v>44</v>
      </c>
      <c r="K7" s="197" t="s">
        <v>45</v>
      </c>
    </row>
    <row r="8" spans="1:37" x14ac:dyDescent="0.15">
      <c r="A8" s="68" t="s">
        <v>132</v>
      </c>
      <c r="D8" s="64">
        <f>N16</f>
        <v>145861</v>
      </c>
      <c r="E8" s="64"/>
      <c r="F8" s="68" t="s">
        <v>40</v>
      </c>
      <c r="G8" s="69"/>
      <c r="I8" s="198">
        <f>'GAS SUM'!C23</f>
        <v>0</v>
      </c>
      <c r="J8" s="199">
        <v>1000000</v>
      </c>
      <c r="K8" s="200">
        <f>IF(I8&gt;J8,I8-J8,0)</f>
        <v>0</v>
      </c>
    </row>
    <row r="9" spans="1:37" x14ac:dyDescent="0.15">
      <c r="A9" s="68" t="s">
        <v>14</v>
      </c>
      <c r="B9" s="201"/>
      <c r="C9" s="64">
        <f>C23</f>
        <v>467520</v>
      </c>
      <c r="F9" s="68" t="s">
        <v>15</v>
      </c>
      <c r="I9" s="53">
        <f>O52</f>
        <v>45</v>
      </c>
      <c r="J9" s="64">
        <v>-1000000</v>
      </c>
      <c r="K9" s="202">
        <f>IF(I9&lt;J9,I9-J9,0)</f>
        <v>0</v>
      </c>
    </row>
    <row r="10" spans="1:37" x14ac:dyDescent="0.15">
      <c r="A10" s="68" t="s">
        <v>16</v>
      </c>
      <c r="B10" s="203"/>
      <c r="C10" s="204">
        <v>2541355.6032664902</v>
      </c>
      <c r="F10" s="68" t="s">
        <v>17</v>
      </c>
      <c r="I10" s="64">
        <f>'5-DAY'!C2</f>
        <v>9846</v>
      </c>
      <c r="J10" s="64">
        <v>-2250000</v>
      </c>
      <c r="K10" s="202">
        <f>IF(I10&lt;J10,I10-J10,0)</f>
        <v>0</v>
      </c>
    </row>
    <row r="11" spans="1:37" x14ac:dyDescent="0.15">
      <c r="A11" s="68" t="s">
        <v>38</v>
      </c>
      <c r="B11" s="203"/>
      <c r="C11" s="66"/>
      <c r="D11" s="64">
        <f>SUM(C9:C10)</f>
        <v>3008875.6032664902</v>
      </c>
      <c r="F11" s="68" t="s">
        <v>46</v>
      </c>
      <c r="H11" s="66"/>
      <c r="I11" s="205">
        <f>'Gap Risk'!B7</f>
        <v>0</v>
      </c>
      <c r="J11" s="206">
        <v>5000000</v>
      </c>
      <c r="K11" s="207">
        <f>IF(ABS(I11)&gt;J11,ABS(I11)-J11,0)</f>
        <v>0</v>
      </c>
    </row>
    <row r="12" spans="1:37" x14ac:dyDescent="0.15">
      <c r="A12" s="208" t="s">
        <v>18</v>
      </c>
      <c r="B12" s="209"/>
      <c r="C12" s="209"/>
      <c r="D12" s="210">
        <f>SUM(D7:D11)</f>
        <v>4562957.5432664901</v>
      </c>
      <c r="F12" s="68" t="s">
        <v>102</v>
      </c>
      <c r="I12" s="205">
        <f>'Gap Risk'!B10</f>
        <v>0</v>
      </c>
      <c r="J12" s="206">
        <v>5000000</v>
      </c>
      <c r="K12" s="207">
        <f>IF(ABS(I12)&gt;J12,ABS(I12)-J12,0)</f>
        <v>0</v>
      </c>
    </row>
    <row r="13" spans="1:37" x14ac:dyDescent="0.15">
      <c r="D13" s="64"/>
      <c r="E13" s="64"/>
    </row>
    <row r="14" spans="1:37" x14ac:dyDescent="0.15">
      <c r="C14" s="56"/>
      <c r="D14" s="64"/>
      <c r="E14" s="64"/>
    </row>
    <row r="15" spans="1:37" s="70" customFormat="1" x14ac:dyDescent="0.15">
      <c r="A15" s="67" t="s">
        <v>141</v>
      </c>
      <c r="C15" s="71">
        <v>36892</v>
      </c>
      <c r="D15" s="71">
        <v>36923</v>
      </c>
      <c r="E15" s="71">
        <v>36951</v>
      </c>
      <c r="F15" s="71">
        <v>36982</v>
      </c>
      <c r="G15" s="71">
        <v>37012</v>
      </c>
      <c r="H15" s="71">
        <v>37043</v>
      </c>
      <c r="I15" s="71">
        <v>37073</v>
      </c>
      <c r="J15" s="71">
        <v>37104</v>
      </c>
      <c r="K15" s="71">
        <v>37135</v>
      </c>
      <c r="L15" s="71">
        <v>37165</v>
      </c>
      <c r="M15" s="71">
        <v>37196</v>
      </c>
      <c r="N15" s="71">
        <v>37226</v>
      </c>
      <c r="O15" s="59" t="s">
        <v>19</v>
      </c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</row>
    <row r="16" spans="1:37" x14ac:dyDescent="0.15">
      <c r="A16" s="61" t="s">
        <v>20</v>
      </c>
      <c r="B16" s="61"/>
      <c r="C16" s="55">
        <v>0</v>
      </c>
      <c r="D16" s="55">
        <f>-73083</f>
        <v>-73083</v>
      </c>
      <c r="E16" s="55">
        <v>268221</v>
      </c>
      <c r="F16" s="55">
        <v>194767</v>
      </c>
      <c r="G16" s="55">
        <v>96424</v>
      </c>
      <c r="H16" s="55">
        <v>-41521</v>
      </c>
      <c r="I16" s="55">
        <v>290235</v>
      </c>
      <c r="J16" s="55">
        <f>135570+40000</f>
        <v>175570</v>
      </c>
      <c r="K16" s="55">
        <f>132471+38900</f>
        <v>171371</v>
      </c>
      <c r="L16" s="55">
        <f>207918.94-8750</f>
        <v>199168.94</v>
      </c>
      <c r="M16" s="55">
        <f>113218+13850</f>
        <v>127068</v>
      </c>
      <c r="N16" s="55">
        <f>132261+13600</f>
        <v>145861</v>
      </c>
      <c r="O16" s="55">
        <f>SUM(C16:N16)</f>
        <v>1554081.94</v>
      </c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</row>
    <row r="17" spans="1:37" x14ac:dyDescent="0.15">
      <c r="O17" s="64"/>
      <c r="AF17" s="73"/>
      <c r="AG17" s="73"/>
      <c r="AH17" s="73"/>
      <c r="AI17" s="73"/>
      <c r="AJ17" s="73"/>
      <c r="AK17" s="73"/>
    </row>
    <row r="18" spans="1:37" x14ac:dyDescent="0.15">
      <c r="N18" s="64"/>
      <c r="AF18" s="73"/>
      <c r="AG18" s="73"/>
      <c r="AH18" s="73"/>
      <c r="AI18" s="73"/>
      <c r="AJ18" s="73"/>
      <c r="AK18" s="73"/>
    </row>
    <row r="19" spans="1:37" x14ac:dyDescent="0.15">
      <c r="A19" s="67" t="s">
        <v>14</v>
      </c>
      <c r="J19" s="64"/>
      <c r="AF19" s="73"/>
      <c r="AG19" s="73"/>
      <c r="AH19" s="73"/>
      <c r="AI19" s="73"/>
      <c r="AJ19" s="73"/>
      <c r="AK19" s="73"/>
    </row>
    <row r="20" spans="1:37" x14ac:dyDescent="0.15">
      <c r="A20" s="68" t="s">
        <v>21</v>
      </c>
      <c r="C20" s="64">
        <f>O47</f>
        <v>428852</v>
      </c>
      <c r="AF20" s="73"/>
      <c r="AG20" s="73"/>
      <c r="AH20" s="73"/>
      <c r="AI20" s="73"/>
      <c r="AJ20" s="73"/>
      <c r="AK20" s="73"/>
    </row>
    <row r="21" spans="1:37" x14ac:dyDescent="0.15">
      <c r="A21" s="68" t="s">
        <v>22</v>
      </c>
      <c r="C21" s="64">
        <f>O48</f>
        <v>0</v>
      </c>
      <c r="AF21" s="73"/>
      <c r="AG21" s="73"/>
      <c r="AH21" s="73"/>
      <c r="AI21" s="73"/>
      <c r="AJ21" s="73"/>
      <c r="AK21" s="73"/>
    </row>
    <row r="22" spans="1:37" x14ac:dyDescent="0.15">
      <c r="A22" s="68" t="s">
        <v>43</v>
      </c>
      <c r="C22" s="64">
        <f>O49</f>
        <v>38668</v>
      </c>
      <c r="AF22" s="73"/>
      <c r="AG22" s="73"/>
      <c r="AH22" s="73"/>
      <c r="AI22" s="73"/>
      <c r="AJ22" s="73"/>
      <c r="AK22" s="73"/>
    </row>
    <row r="23" spans="1:37" x14ac:dyDescent="0.15">
      <c r="A23" s="61" t="s">
        <v>14</v>
      </c>
      <c r="B23" s="211"/>
      <c r="C23" s="55">
        <f>SUM(C20:C22)</f>
        <v>467520</v>
      </c>
      <c r="AF23" s="73"/>
      <c r="AG23" s="73"/>
      <c r="AH23" s="73"/>
      <c r="AI23" s="73"/>
      <c r="AJ23" s="73"/>
      <c r="AK23" s="73"/>
    </row>
    <row r="24" spans="1:37" x14ac:dyDescent="0.15">
      <c r="AF24" s="73"/>
      <c r="AG24" s="73"/>
      <c r="AH24" s="73"/>
      <c r="AI24" s="73"/>
      <c r="AJ24" s="73"/>
      <c r="AK24" s="73"/>
    </row>
    <row r="25" spans="1:37" x14ac:dyDescent="0.15">
      <c r="AF25" s="73"/>
      <c r="AG25" s="73"/>
      <c r="AH25" s="73"/>
      <c r="AI25" s="73"/>
      <c r="AJ25" s="73"/>
      <c r="AK25" s="73"/>
    </row>
    <row r="26" spans="1:37" x14ac:dyDescent="0.15">
      <c r="A26" s="67" t="s">
        <v>23</v>
      </c>
      <c r="C26" s="59">
        <v>37257</v>
      </c>
      <c r="D26" s="59">
        <v>37288</v>
      </c>
      <c r="E26" s="59">
        <v>37316</v>
      </c>
      <c r="F26" s="59">
        <v>37347</v>
      </c>
      <c r="G26" s="59">
        <v>37377</v>
      </c>
      <c r="H26" s="59">
        <v>37408</v>
      </c>
      <c r="I26" s="59">
        <v>37438</v>
      </c>
      <c r="J26" s="59">
        <v>37469</v>
      </c>
      <c r="K26" s="59">
        <v>37500</v>
      </c>
      <c r="L26" s="59">
        <v>37530</v>
      </c>
      <c r="M26" s="59">
        <v>37561</v>
      </c>
      <c r="N26" s="59">
        <v>37591</v>
      </c>
      <c r="O26" s="58"/>
      <c r="AF26" s="73"/>
      <c r="AG26" s="73"/>
      <c r="AH26" s="73"/>
      <c r="AI26" s="73"/>
      <c r="AJ26" s="73"/>
      <c r="AK26" s="73"/>
    </row>
    <row r="27" spans="1:37" x14ac:dyDescent="0.15"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69"/>
      <c r="AF27" s="73"/>
      <c r="AG27" s="73"/>
      <c r="AH27" s="73"/>
      <c r="AI27" s="73"/>
      <c r="AJ27" s="73"/>
      <c r="AK27" s="73"/>
    </row>
    <row r="28" spans="1:37" x14ac:dyDescent="0.15">
      <c r="A28" s="61" t="s">
        <v>24</v>
      </c>
      <c r="B28" s="62"/>
      <c r="C28" s="62">
        <f>'SPEC REPORT DETAILS'!J8+'SPEC REPORT DETAILS'!J20+'SPEC REPORT DETAILS'!J32+'SPEC REPORT DETAILS'!J44</f>
        <v>0</v>
      </c>
      <c r="D28" s="62">
        <f>'SPEC REPORT DETAILS'!K8+'SPEC REPORT DETAILS'!K20+'SPEC REPORT DETAILS'!K32+'SPEC REPORT DETAILS'!K44</f>
        <v>0</v>
      </c>
      <c r="E28" s="62">
        <f>'SPEC REPORT DETAILS'!L8+'SPEC REPORT DETAILS'!L20+'SPEC REPORT DETAILS'!L32+'SPEC REPORT DETAILS'!L44</f>
        <v>0</v>
      </c>
      <c r="F28" s="62">
        <f>'SPEC REPORT DETAILS'!M8+'SPEC REPORT DETAILS'!M20+'SPEC REPORT DETAILS'!M32+'SPEC REPORT DETAILS'!M44</f>
        <v>0</v>
      </c>
      <c r="G28" s="62">
        <f>'SPEC REPORT DETAILS'!N8+'SPEC REPORT DETAILS'!N20+'SPEC REPORT DETAILS'!N32+'SPEC REPORT DETAILS'!N44</f>
        <v>0</v>
      </c>
      <c r="H28" s="62">
        <f>'SPEC REPORT DETAILS'!O8+'SPEC REPORT DETAILS'!O20+'SPEC REPORT DETAILS'!O32+'SPEC REPORT DETAILS'!O44</f>
        <v>0</v>
      </c>
      <c r="I28" s="62">
        <f>'SPEC REPORT DETAILS'!P8+'SPEC REPORT DETAILS'!P20+'SPEC REPORT DETAILS'!P32+'SPEC REPORT DETAILS'!P44</f>
        <v>0</v>
      </c>
      <c r="J28" s="62">
        <f>'SPEC REPORT DETAILS'!Q8+'SPEC REPORT DETAILS'!Q20+'SPEC REPORT DETAILS'!Q32+'SPEC REPORT DETAILS'!Q44</f>
        <v>0</v>
      </c>
      <c r="K28" s="62">
        <f>'SPEC REPORT DETAILS'!R8+'SPEC REPORT DETAILS'!R20+'SPEC REPORT DETAILS'!R32+'SPEC REPORT DETAILS'!R44</f>
        <v>0</v>
      </c>
      <c r="L28" s="62">
        <f>'SPEC REPORT DETAILS'!S8+'SPEC REPORT DETAILS'!S20+'SPEC REPORT DETAILS'!S32+'SPEC REPORT DETAILS'!S44</f>
        <v>0</v>
      </c>
      <c r="M28" s="62">
        <f>'SPEC REPORT DETAILS'!T8+'SPEC REPORT DETAILS'!T20+'SPEC REPORT DETAILS'!T32+'SPEC REPORT DETAILS'!T44</f>
        <v>0</v>
      </c>
      <c r="N28" s="62">
        <f>'SPEC REPORT DETAILS'!U8+'SPEC REPORT DETAILS'!U20+'SPEC REPORT DETAILS'!U32+'SPEC REPORT DETAILS'!U44</f>
        <v>0</v>
      </c>
      <c r="O28" s="63"/>
    </row>
    <row r="29" spans="1:37" s="63" customFormat="1" x14ac:dyDescent="0.15">
      <c r="A29" s="72" t="s">
        <v>37</v>
      </c>
      <c r="C29" s="220">
        <f>'SPEC SUM FIXED INPUT PG'!C21</f>
        <v>0</v>
      </c>
      <c r="D29" s="220">
        <f>'SPEC SUM FIXED INPUT PG'!D21</f>
        <v>0</v>
      </c>
      <c r="E29" s="220">
        <f>'SPEC SUM FIXED INPUT PG'!E21</f>
        <v>0</v>
      </c>
      <c r="F29" s="220">
        <f>'SPEC SUM FIXED INPUT PG'!F21</f>
        <v>0</v>
      </c>
      <c r="G29" s="220">
        <f>'SPEC SUM FIXED INPUT PG'!G21</f>
        <v>0</v>
      </c>
      <c r="H29" s="220">
        <f>'SPEC SUM FIXED INPUT PG'!H21</f>
        <v>0</v>
      </c>
      <c r="I29" s="220">
        <f>'SPEC SUM FIXED INPUT PG'!I21</f>
        <v>0</v>
      </c>
      <c r="J29" s="220">
        <f>'SPEC SUM FIXED INPUT PG'!J21</f>
        <v>0</v>
      </c>
      <c r="K29" s="220">
        <f>'SPEC SUM FIXED INPUT PG'!K21</f>
        <v>0</v>
      </c>
      <c r="L29" s="220">
        <f>'SPEC SUM FIXED INPUT PG'!L21</f>
        <v>0</v>
      </c>
      <c r="M29" s="220">
        <f>'SPEC SUM FIXED INPUT PG'!M21</f>
        <v>0</v>
      </c>
      <c r="N29" s="220">
        <f>'SPEC SUM FIXED INPUT PG'!N21</f>
        <v>0</v>
      </c>
    </row>
    <row r="30" spans="1:37" s="63" customFormat="1" x14ac:dyDescent="0.15">
      <c r="A30" s="68" t="s">
        <v>0</v>
      </c>
      <c r="C30" s="60">
        <f>ROUND((C28-C29),0)</f>
        <v>0</v>
      </c>
      <c r="D30" s="60">
        <f t="shared" ref="D30:N30" si="0">ROUND((D28-D29),0)</f>
        <v>0</v>
      </c>
      <c r="E30" s="60">
        <f t="shared" si="0"/>
        <v>0</v>
      </c>
      <c r="F30" s="60">
        <f t="shared" si="0"/>
        <v>0</v>
      </c>
      <c r="G30" s="60">
        <f t="shared" si="0"/>
        <v>0</v>
      </c>
      <c r="H30" s="60">
        <f t="shared" si="0"/>
        <v>0</v>
      </c>
      <c r="I30" s="60">
        <f t="shared" si="0"/>
        <v>0</v>
      </c>
      <c r="J30" s="60">
        <f t="shared" si="0"/>
        <v>0</v>
      </c>
      <c r="K30" s="60">
        <f t="shared" si="0"/>
        <v>0</v>
      </c>
      <c r="L30" s="60">
        <f t="shared" si="0"/>
        <v>0</v>
      </c>
      <c r="M30" s="60">
        <f t="shared" si="0"/>
        <v>0</v>
      </c>
      <c r="N30" s="60">
        <f t="shared" si="0"/>
        <v>0</v>
      </c>
    </row>
    <row r="31" spans="1:37" s="63" customFormat="1" x14ac:dyDescent="0.15">
      <c r="N31" s="73"/>
    </row>
    <row r="32" spans="1:37" x14ac:dyDescent="0.15">
      <c r="A32" s="196" t="s">
        <v>1</v>
      </c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69"/>
      <c r="AF32" s="73"/>
      <c r="AG32" s="73"/>
      <c r="AH32" s="73"/>
      <c r="AI32" s="73"/>
      <c r="AJ32" s="73"/>
      <c r="AK32" s="73"/>
    </row>
    <row r="33" spans="1:37" x14ac:dyDescent="0.15">
      <c r="A33" s="64" t="s">
        <v>25</v>
      </c>
      <c r="C33" s="64">
        <f>'SPEC REPORT DETAILS'!J10+'SPEC REPORT DETAILS'!J22+'SPEC REPORT DETAILS'!J34+'SPEC REPORT DETAILS'!J47</f>
        <v>161699</v>
      </c>
      <c r="D33" s="64">
        <f>'SPEC REPORT DETAILS'!K10+'SPEC REPORT DETAILS'!K22+'SPEC REPORT DETAILS'!K34+'SPEC REPORT DETAILS'!K47</f>
        <v>145630</v>
      </c>
      <c r="E33" s="64">
        <f>'SPEC REPORT DETAILS'!L10+'SPEC REPORT DETAILS'!L22+'SPEC REPORT DETAILS'!L34+'SPEC REPORT DETAILS'!L47</f>
        <v>160841</v>
      </c>
      <c r="F33" s="64">
        <f>'SPEC REPORT DETAILS'!M10+'SPEC REPORT DETAILS'!M22+'SPEC REPORT DETAILS'!M34+'SPEC REPORT DETAILS'!M47</f>
        <v>-5541</v>
      </c>
      <c r="G33" s="64">
        <f>'SPEC REPORT DETAILS'!N10+'SPEC REPORT DETAILS'!N22+'SPEC REPORT DETAILS'!N34+'SPEC REPORT DETAILS'!N47</f>
        <v>-5724</v>
      </c>
      <c r="H33" s="64">
        <f>'SPEC REPORT DETAILS'!O10+'SPEC REPORT DETAILS'!O22+'SPEC REPORT DETAILS'!O34+'SPEC REPORT DETAILS'!O47</f>
        <v>-5525</v>
      </c>
      <c r="I33" s="64">
        <f>'SPEC REPORT DETAILS'!P10+'SPEC REPORT DETAILS'!P22+'SPEC REPORT DETAILS'!P34+'SPEC REPORT DETAILS'!P47</f>
        <v>-5698</v>
      </c>
      <c r="J33" s="64">
        <f>'SPEC REPORT DETAILS'!Q10+'SPEC REPORT DETAILS'!Q22+'SPEC REPORT DETAILS'!Q34+'SPEC REPORT DETAILS'!Q47</f>
        <v>-5684</v>
      </c>
      <c r="K33" s="64">
        <f>'SPEC REPORT DETAILS'!R10+'SPEC REPORT DETAILS'!R22+'SPEC REPORT DETAILS'!R34+'SPEC REPORT DETAILS'!R47</f>
        <v>-5488</v>
      </c>
      <c r="L33" s="64">
        <f>'SPEC REPORT DETAILS'!S10+'SPEC REPORT DETAILS'!S22+'SPEC REPORT DETAILS'!S34+'SPEC REPORT DETAILS'!S47</f>
        <v>-5658</v>
      </c>
      <c r="M33" s="64">
        <f>'SPEC REPORT DETAILS'!T10+'SPEC REPORT DETAILS'!T22+'SPEC REPORT DETAILS'!T34+'SPEC REPORT DETAILS'!T47</f>
        <v>0</v>
      </c>
      <c r="N33" s="64">
        <f>'SPEC REPORT DETAILS'!U10+'SPEC REPORT DETAILS'!U22+'SPEC REPORT DETAILS'!U34+'SPEC REPORT DETAILS'!U47</f>
        <v>0</v>
      </c>
      <c r="O33" s="65"/>
      <c r="AF33" s="73"/>
      <c r="AG33" s="73"/>
      <c r="AH33" s="73"/>
      <c r="AI33" s="73"/>
      <c r="AJ33" s="73"/>
      <c r="AK33" s="73"/>
    </row>
    <row r="34" spans="1:37" x14ac:dyDescent="0.15">
      <c r="A34" s="64" t="s">
        <v>26</v>
      </c>
      <c r="C34" s="66">
        <f>'SPEC REPORT DETAILS'!J11+'SPEC REPORT DETAILS'!J23+'SPEC REPORT DETAILS'!J35+'SPEC REPORT DETAILS'!J47</f>
        <v>0</v>
      </c>
      <c r="D34" s="66">
        <f>'SPEC REPORT DETAILS'!K11+'SPEC REPORT DETAILS'!K23+'SPEC REPORT DETAILS'!K35+'SPEC REPORT DETAILS'!K47</f>
        <v>0</v>
      </c>
      <c r="E34" s="66">
        <f>'SPEC REPORT DETAILS'!L11+'SPEC REPORT DETAILS'!L23+'SPEC REPORT DETAILS'!L35+'SPEC REPORT DETAILS'!L47</f>
        <v>0</v>
      </c>
      <c r="F34" s="66">
        <f>'SPEC REPORT DETAILS'!M11+'SPEC REPORT DETAILS'!M23+'SPEC REPORT DETAILS'!M35+'SPEC REPORT DETAILS'!M47</f>
        <v>0</v>
      </c>
      <c r="G34" s="66">
        <f>'SPEC REPORT DETAILS'!N11+'SPEC REPORT DETAILS'!N23+'SPEC REPORT DETAILS'!N35+'SPEC REPORT DETAILS'!N47</f>
        <v>0</v>
      </c>
      <c r="H34" s="66">
        <f>'SPEC REPORT DETAILS'!O11+'SPEC REPORT DETAILS'!O23+'SPEC REPORT DETAILS'!O35+'SPEC REPORT DETAILS'!O47</f>
        <v>0</v>
      </c>
      <c r="I34" s="66">
        <f>'SPEC REPORT DETAILS'!P11+'SPEC REPORT DETAILS'!P23+'SPEC REPORT DETAILS'!P35+'SPEC REPORT DETAILS'!P47</f>
        <v>0</v>
      </c>
      <c r="J34" s="66">
        <f>'SPEC REPORT DETAILS'!Q11+'SPEC REPORT DETAILS'!Q23+'SPEC REPORT DETAILS'!Q35+'SPEC REPORT DETAILS'!Q47</f>
        <v>0</v>
      </c>
      <c r="K34" s="66">
        <f>'SPEC REPORT DETAILS'!R11+'SPEC REPORT DETAILS'!R23+'SPEC REPORT DETAILS'!R35+'SPEC REPORT DETAILS'!R47</f>
        <v>0</v>
      </c>
      <c r="L34" s="66">
        <f>'SPEC REPORT DETAILS'!S11+'SPEC REPORT DETAILS'!S23+'SPEC REPORT DETAILS'!S35+'SPEC REPORT DETAILS'!S47</f>
        <v>0</v>
      </c>
      <c r="M34" s="66">
        <f>'SPEC REPORT DETAILS'!T11+'SPEC REPORT DETAILS'!T23+'SPEC REPORT DETAILS'!T35+'SPEC REPORT DETAILS'!T47</f>
        <v>0</v>
      </c>
      <c r="N34" s="66">
        <f>'SPEC REPORT DETAILS'!U11+'SPEC REPORT DETAILS'!U23+'SPEC REPORT DETAILS'!U35+'SPEC REPORT DETAILS'!U47</f>
        <v>0</v>
      </c>
      <c r="O34" s="65"/>
    </row>
    <row r="35" spans="1:37" x14ac:dyDescent="0.15">
      <c r="A35" s="64" t="s">
        <v>42</v>
      </c>
      <c r="B35" s="213"/>
      <c r="C35" s="64">
        <f>'SPEC BASIS'!C17</f>
        <v>-15804</v>
      </c>
      <c r="D35" s="64">
        <f>'SPEC BASIS'!D17</f>
        <v>-14234</v>
      </c>
      <c r="E35" s="64">
        <f>'SPEC BASIS'!E17</f>
        <v>-15720</v>
      </c>
      <c r="F35" s="64">
        <f>'SPEC BASIS'!F17</f>
        <v>11898</v>
      </c>
      <c r="G35" s="64">
        <f>'SPEC BASIS'!G17</f>
        <v>12289</v>
      </c>
      <c r="H35" s="64">
        <f>'SPEC BASIS'!H17</f>
        <v>11866</v>
      </c>
      <c r="I35" s="64">
        <f>'SPEC BASIS'!I17</f>
        <v>12234</v>
      </c>
      <c r="J35" s="64">
        <f>'SPEC BASIS'!J17</f>
        <v>12206</v>
      </c>
      <c r="K35" s="64">
        <f>'SPEC BASIS'!K17</f>
        <v>11784</v>
      </c>
      <c r="L35" s="64">
        <f>'SPEC BASIS'!L17</f>
        <v>12149</v>
      </c>
      <c r="M35" s="64">
        <f>'SPEC BASIS'!M17</f>
        <v>0</v>
      </c>
      <c r="N35" s="64">
        <f>'SPEC BASIS'!N17</f>
        <v>0</v>
      </c>
    </row>
    <row r="36" spans="1:37" s="56" customFormat="1" x14ac:dyDescent="0.15">
      <c r="A36" s="61" t="s">
        <v>27</v>
      </c>
      <c r="B36" s="214"/>
      <c r="C36" s="55">
        <f>SUM(C33:C35)</f>
        <v>145895</v>
      </c>
      <c r="D36" s="55">
        <f t="shared" ref="D36:N36" si="1">SUM(D33:D35)</f>
        <v>131396</v>
      </c>
      <c r="E36" s="55">
        <f t="shared" si="1"/>
        <v>145121</v>
      </c>
      <c r="F36" s="55">
        <f t="shared" si="1"/>
        <v>6357</v>
      </c>
      <c r="G36" s="55">
        <f t="shared" si="1"/>
        <v>6565</v>
      </c>
      <c r="H36" s="55">
        <f t="shared" si="1"/>
        <v>6341</v>
      </c>
      <c r="I36" s="55">
        <f t="shared" si="1"/>
        <v>6536</v>
      </c>
      <c r="J36" s="55">
        <f t="shared" si="1"/>
        <v>6522</v>
      </c>
      <c r="K36" s="55">
        <f t="shared" si="1"/>
        <v>6296</v>
      </c>
      <c r="L36" s="55">
        <f t="shared" si="1"/>
        <v>6491</v>
      </c>
      <c r="M36" s="55">
        <f t="shared" si="1"/>
        <v>0</v>
      </c>
      <c r="N36" s="55">
        <f t="shared" si="1"/>
        <v>0</v>
      </c>
    </row>
    <row r="37" spans="1:37" x14ac:dyDescent="0.15">
      <c r="A37" s="67" t="s">
        <v>2</v>
      </c>
      <c r="C37" s="215">
        <f>'SPEC BASIS'!C18+'SPEC SUM FIXED INPUT PG'!C28</f>
        <v>145880</v>
      </c>
      <c r="D37" s="215">
        <f>'SPEC BASIS'!D18+'SPEC SUM FIXED INPUT PG'!D28</f>
        <v>131385</v>
      </c>
      <c r="E37" s="215">
        <f>'SPEC BASIS'!E18+'SPEC SUM FIXED INPUT PG'!E28</f>
        <v>145108</v>
      </c>
      <c r="F37" s="215">
        <f>'SPEC BASIS'!F18+'SPEC SUM FIXED INPUT PG'!F28</f>
        <v>6356</v>
      </c>
      <c r="G37" s="215">
        <f>'SPEC BASIS'!G18+'SPEC SUM FIXED INPUT PG'!G28</f>
        <v>6565</v>
      </c>
      <c r="H37" s="215">
        <f>'SPEC BASIS'!H18+'SPEC SUM FIXED INPUT PG'!H28</f>
        <v>6339</v>
      </c>
      <c r="I37" s="215">
        <f>'SPEC BASIS'!I18+'SPEC SUM FIXED INPUT PG'!I28</f>
        <v>6536</v>
      </c>
      <c r="J37" s="215">
        <f>'SPEC BASIS'!J18+'SPEC SUM FIXED INPUT PG'!J28</f>
        <v>6521</v>
      </c>
      <c r="K37" s="215">
        <f>'SPEC BASIS'!K18+'SPEC SUM FIXED INPUT PG'!K28</f>
        <v>6295</v>
      </c>
      <c r="L37" s="215">
        <f>'SPEC BASIS'!L18+'SPEC SUM FIXED INPUT PG'!L28</f>
        <v>6490</v>
      </c>
      <c r="M37" s="215">
        <f>'SPEC BASIS'!M18+'SPEC SUM FIXED INPUT PG'!M28</f>
        <v>0</v>
      </c>
      <c r="N37" s="215">
        <f>'SPEC BASIS'!N18+'SPEC SUM FIXED INPUT PG'!N28</f>
        <v>0</v>
      </c>
    </row>
    <row r="38" spans="1:37" x14ac:dyDescent="0.15">
      <c r="A38" s="68" t="s">
        <v>0</v>
      </c>
      <c r="C38" s="64">
        <f>C36-C37</f>
        <v>15</v>
      </c>
      <c r="D38" s="64">
        <f t="shared" ref="D38:N38" si="2">D36-D37</f>
        <v>11</v>
      </c>
      <c r="E38" s="64">
        <f t="shared" si="2"/>
        <v>13</v>
      </c>
      <c r="F38" s="64">
        <f t="shared" si="2"/>
        <v>1</v>
      </c>
      <c r="G38" s="64">
        <f t="shared" si="2"/>
        <v>0</v>
      </c>
      <c r="H38" s="64">
        <f t="shared" si="2"/>
        <v>2</v>
      </c>
      <c r="I38" s="64">
        <f t="shared" si="2"/>
        <v>0</v>
      </c>
      <c r="J38" s="64">
        <f t="shared" si="2"/>
        <v>1</v>
      </c>
      <c r="K38" s="64">
        <f t="shared" si="2"/>
        <v>1</v>
      </c>
      <c r="L38" s="64">
        <f t="shared" si="2"/>
        <v>1</v>
      </c>
      <c r="M38" s="64">
        <f t="shared" si="2"/>
        <v>0</v>
      </c>
      <c r="N38" s="64">
        <f t="shared" si="2"/>
        <v>0</v>
      </c>
    </row>
    <row r="40" spans="1:37" x14ac:dyDescent="0.15">
      <c r="A40" s="67" t="s">
        <v>23</v>
      </c>
      <c r="C40" s="59">
        <v>37622</v>
      </c>
      <c r="D40" s="59">
        <v>37653</v>
      </c>
      <c r="E40" s="59">
        <v>37681</v>
      </c>
      <c r="F40" s="59">
        <v>37712</v>
      </c>
      <c r="G40" s="59">
        <v>37742</v>
      </c>
      <c r="H40" s="59">
        <v>37773</v>
      </c>
      <c r="I40" s="59">
        <v>37803</v>
      </c>
      <c r="J40" s="59">
        <v>37834</v>
      </c>
      <c r="K40" s="59">
        <v>37865</v>
      </c>
      <c r="L40" s="59">
        <v>37895</v>
      </c>
      <c r="M40" s="59">
        <v>37926</v>
      </c>
      <c r="N40" s="59">
        <v>37956</v>
      </c>
      <c r="O40" s="59" t="s">
        <v>19</v>
      </c>
    </row>
    <row r="41" spans="1:37" x14ac:dyDescent="0.15"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O41" s="216"/>
    </row>
    <row r="42" spans="1:37" x14ac:dyDescent="0.15">
      <c r="A42" s="61" t="s">
        <v>24</v>
      </c>
      <c r="B42" s="62"/>
      <c r="C42" s="62">
        <f>'SPEC REPORT DETAILS'!V8+'SPEC REPORT DETAILS'!V20+'SPEC REPORT DETAILS'!V32+'SPEC REPORT DETAILS'!V44</f>
        <v>0</v>
      </c>
      <c r="D42" s="62">
        <f>'SPEC REPORT DETAILS'!W8+'SPEC REPORT DETAILS'!W20+'SPEC REPORT DETAILS'!W32+'SPEC REPORT DETAILS'!W44</f>
        <v>0</v>
      </c>
      <c r="E42" s="62">
        <f>'SPEC REPORT DETAILS'!X8+'SPEC REPORT DETAILS'!X20+'SPEC REPORT DETAILS'!X32+'SPEC REPORT DETAILS'!X44</f>
        <v>0</v>
      </c>
      <c r="F42" s="62">
        <f>'SPEC REPORT DETAILS'!Y8+'SPEC REPORT DETAILS'!Y20+'SPEC REPORT DETAILS'!Y32+'SPEC REPORT DETAILS'!Y44</f>
        <v>0</v>
      </c>
      <c r="G42" s="62">
        <f>'SPEC REPORT DETAILS'!Z8+'SPEC REPORT DETAILS'!Z20+'SPEC REPORT DETAILS'!Z32+'SPEC REPORT DETAILS'!Z44</f>
        <v>0</v>
      </c>
      <c r="H42" s="62">
        <f>'SPEC REPORT DETAILS'!AA8+'SPEC REPORT DETAILS'!AA20+'SPEC REPORT DETAILS'!AA32+'SPEC REPORT DETAILS'!AA44</f>
        <v>0</v>
      </c>
      <c r="I42" s="62">
        <f>'SPEC REPORT DETAILS'!AB8+'SPEC REPORT DETAILS'!AB20+'SPEC REPORT DETAILS'!AB32+'SPEC REPORT DETAILS'!AB44</f>
        <v>0</v>
      </c>
      <c r="J42" s="62">
        <f>'SPEC REPORT DETAILS'!AC8+'SPEC REPORT DETAILS'!AC20+'SPEC REPORT DETAILS'!AC32+'SPEC REPORT DETAILS'!AC44</f>
        <v>0</v>
      </c>
      <c r="K42" s="62">
        <f>'SPEC REPORT DETAILS'!AD8+'SPEC REPORT DETAILS'!AD20+'SPEC REPORT DETAILS'!AD32+'SPEC REPORT DETAILS'!AD44</f>
        <v>0</v>
      </c>
      <c r="L42" s="62">
        <f>'SPEC REPORT DETAILS'!AE8+'SPEC REPORT DETAILS'!AE20+'SPEC REPORT DETAILS'!AE32+'SPEC REPORT DETAILS'!AE44</f>
        <v>0</v>
      </c>
      <c r="M42" s="62">
        <f>'SPEC REPORT DETAILS'!AF8+'SPEC REPORT DETAILS'!AF20+'SPEC REPORT DETAILS'!AF32+'SPEC REPORT DETAILS'!AF44</f>
        <v>0</v>
      </c>
      <c r="N42" s="62">
        <f>'SPEC REPORT DETAILS'!AG8+'SPEC REPORT DETAILS'!AG20+'SPEC REPORT DETAILS'!AG32+'SPEC REPORT DETAILS'!AG44</f>
        <v>0</v>
      </c>
      <c r="O42" s="63"/>
    </row>
    <row r="43" spans="1:37" s="63" customFormat="1" x14ac:dyDescent="0.15">
      <c r="A43" s="72" t="s">
        <v>37</v>
      </c>
      <c r="C43" s="212">
        <f>'SPEC SUM FIXED INPUT PG'!O21</f>
        <v>0</v>
      </c>
      <c r="D43" s="212">
        <f>'SPEC SUM FIXED INPUT PG'!P21</f>
        <v>0</v>
      </c>
      <c r="E43" s="212">
        <f>'SPEC SUM FIXED INPUT PG'!Q21</f>
        <v>0</v>
      </c>
      <c r="F43" s="212">
        <f>'SPEC SUM FIXED INPUT PG'!R21</f>
        <v>0</v>
      </c>
      <c r="G43" s="212">
        <f>'SPEC SUM FIXED INPUT PG'!S21</f>
        <v>0</v>
      </c>
      <c r="H43" s="212">
        <f>'SPEC SUM FIXED INPUT PG'!T21</f>
        <v>0</v>
      </c>
      <c r="I43" s="212">
        <f>'SPEC SUM FIXED INPUT PG'!U21</f>
        <v>0</v>
      </c>
      <c r="J43" s="212">
        <f>'SPEC SUM FIXED INPUT PG'!V21</f>
        <v>0</v>
      </c>
      <c r="K43" s="212">
        <f>'SPEC SUM FIXED INPUT PG'!W21</f>
        <v>0</v>
      </c>
      <c r="L43" s="212">
        <f>'SPEC SUM FIXED INPUT PG'!X21</f>
        <v>0</v>
      </c>
      <c r="M43" s="212">
        <f>'SPEC SUM FIXED INPUT PG'!Y21</f>
        <v>0</v>
      </c>
      <c r="N43" s="212">
        <f>'SPEC SUM FIXED INPUT PG'!Z21</f>
        <v>0</v>
      </c>
      <c r="O43" s="60"/>
    </row>
    <row r="44" spans="1:37" s="63" customFormat="1" x14ac:dyDescent="0.15">
      <c r="A44" s="68" t="s">
        <v>0</v>
      </c>
      <c r="C44" s="60">
        <f t="shared" ref="C44:N44" si="3">C42-C43</f>
        <v>0</v>
      </c>
      <c r="D44" s="60">
        <f t="shared" si="3"/>
        <v>0</v>
      </c>
      <c r="E44" s="60">
        <f t="shared" si="3"/>
        <v>0</v>
      </c>
      <c r="F44" s="60">
        <f t="shared" si="3"/>
        <v>0</v>
      </c>
      <c r="G44" s="60">
        <f t="shared" si="3"/>
        <v>0</v>
      </c>
      <c r="H44" s="60">
        <f t="shared" si="3"/>
        <v>0</v>
      </c>
      <c r="I44" s="60">
        <f t="shared" si="3"/>
        <v>0</v>
      </c>
      <c r="J44" s="60">
        <f t="shared" si="3"/>
        <v>0</v>
      </c>
      <c r="K44" s="60">
        <f t="shared" si="3"/>
        <v>0</v>
      </c>
      <c r="L44" s="60">
        <f t="shared" si="3"/>
        <v>0</v>
      </c>
      <c r="M44" s="60">
        <f t="shared" si="3"/>
        <v>0</v>
      </c>
      <c r="N44" s="60">
        <f t="shared" si="3"/>
        <v>0</v>
      </c>
      <c r="O44" s="60"/>
    </row>
    <row r="45" spans="1:37" x14ac:dyDescent="0.15"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O45" s="216"/>
    </row>
    <row r="46" spans="1:37" x14ac:dyDescent="0.15">
      <c r="A46" s="196" t="s">
        <v>1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O46" s="216"/>
    </row>
    <row r="47" spans="1:37" x14ac:dyDescent="0.15">
      <c r="A47" s="64" t="s">
        <v>25</v>
      </c>
      <c r="C47" s="64">
        <f>'SPEC REPORT DETAILS'!V10+'SPEC REPORT DETAILS'!V22+'SPEC REPORT DETAILS'!V34+'SPEC REPORT DETAILS'!V47</f>
        <v>0</v>
      </c>
      <c r="D47" s="64">
        <f>'SPEC REPORT DETAILS'!W10+'SPEC REPORT DETAILS'!W22+'SPEC REPORT DETAILS'!W34+'SPEC REPORT DETAILS'!W47</f>
        <v>0</v>
      </c>
      <c r="E47" s="64">
        <f>'SPEC REPORT DETAILS'!X10+'SPEC REPORT DETAILS'!X22+'SPEC REPORT DETAILS'!X34+'SPEC REPORT DETAILS'!X47</f>
        <v>0</v>
      </c>
      <c r="F47" s="64">
        <f>'SPEC REPORT DETAILS'!Y10+'SPEC REPORT DETAILS'!Y22+'SPEC REPORT DETAILS'!Y34+'SPEC REPORT DETAILS'!Y47</f>
        <v>0</v>
      </c>
      <c r="G47" s="64">
        <f>'SPEC REPORT DETAILS'!Z10+'SPEC REPORT DETAILS'!Z22+'SPEC REPORT DETAILS'!Z34+'SPEC REPORT DETAILS'!Z47</f>
        <v>0</v>
      </c>
      <c r="H47" s="64">
        <f>'SPEC REPORT DETAILS'!AA10+'SPEC REPORT DETAILS'!AA22+'SPEC REPORT DETAILS'!AA34+'SPEC REPORT DETAILS'!AA47</f>
        <v>0</v>
      </c>
      <c r="I47" s="64">
        <f>'SPEC REPORT DETAILS'!AB10+'SPEC REPORT DETAILS'!AB22+'SPEC REPORT DETAILS'!AB34+'SPEC REPORT DETAILS'!AB47</f>
        <v>0</v>
      </c>
      <c r="J47" s="64">
        <f>'SPEC REPORT DETAILS'!AC10+'SPEC REPORT DETAILS'!AC22+'SPEC REPORT DETAILS'!AC34+'SPEC REPORT DETAILS'!AC47</f>
        <v>0</v>
      </c>
      <c r="K47" s="64">
        <f>'SPEC REPORT DETAILS'!AD10+'SPEC REPORT DETAILS'!AD22+'SPEC REPORT DETAILS'!AD34+'SPEC REPORT DETAILS'!AD47</f>
        <v>0</v>
      </c>
      <c r="L47" s="64">
        <f>'SPEC REPORT DETAILS'!AE10+'SPEC REPORT DETAILS'!AE22+'SPEC REPORT DETAILS'!AE34+'SPEC REPORT DETAILS'!AE47</f>
        <v>0</v>
      </c>
      <c r="M47" s="64">
        <f>'SPEC REPORT DETAILS'!AF10+'SPEC REPORT DETAILS'!AF22+'SPEC REPORT DETAILS'!AF34+'SPEC REPORT DETAILS'!AF47</f>
        <v>0</v>
      </c>
      <c r="N47" s="64">
        <f>'SPEC REPORT DETAILS'!AG10+'SPEC REPORT DETAILS'!AG22+'SPEC REPORT DETAILS'!AG34+'SPEC REPORT DETAILS'!AG47</f>
        <v>0</v>
      </c>
      <c r="O47" s="66">
        <f>SUM(C33:N33)+SUM(C47:N47)</f>
        <v>428852</v>
      </c>
    </row>
    <row r="48" spans="1:37" ht="11.25" customHeight="1" x14ac:dyDescent="0.15">
      <c r="A48" s="64" t="s">
        <v>26</v>
      </c>
      <c r="C48" s="64">
        <f>'SPEC REPORT DETAILS'!V11+'SPEC REPORT DETAILS'!V23+'SPEC REPORT DETAILS'!V35+'SPEC REPORT DETAILS'!V47</f>
        <v>0</v>
      </c>
      <c r="D48" s="64">
        <f>'SPEC REPORT DETAILS'!W11+'SPEC REPORT DETAILS'!W23+'SPEC REPORT DETAILS'!W35+'SPEC REPORT DETAILS'!W47</f>
        <v>0</v>
      </c>
      <c r="E48" s="64">
        <f>'SPEC REPORT DETAILS'!X11+'SPEC REPORT DETAILS'!X23+'SPEC REPORT DETAILS'!X35+'SPEC REPORT DETAILS'!X47</f>
        <v>0</v>
      </c>
      <c r="F48" s="64">
        <f>'SPEC REPORT DETAILS'!Y11+'SPEC REPORT DETAILS'!Y23+'SPEC REPORT DETAILS'!Y35+'SPEC REPORT DETAILS'!Y47</f>
        <v>0</v>
      </c>
      <c r="G48" s="64">
        <f>'SPEC REPORT DETAILS'!Z11+'SPEC REPORT DETAILS'!Z23+'SPEC REPORT DETAILS'!Z35+'SPEC REPORT DETAILS'!Z47</f>
        <v>0</v>
      </c>
      <c r="H48" s="64">
        <f>'SPEC REPORT DETAILS'!AA11+'SPEC REPORT DETAILS'!AA23+'SPEC REPORT DETAILS'!AA35+'SPEC REPORT DETAILS'!AA47</f>
        <v>0</v>
      </c>
      <c r="I48" s="64">
        <f>'SPEC REPORT DETAILS'!AB11+'SPEC REPORT DETAILS'!AB23+'SPEC REPORT DETAILS'!AB35+'SPEC REPORT DETAILS'!AB47</f>
        <v>0</v>
      </c>
      <c r="J48" s="64">
        <f>'SPEC REPORT DETAILS'!AC11+'SPEC REPORT DETAILS'!AC23+'SPEC REPORT DETAILS'!AC35+'SPEC REPORT DETAILS'!AC47</f>
        <v>0</v>
      </c>
      <c r="K48" s="64">
        <f>'SPEC REPORT DETAILS'!AD11+'SPEC REPORT DETAILS'!AD23+'SPEC REPORT DETAILS'!AD35+'SPEC REPORT DETAILS'!AD47</f>
        <v>0</v>
      </c>
      <c r="L48" s="64">
        <f>'SPEC REPORT DETAILS'!AE11+'SPEC REPORT DETAILS'!AE23+'SPEC REPORT DETAILS'!AE35+'SPEC REPORT DETAILS'!AE47</f>
        <v>0</v>
      </c>
      <c r="M48" s="64">
        <f>'SPEC REPORT DETAILS'!AF11+'SPEC REPORT DETAILS'!AF23+'SPEC REPORT DETAILS'!AF35+'SPEC REPORT DETAILS'!AF47</f>
        <v>0</v>
      </c>
      <c r="N48" s="64">
        <f>'SPEC REPORT DETAILS'!AG11+'SPEC REPORT DETAILS'!AG23+'SPEC REPORT DETAILS'!AG35+'SPEC REPORT DETAILS'!AG47</f>
        <v>0</v>
      </c>
      <c r="O48" s="66">
        <f>SUM(C34:N34)+SUM(C48:N48)</f>
        <v>0</v>
      </c>
    </row>
    <row r="49" spans="1:21" x14ac:dyDescent="0.15">
      <c r="A49" s="64" t="s">
        <v>42</v>
      </c>
      <c r="C49" s="64">
        <f>'SPEC BASIS'!O17</f>
        <v>0</v>
      </c>
      <c r="D49" s="64">
        <f>'SPEC BASIS'!P17</f>
        <v>0</v>
      </c>
      <c r="E49" s="64">
        <f>'SPEC BASIS'!Q17</f>
        <v>0</v>
      </c>
      <c r="F49" s="64">
        <f>'SPEC BASIS'!R17</f>
        <v>0</v>
      </c>
      <c r="G49" s="64">
        <f>'SPEC BASIS'!S17</f>
        <v>0</v>
      </c>
      <c r="H49" s="64">
        <f>'SPEC BASIS'!T17</f>
        <v>0</v>
      </c>
      <c r="I49" s="64">
        <f>'SPEC BASIS'!U17</f>
        <v>0</v>
      </c>
      <c r="J49" s="64">
        <f>'SPEC BASIS'!V17</f>
        <v>0</v>
      </c>
      <c r="K49" s="64">
        <f>'SPEC BASIS'!W17</f>
        <v>0</v>
      </c>
      <c r="L49" s="64">
        <f>'SPEC BASIS'!X17</f>
        <v>0</v>
      </c>
      <c r="M49" s="64">
        <f>'SPEC BASIS'!Y17</f>
        <v>0</v>
      </c>
      <c r="N49" s="64">
        <f>'SPEC BASIS'!Z17</f>
        <v>0</v>
      </c>
      <c r="O49" s="66">
        <f>SUM(C35:N35)+SUM(C49:N49)</f>
        <v>38668</v>
      </c>
    </row>
    <row r="50" spans="1:21" x14ac:dyDescent="0.15">
      <c r="A50" s="61" t="s">
        <v>27</v>
      </c>
      <c r="B50" s="55"/>
      <c r="C50" s="217">
        <f>SUM(C47:C49)</f>
        <v>0</v>
      </c>
      <c r="D50" s="217">
        <f>SUM(D47:D49)</f>
        <v>0</v>
      </c>
      <c r="E50" s="217">
        <f t="shared" ref="E50:N50" si="4">SUM(E47:E49)</f>
        <v>0</v>
      </c>
      <c r="F50" s="217">
        <f t="shared" si="4"/>
        <v>0</v>
      </c>
      <c r="G50" s="217">
        <f t="shared" si="4"/>
        <v>0</v>
      </c>
      <c r="H50" s="217">
        <f t="shared" si="4"/>
        <v>0</v>
      </c>
      <c r="I50" s="217">
        <f t="shared" si="4"/>
        <v>0</v>
      </c>
      <c r="J50" s="217">
        <f t="shared" si="4"/>
        <v>0</v>
      </c>
      <c r="K50" s="217">
        <f t="shared" si="4"/>
        <v>0</v>
      </c>
      <c r="L50" s="217">
        <f t="shared" si="4"/>
        <v>0</v>
      </c>
      <c r="M50" s="217">
        <f t="shared" si="4"/>
        <v>0</v>
      </c>
      <c r="N50" s="217">
        <f t="shared" si="4"/>
        <v>0</v>
      </c>
      <c r="O50" s="217">
        <f>SUM(C36:N36)+SUM(C50:N50)</f>
        <v>467520</v>
      </c>
    </row>
    <row r="51" spans="1:21" x14ac:dyDescent="0.15">
      <c r="A51" s="67" t="s">
        <v>2</v>
      </c>
      <c r="C51" s="215">
        <f>'SPEC BASIS'!O18+'SPEC SUM FIXED INPUT PG'!O28</f>
        <v>0</v>
      </c>
      <c r="D51" s="215">
        <f>'SPEC BASIS'!P18+'SPEC SUM FIXED INPUT PG'!P28</f>
        <v>0</v>
      </c>
      <c r="E51" s="215">
        <f>'SPEC BASIS'!Q18+'SPEC SUM FIXED INPUT PG'!Q28</f>
        <v>0</v>
      </c>
      <c r="F51" s="215">
        <f>'SPEC BASIS'!R18+'SPEC SUM FIXED INPUT PG'!R28</f>
        <v>0</v>
      </c>
      <c r="G51" s="215">
        <f>'SPEC BASIS'!S18+'SPEC SUM FIXED INPUT PG'!S28</f>
        <v>0</v>
      </c>
      <c r="H51" s="215">
        <f>'SPEC BASIS'!T18+'SPEC SUM FIXED INPUT PG'!T28</f>
        <v>0</v>
      </c>
      <c r="I51" s="215">
        <f>'SPEC BASIS'!U18+'SPEC SUM FIXED INPUT PG'!U28</f>
        <v>0</v>
      </c>
      <c r="J51" s="215">
        <f>'SPEC BASIS'!V18+'SPEC SUM FIXED INPUT PG'!V28</f>
        <v>0</v>
      </c>
      <c r="K51" s="215">
        <f>'SPEC BASIS'!W18+'SPEC SUM FIXED INPUT PG'!W28</f>
        <v>0</v>
      </c>
      <c r="L51" s="215">
        <f>'SPEC BASIS'!X18+'SPEC SUM FIXED INPUT PG'!X28</f>
        <v>0</v>
      </c>
      <c r="M51" s="215">
        <f>'SPEC BASIS'!Y18+'SPEC SUM FIXED INPUT PG'!Y28</f>
        <v>0</v>
      </c>
      <c r="N51" s="215">
        <f>'SPEC BASIS'!Z18+'SPEC SUM FIXED INPUT PG'!Z28</f>
        <v>0</v>
      </c>
      <c r="O51" s="215">
        <f>SUM(C51:N51)+SUM(C37:N37)</f>
        <v>467475</v>
      </c>
      <c r="P51" s="66"/>
      <c r="Q51" s="66"/>
      <c r="R51" s="66"/>
      <c r="S51" s="66"/>
      <c r="T51" s="66"/>
      <c r="U51" s="218"/>
    </row>
    <row r="52" spans="1:21" x14ac:dyDescent="0.15">
      <c r="A52" s="68" t="s">
        <v>0</v>
      </c>
      <c r="C52" s="64">
        <f t="shared" ref="C52:N52" si="5">C50-C51</f>
        <v>0</v>
      </c>
      <c r="D52" s="64">
        <f t="shared" si="5"/>
        <v>0</v>
      </c>
      <c r="E52" s="64">
        <f t="shared" si="5"/>
        <v>0</v>
      </c>
      <c r="F52" s="64">
        <f t="shared" si="5"/>
        <v>0</v>
      </c>
      <c r="G52" s="64">
        <f t="shared" si="5"/>
        <v>0</v>
      </c>
      <c r="H52" s="64">
        <f t="shared" si="5"/>
        <v>0</v>
      </c>
      <c r="I52" s="64">
        <f t="shared" si="5"/>
        <v>0</v>
      </c>
      <c r="J52" s="64">
        <f t="shared" si="5"/>
        <v>0</v>
      </c>
      <c r="K52" s="64">
        <f t="shared" si="5"/>
        <v>0</v>
      </c>
      <c r="L52" s="64">
        <f t="shared" si="5"/>
        <v>0</v>
      </c>
      <c r="M52" s="64">
        <f t="shared" si="5"/>
        <v>0</v>
      </c>
      <c r="N52" s="64">
        <f t="shared" si="5"/>
        <v>0</v>
      </c>
      <c r="O52" s="64">
        <f>O50-O51</f>
        <v>45</v>
      </c>
    </row>
    <row r="69" spans="3:37" x14ac:dyDescent="0.15"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</row>
    <row r="70" spans="3:37" x14ac:dyDescent="0.15"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</row>
    <row r="71" spans="3:37" x14ac:dyDescent="0.15"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</row>
    <row r="72" spans="3:37" x14ac:dyDescent="0.15"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</row>
    <row r="73" spans="3:37" x14ac:dyDescent="0.15"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</row>
    <row r="74" spans="3:37" x14ac:dyDescent="0.15"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</row>
    <row r="75" spans="3:37" x14ac:dyDescent="0.15"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</row>
    <row r="76" spans="3:37" x14ac:dyDescent="0.15"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</row>
    <row r="77" spans="3:37" x14ac:dyDescent="0.15"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</row>
    <row r="78" spans="3:37" x14ac:dyDescent="0.15"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</row>
    <row r="79" spans="3:37" x14ac:dyDescent="0.15"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</row>
    <row r="80" spans="3:37" x14ac:dyDescent="0.15"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</row>
    <row r="81" spans="3:37" x14ac:dyDescent="0.15"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</row>
    <row r="82" spans="3:37" x14ac:dyDescent="0.1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</row>
    <row r="83" spans="3:37" x14ac:dyDescent="0.1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</row>
    <row r="84" spans="3:37" x14ac:dyDescent="0.1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</row>
    <row r="85" spans="3:37" x14ac:dyDescent="0.1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</row>
    <row r="86" spans="3:37" x14ac:dyDescent="0.1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</row>
    <row r="87" spans="3:37" x14ac:dyDescent="0.1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</row>
    <row r="88" spans="3:37" x14ac:dyDescent="0.1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</row>
    <row r="89" spans="3:37" x14ac:dyDescent="0.1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</row>
    <row r="90" spans="3:37" x14ac:dyDescent="0.1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</row>
    <row r="91" spans="3:37" x14ac:dyDescent="0.1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</row>
    <row r="92" spans="3:37" x14ac:dyDescent="0.1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</row>
    <row r="93" spans="3:37" x14ac:dyDescent="0.1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</row>
    <row r="94" spans="3:37" x14ac:dyDescent="0.1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</row>
    <row r="95" spans="3:37" x14ac:dyDescent="0.1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</row>
    <row r="96" spans="3:37" x14ac:dyDescent="0.1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</row>
    <row r="97" spans="3:37" x14ac:dyDescent="0.1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</row>
    <row r="98" spans="3:37" x14ac:dyDescent="0.1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</row>
    <row r="99" spans="3:37" x14ac:dyDescent="0.1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</row>
    <row r="100" spans="3:37" x14ac:dyDescent="0.1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</row>
    <row r="101" spans="3:37" x14ac:dyDescent="0.1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</row>
    <row r="102" spans="3:37" x14ac:dyDescent="0.1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</row>
    <row r="103" spans="3:37" x14ac:dyDescent="0.1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</row>
    <row r="104" spans="3:37" x14ac:dyDescent="0.1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</row>
    <row r="105" spans="3:37" x14ac:dyDescent="0.1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</row>
    <row r="106" spans="3:37" x14ac:dyDescent="0.1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</row>
    <row r="107" spans="3:37" x14ac:dyDescent="0.1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</row>
    <row r="108" spans="3:37" x14ac:dyDescent="0.1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</row>
    <row r="109" spans="3:37" x14ac:dyDescent="0.1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</row>
    <row r="110" spans="3:37" x14ac:dyDescent="0.1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</row>
    <row r="111" spans="3:37" x14ac:dyDescent="0.1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</row>
    <row r="112" spans="3:37" x14ac:dyDescent="0.1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</row>
    <row r="113" spans="3:37" x14ac:dyDescent="0.1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</row>
    <row r="114" spans="3:37" x14ac:dyDescent="0.1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</row>
    <row r="115" spans="3:37" x14ac:dyDescent="0.1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</row>
    <row r="116" spans="3:37" x14ac:dyDescent="0.1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</row>
    <row r="117" spans="3:37" x14ac:dyDescent="0.1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</row>
    <row r="118" spans="3:37" x14ac:dyDescent="0.1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</row>
    <row r="119" spans="3:37" x14ac:dyDescent="0.1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</row>
    <row r="120" spans="3:37" x14ac:dyDescent="0.1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</row>
    <row r="121" spans="3:37" x14ac:dyDescent="0.15"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</row>
    <row r="122" spans="3:37" x14ac:dyDescent="0.15"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</row>
    <row r="123" spans="3:37" x14ac:dyDescent="0.15"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</row>
    <row r="124" spans="3:37" x14ac:dyDescent="0.15"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</row>
    <row r="125" spans="3:37" x14ac:dyDescent="0.15"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</row>
    <row r="126" spans="3:37" x14ac:dyDescent="0.15"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</row>
    <row r="127" spans="3:37" x14ac:dyDescent="0.15"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</row>
    <row r="128" spans="3:37" x14ac:dyDescent="0.15"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</row>
    <row r="129" spans="3:37" x14ac:dyDescent="0.15"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</row>
    <row r="130" spans="3:37" x14ac:dyDescent="0.15"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</row>
    <row r="131" spans="3:37" x14ac:dyDescent="0.15"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</row>
    <row r="132" spans="3:37" x14ac:dyDescent="0.15"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</row>
    <row r="133" spans="3:37" x14ac:dyDescent="0.15"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</row>
    <row r="134" spans="3:37" x14ac:dyDescent="0.15"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</row>
    <row r="135" spans="3:37" x14ac:dyDescent="0.15"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</row>
    <row r="136" spans="3:37" x14ac:dyDescent="0.15"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</row>
    <row r="137" spans="3:37" x14ac:dyDescent="0.15"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</row>
    <row r="138" spans="3:37" x14ac:dyDescent="0.15"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</row>
    <row r="139" spans="3:37" x14ac:dyDescent="0.15"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</row>
    <row r="140" spans="3:37" x14ac:dyDescent="0.15"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</row>
    <row r="141" spans="3:37" x14ac:dyDescent="0.15"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</row>
    <row r="142" spans="3:37" x14ac:dyDescent="0.15"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</row>
    <row r="143" spans="3:37" x14ac:dyDescent="0.15"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</row>
    <row r="144" spans="3:37" x14ac:dyDescent="0.15"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</row>
    <row r="145" spans="3:37" x14ac:dyDescent="0.15"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</row>
    <row r="146" spans="3:37" x14ac:dyDescent="0.15"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</row>
    <row r="147" spans="3:37" x14ac:dyDescent="0.15"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</row>
    <row r="148" spans="3:37" x14ac:dyDescent="0.15"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</row>
    <row r="149" spans="3:37" x14ac:dyDescent="0.15"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</row>
    <row r="150" spans="3:37" x14ac:dyDescent="0.15"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</row>
    <row r="151" spans="3:37" x14ac:dyDescent="0.15"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</row>
    <row r="152" spans="3:37" x14ac:dyDescent="0.15"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</row>
    <row r="153" spans="3:37" x14ac:dyDescent="0.15"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</row>
    <row r="154" spans="3:37" x14ac:dyDescent="0.15"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</row>
    <row r="155" spans="3:37" x14ac:dyDescent="0.15"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</row>
    <row r="156" spans="3:37" x14ac:dyDescent="0.15"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</row>
    <row r="157" spans="3:37" x14ac:dyDescent="0.15"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</row>
    <row r="158" spans="3:37" x14ac:dyDescent="0.15"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</row>
    <row r="159" spans="3:37" x14ac:dyDescent="0.15"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</row>
    <row r="160" spans="3:37" x14ac:dyDescent="0.15"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</row>
    <row r="161" spans="3:37" x14ac:dyDescent="0.15"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</row>
    <row r="162" spans="3:37" x14ac:dyDescent="0.15"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</row>
    <row r="163" spans="3:37" x14ac:dyDescent="0.15"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</row>
    <row r="164" spans="3:37" x14ac:dyDescent="0.15"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</row>
    <row r="165" spans="3:37" x14ac:dyDescent="0.15"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</row>
    <row r="166" spans="3:37" x14ac:dyDescent="0.15"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</row>
    <row r="167" spans="3:37" x14ac:dyDescent="0.15"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</row>
    <row r="168" spans="3:37" x14ac:dyDescent="0.15"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</row>
    <row r="169" spans="3:37" x14ac:dyDescent="0.15"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</row>
    <row r="170" spans="3:37" x14ac:dyDescent="0.15"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</row>
    <row r="171" spans="3:37" x14ac:dyDescent="0.15"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</row>
    <row r="172" spans="3:37" x14ac:dyDescent="0.15"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</row>
    <row r="173" spans="3:37" x14ac:dyDescent="0.15"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</row>
    <row r="174" spans="3:37" x14ac:dyDescent="0.15"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</row>
    <row r="175" spans="3:37" x14ac:dyDescent="0.15"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</row>
    <row r="176" spans="3:37" x14ac:dyDescent="0.15"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</row>
    <row r="177" spans="3:37" x14ac:dyDescent="0.15"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</row>
    <row r="178" spans="3:37" x14ac:dyDescent="0.15"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</row>
    <row r="179" spans="3:37" x14ac:dyDescent="0.15"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</row>
    <row r="180" spans="3:37" x14ac:dyDescent="0.15"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</row>
    <row r="181" spans="3:37" x14ac:dyDescent="0.15"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</row>
    <row r="182" spans="3:37" x14ac:dyDescent="0.15"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</row>
    <row r="183" spans="3:37" x14ac:dyDescent="0.15"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</row>
    <row r="184" spans="3:37" x14ac:dyDescent="0.15"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</row>
    <row r="185" spans="3:37" x14ac:dyDescent="0.15"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</row>
    <row r="186" spans="3:37" x14ac:dyDescent="0.15"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</row>
    <row r="187" spans="3:37" x14ac:dyDescent="0.15"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</row>
    <row r="188" spans="3:37" x14ac:dyDescent="0.15"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  <c r="AK188" s="73"/>
    </row>
    <row r="189" spans="3:37" x14ac:dyDescent="0.15"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</row>
    <row r="190" spans="3:37" x14ac:dyDescent="0.15"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</row>
    <row r="191" spans="3:37" x14ac:dyDescent="0.15"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</row>
    <row r="192" spans="3:37" x14ac:dyDescent="0.15"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</row>
    <row r="193" spans="3:37" x14ac:dyDescent="0.15"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</row>
    <row r="194" spans="3:37" x14ac:dyDescent="0.15"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</row>
    <row r="195" spans="3:37" x14ac:dyDescent="0.15"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</row>
    <row r="196" spans="3:37" x14ac:dyDescent="0.15"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</row>
    <row r="197" spans="3:37" x14ac:dyDescent="0.15"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</row>
    <row r="198" spans="3:37" x14ac:dyDescent="0.15"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</row>
    <row r="199" spans="3:37" x14ac:dyDescent="0.15"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/>
    </row>
    <row r="200" spans="3:37" x14ac:dyDescent="0.15"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</row>
    <row r="201" spans="3:37" x14ac:dyDescent="0.15"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</row>
    <row r="202" spans="3:37" x14ac:dyDescent="0.15"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</row>
    <row r="203" spans="3:37" x14ac:dyDescent="0.15"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</row>
    <row r="204" spans="3:37" x14ac:dyDescent="0.15"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</row>
    <row r="205" spans="3:37" x14ac:dyDescent="0.15"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</row>
    <row r="206" spans="3:37" x14ac:dyDescent="0.15"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</row>
    <row r="207" spans="3:37" x14ac:dyDescent="0.15"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</row>
    <row r="208" spans="3:37" x14ac:dyDescent="0.15"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</row>
    <row r="209" spans="3:37" x14ac:dyDescent="0.15"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</row>
    <row r="210" spans="3:37" x14ac:dyDescent="0.15"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</row>
    <row r="211" spans="3:37" x14ac:dyDescent="0.15"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</row>
    <row r="212" spans="3:37" x14ac:dyDescent="0.15"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  <c r="AK212" s="73"/>
    </row>
    <row r="213" spans="3:37" x14ac:dyDescent="0.15"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</row>
    <row r="214" spans="3:37" x14ac:dyDescent="0.15"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</row>
    <row r="215" spans="3:37" x14ac:dyDescent="0.15"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</row>
    <row r="216" spans="3:37" x14ac:dyDescent="0.15"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  <c r="AK216" s="73"/>
    </row>
    <row r="217" spans="3:37" x14ac:dyDescent="0.15"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</row>
    <row r="218" spans="3:37" x14ac:dyDescent="0.15"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</row>
    <row r="219" spans="3:37" x14ac:dyDescent="0.15"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</row>
    <row r="220" spans="3:37" x14ac:dyDescent="0.15"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</row>
    <row r="221" spans="3:37" x14ac:dyDescent="0.15"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</row>
    <row r="222" spans="3:37" x14ac:dyDescent="0.15"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  <c r="AK222" s="73"/>
    </row>
    <row r="223" spans="3:37" x14ac:dyDescent="0.15"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</row>
    <row r="224" spans="3:37" x14ac:dyDescent="0.15"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</row>
    <row r="225" spans="3:37" x14ac:dyDescent="0.15"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</row>
    <row r="226" spans="3:37" x14ac:dyDescent="0.15"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  <c r="AK226" s="73"/>
    </row>
    <row r="227" spans="3:37" x14ac:dyDescent="0.15"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</row>
    <row r="228" spans="3:37" x14ac:dyDescent="0.15"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  <c r="AK228" s="73"/>
    </row>
    <row r="229" spans="3:37" x14ac:dyDescent="0.15"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  <c r="AK229" s="73"/>
    </row>
    <row r="230" spans="3:37" x14ac:dyDescent="0.15"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  <c r="AK230" s="73"/>
    </row>
    <row r="231" spans="3:37" x14ac:dyDescent="0.15"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</row>
    <row r="232" spans="3:37" x14ac:dyDescent="0.15"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</row>
    <row r="233" spans="3:37" x14ac:dyDescent="0.15"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</row>
    <row r="234" spans="3:37" x14ac:dyDescent="0.15"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</row>
    <row r="235" spans="3:37" x14ac:dyDescent="0.15"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</row>
    <row r="236" spans="3:37" x14ac:dyDescent="0.15"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</row>
    <row r="237" spans="3:37" x14ac:dyDescent="0.15"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  <c r="AK237" s="73"/>
    </row>
    <row r="238" spans="3:37" x14ac:dyDescent="0.15"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  <c r="AK238" s="73"/>
    </row>
    <row r="239" spans="3:37" x14ac:dyDescent="0.15"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</row>
    <row r="240" spans="3:37" x14ac:dyDescent="0.15"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</row>
    <row r="241" spans="3:37" x14ac:dyDescent="0.15"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  <c r="AK241" s="73"/>
    </row>
    <row r="242" spans="3:37" x14ac:dyDescent="0.15"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  <c r="AK242" s="73"/>
    </row>
    <row r="243" spans="3:37" x14ac:dyDescent="0.15"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</row>
    <row r="244" spans="3:37" x14ac:dyDescent="0.15"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</row>
    <row r="245" spans="3:37" x14ac:dyDescent="0.15"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  <c r="AK245" s="73"/>
    </row>
    <row r="246" spans="3:37" x14ac:dyDescent="0.15"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</row>
    <row r="247" spans="3:37" x14ac:dyDescent="0.15"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  <c r="AK247" s="73"/>
    </row>
    <row r="248" spans="3:37" x14ac:dyDescent="0.15"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  <c r="AK248" s="73"/>
    </row>
    <row r="249" spans="3:37" x14ac:dyDescent="0.15"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</row>
    <row r="250" spans="3:37" x14ac:dyDescent="0.15"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  <c r="AK250" s="73"/>
    </row>
    <row r="251" spans="3:37" x14ac:dyDescent="0.15"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  <c r="AK251" s="73"/>
    </row>
    <row r="252" spans="3:37" x14ac:dyDescent="0.15"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  <c r="AK252" s="73"/>
    </row>
    <row r="253" spans="3:37" x14ac:dyDescent="0.15"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  <c r="AK253" s="73"/>
    </row>
    <row r="254" spans="3:37" x14ac:dyDescent="0.15"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</row>
    <row r="255" spans="3:37" x14ac:dyDescent="0.15"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  <c r="AK255" s="73"/>
    </row>
    <row r="256" spans="3:37" x14ac:dyDescent="0.15"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  <c r="AK256" s="73"/>
    </row>
    <row r="257" spans="3:37" x14ac:dyDescent="0.15"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  <c r="AK257" s="73"/>
    </row>
    <row r="258" spans="3:37" x14ac:dyDescent="0.15"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  <c r="AK258" s="73"/>
    </row>
    <row r="259" spans="3:37" x14ac:dyDescent="0.15"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  <c r="AK259" s="73"/>
    </row>
    <row r="260" spans="3:37" x14ac:dyDescent="0.15"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</row>
    <row r="261" spans="3:37" x14ac:dyDescent="0.15"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</row>
    <row r="262" spans="3:37" x14ac:dyDescent="0.15"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  <c r="AK262" s="73"/>
    </row>
    <row r="263" spans="3:37" x14ac:dyDescent="0.15"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  <c r="AK263" s="73"/>
    </row>
    <row r="264" spans="3:37" x14ac:dyDescent="0.15"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</row>
    <row r="265" spans="3:37" x14ac:dyDescent="0.15"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</row>
    <row r="266" spans="3:37" x14ac:dyDescent="0.15"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</row>
    <row r="267" spans="3:37" x14ac:dyDescent="0.15"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  <c r="AK267" s="73"/>
    </row>
    <row r="268" spans="3:37" x14ac:dyDescent="0.15"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</row>
    <row r="269" spans="3:37" x14ac:dyDescent="0.15"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</row>
    <row r="270" spans="3:37" x14ac:dyDescent="0.15"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  <c r="AK270" s="73"/>
    </row>
    <row r="271" spans="3:37" x14ac:dyDescent="0.15"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  <c r="AK271" s="73"/>
    </row>
    <row r="272" spans="3:37" x14ac:dyDescent="0.15"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  <c r="AK272" s="73"/>
    </row>
    <row r="273" spans="3:37" x14ac:dyDescent="0.15"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</row>
    <row r="274" spans="3:37" x14ac:dyDescent="0.15"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</row>
    <row r="275" spans="3:37" x14ac:dyDescent="0.15"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  <c r="AK275" s="73"/>
    </row>
    <row r="276" spans="3:37" x14ac:dyDescent="0.15"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</row>
    <row r="277" spans="3:37" x14ac:dyDescent="0.15"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  <c r="AK277" s="73"/>
    </row>
    <row r="278" spans="3:37" x14ac:dyDescent="0.15"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  <c r="AK278" s="73"/>
    </row>
    <row r="279" spans="3:37" x14ac:dyDescent="0.15"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  <c r="AK279" s="73"/>
    </row>
    <row r="280" spans="3:37" x14ac:dyDescent="0.15"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  <c r="AK280" s="73"/>
    </row>
    <row r="281" spans="3:37" x14ac:dyDescent="0.15"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  <c r="AK281" s="73"/>
    </row>
    <row r="282" spans="3:37" x14ac:dyDescent="0.15"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  <c r="AK282" s="73"/>
    </row>
    <row r="283" spans="3:37" x14ac:dyDescent="0.15"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  <c r="AK283" s="73"/>
    </row>
    <row r="284" spans="3:37" x14ac:dyDescent="0.15"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  <c r="AK284" s="73"/>
    </row>
    <row r="285" spans="3:37" x14ac:dyDescent="0.15"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  <c r="AK285" s="73"/>
    </row>
    <row r="286" spans="3:37" x14ac:dyDescent="0.15"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  <c r="AK286" s="73"/>
    </row>
    <row r="287" spans="3:37" x14ac:dyDescent="0.15"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  <c r="AK287" s="73"/>
    </row>
    <row r="288" spans="3:37" x14ac:dyDescent="0.15"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</row>
    <row r="289" spans="3:37" x14ac:dyDescent="0.15"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  <c r="AK289" s="73"/>
    </row>
    <row r="290" spans="3:37" x14ac:dyDescent="0.15"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</row>
    <row r="291" spans="3:37" x14ac:dyDescent="0.15"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</row>
    <row r="292" spans="3:37" x14ac:dyDescent="0.15"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</row>
    <row r="293" spans="3:37" x14ac:dyDescent="0.15"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  <c r="AK293" s="73"/>
    </row>
    <row r="294" spans="3:37" x14ac:dyDescent="0.15"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</row>
    <row r="295" spans="3:37" x14ac:dyDescent="0.15"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</row>
    <row r="296" spans="3:37" x14ac:dyDescent="0.15"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</row>
    <row r="297" spans="3:37" x14ac:dyDescent="0.15"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</row>
    <row r="298" spans="3:37" x14ac:dyDescent="0.15"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</row>
    <row r="299" spans="3:37" x14ac:dyDescent="0.15"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  <c r="AK299" s="73"/>
    </row>
    <row r="300" spans="3:37" x14ac:dyDescent="0.15"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</row>
    <row r="301" spans="3:37" x14ac:dyDescent="0.15"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</row>
    <row r="302" spans="3:37" x14ac:dyDescent="0.15"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</row>
    <row r="303" spans="3:37" x14ac:dyDescent="0.15"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</row>
    <row r="304" spans="3:37" x14ac:dyDescent="0.15"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</row>
    <row r="305" spans="3:37" x14ac:dyDescent="0.15"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</row>
    <row r="306" spans="3:37" x14ac:dyDescent="0.15"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</row>
    <row r="307" spans="3:37" x14ac:dyDescent="0.15"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</row>
    <row r="308" spans="3:37" x14ac:dyDescent="0.15"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</row>
    <row r="309" spans="3:37" x14ac:dyDescent="0.15"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</row>
    <row r="310" spans="3:37" x14ac:dyDescent="0.15"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</row>
    <row r="311" spans="3:37" x14ac:dyDescent="0.15"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</row>
    <row r="312" spans="3:37" x14ac:dyDescent="0.15"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</row>
    <row r="313" spans="3:37" x14ac:dyDescent="0.15"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</row>
    <row r="314" spans="3:37" x14ac:dyDescent="0.15"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</row>
    <row r="315" spans="3:37" x14ac:dyDescent="0.15"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</row>
    <row r="316" spans="3:37" x14ac:dyDescent="0.15"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</row>
    <row r="317" spans="3:37" x14ac:dyDescent="0.15"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</row>
    <row r="318" spans="3:37" x14ac:dyDescent="0.15"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</row>
    <row r="319" spans="3:37" x14ac:dyDescent="0.15"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</row>
    <row r="320" spans="3:37" x14ac:dyDescent="0.15"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</row>
    <row r="321" spans="3:37" x14ac:dyDescent="0.15"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  <c r="AK321" s="73"/>
    </row>
    <row r="322" spans="3:37" x14ac:dyDescent="0.15"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  <c r="AK322" s="73"/>
    </row>
    <row r="323" spans="3:37" x14ac:dyDescent="0.15"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</row>
    <row r="324" spans="3:37" x14ac:dyDescent="0.15"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</row>
    <row r="325" spans="3:37" x14ac:dyDescent="0.15"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</row>
    <row r="326" spans="3:37" x14ac:dyDescent="0.15"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  <c r="AK326" s="73"/>
    </row>
    <row r="327" spans="3:37" x14ac:dyDescent="0.15"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  <c r="AK327" s="73"/>
    </row>
    <row r="328" spans="3:37" x14ac:dyDescent="0.15"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  <c r="AK328" s="73"/>
    </row>
    <row r="329" spans="3:37" x14ac:dyDescent="0.15"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  <c r="AK329" s="73"/>
    </row>
    <row r="330" spans="3:37" x14ac:dyDescent="0.15"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  <c r="AK330" s="73"/>
    </row>
    <row r="331" spans="3:37" x14ac:dyDescent="0.15"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  <c r="AK331" s="73"/>
    </row>
    <row r="332" spans="3:37" x14ac:dyDescent="0.15"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  <c r="AK332" s="73"/>
    </row>
    <row r="333" spans="3:37" x14ac:dyDescent="0.15"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  <c r="AK333" s="73"/>
    </row>
    <row r="334" spans="3:37" x14ac:dyDescent="0.15"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  <c r="AK334" s="73"/>
    </row>
    <row r="335" spans="3:37" x14ac:dyDescent="0.15"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  <c r="AK335" s="73"/>
    </row>
    <row r="336" spans="3:37" x14ac:dyDescent="0.15"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  <c r="AK336" s="73"/>
    </row>
    <row r="337" spans="3:37" x14ac:dyDescent="0.15"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  <c r="AK337" s="73"/>
    </row>
    <row r="338" spans="3:37" x14ac:dyDescent="0.15"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  <c r="AK338" s="73"/>
    </row>
    <row r="339" spans="3:37" x14ac:dyDescent="0.15"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  <c r="AK339" s="73"/>
    </row>
    <row r="340" spans="3:37" x14ac:dyDescent="0.15"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  <c r="AK340" s="73"/>
    </row>
    <row r="341" spans="3:37" x14ac:dyDescent="0.15"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  <c r="AK341" s="73"/>
    </row>
    <row r="342" spans="3:37" x14ac:dyDescent="0.15"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</row>
    <row r="343" spans="3:37" x14ac:dyDescent="0.15"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</row>
    <row r="344" spans="3:37" x14ac:dyDescent="0.15"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</row>
    <row r="345" spans="3:37" x14ac:dyDescent="0.15"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</row>
    <row r="346" spans="3:37" x14ac:dyDescent="0.15"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</row>
    <row r="347" spans="3:37" x14ac:dyDescent="0.15"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</row>
    <row r="348" spans="3:37" x14ac:dyDescent="0.15"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</row>
    <row r="349" spans="3:37" x14ac:dyDescent="0.15"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</row>
    <row r="350" spans="3:37" x14ac:dyDescent="0.15"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</row>
    <row r="351" spans="3:37" x14ac:dyDescent="0.15"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</row>
    <row r="352" spans="3:37" x14ac:dyDescent="0.15"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</row>
    <row r="353" spans="3:37" x14ac:dyDescent="0.15"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</row>
    <row r="354" spans="3:37" x14ac:dyDescent="0.15"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</row>
    <row r="355" spans="3:37" x14ac:dyDescent="0.15"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</row>
    <row r="356" spans="3:37" x14ac:dyDescent="0.15"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</row>
    <row r="357" spans="3:37" x14ac:dyDescent="0.15"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  <c r="AK357" s="73"/>
    </row>
    <row r="358" spans="3:37" x14ac:dyDescent="0.15"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  <c r="AK358" s="73"/>
    </row>
    <row r="359" spans="3:37" x14ac:dyDescent="0.15"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</row>
    <row r="360" spans="3:37" x14ac:dyDescent="0.15"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</row>
    <row r="361" spans="3:37" x14ac:dyDescent="0.15"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  <c r="AK361" s="73"/>
    </row>
    <row r="362" spans="3:37" x14ac:dyDescent="0.15"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</row>
    <row r="363" spans="3:37" x14ac:dyDescent="0.15"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</row>
    <row r="364" spans="3:37" x14ac:dyDescent="0.15"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  <c r="AK364" s="73"/>
    </row>
    <row r="365" spans="3:37" x14ac:dyDescent="0.15"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  <c r="AK365" s="73"/>
    </row>
    <row r="366" spans="3:37" x14ac:dyDescent="0.15"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  <c r="AK366" s="73"/>
    </row>
    <row r="367" spans="3:37" x14ac:dyDescent="0.15"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  <c r="AK367" s="73"/>
    </row>
    <row r="368" spans="3:37" x14ac:dyDescent="0.15"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  <c r="AK368" s="73"/>
    </row>
    <row r="369" spans="3:37" x14ac:dyDescent="0.15"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  <c r="AK369" s="73"/>
    </row>
    <row r="370" spans="3:37" x14ac:dyDescent="0.15"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  <c r="AK370" s="73"/>
    </row>
    <row r="371" spans="3:37" x14ac:dyDescent="0.15"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  <c r="AK371" s="73"/>
    </row>
    <row r="372" spans="3:37" x14ac:dyDescent="0.15"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  <c r="AK372" s="73"/>
    </row>
    <row r="373" spans="3:37" x14ac:dyDescent="0.15"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  <c r="AK373" s="73"/>
    </row>
    <row r="374" spans="3:37" x14ac:dyDescent="0.15"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  <c r="AK374" s="73"/>
    </row>
    <row r="375" spans="3:37" x14ac:dyDescent="0.15"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  <c r="AK375" s="73"/>
    </row>
    <row r="376" spans="3:37" x14ac:dyDescent="0.15"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  <c r="AK376" s="73"/>
    </row>
    <row r="377" spans="3:37" x14ac:dyDescent="0.15"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  <c r="AK377" s="73"/>
    </row>
    <row r="378" spans="3:37" x14ac:dyDescent="0.15"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  <c r="AK378" s="73"/>
    </row>
    <row r="379" spans="3:37" x14ac:dyDescent="0.15"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  <c r="AK379" s="73"/>
    </row>
    <row r="380" spans="3:37" x14ac:dyDescent="0.15"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  <c r="AK380" s="73"/>
    </row>
    <row r="381" spans="3:37" x14ac:dyDescent="0.15"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</row>
    <row r="382" spans="3:37" x14ac:dyDescent="0.15"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  <c r="AK382" s="73"/>
    </row>
    <row r="383" spans="3:37" x14ac:dyDescent="0.15"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  <c r="AK383" s="73"/>
    </row>
    <row r="384" spans="3:37" x14ac:dyDescent="0.15"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  <c r="AK384" s="73"/>
    </row>
    <row r="385" spans="3:37" x14ac:dyDescent="0.15"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  <c r="AK385" s="73"/>
    </row>
    <row r="386" spans="3:37" x14ac:dyDescent="0.15"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  <c r="AK386" s="73"/>
    </row>
    <row r="387" spans="3:37" x14ac:dyDescent="0.15"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</row>
    <row r="388" spans="3:37" x14ac:dyDescent="0.15"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  <c r="AK388" s="73"/>
    </row>
    <row r="389" spans="3:37" x14ac:dyDescent="0.15"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  <c r="AK389" s="73"/>
    </row>
    <row r="390" spans="3:37" x14ac:dyDescent="0.15"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</row>
    <row r="391" spans="3:37" x14ac:dyDescent="0.15"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  <c r="AK391" s="73"/>
    </row>
    <row r="392" spans="3:37" x14ac:dyDescent="0.15"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  <c r="AK392" s="73"/>
    </row>
    <row r="393" spans="3:37" x14ac:dyDescent="0.15"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  <c r="AK393" s="73"/>
    </row>
    <row r="394" spans="3:37" x14ac:dyDescent="0.15"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  <c r="AK394" s="73"/>
    </row>
    <row r="395" spans="3:37" x14ac:dyDescent="0.15"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  <c r="AK395" s="73"/>
    </row>
    <row r="396" spans="3:37" x14ac:dyDescent="0.15"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  <c r="AK396" s="73"/>
    </row>
    <row r="397" spans="3:37" x14ac:dyDescent="0.15"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  <c r="AK397" s="73"/>
    </row>
    <row r="398" spans="3:37" x14ac:dyDescent="0.15"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  <c r="AK398" s="73"/>
    </row>
    <row r="399" spans="3:37" x14ac:dyDescent="0.15"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  <c r="AK399" s="73"/>
    </row>
    <row r="400" spans="3:37" x14ac:dyDescent="0.15"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  <c r="AK400" s="73"/>
    </row>
    <row r="401" spans="3:37" x14ac:dyDescent="0.15"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  <c r="AK401" s="73"/>
    </row>
    <row r="402" spans="3:37" x14ac:dyDescent="0.15"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  <c r="AK402" s="73"/>
    </row>
    <row r="403" spans="3:37" x14ac:dyDescent="0.15"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  <c r="AK403" s="73"/>
    </row>
    <row r="404" spans="3:37" x14ac:dyDescent="0.15"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  <c r="AK404" s="73"/>
    </row>
    <row r="405" spans="3:37" x14ac:dyDescent="0.15"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3"/>
    </row>
    <row r="406" spans="3:37" x14ac:dyDescent="0.15"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  <c r="AK406" s="73"/>
    </row>
    <row r="407" spans="3:37" x14ac:dyDescent="0.15"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</row>
    <row r="408" spans="3:37" x14ac:dyDescent="0.15"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  <c r="AK408" s="73"/>
    </row>
    <row r="409" spans="3:37" x14ac:dyDescent="0.15"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  <c r="AK409" s="73"/>
    </row>
    <row r="410" spans="3:37" x14ac:dyDescent="0.15"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  <c r="AK410" s="73"/>
    </row>
    <row r="411" spans="3:37" x14ac:dyDescent="0.15"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  <c r="AK411" s="73"/>
    </row>
    <row r="412" spans="3:37" x14ac:dyDescent="0.15"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  <c r="AK412" s="73"/>
    </row>
    <row r="413" spans="3:37" x14ac:dyDescent="0.15"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  <c r="AK413" s="73"/>
    </row>
    <row r="414" spans="3:37" x14ac:dyDescent="0.15"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</row>
    <row r="415" spans="3:37" x14ac:dyDescent="0.15"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</row>
    <row r="416" spans="3:37" x14ac:dyDescent="0.15"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</row>
    <row r="417" spans="3:37" x14ac:dyDescent="0.15"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  <c r="AK417" s="73"/>
    </row>
    <row r="418" spans="3:37" x14ac:dyDescent="0.15"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  <c r="AK418" s="73"/>
    </row>
    <row r="419" spans="3:37" x14ac:dyDescent="0.15"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  <c r="AK419" s="73"/>
    </row>
    <row r="420" spans="3:37" x14ac:dyDescent="0.15"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  <c r="AK420" s="73"/>
    </row>
    <row r="421" spans="3:37" x14ac:dyDescent="0.15"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  <c r="AK421" s="73"/>
    </row>
    <row r="422" spans="3:37" x14ac:dyDescent="0.15"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  <c r="AK422" s="73"/>
    </row>
    <row r="423" spans="3:37" x14ac:dyDescent="0.15"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  <c r="AK423" s="73"/>
    </row>
    <row r="424" spans="3:37" x14ac:dyDescent="0.15"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  <c r="AK424" s="73"/>
    </row>
    <row r="425" spans="3:37" x14ac:dyDescent="0.15"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  <c r="AK425" s="73"/>
    </row>
    <row r="426" spans="3:37" x14ac:dyDescent="0.15"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</row>
    <row r="427" spans="3:37" x14ac:dyDescent="0.15"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</row>
    <row r="428" spans="3:37" x14ac:dyDescent="0.15"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  <c r="AK428" s="73"/>
    </row>
    <row r="429" spans="3:37" x14ac:dyDescent="0.15"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  <c r="AK429" s="73"/>
    </row>
    <row r="430" spans="3:37" x14ac:dyDescent="0.15"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  <c r="AK430" s="73"/>
    </row>
    <row r="431" spans="3:37" x14ac:dyDescent="0.15"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</row>
    <row r="432" spans="3:37" x14ac:dyDescent="0.15"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  <c r="AK432" s="73"/>
    </row>
    <row r="433" spans="3:37" x14ac:dyDescent="0.15"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  <c r="AK433" s="73"/>
    </row>
    <row r="434" spans="3:37" x14ac:dyDescent="0.15"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  <c r="AK434" s="73"/>
    </row>
    <row r="435" spans="3:37" x14ac:dyDescent="0.15"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</row>
    <row r="436" spans="3:37" x14ac:dyDescent="0.15"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  <c r="AK436" s="73"/>
    </row>
    <row r="437" spans="3:37" x14ac:dyDescent="0.15"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  <c r="AK437" s="73"/>
    </row>
    <row r="438" spans="3:37" x14ac:dyDescent="0.15"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  <c r="AK438" s="73"/>
    </row>
    <row r="439" spans="3:37" x14ac:dyDescent="0.15"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  <c r="AK439" s="73"/>
    </row>
    <row r="440" spans="3:37" x14ac:dyDescent="0.15"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  <c r="AK440" s="73"/>
    </row>
    <row r="441" spans="3:37" x14ac:dyDescent="0.15"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</row>
    <row r="442" spans="3:37" x14ac:dyDescent="0.15"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  <c r="AK442" s="73"/>
    </row>
    <row r="443" spans="3:37" x14ac:dyDescent="0.15"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  <c r="AK443" s="73"/>
    </row>
    <row r="444" spans="3:37" x14ac:dyDescent="0.15"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</row>
    <row r="445" spans="3:37" x14ac:dyDescent="0.15"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  <c r="AK445" s="73"/>
    </row>
    <row r="446" spans="3:37" x14ac:dyDescent="0.15"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  <c r="AK446" s="73"/>
    </row>
    <row r="447" spans="3:37" x14ac:dyDescent="0.15"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  <c r="AK447" s="73"/>
    </row>
    <row r="448" spans="3:37" x14ac:dyDescent="0.15"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  <c r="AK448" s="73"/>
    </row>
    <row r="449" spans="3:37" x14ac:dyDescent="0.15"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</row>
    <row r="450" spans="3:37" x14ac:dyDescent="0.15"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</row>
    <row r="451" spans="3:37" x14ac:dyDescent="0.15"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  <c r="AK451" s="73"/>
    </row>
    <row r="452" spans="3:37" x14ac:dyDescent="0.15"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  <c r="AK452" s="73"/>
    </row>
    <row r="453" spans="3:37" x14ac:dyDescent="0.15"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  <c r="AK453" s="73"/>
    </row>
    <row r="454" spans="3:37" x14ac:dyDescent="0.15"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  <c r="AK454" s="73"/>
    </row>
    <row r="455" spans="3:37" x14ac:dyDescent="0.15"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</row>
    <row r="456" spans="3:37" x14ac:dyDescent="0.15"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</row>
    <row r="457" spans="3:37" x14ac:dyDescent="0.15"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  <c r="AK457" s="73"/>
    </row>
    <row r="458" spans="3:37" x14ac:dyDescent="0.15"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  <c r="AK458" s="73"/>
    </row>
    <row r="459" spans="3:37" x14ac:dyDescent="0.15"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  <c r="AK459" s="73"/>
    </row>
    <row r="460" spans="3:37" x14ac:dyDescent="0.15"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  <c r="AK460" s="73"/>
    </row>
    <row r="461" spans="3:37" x14ac:dyDescent="0.15"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  <c r="AK461" s="73"/>
    </row>
    <row r="462" spans="3:37" x14ac:dyDescent="0.15"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  <c r="AK462" s="73"/>
    </row>
    <row r="463" spans="3:37" x14ac:dyDescent="0.15"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  <c r="AK463" s="73"/>
    </row>
    <row r="464" spans="3:37" x14ac:dyDescent="0.15"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  <c r="AK464" s="73"/>
    </row>
  </sheetData>
  <pageMargins left="0.75" right="0.75" top="1" bottom="1" header="0.5" footer="0.5"/>
  <pageSetup paperSize="5" scale="89" orientation="landscape" horizontalDpi="4294967292" r:id="rId1"/>
  <headerFooter alignWithMargins="0">
    <oddFooter>&amp;L&amp;A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zoomScale="85" workbookViewId="0">
      <pane xSplit="1" topLeftCell="B1" activePane="topRight" state="frozen"/>
      <selection pane="topRight"/>
    </sheetView>
  </sheetViews>
  <sheetFormatPr defaultRowHeight="9" x14ac:dyDescent="0.15"/>
  <cols>
    <col min="1" max="1" width="16.83203125" style="68" customWidth="1"/>
    <col min="2" max="2" width="18.33203125" style="68" customWidth="1"/>
    <col min="3" max="3" width="5" style="68" customWidth="1"/>
    <col min="4" max="7" width="13.83203125" style="68" hidden="1" customWidth="1"/>
    <col min="8" max="8" width="0.1640625" style="68" hidden="1" customWidth="1"/>
    <col min="9" max="9" width="13.83203125" style="68" hidden="1" customWidth="1"/>
    <col min="10" max="11" width="15" style="68" customWidth="1"/>
    <col min="12" max="12" width="15.1640625" style="68" customWidth="1"/>
    <col min="13" max="33" width="13.83203125" style="68" customWidth="1"/>
    <col min="34" max="34" width="14.6640625" style="68" customWidth="1"/>
    <col min="35" max="16384" width="9.33203125" style="69"/>
  </cols>
  <sheetData>
    <row r="1" spans="1:39" ht="10.5" x14ac:dyDescent="0.15">
      <c r="A1" s="79" t="s">
        <v>10</v>
      </c>
      <c r="B1" s="67"/>
    </row>
    <row r="2" spans="1:39" ht="10.5" x14ac:dyDescent="0.15">
      <c r="A2" s="79" t="s">
        <v>28</v>
      </c>
      <c r="B2" s="67"/>
    </row>
    <row r="3" spans="1:39" ht="10.5" x14ac:dyDescent="0.15">
      <c r="A3" s="79" t="str">
        <f>'SPEC REPORT'!A3</f>
        <v>As of December 28, 2001</v>
      </c>
      <c r="B3" s="67"/>
    </row>
    <row r="4" spans="1:39" ht="10.5" x14ac:dyDescent="0.15">
      <c r="A4" s="79" t="s">
        <v>12</v>
      </c>
      <c r="B4" s="67"/>
    </row>
    <row r="5" spans="1:39" x14ac:dyDescent="0.15">
      <c r="A5" s="70"/>
      <c r="B5" s="70"/>
      <c r="D5" s="71">
        <v>36892</v>
      </c>
      <c r="E5" s="71">
        <v>36923</v>
      </c>
      <c r="F5" s="71">
        <v>36951</v>
      </c>
      <c r="G5" s="71">
        <v>36982</v>
      </c>
      <c r="H5" s="71">
        <v>37012</v>
      </c>
    </row>
    <row r="7" spans="1:39" x14ac:dyDescent="0.15">
      <c r="A7" s="82" t="s">
        <v>4</v>
      </c>
      <c r="B7" s="72"/>
      <c r="D7" s="73"/>
      <c r="E7" s="73"/>
      <c r="F7" s="73"/>
      <c r="G7" s="73"/>
      <c r="H7" s="73"/>
      <c r="I7" s="71"/>
      <c r="J7" s="71">
        <v>37257</v>
      </c>
      <c r="K7" s="71">
        <v>37288</v>
      </c>
      <c r="L7" s="71">
        <v>37316</v>
      </c>
      <c r="M7" s="71">
        <v>37347</v>
      </c>
      <c r="N7" s="71">
        <v>37377</v>
      </c>
      <c r="O7" s="71">
        <v>37408</v>
      </c>
      <c r="P7" s="71">
        <v>37438</v>
      </c>
      <c r="Q7" s="71">
        <v>37469</v>
      </c>
      <c r="R7" s="71">
        <v>37500</v>
      </c>
      <c r="S7" s="71">
        <v>37530</v>
      </c>
      <c r="T7" s="71">
        <v>37561</v>
      </c>
      <c r="U7" s="71">
        <v>37591</v>
      </c>
      <c r="V7" s="71">
        <v>37622</v>
      </c>
      <c r="W7" s="71">
        <v>37653</v>
      </c>
      <c r="X7" s="71">
        <v>37681</v>
      </c>
      <c r="Y7" s="71">
        <v>37712</v>
      </c>
      <c r="Z7" s="71">
        <v>37742</v>
      </c>
      <c r="AA7" s="71">
        <v>37773</v>
      </c>
      <c r="AB7" s="71">
        <v>37803</v>
      </c>
      <c r="AC7" s="71">
        <v>37834</v>
      </c>
      <c r="AD7" s="71">
        <v>37865</v>
      </c>
      <c r="AE7" s="71">
        <v>37895</v>
      </c>
      <c r="AF7" s="71">
        <v>37926</v>
      </c>
      <c r="AG7" s="71">
        <v>37956</v>
      </c>
      <c r="AH7" s="59" t="s">
        <v>19</v>
      </c>
      <c r="AI7" s="60"/>
      <c r="AJ7" s="60"/>
      <c r="AK7" s="60"/>
      <c r="AL7" s="60"/>
      <c r="AM7" s="60"/>
    </row>
    <row r="8" spans="1:39" s="72" customFormat="1" x14ac:dyDescent="0.15">
      <c r="A8" s="61" t="s">
        <v>24</v>
      </c>
      <c r="B8" s="61"/>
      <c r="C8" s="61"/>
      <c r="D8" s="62"/>
      <c r="E8" s="62"/>
      <c r="F8" s="62"/>
      <c r="G8" s="62"/>
      <c r="H8" s="62"/>
      <c r="I8" s="62"/>
      <c r="J8" s="62">
        <f>'SPEC DET FIXED INPUT PG'!C34</f>
        <v>0</v>
      </c>
      <c r="K8" s="62">
        <f>'SPEC DET FIXED INPUT PG'!D34</f>
        <v>0</v>
      </c>
      <c r="L8" s="62">
        <f>'SPEC DET FIXED INPUT PG'!E34</f>
        <v>0</v>
      </c>
      <c r="M8" s="62">
        <f>'SPEC DET FIXED INPUT PG'!F34</f>
        <v>0</v>
      </c>
      <c r="N8" s="62">
        <f>'SPEC DET FIXED INPUT PG'!G34</f>
        <v>0</v>
      </c>
      <c r="O8" s="62">
        <f>'SPEC DET FIXED INPUT PG'!H34</f>
        <v>0</v>
      </c>
      <c r="P8" s="62">
        <f>'SPEC DET FIXED INPUT PG'!I34</f>
        <v>0</v>
      </c>
      <c r="Q8" s="62">
        <f>'SPEC DET FIXED INPUT PG'!J34</f>
        <v>0</v>
      </c>
      <c r="R8" s="62">
        <f>'SPEC DET FIXED INPUT PG'!K34</f>
        <v>0</v>
      </c>
      <c r="S8" s="62">
        <f>'SPEC DET FIXED INPUT PG'!L34</f>
        <v>0</v>
      </c>
      <c r="T8" s="62">
        <f>'SPEC DET FIXED INPUT PG'!M34</f>
        <v>0</v>
      </c>
      <c r="U8" s="62">
        <f>'SPEC DET FIXED INPUT PG'!N34</f>
        <v>0</v>
      </c>
      <c r="V8" s="62">
        <f>'SPEC DET FIXED INPUT PG'!O34</f>
        <v>0</v>
      </c>
      <c r="W8" s="62">
        <f>'SPEC DET FIXED INPUT PG'!P34</f>
        <v>0</v>
      </c>
      <c r="X8" s="62">
        <f>'SPEC DET FIXED INPUT PG'!Q34</f>
        <v>0</v>
      </c>
      <c r="Y8" s="62">
        <f>'SPEC DET FIXED INPUT PG'!R34</f>
        <v>0</v>
      </c>
      <c r="Z8" s="62">
        <f>'SPEC DET FIXED INPUT PG'!S34</f>
        <v>0</v>
      </c>
      <c r="AA8" s="62">
        <f>'SPEC DET FIXED INPUT PG'!T34</f>
        <v>0</v>
      </c>
      <c r="AB8" s="62">
        <f>'SPEC DET FIXED INPUT PG'!U34</f>
        <v>0</v>
      </c>
      <c r="AC8" s="62">
        <f>'SPEC DET FIXED INPUT PG'!V34</f>
        <v>0</v>
      </c>
      <c r="AD8" s="62">
        <f>'SPEC DET FIXED INPUT PG'!W34</f>
        <v>0</v>
      </c>
      <c r="AE8" s="62">
        <f>'SPEC DET FIXED INPUT PG'!X34</f>
        <v>0</v>
      </c>
      <c r="AF8" s="62">
        <f>'SPEC DET FIXED INPUT PG'!Y34</f>
        <v>0</v>
      </c>
      <c r="AG8" s="62">
        <f>'SPEC DET FIXED INPUT PG'!Z34</f>
        <v>0</v>
      </c>
      <c r="AH8" s="63"/>
      <c r="AI8" s="63"/>
      <c r="AJ8" s="63"/>
      <c r="AK8" s="63"/>
      <c r="AL8" s="63"/>
      <c r="AM8" s="63"/>
    </row>
    <row r="9" spans="1:39" x14ac:dyDescent="0.15">
      <c r="A9" s="68" t="s">
        <v>29</v>
      </c>
      <c r="D9" s="73"/>
      <c r="E9" s="73"/>
      <c r="F9" s="73"/>
      <c r="G9" s="73"/>
      <c r="H9" s="73"/>
      <c r="I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60"/>
      <c r="AJ9" s="60"/>
      <c r="AK9" s="60"/>
      <c r="AL9" s="60"/>
      <c r="AM9" s="60"/>
    </row>
    <row r="10" spans="1:39" s="65" customFormat="1" x14ac:dyDescent="0.15">
      <c r="A10" s="64" t="s">
        <v>30</v>
      </c>
      <c r="B10" s="64"/>
      <c r="C10" s="64"/>
      <c r="D10" s="64"/>
      <c r="E10" s="64"/>
      <c r="F10" s="64"/>
      <c r="G10" s="64"/>
      <c r="H10" s="64"/>
      <c r="I10" s="64"/>
      <c r="J10" s="64">
        <f t="shared" ref="J10:AF10" si="0">J12-J11</f>
        <v>-5483</v>
      </c>
      <c r="K10" s="64">
        <f t="shared" si="0"/>
        <v>-4938</v>
      </c>
      <c r="L10" s="64">
        <f t="shared" si="0"/>
        <v>-5454</v>
      </c>
      <c r="M10" s="64">
        <f t="shared" si="0"/>
        <v>-52389</v>
      </c>
      <c r="N10" s="64">
        <f t="shared" si="0"/>
        <v>-54113</v>
      </c>
      <c r="O10" s="64">
        <f t="shared" si="0"/>
        <v>-52247</v>
      </c>
      <c r="P10" s="64">
        <f t="shared" si="0"/>
        <v>-53869</v>
      </c>
      <c r="Q10" s="64">
        <f t="shared" si="0"/>
        <v>-53744</v>
      </c>
      <c r="R10" s="64">
        <f t="shared" si="0"/>
        <v>-51889</v>
      </c>
      <c r="S10" s="64">
        <f t="shared" si="0"/>
        <v>-53493</v>
      </c>
      <c r="T10" s="64">
        <f t="shared" si="0"/>
        <v>0</v>
      </c>
      <c r="U10" s="64">
        <f t="shared" si="0"/>
        <v>0</v>
      </c>
      <c r="V10" s="64">
        <f t="shared" si="0"/>
        <v>0</v>
      </c>
      <c r="W10" s="64">
        <f t="shared" si="0"/>
        <v>0</v>
      </c>
      <c r="X10" s="64">
        <f t="shared" si="0"/>
        <v>0</v>
      </c>
      <c r="Y10" s="64">
        <f t="shared" si="0"/>
        <v>0</v>
      </c>
      <c r="Z10" s="64">
        <f t="shared" si="0"/>
        <v>0</v>
      </c>
      <c r="AA10" s="64">
        <f t="shared" si="0"/>
        <v>0</v>
      </c>
      <c r="AB10" s="64">
        <f t="shared" si="0"/>
        <v>0</v>
      </c>
      <c r="AC10" s="64">
        <f t="shared" si="0"/>
        <v>0</v>
      </c>
      <c r="AD10" s="64">
        <f t="shared" si="0"/>
        <v>0</v>
      </c>
      <c r="AE10" s="64">
        <f t="shared" si="0"/>
        <v>0</v>
      </c>
      <c r="AF10" s="64">
        <f t="shared" si="0"/>
        <v>0</v>
      </c>
      <c r="AG10" s="64"/>
      <c r="AH10" s="64">
        <f>SUM(J10:AG10)</f>
        <v>-387619</v>
      </c>
    </row>
    <row r="11" spans="1:39" s="65" customFormat="1" x14ac:dyDescent="0.15">
      <c r="A11" s="64" t="s">
        <v>31</v>
      </c>
      <c r="B11" s="64"/>
      <c r="C11" s="64"/>
      <c r="D11" s="66"/>
      <c r="E11" s="66"/>
      <c r="F11" s="66"/>
      <c r="G11" s="66"/>
      <c r="H11" s="66"/>
      <c r="I11" s="66"/>
      <c r="J11" s="66"/>
      <c r="K11" s="66"/>
      <c r="L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>
        <f>SUM(J11:AG11)</f>
        <v>0</v>
      </c>
    </row>
    <row r="12" spans="1:39" s="56" customFormat="1" x14ac:dyDescent="0.15">
      <c r="A12" s="55" t="s">
        <v>32</v>
      </c>
      <c r="B12" s="55"/>
      <c r="C12" s="55"/>
      <c r="D12" s="55"/>
      <c r="E12" s="55"/>
      <c r="F12" s="55"/>
      <c r="G12" s="55"/>
      <c r="H12" s="55"/>
      <c r="I12" s="55"/>
      <c r="J12" s="55">
        <f>'SPEC DET FIXED INPUT PG'!C60</f>
        <v>-5483</v>
      </c>
      <c r="K12" s="55">
        <f>'SPEC DET FIXED INPUT PG'!D60</f>
        <v>-4938</v>
      </c>
      <c r="L12" s="55">
        <f>'SPEC DET FIXED INPUT PG'!E60</f>
        <v>-5454</v>
      </c>
      <c r="M12" s="55">
        <f>'SPEC DET FIXED INPUT PG'!F60</f>
        <v>-52389</v>
      </c>
      <c r="N12" s="55">
        <f>'SPEC DET FIXED INPUT PG'!G60</f>
        <v>-54113</v>
      </c>
      <c r="O12" s="55">
        <f>'SPEC DET FIXED INPUT PG'!H60</f>
        <v>-52247</v>
      </c>
      <c r="P12" s="55">
        <f>'SPEC DET FIXED INPUT PG'!I60</f>
        <v>-53869</v>
      </c>
      <c r="Q12" s="55">
        <f>'SPEC DET FIXED INPUT PG'!J60</f>
        <v>-53744</v>
      </c>
      <c r="R12" s="55">
        <f>'SPEC DET FIXED INPUT PG'!K60</f>
        <v>-51889</v>
      </c>
      <c r="S12" s="55">
        <f>'SPEC DET FIXED INPUT PG'!L60</f>
        <v>-53493</v>
      </c>
      <c r="T12" s="55">
        <f>'SPEC DET FIXED INPUT PG'!M60</f>
        <v>0</v>
      </c>
      <c r="U12" s="55">
        <f>'SPEC DET FIXED INPUT PG'!N60</f>
        <v>0</v>
      </c>
      <c r="V12" s="55">
        <f>'SPEC DET FIXED INPUT PG'!O60</f>
        <v>0</v>
      </c>
      <c r="W12" s="55">
        <f>'SPEC DET FIXED INPUT PG'!P60</f>
        <v>0</v>
      </c>
      <c r="X12" s="55">
        <f>'SPEC DET FIXED INPUT PG'!Q60</f>
        <v>0</v>
      </c>
      <c r="Y12" s="55">
        <f>'SPEC DET FIXED INPUT PG'!R60</f>
        <v>0</v>
      </c>
      <c r="Z12" s="55">
        <f>'SPEC DET FIXED INPUT PG'!S60</f>
        <v>0</v>
      </c>
      <c r="AA12" s="55">
        <f>'SPEC DET FIXED INPUT PG'!T60</f>
        <v>0</v>
      </c>
      <c r="AB12" s="55">
        <f>'SPEC DET FIXED INPUT PG'!U60</f>
        <v>0</v>
      </c>
      <c r="AC12" s="55">
        <f>'SPEC DET FIXED INPUT PG'!V60</f>
        <v>0</v>
      </c>
      <c r="AD12" s="55">
        <f>'SPEC DET FIXED INPUT PG'!W60</f>
        <v>0</v>
      </c>
      <c r="AE12" s="55">
        <f>'SPEC DET FIXED INPUT PG'!X60</f>
        <v>0</v>
      </c>
      <c r="AF12" s="55">
        <f>'SPEC DET FIXED INPUT PG'!Y60</f>
        <v>0</v>
      </c>
      <c r="AG12" s="55">
        <f>'SPEC DET FIXED INPUT PG'!Z60</f>
        <v>0</v>
      </c>
      <c r="AH12" s="55">
        <f>SUM(AH10:AH11)</f>
        <v>-387619</v>
      </c>
    </row>
    <row r="13" spans="1:39" s="56" customFormat="1" x14ac:dyDescent="0.15"/>
    <row r="14" spans="1:39" x14ac:dyDescent="0.15">
      <c r="A14" s="83" t="s">
        <v>5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60"/>
      <c r="AJ14" s="60"/>
      <c r="AK14" s="60"/>
      <c r="AL14" s="60"/>
      <c r="AM14" s="60"/>
    </row>
    <row r="15" spans="1:39" x14ac:dyDescent="0.15">
      <c r="A15" s="84" t="s">
        <v>6</v>
      </c>
      <c r="D15" s="73"/>
      <c r="E15" s="73"/>
      <c r="F15" s="73"/>
      <c r="G15" s="73"/>
      <c r="H15" s="73"/>
      <c r="I15" s="73"/>
      <c r="J15" s="85">
        <f>'SPEC DET FIXED INPUT PG'!C54</f>
        <v>5.0681000000000003</v>
      </c>
      <c r="K15" s="85">
        <f>'SPEC DET FIXED INPUT PG'!D54</f>
        <v>5.0681000000000003</v>
      </c>
      <c r="L15" s="85">
        <f>'SPEC DET FIXED INPUT PG'!E54</f>
        <v>5.0681000000000003</v>
      </c>
      <c r="M15" s="85">
        <f>'SPEC DET FIXED INPUT PG'!F54</f>
        <v>4.4021999999999997</v>
      </c>
      <c r="N15" s="85">
        <f>'SPEC DET FIXED INPUT PG'!G54</f>
        <v>4.4021999999999997</v>
      </c>
      <c r="O15" s="85">
        <f>'SPEC DET FIXED INPUT PG'!H54</f>
        <v>4.4021999999999997</v>
      </c>
      <c r="P15" s="85">
        <f>'SPEC DET FIXED INPUT PG'!I54</f>
        <v>4.4021999999999997</v>
      </c>
      <c r="Q15" s="85">
        <f>'SPEC DET FIXED INPUT PG'!J54</f>
        <v>4.4021999999999997</v>
      </c>
      <c r="R15" s="85">
        <f>'SPEC DET FIXED INPUT PG'!K54</f>
        <v>4.4021999999999997</v>
      </c>
      <c r="S15" s="85">
        <f>'SPEC DET FIXED INPUT PG'!L54</f>
        <v>4.4021999999999997</v>
      </c>
      <c r="T15" s="85">
        <f>'SPEC DET FIXED INPUT PG'!M54</f>
        <v>0</v>
      </c>
      <c r="U15" s="85">
        <f>'SPEC DET FIXED INPUT PG'!N54</f>
        <v>0</v>
      </c>
      <c r="V15" s="85">
        <f>'SPEC DET FIXED INPUT PG'!O54</f>
        <v>0</v>
      </c>
      <c r="W15" s="85">
        <f>'SPEC DET FIXED INPUT PG'!P54</f>
        <v>0</v>
      </c>
      <c r="X15" s="85">
        <f>'SPEC DET FIXED INPUT PG'!Q54</f>
        <v>0</v>
      </c>
      <c r="Y15" s="85">
        <f>'SPEC DET FIXED INPUT PG'!R54</f>
        <v>0</v>
      </c>
      <c r="Z15" s="85">
        <f>'SPEC DET FIXED INPUT PG'!S54</f>
        <v>0</v>
      </c>
      <c r="AA15" s="85">
        <f>'SPEC DET FIXED INPUT PG'!T54</f>
        <v>0</v>
      </c>
      <c r="AB15" s="85">
        <f>'SPEC DET FIXED INPUT PG'!U54</f>
        <v>0</v>
      </c>
      <c r="AC15" s="85">
        <f>'SPEC DET FIXED INPUT PG'!V54</f>
        <v>0</v>
      </c>
      <c r="AD15" s="85">
        <f>'SPEC DET FIXED INPUT PG'!W54</f>
        <v>0</v>
      </c>
      <c r="AE15" s="85">
        <f>'SPEC DET FIXED INPUT PG'!X54</f>
        <v>0</v>
      </c>
      <c r="AF15" s="85">
        <f>'SPEC DET FIXED INPUT PG'!Y54</f>
        <v>0</v>
      </c>
      <c r="AG15" s="85">
        <f>'SPEC DET FIXED INPUT PG'!Z54</f>
        <v>0</v>
      </c>
      <c r="AH15" s="73"/>
      <c r="AI15" s="60"/>
      <c r="AJ15" s="60"/>
      <c r="AK15" s="60"/>
      <c r="AL15" s="60"/>
      <c r="AM15" s="60"/>
    </row>
    <row r="16" spans="1:39" x14ac:dyDescent="0.15">
      <c r="A16" s="84" t="s">
        <v>7</v>
      </c>
      <c r="D16" s="73"/>
      <c r="E16" s="73"/>
      <c r="F16" s="73"/>
      <c r="G16" s="73"/>
      <c r="H16" s="73"/>
      <c r="I16" s="73"/>
      <c r="J16" s="85">
        <f>'SPEC DET FIXED INPUT PG'!C55</f>
        <v>5.0670999999999999</v>
      </c>
      <c r="K16" s="85">
        <f>'SPEC DET FIXED INPUT PG'!D55</f>
        <v>5.0670999999999999</v>
      </c>
      <c r="L16" s="85">
        <f>'SPEC DET FIXED INPUT PG'!E55</f>
        <v>5.0670999999999999</v>
      </c>
      <c r="M16" s="85">
        <f>'SPEC DET FIXED INPUT PG'!F55</f>
        <v>4.3406000000000002</v>
      </c>
      <c r="N16" s="85">
        <f>'SPEC DET FIXED INPUT PG'!G55</f>
        <v>4.3406000000000002</v>
      </c>
      <c r="O16" s="85">
        <f>'SPEC DET FIXED INPUT PG'!H55</f>
        <v>4.3406000000000002</v>
      </c>
      <c r="P16" s="85">
        <f>'SPEC DET FIXED INPUT PG'!I55</f>
        <v>4.3406000000000002</v>
      </c>
      <c r="Q16" s="85">
        <f>'SPEC DET FIXED INPUT PG'!J55</f>
        <v>4.3406000000000002</v>
      </c>
      <c r="R16" s="85">
        <f>'SPEC DET FIXED INPUT PG'!K55</f>
        <v>4.3406000000000002</v>
      </c>
      <c r="S16" s="85">
        <f>'SPEC DET FIXED INPUT PG'!L55</f>
        <v>4.3406000000000002</v>
      </c>
      <c r="T16" s="85">
        <f>'SPEC DET FIXED INPUT PG'!M55</f>
        <v>0</v>
      </c>
      <c r="U16" s="85">
        <f>'SPEC DET FIXED INPUT PG'!N55</f>
        <v>0</v>
      </c>
      <c r="V16" s="85">
        <f>'SPEC DET FIXED INPUT PG'!O55</f>
        <v>0</v>
      </c>
      <c r="W16" s="85">
        <f>'SPEC DET FIXED INPUT PG'!P55</f>
        <v>0</v>
      </c>
      <c r="X16" s="85">
        <f>'SPEC DET FIXED INPUT PG'!Q55</f>
        <v>0</v>
      </c>
      <c r="Y16" s="85">
        <f>'SPEC DET FIXED INPUT PG'!R55</f>
        <v>0</v>
      </c>
      <c r="Z16" s="85">
        <f>'SPEC DET FIXED INPUT PG'!S55</f>
        <v>0</v>
      </c>
      <c r="AA16" s="85">
        <f>'SPEC DET FIXED INPUT PG'!T55</f>
        <v>0</v>
      </c>
      <c r="AB16" s="85">
        <f>'SPEC DET FIXED INPUT PG'!U55</f>
        <v>0</v>
      </c>
      <c r="AC16" s="85">
        <f>'SPEC DET FIXED INPUT PG'!V55</f>
        <v>0</v>
      </c>
      <c r="AD16" s="85">
        <f>'SPEC DET FIXED INPUT PG'!W55</f>
        <v>0</v>
      </c>
      <c r="AE16" s="85">
        <f>'SPEC DET FIXED INPUT PG'!X55</f>
        <v>0</v>
      </c>
      <c r="AF16" s="85">
        <f>'SPEC DET FIXED INPUT PG'!Y55</f>
        <v>0</v>
      </c>
      <c r="AG16" s="85">
        <f>'SPEC DET FIXED INPUT PG'!Z55</f>
        <v>0</v>
      </c>
      <c r="AH16" s="73"/>
      <c r="AI16" s="60"/>
      <c r="AJ16" s="60"/>
      <c r="AK16" s="60"/>
      <c r="AL16" s="60"/>
      <c r="AM16" s="60"/>
    </row>
    <row r="17" spans="1:39" x14ac:dyDescent="0.15"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60"/>
      <c r="AJ17" s="60"/>
      <c r="AK17" s="60"/>
      <c r="AL17" s="60"/>
      <c r="AM17" s="60"/>
    </row>
    <row r="18" spans="1:39" x14ac:dyDescent="0.15"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60"/>
      <c r="AJ18" s="60"/>
      <c r="AK18" s="60"/>
      <c r="AL18" s="60"/>
      <c r="AM18" s="60"/>
    </row>
    <row r="19" spans="1:39" x14ac:dyDescent="0.15">
      <c r="A19" s="82" t="s">
        <v>8</v>
      </c>
      <c r="B19" s="72"/>
      <c r="D19" s="73"/>
      <c r="E19" s="73"/>
      <c r="F19" s="73"/>
      <c r="G19" s="73"/>
      <c r="H19" s="73"/>
      <c r="I19" s="71"/>
      <c r="J19" s="71">
        <f>J7</f>
        <v>37257</v>
      </c>
      <c r="K19" s="71">
        <f t="shared" ref="K19:AG19" si="1">K7</f>
        <v>37288</v>
      </c>
      <c r="L19" s="71">
        <f t="shared" si="1"/>
        <v>37316</v>
      </c>
      <c r="M19" s="71">
        <f t="shared" si="1"/>
        <v>37347</v>
      </c>
      <c r="N19" s="71">
        <f t="shared" si="1"/>
        <v>37377</v>
      </c>
      <c r="O19" s="71">
        <f t="shared" si="1"/>
        <v>37408</v>
      </c>
      <c r="P19" s="71">
        <f t="shared" si="1"/>
        <v>37438</v>
      </c>
      <c r="Q19" s="71">
        <f t="shared" si="1"/>
        <v>37469</v>
      </c>
      <c r="R19" s="71">
        <f t="shared" si="1"/>
        <v>37500</v>
      </c>
      <c r="S19" s="71">
        <f t="shared" si="1"/>
        <v>37530</v>
      </c>
      <c r="T19" s="71">
        <f t="shared" si="1"/>
        <v>37561</v>
      </c>
      <c r="U19" s="71">
        <f t="shared" si="1"/>
        <v>37591</v>
      </c>
      <c r="V19" s="71">
        <f t="shared" si="1"/>
        <v>37622</v>
      </c>
      <c r="W19" s="71">
        <f t="shared" si="1"/>
        <v>37653</v>
      </c>
      <c r="X19" s="71">
        <f t="shared" si="1"/>
        <v>37681</v>
      </c>
      <c r="Y19" s="71">
        <f t="shared" si="1"/>
        <v>37712</v>
      </c>
      <c r="Z19" s="71">
        <f t="shared" si="1"/>
        <v>37742</v>
      </c>
      <c r="AA19" s="71">
        <f t="shared" si="1"/>
        <v>37773</v>
      </c>
      <c r="AB19" s="71">
        <f t="shared" si="1"/>
        <v>37803</v>
      </c>
      <c r="AC19" s="71">
        <f t="shared" si="1"/>
        <v>37834</v>
      </c>
      <c r="AD19" s="71">
        <f t="shared" si="1"/>
        <v>37865</v>
      </c>
      <c r="AE19" s="71">
        <f t="shared" si="1"/>
        <v>37895</v>
      </c>
      <c r="AF19" s="71">
        <f t="shared" si="1"/>
        <v>37926</v>
      </c>
      <c r="AG19" s="71">
        <f t="shared" si="1"/>
        <v>37956</v>
      </c>
      <c r="AH19" s="59" t="s">
        <v>19</v>
      </c>
      <c r="AI19" s="60"/>
      <c r="AJ19" s="60"/>
      <c r="AK19" s="60"/>
      <c r="AL19" s="60"/>
      <c r="AM19" s="60"/>
    </row>
    <row r="20" spans="1:39" s="72" customFormat="1" x14ac:dyDescent="0.15">
      <c r="A20" s="61" t="s">
        <v>24</v>
      </c>
      <c r="B20" s="61"/>
      <c r="C20" s="61"/>
      <c r="D20" s="62"/>
      <c r="E20" s="62"/>
      <c r="F20" s="62"/>
      <c r="G20" s="62"/>
      <c r="H20" s="62"/>
      <c r="I20" s="62"/>
      <c r="J20" s="62">
        <f>'SPEC DET FIXED INPUT PG'!C74</f>
        <v>0</v>
      </c>
      <c r="K20" s="62">
        <f>'SPEC DET FIXED INPUT PG'!D74</f>
        <v>0</v>
      </c>
      <c r="L20" s="62">
        <f>'SPEC DET FIXED INPUT PG'!E74</f>
        <v>0</v>
      </c>
      <c r="M20" s="62">
        <f>'SPEC DET FIXED INPUT PG'!F74</f>
        <v>0</v>
      </c>
      <c r="N20" s="62">
        <f>'SPEC DET FIXED INPUT PG'!G74</f>
        <v>0</v>
      </c>
      <c r="O20" s="62">
        <f>'SPEC DET FIXED INPUT PG'!H74</f>
        <v>0</v>
      </c>
      <c r="P20" s="62">
        <f>'SPEC DET FIXED INPUT PG'!I74</f>
        <v>0</v>
      </c>
      <c r="Q20" s="62">
        <f>'SPEC DET FIXED INPUT PG'!J74</f>
        <v>0</v>
      </c>
      <c r="R20" s="62">
        <f>'SPEC DET FIXED INPUT PG'!K74</f>
        <v>0</v>
      </c>
      <c r="S20" s="62">
        <f>'SPEC DET FIXED INPUT PG'!L74</f>
        <v>0</v>
      </c>
      <c r="T20" s="62">
        <f>'SPEC DET FIXED INPUT PG'!M74</f>
        <v>0</v>
      </c>
      <c r="U20" s="62">
        <f>'SPEC DET FIXED INPUT PG'!N74</f>
        <v>0</v>
      </c>
      <c r="V20" s="62">
        <f>'SPEC DET FIXED INPUT PG'!O74</f>
        <v>0</v>
      </c>
      <c r="W20" s="62">
        <f>'SPEC DET FIXED INPUT PG'!P74</f>
        <v>0</v>
      </c>
      <c r="X20" s="62">
        <f>'SPEC DET FIXED INPUT PG'!Q74</f>
        <v>0</v>
      </c>
      <c r="Y20" s="62">
        <f>'SPEC DET FIXED INPUT PG'!R74</f>
        <v>0</v>
      </c>
      <c r="Z20" s="62">
        <f>'SPEC DET FIXED INPUT PG'!S74</f>
        <v>0</v>
      </c>
      <c r="AA20" s="62">
        <f>'SPEC DET FIXED INPUT PG'!T74</f>
        <v>0</v>
      </c>
      <c r="AB20" s="62">
        <f>'SPEC DET FIXED INPUT PG'!U74</f>
        <v>0</v>
      </c>
      <c r="AC20" s="62">
        <f>'SPEC DET FIXED INPUT PG'!V74</f>
        <v>0</v>
      </c>
      <c r="AD20" s="62">
        <f>'SPEC DET FIXED INPUT PG'!W74</f>
        <v>0</v>
      </c>
      <c r="AE20" s="62">
        <f>'SPEC DET FIXED INPUT PG'!X74</f>
        <v>0</v>
      </c>
      <c r="AF20" s="62">
        <f>'SPEC DET FIXED INPUT PG'!Y74</f>
        <v>0</v>
      </c>
      <c r="AG20" s="62">
        <f>'SPEC DET FIXED INPUT PG'!Z74</f>
        <v>0</v>
      </c>
      <c r="AH20" s="63"/>
      <c r="AI20" s="63"/>
      <c r="AJ20" s="63"/>
      <c r="AK20" s="63"/>
      <c r="AL20" s="63"/>
      <c r="AM20" s="63"/>
    </row>
    <row r="21" spans="1:39" x14ac:dyDescent="0.15">
      <c r="A21" s="68" t="s">
        <v>29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60"/>
      <c r="AJ21" s="60"/>
      <c r="AK21" s="60"/>
      <c r="AL21" s="60"/>
      <c r="AM21" s="60"/>
    </row>
    <row r="22" spans="1:39" s="65" customFormat="1" x14ac:dyDescent="0.15">
      <c r="A22" s="64" t="s">
        <v>30</v>
      </c>
      <c r="B22" s="64"/>
      <c r="C22" s="64"/>
      <c r="D22" s="64"/>
      <c r="E22" s="64"/>
      <c r="F22" s="64"/>
      <c r="G22" s="64"/>
      <c r="H22" s="64"/>
      <c r="I22" s="64"/>
      <c r="J22" s="64">
        <f t="shared" ref="J22:AF22" si="2">J24-J23</f>
        <v>0</v>
      </c>
      <c r="K22" s="64">
        <f t="shared" si="2"/>
        <v>0</v>
      </c>
      <c r="L22" s="64">
        <f t="shared" si="2"/>
        <v>0</v>
      </c>
      <c r="M22" s="64">
        <f t="shared" si="2"/>
        <v>21565</v>
      </c>
      <c r="N22" s="64">
        <f t="shared" si="2"/>
        <v>22274</v>
      </c>
      <c r="O22" s="64">
        <f t="shared" si="2"/>
        <v>21507</v>
      </c>
      <c r="P22" s="64">
        <f t="shared" si="2"/>
        <v>22174</v>
      </c>
      <c r="Q22" s="64">
        <f t="shared" si="2"/>
        <v>22123</v>
      </c>
      <c r="R22" s="64">
        <f t="shared" si="2"/>
        <v>21359</v>
      </c>
      <c r="S22" s="64">
        <f t="shared" si="2"/>
        <v>22019</v>
      </c>
      <c r="T22" s="64">
        <f t="shared" si="2"/>
        <v>0</v>
      </c>
      <c r="U22" s="64">
        <f t="shared" si="2"/>
        <v>0</v>
      </c>
      <c r="V22" s="64">
        <f t="shared" si="2"/>
        <v>0</v>
      </c>
      <c r="W22" s="64">
        <f t="shared" si="2"/>
        <v>0</v>
      </c>
      <c r="X22" s="64">
        <f t="shared" si="2"/>
        <v>0</v>
      </c>
      <c r="Y22" s="64">
        <f t="shared" si="2"/>
        <v>0</v>
      </c>
      <c r="Z22" s="64">
        <f t="shared" si="2"/>
        <v>0</v>
      </c>
      <c r="AA22" s="64">
        <f t="shared" si="2"/>
        <v>0</v>
      </c>
      <c r="AB22" s="64">
        <f t="shared" si="2"/>
        <v>0</v>
      </c>
      <c r="AC22" s="64">
        <f t="shared" si="2"/>
        <v>0</v>
      </c>
      <c r="AD22" s="64">
        <f t="shared" si="2"/>
        <v>0</v>
      </c>
      <c r="AE22" s="64">
        <f t="shared" si="2"/>
        <v>0</v>
      </c>
      <c r="AF22" s="64">
        <f t="shared" si="2"/>
        <v>0</v>
      </c>
      <c r="AG22" s="64"/>
      <c r="AH22" s="64">
        <f>SUM(J22:AG22)</f>
        <v>153021</v>
      </c>
    </row>
    <row r="23" spans="1:39" s="65" customFormat="1" x14ac:dyDescent="0.15">
      <c r="A23" s="64" t="s">
        <v>31</v>
      </c>
      <c r="B23" s="64"/>
      <c r="C23" s="64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>
        <f>SUM(M23:AG23)</f>
        <v>0</v>
      </c>
    </row>
    <row r="24" spans="1:39" s="56" customFormat="1" x14ac:dyDescent="0.15">
      <c r="A24" s="55" t="s">
        <v>33</v>
      </c>
      <c r="B24" s="55"/>
      <c r="C24" s="55"/>
      <c r="D24" s="55"/>
      <c r="E24" s="55"/>
      <c r="F24" s="55"/>
      <c r="G24" s="55"/>
      <c r="H24" s="55"/>
      <c r="I24" s="55"/>
      <c r="J24" s="55">
        <f>'SPEC DET FIXED INPUT PG'!C100</f>
        <v>0</v>
      </c>
      <c r="K24" s="55">
        <f>'SPEC DET FIXED INPUT PG'!D100</f>
        <v>0</v>
      </c>
      <c r="L24" s="55">
        <f>'SPEC DET FIXED INPUT PG'!E100</f>
        <v>0</v>
      </c>
      <c r="M24" s="55">
        <f>'SPEC DET FIXED INPUT PG'!F100</f>
        <v>21565</v>
      </c>
      <c r="N24" s="55">
        <f>'SPEC DET FIXED INPUT PG'!G100</f>
        <v>22274</v>
      </c>
      <c r="O24" s="55">
        <f>'SPEC DET FIXED INPUT PG'!H100</f>
        <v>21507</v>
      </c>
      <c r="P24" s="55">
        <f>'SPEC DET FIXED INPUT PG'!I100</f>
        <v>22174</v>
      </c>
      <c r="Q24" s="55">
        <f>'SPEC DET FIXED INPUT PG'!J100</f>
        <v>22123</v>
      </c>
      <c r="R24" s="55">
        <f>'SPEC DET FIXED INPUT PG'!K100</f>
        <v>21359</v>
      </c>
      <c r="S24" s="55">
        <f>'SPEC DET FIXED INPUT PG'!L100</f>
        <v>22019</v>
      </c>
      <c r="T24" s="55">
        <f>'SPEC DET FIXED INPUT PG'!M100</f>
        <v>0</v>
      </c>
      <c r="U24" s="55">
        <f>'SPEC DET FIXED INPUT PG'!N100</f>
        <v>0</v>
      </c>
      <c r="V24" s="55">
        <f>'SPEC DET FIXED INPUT PG'!O100</f>
        <v>0</v>
      </c>
      <c r="W24" s="55">
        <f>'SPEC DET FIXED INPUT PG'!P100</f>
        <v>0</v>
      </c>
      <c r="X24" s="55">
        <f>'SPEC DET FIXED INPUT PG'!Q100</f>
        <v>0</v>
      </c>
      <c r="Y24" s="55">
        <f>'SPEC DET FIXED INPUT PG'!R100</f>
        <v>0</v>
      </c>
      <c r="Z24" s="55">
        <f>'SPEC DET FIXED INPUT PG'!S100</f>
        <v>0</v>
      </c>
      <c r="AA24" s="55">
        <f>'SPEC DET FIXED INPUT PG'!T100</f>
        <v>0</v>
      </c>
      <c r="AB24" s="55">
        <f>'SPEC DET FIXED INPUT PG'!U100</f>
        <v>0</v>
      </c>
      <c r="AC24" s="55">
        <f>'SPEC DET FIXED INPUT PG'!V100</f>
        <v>0</v>
      </c>
      <c r="AD24" s="55">
        <f>'SPEC DET FIXED INPUT PG'!W100</f>
        <v>0</v>
      </c>
      <c r="AE24" s="55">
        <f>'SPEC DET FIXED INPUT PG'!X100</f>
        <v>0</v>
      </c>
      <c r="AF24" s="55">
        <f>'SPEC DET FIXED INPUT PG'!Y100</f>
        <v>0</v>
      </c>
      <c r="AG24" s="55">
        <f>'SPEC DET FIXED INPUT PG'!Z100</f>
        <v>0</v>
      </c>
      <c r="AH24" s="55">
        <f>SUM(AH22:AH23)</f>
        <v>153021</v>
      </c>
    </row>
    <row r="25" spans="1:39" s="56" customFormat="1" x14ac:dyDescent="0.15"/>
    <row r="26" spans="1:39" x14ac:dyDescent="0.15">
      <c r="A26" s="83" t="s">
        <v>5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0"/>
      <c r="AJ26" s="60"/>
      <c r="AK26" s="60"/>
      <c r="AL26" s="60"/>
      <c r="AM26" s="60"/>
    </row>
    <row r="27" spans="1:39" x14ac:dyDescent="0.15">
      <c r="A27" s="84" t="s">
        <v>6</v>
      </c>
      <c r="D27" s="73"/>
      <c r="E27" s="73"/>
      <c r="F27" s="73"/>
      <c r="G27" s="73"/>
      <c r="H27" s="73"/>
      <c r="I27" s="73"/>
      <c r="J27" s="85">
        <f>'SPEC DET FIXED INPUT PG'!C94</f>
        <v>0</v>
      </c>
      <c r="K27" s="85">
        <f>'SPEC DET FIXED INPUT PG'!D94</f>
        <v>0</v>
      </c>
      <c r="L27" s="85">
        <f>'SPEC DET FIXED INPUT PG'!E94</f>
        <v>0</v>
      </c>
      <c r="M27" s="85">
        <f>'SPEC DET FIXED INPUT PG'!F94</f>
        <v>2.3010000000000002</v>
      </c>
      <c r="N27" s="85">
        <f>'SPEC DET FIXED INPUT PG'!G94</f>
        <v>2.3010000000000002</v>
      </c>
      <c r="O27" s="85">
        <f>'SPEC DET FIXED INPUT PG'!H94</f>
        <v>2.3010000000000002</v>
      </c>
      <c r="P27" s="85">
        <f>'SPEC DET FIXED INPUT PG'!I94</f>
        <v>2.3010000000000002</v>
      </c>
      <c r="Q27" s="85">
        <f>'SPEC DET FIXED INPUT PG'!J94</f>
        <v>2.3010000000000002</v>
      </c>
      <c r="R27" s="85">
        <f>'SPEC DET FIXED INPUT PG'!K94</f>
        <v>2.3010000000000002</v>
      </c>
      <c r="S27" s="85">
        <f>'SPEC DET FIXED INPUT PG'!L94</f>
        <v>2.3010000000000002</v>
      </c>
      <c r="T27" s="85">
        <f>'SPEC DET FIXED INPUT PG'!M94</f>
        <v>0</v>
      </c>
      <c r="U27" s="85">
        <f>'SPEC DET FIXED INPUT PG'!N94</f>
        <v>0</v>
      </c>
      <c r="V27" s="85">
        <f>'SPEC DET FIXED INPUT PG'!O94</f>
        <v>0</v>
      </c>
      <c r="W27" s="85">
        <f>'SPEC DET FIXED INPUT PG'!P94</f>
        <v>0</v>
      </c>
      <c r="X27" s="85">
        <f>'SPEC DET FIXED INPUT PG'!Q94</f>
        <v>0</v>
      </c>
      <c r="Y27" s="85">
        <f>'SPEC DET FIXED INPUT PG'!R94</f>
        <v>0</v>
      </c>
      <c r="Z27" s="85">
        <f>'SPEC DET FIXED INPUT PG'!S94</f>
        <v>0</v>
      </c>
      <c r="AA27" s="85">
        <f>'SPEC DET FIXED INPUT PG'!T94</f>
        <v>0</v>
      </c>
      <c r="AB27" s="85">
        <f>'SPEC DET FIXED INPUT PG'!U94</f>
        <v>0</v>
      </c>
      <c r="AC27" s="85">
        <f>'SPEC DET FIXED INPUT PG'!V94</f>
        <v>0</v>
      </c>
      <c r="AD27" s="85">
        <f>'SPEC DET FIXED INPUT PG'!W94</f>
        <v>0</v>
      </c>
      <c r="AE27" s="85">
        <f>'SPEC DET FIXED INPUT PG'!X94</f>
        <v>0</v>
      </c>
      <c r="AF27" s="85">
        <f>'SPEC DET FIXED INPUT PG'!Y94</f>
        <v>0</v>
      </c>
      <c r="AG27" s="85">
        <f>'SPEC DET FIXED INPUT PG'!Z94</f>
        <v>0</v>
      </c>
      <c r="AH27" s="73"/>
      <c r="AI27" s="60"/>
      <c r="AJ27" s="60"/>
      <c r="AK27" s="60"/>
      <c r="AL27" s="60"/>
      <c r="AM27" s="60"/>
    </row>
    <row r="28" spans="1:39" x14ac:dyDescent="0.15">
      <c r="A28" s="84" t="s">
        <v>7</v>
      </c>
      <c r="D28" s="73"/>
      <c r="E28" s="73"/>
      <c r="F28" s="73"/>
      <c r="G28" s="73"/>
      <c r="H28" s="73"/>
      <c r="I28" s="73"/>
      <c r="J28" s="85">
        <f>'SPEC DET FIXED INPUT PG'!C95</f>
        <v>0</v>
      </c>
      <c r="K28" s="85">
        <f>'SPEC DET FIXED INPUT PG'!D95</f>
        <v>0</v>
      </c>
      <c r="L28" s="85">
        <f>'SPEC DET FIXED INPUT PG'!E95</f>
        <v>0</v>
      </c>
      <c r="M28" s="85">
        <f>'SPEC DET FIXED INPUT PG'!F95</f>
        <v>2.33</v>
      </c>
      <c r="N28" s="85">
        <f>'SPEC DET FIXED INPUT PG'!G95</f>
        <v>2.33</v>
      </c>
      <c r="O28" s="85">
        <f>'SPEC DET FIXED INPUT PG'!H95</f>
        <v>2.33</v>
      </c>
      <c r="P28" s="85">
        <f>'SPEC DET FIXED INPUT PG'!I95</f>
        <v>2.33</v>
      </c>
      <c r="Q28" s="85">
        <f>'SPEC DET FIXED INPUT PG'!J95</f>
        <v>2.33</v>
      </c>
      <c r="R28" s="85">
        <f>'SPEC DET FIXED INPUT PG'!K95</f>
        <v>2.33</v>
      </c>
      <c r="S28" s="85">
        <f>'SPEC DET FIXED INPUT PG'!L95</f>
        <v>2.33</v>
      </c>
      <c r="T28" s="85">
        <f>'SPEC DET FIXED INPUT PG'!M95</f>
        <v>0</v>
      </c>
      <c r="U28" s="85">
        <f>'SPEC DET FIXED INPUT PG'!N95</f>
        <v>0</v>
      </c>
      <c r="V28" s="85">
        <f>'SPEC DET FIXED INPUT PG'!O95</f>
        <v>0</v>
      </c>
      <c r="W28" s="85">
        <f>'SPEC DET FIXED INPUT PG'!P95</f>
        <v>0</v>
      </c>
      <c r="X28" s="85">
        <f>'SPEC DET FIXED INPUT PG'!Q95</f>
        <v>0</v>
      </c>
      <c r="Y28" s="85">
        <f>'SPEC DET FIXED INPUT PG'!R95</f>
        <v>0</v>
      </c>
      <c r="Z28" s="85">
        <f>'SPEC DET FIXED INPUT PG'!S95</f>
        <v>0</v>
      </c>
      <c r="AA28" s="85">
        <f>'SPEC DET FIXED INPUT PG'!T95</f>
        <v>0</v>
      </c>
      <c r="AB28" s="85">
        <f>'SPEC DET FIXED INPUT PG'!U95</f>
        <v>0</v>
      </c>
      <c r="AC28" s="85">
        <f>'SPEC DET FIXED INPUT PG'!V95</f>
        <v>0</v>
      </c>
      <c r="AD28" s="85">
        <f>'SPEC DET FIXED INPUT PG'!W95</f>
        <v>0</v>
      </c>
      <c r="AE28" s="85">
        <f>'SPEC DET FIXED INPUT PG'!X95</f>
        <v>0</v>
      </c>
      <c r="AF28" s="85">
        <f>'SPEC DET FIXED INPUT PG'!Y95</f>
        <v>0</v>
      </c>
      <c r="AG28" s="85">
        <f>'SPEC DET FIXED INPUT PG'!Z95</f>
        <v>0</v>
      </c>
      <c r="AH28" s="73"/>
      <c r="AI28" s="60"/>
      <c r="AJ28" s="60"/>
      <c r="AK28" s="60"/>
      <c r="AL28" s="60"/>
      <c r="AM28" s="60"/>
    </row>
    <row r="29" spans="1:39" x14ac:dyDescent="0.15"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60"/>
      <c r="AJ29" s="60"/>
      <c r="AK29" s="60"/>
      <c r="AL29" s="60"/>
      <c r="AM29" s="60"/>
    </row>
    <row r="30" spans="1:39" x14ac:dyDescent="0.15"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60"/>
      <c r="AJ30" s="60"/>
      <c r="AK30" s="60"/>
      <c r="AL30" s="60"/>
      <c r="AM30" s="60"/>
    </row>
    <row r="31" spans="1:39" x14ac:dyDescent="0.15">
      <c r="A31" s="82" t="s">
        <v>9</v>
      </c>
      <c r="B31" s="72"/>
      <c r="D31" s="73"/>
      <c r="E31" s="73"/>
      <c r="F31" s="73"/>
      <c r="G31" s="73"/>
      <c r="H31" s="73"/>
      <c r="I31" s="71"/>
      <c r="J31" s="71">
        <f>J19</f>
        <v>37257</v>
      </c>
      <c r="K31" s="71">
        <f t="shared" ref="K31:AG31" si="3">K19</f>
        <v>37288</v>
      </c>
      <c r="L31" s="71">
        <f t="shared" si="3"/>
        <v>37316</v>
      </c>
      <c r="M31" s="71">
        <f t="shared" si="3"/>
        <v>37347</v>
      </c>
      <c r="N31" s="71">
        <f t="shared" si="3"/>
        <v>37377</v>
      </c>
      <c r="O31" s="71">
        <f t="shared" si="3"/>
        <v>37408</v>
      </c>
      <c r="P31" s="71">
        <f t="shared" si="3"/>
        <v>37438</v>
      </c>
      <c r="Q31" s="71">
        <f t="shared" si="3"/>
        <v>37469</v>
      </c>
      <c r="R31" s="71">
        <f t="shared" si="3"/>
        <v>37500</v>
      </c>
      <c r="S31" s="71">
        <f t="shared" si="3"/>
        <v>37530</v>
      </c>
      <c r="T31" s="71">
        <f t="shared" si="3"/>
        <v>37561</v>
      </c>
      <c r="U31" s="71">
        <f t="shared" si="3"/>
        <v>37591</v>
      </c>
      <c r="V31" s="71">
        <f t="shared" si="3"/>
        <v>37622</v>
      </c>
      <c r="W31" s="71">
        <f t="shared" si="3"/>
        <v>37653</v>
      </c>
      <c r="X31" s="71">
        <f t="shared" si="3"/>
        <v>37681</v>
      </c>
      <c r="Y31" s="71">
        <f t="shared" si="3"/>
        <v>37712</v>
      </c>
      <c r="Z31" s="71">
        <f t="shared" si="3"/>
        <v>37742</v>
      </c>
      <c r="AA31" s="71">
        <f t="shared" si="3"/>
        <v>37773</v>
      </c>
      <c r="AB31" s="71">
        <f t="shared" si="3"/>
        <v>37803</v>
      </c>
      <c r="AC31" s="71">
        <f t="shared" si="3"/>
        <v>37834</v>
      </c>
      <c r="AD31" s="71">
        <f t="shared" si="3"/>
        <v>37865</v>
      </c>
      <c r="AE31" s="71">
        <f t="shared" si="3"/>
        <v>37895</v>
      </c>
      <c r="AF31" s="71">
        <f t="shared" si="3"/>
        <v>37926</v>
      </c>
      <c r="AG31" s="71">
        <f t="shared" si="3"/>
        <v>37956</v>
      </c>
      <c r="AH31" s="59" t="s">
        <v>19</v>
      </c>
      <c r="AI31" s="60"/>
      <c r="AJ31" s="60"/>
      <c r="AK31" s="60"/>
      <c r="AL31" s="60"/>
      <c r="AM31" s="60"/>
    </row>
    <row r="32" spans="1:39" s="72" customFormat="1" x14ac:dyDescent="0.15">
      <c r="A32" s="61" t="s">
        <v>24</v>
      </c>
      <c r="B32" s="61"/>
      <c r="C32" s="61"/>
      <c r="D32" s="62"/>
      <c r="E32" s="62"/>
      <c r="F32" s="62"/>
      <c r="G32" s="62"/>
      <c r="H32" s="62"/>
      <c r="I32" s="62"/>
      <c r="J32" s="62">
        <f>'SPEC DET FIXED INPUT PG'!C114</f>
        <v>0</v>
      </c>
      <c r="K32" s="62">
        <f>'SPEC DET FIXED INPUT PG'!D114</f>
        <v>0</v>
      </c>
      <c r="L32" s="62">
        <f>'SPEC DET FIXED INPUT PG'!E114</f>
        <v>0</v>
      </c>
      <c r="M32" s="62">
        <f>'SPEC DET FIXED INPUT PG'!F114</f>
        <v>0</v>
      </c>
      <c r="N32" s="62">
        <f>'SPEC DET FIXED INPUT PG'!G114</f>
        <v>0</v>
      </c>
      <c r="O32" s="62">
        <f>'SPEC DET FIXED INPUT PG'!H114</f>
        <v>0</v>
      </c>
      <c r="P32" s="62">
        <f>'SPEC DET FIXED INPUT PG'!I114</f>
        <v>0</v>
      </c>
      <c r="Q32" s="62">
        <f>'SPEC DET FIXED INPUT PG'!J114</f>
        <v>0</v>
      </c>
      <c r="R32" s="62">
        <f>'SPEC DET FIXED INPUT PG'!K114</f>
        <v>0</v>
      </c>
      <c r="S32" s="62">
        <f>'SPEC DET FIXED INPUT PG'!L114</f>
        <v>0</v>
      </c>
      <c r="T32" s="62">
        <f>'SPEC DET FIXED INPUT PG'!M114</f>
        <v>0</v>
      </c>
      <c r="U32" s="62">
        <f>'SPEC DET FIXED INPUT PG'!N114</f>
        <v>0</v>
      </c>
      <c r="V32" s="62">
        <f>'SPEC DET FIXED INPUT PG'!O114</f>
        <v>0</v>
      </c>
      <c r="W32" s="62">
        <f>'SPEC DET FIXED INPUT PG'!P114</f>
        <v>0</v>
      </c>
      <c r="X32" s="62">
        <f>'SPEC DET FIXED INPUT PG'!Q114</f>
        <v>0</v>
      </c>
      <c r="Y32" s="62">
        <f>'SPEC DET FIXED INPUT PG'!R114</f>
        <v>0</v>
      </c>
      <c r="Z32" s="62">
        <f>'SPEC DET FIXED INPUT PG'!S114</f>
        <v>0</v>
      </c>
      <c r="AA32" s="62">
        <f>'SPEC DET FIXED INPUT PG'!T114</f>
        <v>0</v>
      </c>
      <c r="AB32" s="62">
        <f>'SPEC DET FIXED INPUT PG'!U114</f>
        <v>0</v>
      </c>
      <c r="AC32" s="62">
        <f>'SPEC DET FIXED INPUT PG'!V114</f>
        <v>0</v>
      </c>
      <c r="AD32" s="62">
        <f>'SPEC DET FIXED INPUT PG'!W114</f>
        <v>0</v>
      </c>
      <c r="AE32" s="62">
        <f>'SPEC DET FIXED INPUT PG'!X114</f>
        <v>0</v>
      </c>
      <c r="AF32" s="62">
        <f>'SPEC DET FIXED INPUT PG'!Y114</f>
        <v>0</v>
      </c>
      <c r="AG32" s="62">
        <f>'SPEC DET FIXED INPUT PG'!Z114</f>
        <v>0</v>
      </c>
      <c r="AH32" s="63"/>
      <c r="AI32" s="63"/>
      <c r="AJ32" s="63"/>
      <c r="AK32" s="63"/>
      <c r="AL32" s="63"/>
      <c r="AM32" s="63"/>
    </row>
    <row r="33" spans="1:39" x14ac:dyDescent="0.15">
      <c r="A33" s="68" t="s">
        <v>29</v>
      </c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60"/>
      <c r="AJ33" s="60"/>
      <c r="AK33" s="60"/>
      <c r="AL33" s="60"/>
      <c r="AM33" s="60"/>
    </row>
    <row r="34" spans="1:39" s="65" customFormat="1" x14ac:dyDescent="0.15">
      <c r="A34" s="64" t="s">
        <v>30</v>
      </c>
      <c r="B34" s="64"/>
      <c r="C34" s="64"/>
      <c r="D34" s="64"/>
      <c r="E34" s="64"/>
      <c r="F34" s="64"/>
      <c r="G34" s="64"/>
      <c r="H34" s="64"/>
      <c r="I34" s="64"/>
      <c r="J34" s="64">
        <f t="shared" ref="J34:AF34" si="4">J36-J35</f>
        <v>167182</v>
      </c>
      <c r="K34" s="64">
        <f t="shared" si="4"/>
        <v>150568</v>
      </c>
      <c r="L34" s="64">
        <f t="shared" si="4"/>
        <v>166295</v>
      </c>
      <c r="M34" s="64">
        <f t="shared" si="4"/>
        <v>25283</v>
      </c>
      <c r="N34" s="64">
        <f t="shared" si="4"/>
        <v>26115</v>
      </c>
      <c r="O34" s="64">
        <f t="shared" si="4"/>
        <v>25215</v>
      </c>
      <c r="P34" s="64">
        <f t="shared" si="4"/>
        <v>25997</v>
      </c>
      <c r="Q34" s="64">
        <f t="shared" si="4"/>
        <v>25937</v>
      </c>
      <c r="R34" s="53">
        <f t="shared" si="4"/>
        <v>25042</v>
      </c>
      <c r="S34" s="53">
        <f t="shared" si="4"/>
        <v>25816</v>
      </c>
      <c r="T34" s="53">
        <f t="shared" si="4"/>
        <v>0</v>
      </c>
      <c r="U34" s="53">
        <f t="shared" si="4"/>
        <v>0</v>
      </c>
      <c r="V34" s="53">
        <f t="shared" si="4"/>
        <v>0</v>
      </c>
      <c r="W34" s="53">
        <f t="shared" si="4"/>
        <v>0</v>
      </c>
      <c r="X34" s="53">
        <f t="shared" si="4"/>
        <v>0</v>
      </c>
      <c r="Y34" s="53">
        <f t="shared" si="4"/>
        <v>0</v>
      </c>
      <c r="Z34" s="53">
        <f t="shared" si="4"/>
        <v>0</v>
      </c>
      <c r="AA34" s="53">
        <f t="shared" si="4"/>
        <v>0</v>
      </c>
      <c r="AB34" s="53">
        <f t="shared" si="4"/>
        <v>0</v>
      </c>
      <c r="AC34" s="53">
        <f t="shared" si="4"/>
        <v>0</v>
      </c>
      <c r="AD34" s="53">
        <f t="shared" si="4"/>
        <v>0</v>
      </c>
      <c r="AE34" s="53">
        <f t="shared" si="4"/>
        <v>0</v>
      </c>
      <c r="AF34" s="53">
        <f t="shared" si="4"/>
        <v>0</v>
      </c>
      <c r="AG34" s="53"/>
      <c r="AH34" s="53">
        <f>SUM(J34:AG34)</f>
        <v>663450</v>
      </c>
    </row>
    <row r="35" spans="1:39" s="65" customFormat="1" x14ac:dyDescent="0.15">
      <c r="A35" s="64" t="s">
        <v>31</v>
      </c>
      <c r="B35" s="64"/>
      <c r="C35" s="64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AH35" s="65">
        <f>SUM(J35:AG35)</f>
        <v>0</v>
      </c>
    </row>
    <row r="36" spans="1:39" s="56" customFormat="1" x14ac:dyDescent="0.15">
      <c r="A36" s="55" t="s">
        <v>34</v>
      </c>
      <c r="B36" s="55"/>
      <c r="C36" s="55"/>
      <c r="D36" s="55"/>
      <c r="E36" s="55"/>
      <c r="F36" s="55"/>
      <c r="G36" s="55"/>
      <c r="H36" s="55"/>
      <c r="I36" s="55"/>
      <c r="J36" s="55">
        <f>'SPEC DET FIXED INPUT PG'!C140</f>
        <v>167182</v>
      </c>
      <c r="K36" s="55">
        <f>'SPEC DET FIXED INPUT PG'!D140</f>
        <v>150568</v>
      </c>
      <c r="L36" s="55">
        <f>'SPEC DET FIXED INPUT PG'!E140</f>
        <v>166295</v>
      </c>
      <c r="M36" s="55">
        <f>'SPEC DET FIXED INPUT PG'!F140</f>
        <v>25283</v>
      </c>
      <c r="N36" s="55">
        <f>'SPEC DET FIXED INPUT PG'!G140</f>
        <v>26115</v>
      </c>
      <c r="O36" s="55">
        <f>'SPEC DET FIXED INPUT PG'!H140</f>
        <v>25215</v>
      </c>
      <c r="P36" s="55">
        <f>'SPEC DET FIXED INPUT PG'!I140</f>
        <v>25997</v>
      </c>
      <c r="Q36" s="55">
        <f>'SPEC DET FIXED INPUT PG'!J140</f>
        <v>25937</v>
      </c>
      <c r="R36" s="55">
        <f>'SPEC DET FIXED INPUT PG'!K140</f>
        <v>25042</v>
      </c>
      <c r="S36" s="55">
        <f>'SPEC DET FIXED INPUT PG'!L140</f>
        <v>25816</v>
      </c>
      <c r="T36" s="55">
        <f>'SPEC DET FIXED INPUT PG'!M140</f>
        <v>0</v>
      </c>
      <c r="U36" s="55">
        <f>'SPEC DET FIXED INPUT PG'!N140</f>
        <v>0</v>
      </c>
      <c r="V36" s="55">
        <f>'SPEC DET FIXED INPUT PG'!O140</f>
        <v>0</v>
      </c>
      <c r="W36" s="55">
        <f>'SPEC DET FIXED INPUT PG'!P140</f>
        <v>0</v>
      </c>
      <c r="X36" s="55">
        <f>'SPEC DET FIXED INPUT PG'!Q140</f>
        <v>0</v>
      </c>
      <c r="Y36" s="55">
        <f>'SPEC DET FIXED INPUT PG'!R140</f>
        <v>0</v>
      </c>
      <c r="Z36" s="55">
        <f>'SPEC DET FIXED INPUT PG'!S140</f>
        <v>0</v>
      </c>
      <c r="AA36" s="55">
        <f>'SPEC DET FIXED INPUT PG'!T140</f>
        <v>0</v>
      </c>
      <c r="AB36" s="55">
        <f>'SPEC DET FIXED INPUT PG'!U140</f>
        <v>0</v>
      </c>
      <c r="AC36" s="55">
        <f>'SPEC DET FIXED INPUT PG'!V140</f>
        <v>0</v>
      </c>
      <c r="AD36" s="55">
        <f>'SPEC DET FIXED INPUT PG'!W140</f>
        <v>0</v>
      </c>
      <c r="AE36" s="55">
        <f>'SPEC DET FIXED INPUT PG'!X140</f>
        <v>0</v>
      </c>
      <c r="AF36" s="55">
        <f>'SPEC DET FIXED INPUT PG'!Y140</f>
        <v>0</v>
      </c>
      <c r="AG36" s="55">
        <f>'SPEC DET FIXED INPUT PG'!Z140</f>
        <v>0</v>
      </c>
      <c r="AH36" s="55">
        <f>SUM(AH34:AH35)</f>
        <v>663450</v>
      </c>
    </row>
    <row r="37" spans="1:39" s="56" customFormat="1" x14ac:dyDescent="0.15"/>
    <row r="38" spans="1:39" s="56" customFormat="1" x14ac:dyDescent="0.15">
      <c r="A38" s="83" t="s">
        <v>5</v>
      </c>
    </row>
    <row r="39" spans="1:39" s="56" customFormat="1" x14ac:dyDescent="0.15">
      <c r="A39" s="84" t="s">
        <v>6</v>
      </c>
      <c r="J39" s="85">
        <f>'SPEC DET FIXED INPUT PG'!C134</f>
        <v>4.2577999999999996</v>
      </c>
      <c r="K39" s="85">
        <f>'SPEC DET FIXED INPUT PG'!D134</f>
        <v>4.2577999999999996</v>
      </c>
      <c r="L39" s="85">
        <f>'SPEC DET FIXED INPUT PG'!E134</f>
        <v>4.2577999999999996</v>
      </c>
      <c r="M39" s="85">
        <f>'SPEC DET FIXED INPUT PG'!F134</f>
        <v>3.2256</v>
      </c>
      <c r="N39" s="85">
        <f>'SPEC DET FIXED INPUT PG'!G134</f>
        <v>3.2256</v>
      </c>
      <c r="O39" s="85">
        <f>'SPEC DET FIXED INPUT PG'!H134</f>
        <v>3.2256</v>
      </c>
      <c r="P39" s="85">
        <f>'SPEC DET FIXED INPUT PG'!I134</f>
        <v>3.2256</v>
      </c>
      <c r="Q39" s="85">
        <f>'SPEC DET FIXED INPUT PG'!J134</f>
        <v>3.2256</v>
      </c>
      <c r="R39" s="85">
        <f>'SPEC DET FIXED INPUT PG'!K134</f>
        <v>3.2256</v>
      </c>
      <c r="S39" s="85">
        <f>'SPEC DET FIXED INPUT PG'!L134</f>
        <v>3.2256</v>
      </c>
      <c r="T39" s="85">
        <f>'SPEC DET FIXED INPUT PG'!M134</f>
        <v>0</v>
      </c>
      <c r="U39" s="85">
        <f>'SPEC DET FIXED INPUT PG'!N134</f>
        <v>0</v>
      </c>
      <c r="V39" s="85">
        <f>'SPEC DET FIXED INPUT PG'!O134</f>
        <v>0</v>
      </c>
      <c r="W39" s="85">
        <f>'SPEC DET FIXED INPUT PG'!P134</f>
        <v>0</v>
      </c>
      <c r="X39" s="85">
        <f>'SPEC DET FIXED INPUT PG'!Q134</f>
        <v>0</v>
      </c>
      <c r="Y39" s="85">
        <f>'SPEC DET FIXED INPUT PG'!R134</f>
        <v>0</v>
      </c>
      <c r="Z39" s="85">
        <f>'SPEC DET FIXED INPUT PG'!S134</f>
        <v>0</v>
      </c>
      <c r="AA39" s="85">
        <f>'SPEC DET FIXED INPUT PG'!T134</f>
        <v>0</v>
      </c>
      <c r="AB39" s="85">
        <f>'SPEC DET FIXED INPUT PG'!U134</f>
        <v>0</v>
      </c>
      <c r="AC39" s="85">
        <f>'SPEC DET FIXED INPUT PG'!V134</f>
        <v>0</v>
      </c>
      <c r="AD39" s="85">
        <f>'SPEC DET FIXED INPUT PG'!W134</f>
        <v>0</v>
      </c>
      <c r="AE39" s="85">
        <f>'SPEC DET FIXED INPUT PG'!X134</f>
        <v>0</v>
      </c>
      <c r="AF39" s="85">
        <f>'SPEC DET FIXED INPUT PG'!Y134</f>
        <v>0</v>
      </c>
      <c r="AG39" s="85">
        <f>'SPEC DET FIXED INPUT PG'!Z134</f>
        <v>0</v>
      </c>
    </row>
    <row r="40" spans="1:39" s="56" customFormat="1" x14ac:dyDescent="0.15">
      <c r="A40" s="84" t="s">
        <v>7</v>
      </c>
      <c r="J40" s="85">
        <f>'SPEC DET FIXED INPUT PG'!C135</f>
        <v>4.3777999999999997</v>
      </c>
      <c r="K40" s="85">
        <f>'SPEC DET FIXED INPUT PG'!D135</f>
        <v>4.3777999999999997</v>
      </c>
      <c r="L40" s="85">
        <f>'SPEC DET FIXED INPUT PG'!E135</f>
        <v>4.3777999999999997</v>
      </c>
      <c r="M40" s="85">
        <f>'SPEC DET FIXED INPUT PG'!F135</f>
        <v>3.2469000000000001</v>
      </c>
      <c r="N40" s="85">
        <f>'SPEC DET FIXED INPUT PG'!G135</f>
        <v>3.2469000000000001</v>
      </c>
      <c r="O40" s="85">
        <f>'SPEC DET FIXED INPUT PG'!H135</f>
        <v>3.2469000000000001</v>
      </c>
      <c r="P40" s="85">
        <f>'SPEC DET FIXED INPUT PG'!I135</f>
        <v>3.2469000000000001</v>
      </c>
      <c r="Q40" s="85">
        <f>'SPEC DET FIXED INPUT PG'!J135</f>
        <v>3.2469000000000001</v>
      </c>
      <c r="R40" s="85">
        <f>'SPEC DET FIXED INPUT PG'!K135</f>
        <v>3.2469000000000001</v>
      </c>
      <c r="S40" s="85">
        <f>'SPEC DET FIXED INPUT PG'!L135</f>
        <v>3.2469000000000001</v>
      </c>
      <c r="T40" s="85">
        <f>'SPEC DET FIXED INPUT PG'!M135</f>
        <v>0</v>
      </c>
      <c r="U40" s="85">
        <f>'SPEC DET FIXED INPUT PG'!N135</f>
        <v>0</v>
      </c>
      <c r="V40" s="85">
        <f>'SPEC DET FIXED INPUT PG'!O135</f>
        <v>0</v>
      </c>
      <c r="W40" s="85">
        <f>'SPEC DET FIXED INPUT PG'!P135</f>
        <v>0</v>
      </c>
      <c r="X40" s="85">
        <f>'SPEC DET FIXED INPUT PG'!Q135</f>
        <v>0</v>
      </c>
      <c r="Y40" s="85">
        <f>'SPEC DET FIXED INPUT PG'!R135</f>
        <v>0</v>
      </c>
      <c r="Z40" s="85">
        <f>'SPEC DET FIXED INPUT PG'!S135</f>
        <v>0</v>
      </c>
      <c r="AA40" s="85">
        <f>'SPEC DET FIXED INPUT PG'!T135</f>
        <v>0</v>
      </c>
      <c r="AB40" s="85">
        <f>'SPEC DET FIXED INPUT PG'!U135</f>
        <v>0</v>
      </c>
      <c r="AC40" s="85">
        <f>'SPEC DET FIXED INPUT PG'!V135</f>
        <v>0</v>
      </c>
      <c r="AD40" s="85">
        <f>'SPEC DET FIXED INPUT PG'!W135</f>
        <v>0</v>
      </c>
      <c r="AE40" s="85">
        <f>'SPEC DET FIXED INPUT PG'!X135</f>
        <v>0</v>
      </c>
      <c r="AF40" s="85">
        <f>'SPEC DET FIXED INPUT PG'!Y135</f>
        <v>0</v>
      </c>
      <c r="AG40" s="85">
        <f>'SPEC DET FIXED INPUT PG'!Z135</f>
        <v>0</v>
      </c>
    </row>
    <row r="41" spans="1:39" s="56" customFormat="1" x14ac:dyDescent="0.15">
      <c r="A41" s="84"/>
    </row>
    <row r="42" spans="1:39" s="56" customFormat="1" x14ac:dyDescent="0.15">
      <c r="A42" s="84"/>
    </row>
    <row r="43" spans="1:39" x14ac:dyDescent="0.15">
      <c r="A43" s="82" t="s">
        <v>3</v>
      </c>
      <c r="B43" s="72"/>
      <c r="D43" s="73"/>
      <c r="E43" s="73"/>
      <c r="F43" s="73"/>
      <c r="G43" s="73"/>
      <c r="H43" s="73"/>
      <c r="I43" s="71"/>
      <c r="J43" s="71">
        <f>J31</f>
        <v>37257</v>
      </c>
      <c r="K43" s="71">
        <f t="shared" ref="K43:AG43" si="5">K31</f>
        <v>37288</v>
      </c>
      <c r="L43" s="71">
        <f t="shared" si="5"/>
        <v>37316</v>
      </c>
      <c r="M43" s="71">
        <f t="shared" si="5"/>
        <v>37347</v>
      </c>
      <c r="N43" s="71">
        <f t="shared" si="5"/>
        <v>37377</v>
      </c>
      <c r="O43" s="71">
        <f t="shared" si="5"/>
        <v>37408</v>
      </c>
      <c r="P43" s="71">
        <f t="shared" si="5"/>
        <v>37438</v>
      </c>
      <c r="Q43" s="71">
        <f t="shared" si="5"/>
        <v>37469</v>
      </c>
      <c r="R43" s="71">
        <f t="shared" si="5"/>
        <v>37500</v>
      </c>
      <c r="S43" s="71">
        <f t="shared" si="5"/>
        <v>37530</v>
      </c>
      <c r="T43" s="71">
        <f t="shared" si="5"/>
        <v>37561</v>
      </c>
      <c r="U43" s="71">
        <f t="shared" si="5"/>
        <v>37591</v>
      </c>
      <c r="V43" s="71">
        <f t="shared" si="5"/>
        <v>37622</v>
      </c>
      <c r="W43" s="71">
        <f t="shared" si="5"/>
        <v>37653</v>
      </c>
      <c r="X43" s="71">
        <f t="shared" si="5"/>
        <v>37681</v>
      </c>
      <c r="Y43" s="71">
        <f t="shared" si="5"/>
        <v>37712</v>
      </c>
      <c r="Z43" s="71">
        <f t="shared" si="5"/>
        <v>37742</v>
      </c>
      <c r="AA43" s="71">
        <f t="shared" si="5"/>
        <v>37773</v>
      </c>
      <c r="AB43" s="71">
        <f t="shared" si="5"/>
        <v>37803</v>
      </c>
      <c r="AC43" s="71">
        <f t="shared" si="5"/>
        <v>37834</v>
      </c>
      <c r="AD43" s="71">
        <f t="shared" si="5"/>
        <v>37865</v>
      </c>
      <c r="AE43" s="71">
        <f t="shared" si="5"/>
        <v>37895</v>
      </c>
      <c r="AF43" s="71">
        <f t="shared" si="5"/>
        <v>37926</v>
      </c>
      <c r="AG43" s="71">
        <f t="shared" si="5"/>
        <v>37956</v>
      </c>
      <c r="AH43" s="59" t="s">
        <v>19</v>
      </c>
      <c r="AI43" s="60"/>
      <c r="AJ43" s="60"/>
      <c r="AK43" s="60"/>
      <c r="AL43" s="60"/>
      <c r="AM43" s="60"/>
    </row>
    <row r="44" spans="1:39" s="72" customFormat="1" x14ac:dyDescent="0.15">
      <c r="A44" s="61" t="s">
        <v>24</v>
      </c>
      <c r="B44" s="61"/>
      <c r="C44" s="61"/>
      <c r="D44" s="62"/>
      <c r="E44" s="62"/>
      <c r="F44" s="62"/>
      <c r="G44" s="62"/>
      <c r="H44" s="62"/>
      <c r="I44" s="62"/>
      <c r="J44" s="62">
        <f>'SPEC DET FIXED INPUT PG'!C10</f>
        <v>0</v>
      </c>
      <c r="K44" s="62">
        <f>'SPEC DET FIXED INPUT PG'!D10</f>
        <v>0</v>
      </c>
      <c r="L44" s="62">
        <f>'SPEC DET FIXED INPUT PG'!E10</f>
        <v>0</v>
      </c>
      <c r="M44" s="62">
        <f>'SPEC DET FIXED INPUT PG'!F10</f>
        <v>0</v>
      </c>
      <c r="N44" s="62">
        <f>'SPEC DET FIXED INPUT PG'!G10</f>
        <v>0</v>
      </c>
      <c r="O44" s="62">
        <f>'SPEC DET FIXED INPUT PG'!H10</f>
        <v>0</v>
      </c>
      <c r="P44" s="62">
        <f>'SPEC DET FIXED INPUT PG'!I10</f>
        <v>0</v>
      </c>
      <c r="Q44" s="62">
        <f>'SPEC DET FIXED INPUT PG'!J10</f>
        <v>0</v>
      </c>
      <c r="R44" s="62">
        <f>'SPEC DET FIXED INPUT PG'!K10</f>
        <v>0</v>
      </c>
      <c r="S44" s="62">
        <f>'SPEC DET FIXED INPUT PG'!L10</f>
        <v>0</v>
      </c>
      <c r="T44" s="62">
        <f>'SPEC DET FIXED INPUT PG'!M10</f>
        <v>0</v>
      </c>
      <c r="U44" s="62">
        <f>'SPEC DET FIXED INPUT PG'!N10</f>
        <v>0</v>
      </c>
      <c r="V44" s="62">
        <f>'SPEC DET FIXED INPUT PG'!O10</f>
        <v>0</v>
      </c>
      <c r="W44" s="62">
        <f>'SPEC DET FIXED INPUT PG'!P10</f>
        <v>0</v>
      </c>
      <c r="X44" s="62">
        <f>'SPEC DET FIXED INPUT PG'!Q10</f>
        <v>0</v>
      </c>
      <c r="Y44" s="62">
        <f>'SPEC DET FIXED INPUT PG'!R10</f>
        <v>0</v>
      </c>
      <c r="Z44" s="62">
        <f>'SPEC DET FIXED INPUT PG'!S10</f>
        <v>0</v>
      </c>
      <c r="AA44" s="62">
        <f>'SPEC DET FIXED INPUT PG'!T10</f>
        <v>0</v>
      </c>
      <c r="AB44" s="62">
        <f>'SPEC DET FIXED INPUT PG'!U10</f>
        <v>0</v>
      </c>
      <c r="AC44" s="62">
        <f>'SPEC DET FIXED INPUT PG'!V10</f>
        <v>0</v>
      </c>
      <c r="AD44" s="62">
        <f>'SPEC DET FIXED INPUT PG'!W10</f>
        <v>0</v>
      </c>
      <c r="AE44" s="62">
        <f>'SPEC DET FIXED INPUT PG'!X10</f>
        <v>0</v>
      </c>
      <c r="AF44" s="62">
        <f>'SPEC DET FIXED INPUT PG'!Y10</f>
        <v>0</v>
      </c>
      <c r="AG44" s="62">
        <f>'SPEC DET FIXED INPUT PG'!Z10</f>
        <v>0</v>
      </c>
      <c r="AH44" s="63"/>
      <c r="AI44" s="63"/>
      <c r="AJ44" s="63"/>
      <c r="AK44" s="63"/>
      <c r="AL44" s="63"/>
      <c r="AM44" s="63"/>
    </row>
    <row r="45" spans="1:39" x14ac:dyDescent="0.15">
      <c r="A45" s="68" t="s">
        <v>29</v>
      </c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60"/>
      <c r="AJ45" s="60"/>
      <c r="AK45" s="60"/>
      <c r="AL45" s="60"/>
      <c r="AM45" s="60"/>
    </row>
    <row r="46" spans="1:39" s="65" customFormat="1" x14ac:dyDescent="0.15">
      <c r="A46" s="64" t="s">
        <v>30</v>
      </c>
      <c r="B46" s="64"/>
      <c r="C46" s="64"/>
      <c r="D46" s="64"/>
      <c r="E46" s="64"/>
      <c r="F46" s="64"/>
      <c r="G46" s="64"/>
      <c r="H46" s="64"/>
      <c r="I46" s="64"/>
      <c r="J46" s="64">
        <f t="shared" ref="J46:AF46" si="6">J48-J47</f>
        <v>51081</v>
      </c>
      <c r="K46" s="64">
        <f t="shared" si="6"/>
        <v>32643</v>
      </c>
      <c r="L46" s="64">
        <f t="shared" si="6"/>
        <v>10440</v>
      </c>
      <c r="M46" s="64">
        <f t="shared" si="6"/>
        <v>0</v>
      </c>
      <c r="N46" s="64">
        <f t="shared" si="6"/>
        <v>0</v>
      </c>
      <c r="O46" s="64">
        <f t="shared" si="6"/>
        <v>0</v>
      </c>
      <c r="P46" s="64">
        <f t="shared" si="6"/>
        <v>0</v>
      </c>
      <c r="Q46" s="64">
        <f t="shared" si="6"/>
        <v>0</v>
      </c>
      <c r="R46" s="64">
        <f t="shared" si="6"/>
        <v>0</v>
      </c>
      <c r="S46" s="64">
        <f t="shared" si="6"/>
        <v>0</v>
      </c>
      <c r="T46" s="64">
        <f t="shared" si="6"/>
        <v>0</v>
      </c>
      <c r="U46" s="64">
        <f t="shared" si="6"/>
        <v>0</v>
      </c>
      <c r="V46" s="64">
        <f t="shared" si="6"/>
        <v>0</v>
      </c>
      <c r="W46" s="64">
        <f t="shared" si="6"/>
        <v>0</v>
      </c>
      <c r="X46" s="64">
        <f t="shared" si="6"/>
        <v>0</v>
      </c>
      <c r="Y46" s="64">
        <f t="shared" si="6"/>
        <v>0</v>
      </c>
      <c r="Z46" s="64">
        <f t="shared" si="6"/>
        <v>0</v>
      </c>
      <c r="AA46" s="64">
        <f t="shared" si="6"/>
        <v>0</v>
      </c>
      <c r="AB46" s="64">
        <f t="shared" si="6"/>
        <v>0</v>
      </c>
      <c r="AC46" s="64">
        <f t="shared" si="6"/>
        <v>0</v>
      </c>
      <c r="AD46" s="64">
        <f t="shared" si="6"/>
        <v>0</v>
      </c>
      <c r="AE46" s="64">
        <f t="shared" si="6"/>
        <v>0</v>
      </c>
      <c r="AF46" s="64">
        <f t="shared" si="6"/>
        <v>0</v>
      </c>
      <c r="AG46" s="64"/>
      <c r="AH46" s="64">
        <f>SUM(J46:AG46)</f>
        <v>94164</v>
      </c>
    </row>
    <row r="47" spans="1:39" s="65" customFormat="1" x14ac:dyDescent="0.15">
      <c r="A47" s="64" t="s">
        <v>31</v>
      </c>
      <c r="B47" s="64"/>
      <c r="C47" s="64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4">
        <f>SUM(J47:AG47)</f>
        <v>0</v>
      </c>
    </row>
    <row r="48" spans="1:39" s="56" customFormat="1" x14ac:dyDescent="0.15">
      <c r="A48" s="55" t="s">
        <v>35</v>
      </c>
      <c r="B48" s="55"/>
      <c r="C48" s="55"/>
      <c r="D48" s="55"/>
      <c r="E48" s="55"/>
      <c r="F48" s="55"/>
      <c r="G48" s="55"/>
      <c r="H48" s="55"/>
      <c r="I48" s="55"/>
      <c r="J48" s="55">
        <f>'SPEC DET FIXED INPUT PG'!C20</f>
        <v>51081</v>
      </c>
      <c r="K48" s="55">
        <f>'SPEC DET FIXED INPUT PG'!D20</f>
        <v>32643</v>
      </c>
      <c r="L48" s="55">
        <f>'SPEC DET FIXED INPUT PG'!E20</f>
        <v>10440</v>
      </c>
      <c r="M48" s="55">
        <f>'SPEC DET FIXED INPUT PG'!F20</f>
        <v>0</v>
      </c>
      <c r="N48" s="55">
        <f>'SPEC DET FIXED INPUT PG'!G20</f>
        <v>0</v>
      </c>
      <c r="O48" s="55">
        <f>'SPEC DET FIXED INPUT PG'!H20</f>
        <v>0</v>
      </c>
      <c r="P48" s="55">
        <f>'SPEC DET FIXED INPUT PG'!I20</f>
        <v>0</v>
      </c>
      <c r="Q48" s="55">
        <f>'SPEC DET FIXED INPUT PG'!J20</f>
        <v>0</v>
      </c>
      <c r="R48" s="55">
        <f>'SPEC DET FIXED INPUT PG'!K20</f>
        <v>0</v>
      </c>
      <c r="S48" s="55">
        <f>'SPEC DET FIXED INPUT PG'!L20</f>
        <v>0</v>
      </c>
      <c r="T48" s="55">
        <f>'SPEC DET FIXED INPUT PG'!M20</f>
        <v>0</v>
      </c>
      <c r="U48" s="55">
        <f>'SPEC DET FIXED INPUT PG'!N20</f>
        <v>0</v>
      </c>
      <c r="V48" s="55">
        <f>'SPEC DET FIXED INPUT PG'!O20</f>
        <v>0</v>
      </c>
      <c r="W48" s="55">
        <f>'SPEC DET FIXED INPUT PG'!P20</f>
        <v>0</v>
      </c>
      <c r="X48" s="55">
        <f>'SPEC DET FIXED INPUT PG'!Q20</f>
        <v>0</v>
      </c>
      <c r="Y48" s="55">
        <f>'SPEC DET FIXED INPUT PG'!R20</f>
        <v>0</v>
      </c>
      <c r="Z48" s="55">
        <f>'SPEC DET FIXED INPUT PG'!S20</f>
        <v>0</v>
      </c>
      <c r="AA48" s="55">
        <f>'SPEC DET FIXED INPUT PG'!T20</f>
        <v>0</v>
      </c>
      <c r="AB48" s="55">
        <f>'SPEC DET FIXED INPUT PG'!U20</f>
        <v>0</v>
      </c>
      <c r="AC48" s="55">
        <f>'SPEC DET FIXED INPUT PG'!V20</f>
        <v>0</v>
      </c>
      <c r="AD48" s="55">
        <f>'SPEC DET FIXED INPUT PG'!W20</f>
        <v>0</v>
      </c>
      <c r="AE48" s="55">
        <f>'SPEC DET FIXED INPUT PG'!X20</f>
        <v>0</v>
      </c>
      <c r="AF48" s="55">
        <f>'SPEC DET FIXED INPUT PG'!Y20</f>
        <v>0</v>
      </c>
      <c r="AG48" s="55">
        <f>'SPEC DET FIXED INPUT PG'!Z20</f>
        <v>0</v>
      </c>
      <c r="AH48" s="55">
        <f>SUM(AH46:AH47)</f>
        <v>94164</v>
      </c>
    </row>
    <row r="49" spans="1:39" x14ac:dyDescent="0.15"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60"/>
      <c r="AJ49" s="60"/>
      <c r="AK49" s="60"/>
      <c r="AL49" s="60"/>
      <c r="AM49" s="60"/>
    </row>
    <row r="50" spans="1:39" x14ac:dyDescent="0.15">
      <c r="A50" s="8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60"/>
      <c r="AJ50" s="60"/>
      <c r="AK50" s="60"/>
      <c r="AL50" s="60"/>
      <c r="AM50" s="60"/>
    </row>
    <row r="51" spans="1:39" x14ac:dyDescent="0.15">
      <c r="A51" s="84"/>
      <c r="B51" s="72"/>
      <c r="C51" s="69"/>
      <c r="D51" s="60"/>
      <c r="E51" s="60"/>
      <c r="F51" s="60"/>
      <c r="G51" s="60"/>
      <c r="H51" s="60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8"/>
      <c r="AI51" s="60"/>
      <c r="AJ51" s="60"/>
      <c r="AK51" s="60"/>
      <c r="AL51" s="60"/>
      <c r="AM51" s="60"/>
    </row>
    <row r="52" spans="1:39" x14ac:dyDescent="0.15">
      <c r="A52" s="84"/>
      <c r="B52" s="72"/>
      <c r="C52" s="69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</row>
    <row r="53" spans="1:39" s="72" customFormat="1" x14ac:dyDescent="0.15"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x14ac:dyDescent="0.15">
      <c r="A54" s="69"/>
      <c r="B54" s="69"/>
      <c r="C54" s="69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</row>
    <row r="55" spans="1:39" s="65" customFormat="1" x14ac:dyDescent="0.15"/>
    <row r="56" spans="1:39" s="65" customFormat="1" x14ac:dyDescent="0.15"/>
    <row r="57" spans="1:39" s="56" customFormat="1" x14ac:dyDescent="0.15"/>
  </sheetData>
  <pageMargins left="0.75" right="0.75" top="1" bottom="1" header="0.5" footer="0.5"/>
  <pageSetup paperSize="5" scale="95" orientation="landscape" horizontalDpi="4294967292" r:id="rId1"/>
  <headerFooter alignWithMargins="0">
    <oddFooter>&amp;C&amp;"MS Sans Serif,Regular"Page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9"/>
  <sheetViews>
    <sheetView showGridLines="0" zoomScale="85" workbookViewId="0">
      <selection activeCell="A4" sqref="A4"/>
    </sheetView>
  </sheetViews>
  <sheetFormatPr defaultColWidth="12" defaultRowHeight="13.5" customHeight="1" x14ac:dyDescent="0.2"/>
  <cols>
    <col min="1" max="1" width="44" style="68" customWidth="1"/>
    <col min="2" max="2" width="4" style="68" customWidth="1"/>
    <col min="3" max="26" width="13.33203125" style="68" customWidth="1"/>
    <col min="27" max="27" width="16" style="68" customWidth="1"/>
  </cols>
  <sheetData>
    <row r="1" spans="1:27" ht="12" customHeight="1" x14ac:dyDescent="0.2">
      <c r="A1" s="169" t="s">
        <v>154</v>
      </c>
    </row>
    <row r="2" spans="1:27" ht="12" customHeight="1" x14ac:dyDescent="0.2">
      <c r="A2" s="169" t="s">
        <v>155</v>
      </c>
    </row>
    <row r="3" spans="1:27" ht="12" customHeight="1" x14ac:dyDescent="0.2">
      <c r="A3" s="169" t="s">
        <v>156</v>
      </c>
    </row>
    <row r="4" spans="1:27" ht="12" customHeight="1" x14ac:dyDescent="0.2">
      <c r="A4" s="169" t="s">
        <v>157</v>
      </c>
    </row>
    <row r="6" spans="1:27" ht="12" customHeight="1" x14ac:dyDescent="0.2">
      <c r="A6" s="170" t="s">
        <v>144</v>
      </c>
      <c r="C6" s="171" t="s">
        <v>158</v>
      </c>
      <c r="D6" s="171" t="s">
        <v>159</v>
      </c>
      <c r="E6" s="171" t="s">
        <v>160</v>
      </c>
      <c r="F6" s="171" t="s">
        <v>161</v>
      </c>
      <c r="G6" s="171" t="s">
        <v>162</v>
      </c>
      <c r="H6" s="171" t="s">
        <v>163</v>
      </c>
      <c r="I6" s="171" t="s">
        <v>164</v>
      </c>
      <c r="J6" s="171" t="s">
        <v>165</v>
      </c>
      <c r="K6" s="171" t="s">
        <v>166</v>
      </c>
      <c r="L6" s="171" t="s">
        <v>167</v>
      </c>
      <c r="M6" s="171" t="s">
        <v>168</v>
      </c>
      <c r="N6" s="171" t="s">
        <v>169</v>
      </c>
      <c r="O6" s="171" t="s">
        <v>170</v>
      </c>
      <c r="P6" s="171" t="s">
        <v>171</v>
      </c>
      <c r="Q6" s="171" t="s">
        <v>172</v>
      </c>
      <c r="R6" s="171" t="s">
        <v>173</v>
      </c>
      <c r="S6" s="171" t="s">
        <v>174</v>
      </c>
      <c r="T6" s="171" t="s">
        <v>175</v>
      </c>
      <c r="U6" s="171" t="s">
        <v>176</v>
      </c>
      <c r="V6" s="171" t="s">
        <v>177</v>
      </c>
      <c r="W6" s="171" t="s">
        <v>178</v>
      </c>
      <c r="X6" s="171" t="s">
        <v>179</v>
      </c>
      <c r="Y6" s="171" t="s">
        <v>180</v>
      </c>
      <c r="Z6" s="171" t="s">
        <v>181</v>
      </c>
      <c r="AA6" s="171" t="s">
        <v>39</v>
      </c>
    </row>
    <row r="7" spans="1:27" ht="11.25" customHeight="1" x14ac:dyDescent="0.2">
      <c r="A7" s="172" t="s">
        <v>97</v>
      </c>
      <c r="C7" s="172">
        <v>0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2">
        <v>0</v>
      </c>
      <c r="K7" s="172">
        <v>0</v>
      </c>
      <c r="L7" s="172">
        <v>0</v>
      </c>
      <c r="M7" s="172">
        <v>0</v>
      </c>
      <c r="N7" s="172">
        <v>0</v>
      </c>
      <c r="O7" s="172">
        <v>0</v>
      </c>
      <c r="P7" s="172">
        <v>0</v>
      </c>
      <c r="Q7" s="172">
        <v>0</v>
      </c>
      <c r="R7" s="172">
        <v>0</v>
      </c>
      <c r="S7" s="172">
        <v>0</v>
      </c>
      <c r="T7" s="172">
        <v>0</v>
      </c>
      <c r="U7" s="172">
        <v>0</v>
      </c>
      <c r="V7" s="172">
        <v>0</v>
      </c>
      <c r="W7" s="172">
        <v>0</v>
      </c>
      <c r="X7" s="172">
        <v>0</v>
      </c>
      <c r="Y7" s="172">
        <v>0</v>
      </c>
      <c r="Z7" s="172">
        <v>0</v>
      </c>
    </row>
    <row r="8" spans="1:27" ht="11.25" customHeight="1" x14ac:dyDescent="0.2">
      <c r="A8" s="172" t="s">
        <v>98</v>
      </c>
      <c r="C8" s="172">
        <v>0</v>
      </c>
      <c r="D8" s="172">
        <v>0</v>
      </c>
      <c r="E8" s="172">
        <v>0</v>
      </c>
      <c r="F8" s="172">
        <v>0</v>
      </c>
      <c r="G8" s="172">
        <v>0</v>
      </c>
      <c r="H8" s="172">
        <v>0</v>
      </c>
      <c r="I8" s="172">
        <v>0</v>
      </c>
      <c r="J8" s="172">
        <v>0</v>
      </c>
      <c r="K8" s="172">
        <v>0</v>
      </c>
      <c r="L8" s="172">
        <v>0</v>
      </c>
      <c r="M8" s="172">
        <v>0</v>
      </c>
      <c r="N8" s="172">
        <v>0</v>
      </c>
      <c r="O8" s="172">
        <v>0</v>
      </c>
      <c r="P8" s="172">
        <v>0</v>
      </c>
      <c r="Q8" s="172">
        <v>0</v>
      </c>
      <c r="R8" s="172">
        <v>0</v>
      </c>
      <c r="S8" s="172">
        <v>0</v>
      </c>
      <c r="T8" s="172">
        <v>0</v>
      </c>
      <c r="U8" s="172">
        <v>0</v>
      </c>
      <c r="V8" s="172">
        <v>0</v>
      </c>
      <c r="W8" s="172">
        <v>0</v>
      </c>
      <c r="X8" s="172">
        <v>0</v>
      </c>
      <c r="Y8" s="172">
        <v>0</v>
      </c>
      <c r="Z8" s="172">
        <v>0</v>
      </c>
    </row>
    <row r="9" spans="1:27" ht="11.25" customHeight="1" x14ac:dyDescent="0.2">
      <c r="A9" s="172" t="s">
        <v>99</v>
      </c>
      <c r="C9" s="172">
        <v>0</v>
      </c>
      <c r="D9" s="172">
        <v>0</v>
      </c>
      <c r="E9" s="172">
        <v>0</v>
      </c>
      <c r="F9" s="172">
        <v>0</v>
      </c>
      <c r="G9" s="172">
        <v>0</v>
      </c>
      <c r="H9" s="172">
        <v>0</v>
      </c>
      <c r="I9" s="172">
        <v>0</v>
      </c>
      <c r="J9" s="172">
        <v>0</v>
      </c>
      <c r="K9" s="172">
        <v>0</v>
      </c>
      <c r="L9" s="172">
        <v>0</v>
      </c>
      <c r="M9" s="172">
        <v>0</v>
      </c>
      <c r="N9" s="172">
        <v>0</v>
      </c>
      <c r="O9" s="172">
        <v>0</v>
      </c>
      <c r="P9" s="172">
        <v>0</v>
      </c>
      <c r="Q9" s="172">
        <v>0</v>
      </c>
      <c r="R9" s="172">
        <v>0</v>
      </c>
      <c r="S9" s="172">
        <v>0</v>
      </c>
      <c r="T9" s="172">
        <v>0</v>
      </c>
      <c r="U9" s="172">
        <v>0</v>
      </c>
      <c r="V9" s="172">
        <v>0</v>
      </c>
      <c r="W9" s="172">
        <v>0</v>
      </c>
      <c r="X9" s="172">
        <v>0</v>
      </c>
      <c r="Y9" s="172">
        <v>0</v>
      </c>
      <c r="Z9" s="172">
        <v>0</v>
      </c>
    </row>
    <row r="10" spans="1:27" ht="11.25" customHeight="1" thickBot="1" x14ac:dyDescent="0.25">
      <c r="A10" s="172" t="s">
        <v>3</v>
      </c>
      <c r="C10" s="172">
        <v>0</v>
      </c>
      <c r="D10" s="172">
        <v>0</v>
      </c>
      <c r="E10" s="172">
        <v>0</v>
      </c>
      <c r="F10" s="172">
        <v>0</v>
      </c>
      <c r="G10" s="172">
        <v>0</v>
      </c>
      <c r="H10" s="172">
        <v>0</v>
      </c>
      <c r="I10" s="172">
        <v>0</v>
      </c>
      <c r="J10" s="172">
        <v>0</v>
      </c>
      <c r="K10" s="172">
        <v>0</v>
      </c>
      <c r="L10" s="172">
        <v>0</v>
      </c>
      <c r="M10" s="172">
        <v>0</v>
      </c>
      <c r="N10" s="172">
        <v>0</v>
      </c>
      <c r="O10" s="172">
        <v>0</v>
      </c>
      <c r="P10" s="172">
        <v>0</v>
      </c>
      <c r="Q10" s="172">
        <v>0</v>
      </c>
      <c r="R10" s="172">
        <v>0</v>
      </c>
      <c r="S10" s="172">
        <v>0</v>
      </c>
      <c r="T10" s="172">
        <v>0</v>
      </c>
      <c r="U10" s="172">
        <v>0</v>
      </c>
      <c r="V10" s="172">
        <v>0</v>
      </c>
      <c r="W10" s="172">
        <v>0</v>
      </c>
      <c r="X10" s="172">
        <v>0</v>
      </c>
      <c r="Y10" s="172">
        <v>0</v>
      </c>
      <c r="Z10" s="172">
        <v>0</v>
      </c>
    </row>
    <row r="11" spans="1:27" ht="11.25" customHeight="1" thickBot="1" x14ac:dyDescent="0.25">
      <c r="A11" s="173" t="s">
        <v>101</v>
      </c>
      <c r="B11" s="174"/>
      <c r="C11" s="174">
        <v>0</v>
      </c>
      <c r="D11" s="174">
        <v>0</v>
      </c>
      <c r="E11" s="174">
        <v>0</v>
      </c>
      <c r="F11" s="174">
        <v>0</v>
      </c>
      <c r="G11" s="174">
        <v>0</v>
      </c>
      <c r="H11" s="174">
        <v>0</v>
      </c>
      <c r="I11" s="174">
        <v>0</v>
      </c>
      <c r="J11" s="174">
        <v>0</v>
      </c>
      <c r="K11" s="174">
        <v>0</v>
      </c>
      <c r="L11" s="174">
        <v>0</v>
      </c>
      <c r="M11" s="174">
        <v>0</v>
      </c>
      <c r="N11" s="174">
        <v>0</v>
      </c>
      <c r="O11" s="174">
        <v>0</v>
      </c>
      <c r="P11" s="174">
        <v>0</v>
      </c>
      <c r="Q11" s="174">
        <v>0</v>
      </c>
      <c r="R11" s="174">
        <v>0</v>
      </c>
      <c r="S11" s="174">
        <v>0</v>
      </c>
      <c r="T11" s="174">
        <v>0</v>
      </c>
      <c r="U11" s="174">
        <v>0</v>
      </c>
      <c r="V11" s="174">
        <v>0</v>
      </c>
      <c r="W11" s="174">
        <v>0</v>
      </c>
      <c r="X11" s="174">
        <v>0</v>
      </c>
      <c r="Y11" s="174">
        <v>0</v>
      </c>
      <c r="Z11" s="175">
        <v>0</v>
      </c>
    </row>
    <row r="13" spans="1:27" ht="11.25" customHeight="1" x14ac:dyDescent="0.2">
      <c r="A13" s="172" t="s">
        <v>182</v>
      </c>
      <c r="C13" s="172">
        <v>0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>
        <v>0</v>
      </c>
      <c r="K13" s="172">
        <v>0</v>
      </c>
      <c r="L13" s="172">
        <v>0</v>
      </c>
      <c r="M13" s="172">
        <v>0</v>
      </c>
      <c r="N13" s="172">
        <v>0</v>
      </c>
      <c r="O13" s="172">
        <v>0</v>
      </c>
      <c r="P13" s="172">
        <v>0</v>
      </c>
      <c r="Q13" s="172">
        <v>0</v>
      </c>
      <c r="R13" s="172">
        <v>0</v>
      </c>
      <c r="S13" s="172">
        <v>0</v>
      </c>
      <c r="T13" s="172">
        <v>0</v>
      </c>
      <c r="U13" s="172">
        <v>0</v>
      </c>
      <c r="V13" s="172">
        <v>0</v>
      </c>
      <c r="W13" s="172">
        <v>0</v>
      </c>
      <c r="X13" s="172">
        <v>0</v>
      </c>
      <c r="Y13" s="172">
        <v>0</v>
      </c>
      <c r="Z13" s="172">
        <v>0</v>
      </c>
    </row>
    <row r="14" spans="1:27" ht="11.25" customHeight="1" x14ac:dyDescent="0.2">
      <c r="A14" s="172" t="s">
        <v>0</v>
      </c>
      <c r="C14" s="176">
        <v>0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>
        <v>0</v>
      </c>
      <c r="K14" s="176">
        <v>0</v>
      </c>
      <c r="L14" s="176">
        <v>0</v>
      </c>
      <c r="M14" s="176">
        <v>0</v>
      </c>
      <c r="N14" s="176">
        <v>0</v>
      </c>
      <c r="O14" s="176">
        <v>0</v>
      </c>
      <c r="P14" s="176">
        <v>0</v>
      </c>
      <c r="Q14" s="176">
        <v>0</v>
      </c>
      <c r="R14" s="176">
        <v>0</v>
      </c>
      <c r="S14" s="176">
        <v>0</v>
      </c>
      <c r="T14" s="176">
        <v>0</v>
      </c>
      <c r="U14" s="176">
        <v>0</v>
      </c>
      <c r="V14" s="176">
        <v>0</v>
      </c>
      <c r="W14" s="176">
        <v>0</v>
      </c>
      <c r="X14" s="176">
        <v>0</v>
      </c>
      <c r="Y14" s="176">
        <v>0</v>
      </c>
      <c r="Z14" s="176">
        <v>0</v>
      </c>
    </row>
    <row r="16" spans="1:27" ht="12" customHeight="1" thickBot="1" x14ac:dyDescent="0.25">
      <c r="A16" s="170" t="s">
        <v>1</v>
      </c>
    </row>
    <row r="17" spans="1:27" ht="11.25" customHeight="1" thickBot="1" x14ac:dyDescent="0.25">
      <c r="A17" s="163" t="s">
        <v>146</v>
      </c>
      <c r="B17" s="164"/>
      <c r="C17" s="164">
        <v>-15804</v>
      </c>
      <c r="D17" s="164">
        <v>-14234</v>
      </c>
      <c r="E17" s="164">
        <v>-15720</v>
      </c>
      <c r="F17" s="164">
        <v>11898</v>
      </c>
      <c r="G17" s="164">
        <v>12289</v>
      </c>
      <c r="H17" s="164">
        <v>11866</v>
      </c>
      <c r="I17" s="164">
        <v>12234</v>
      </c>
      <c r="J17" s="164">
        <v>12206</v>
      </c>
      <c r="K17" s="164">
        <v>11784</v>
      </c>
      <c r="L17" s="164">
        <v>12149</v>
      </c>
      <c r="M17" s="164">
        <v>0</v>
      </c>
      <c r="N17" s="164">
        <v>0</v>
      </c>
      <c r="O17" s="164">
        <v>0</v>
      </c>
      <c r="P17" s="164">
        <v>0</v>
      </c>
      <c r="Q17" s="164">
        <v>0</v>
      </c>
      <c r="R17" s="164">
        <v>0</v>
      </c>
      <c r="S17" s="164">
        <v>0</v>
      </c>
      <c r="T17" s="164">
        <v>0</v>
      </c>
      <c r="U17" s="164">
        <v>0</v>
      </c>
      <c r="V17" s="164">
        <v>0</v>
      </c>
      <c r="W17" s="164">
        <v>0</v>
      </c>
      <c r="X17" s="164">
        <v>0</v>
      </c>
      <c r="Y17" s="164">
        <v>0</v>
      </c>
      <c r="Z17" s="164">
        <v>0</v>
      </c>
      <c r="AA17" s="165">
        <v>38668</v>
      </c>
    </row>
    <row r="18" spans="1:27" ht="11.25" customHeight="1" x14ac:dyDescent="0.2">
      <c r="A18" s="160" t="s">
        <v>2</v>
      </c>
      <c r="B18" s="157"/>
      <c r="C18" s="160">
        <v>-15803</v>
      </c>
      <c r="D18" s="160">
        <v>-14232</v>
      </c>
      <c r="E18" s="160">
        <v>-15719</v>
      </c>
      <c r="F18" s="160">
        <v>11897</v>
      </c>
      <c r="G18" s="160">
        <v>12288</v>
      </c>
      <c r="H18" s="160">
        <v>11865</v>
      </c>
      <c r="I18" s="160">
        <v>12233</v>
      </c>
      <c r="J18" s="160">
        <v>12205</v>
      </c>
      <c r="K18" s="160">
        <v>11783</v>
      </c>
      <c r="L18" s="160">
        <v>12148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38665</v>
      </c>
    </row>
    <row r="19" spans="1:27" ht="11.25" customHeight="1" x14ac:dyDescent="0.2">
      <c r="A19" s="160" t="s">
        <v>0</v>
      </c>
      <c r="B19" s="157"/>
      <c r="C19" s="166">
        <v>-1</v>
      </c>
      <c r="D19" s="166">
        <v>-2</v>
      </c>
      <c r="E19" s="166">
        <v>-1</v>
      </c>
      <c r="F19" s="166">
        <v>1</v>
      </c>
      <c r="G19" s="166">
        <v>1</v>
      </c>
      <c r="H19" s="166">
        <v>1</v>
      </c>
      <c r="I19" s="166">
        <v>1</v>
      </c>
      <c r="J19" s="166">
        <v>1</v>
      </c>
      <c r="K19" s="166">
        <v>1</v>
      </c>
      <c r="L19" s="166">
        <v>1</v>
      </c>
      <c r="M19" s="166">
        <v>0</v>
      </c>
      <c r="N19" s="166">
        <v>0</v>
      </c>
      <c r="O19" s="166">
        <v>0</v>
      </c>
      <c r="P19" s="166">
        <v>0</v>
      </c>
      <c r="Q19" s="166">
        <v>0</v>
      </c>
      <c r="R19" s="166">
        <v>0</v>
      </c>
      <c r="S19" s="166">
        <v>0</v>
      </c>
      <c r="T19" s="166">
        <v>0</v>
      </c>
      <c r="U19" s="166">
        <v>0</v>
      </c>
      <c r="V19" s="166">
        <v>0</v>
      </c>
      <c r="W19" s="166">
        <v>0</v>
      </c>
      <c r="X19" s="166">
        <v>0</v>
      </c>
      <c r="Y19" s="166">
        <v>0</v>
      </c>
      <c r="Z19" s="166">
        <v>0</v>
      </c>
      <c r="AA19" s="166">
        <v>3</v>
      </c>
    </row>
  </sheetData>
  <printOptions gridLines="1"/>
  <pageMargins left="0.75" right="0.75" top="1" bottom="1" header="0.5" footer="0.5"/>
  <pageSetup paperSize="5" scale="95" orientation="landscape" r:id="rId1"/>
  <headerFooter alignWithMargins="0">
    <oddFooter>&amp;L&amp;A&amp;CPage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A43"/>
  <sheetViews>
    <sheetView showGridLines="0" defaultGridColor="0" colorId="22" workbookViewId="0">
      <pane ySplit="5" topLeftCell="A6" activePane="bottomLeft" state="frozen"/>
      <selection pane="bottomLeft" activeCell="A2" sqref="A2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15">
      <c r="A1" s="120" t="s">
        <v>183</v>
      </c>
    </row>
    <row r="2" spans="1:27" s="121" customFormat="1" ht="12" customHeight="1" x14ac:dyDescent="0.15">
      <c r="A2" s="120" t="s">
        <v>155</v>
      </c>
    </row>
    <row r="3" spans="1:27" s="121" customFormat="1" ht="12" customHeight="1" x14ac:dyDescent="0.15">
      <c r="A3" s="120" t="s">
        <v>184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">
        <v>158</v>
      </c>
      <c r="D5" s="39" t="s">
        <v>159</v>
      </c>
      <c r="E5" s="39" t="s">
        <v>160</v>
      </c>
      <c r="F5" s="39" t="s">
        <v>161</v>
      </c>
      <c r="G5" s="39" t="s">
        <v>162</v>
      </c>
      <c r="H5" s="39" t="s">
        <v>163</v>
      </c>
      <c r="I5" s="39" t="s">
        <v>164</v>
      </c>
      <c r="J5" s="39" t="s">
        <v>165</v>
      </c>
      <c r="K5" s="39" t="s">
        <v>166</v>
      </c>
      <c r="L5" s="39" t="s">
        <v>167</v>
      </c>
      <c r="M5" s="39" t="s">
        <v>168</v>
      </c>
      <c r="N5" s="39" t="s">
        <v>169</v>
      </c>
      <c r="O5" s="39" t="s">
        <v>170</v>
      </c>
      <c r="P5" s="39" t="s">
        <v>171</v>
      </c>
      <c r="Q5" s="39" t="s">
        <v>172</v>
      </c>
      <c r="R5" s="39" t="s">
        <v>173</v>
      </c>
      <c r="S5" s="39" t="s">
        <v>174</v>
      </c>
      <c r="T5" s="39" t="s">
        <v>175</v>
      </c>
      <c r="U5" s="39" t="s">
        <v>176</v>
      </c>
      <c r="V5" s="39" t="s">
        <v>177</v>
      </c>
      <c r="W5" s="39" t="s">
        <v>178</v>
      </c>
      <c r="X5" s="39" t="s">
        <v>179</v>
      </c>
      <c r="Y5" s="39" t="s">
        <v>180</v>
      </c>
      <c r="Z5" s="39" t="s">
        <v>181</v>
      </c>
      <c r="AA5" s="123" t="s">
        <v>39</v>
      </c>
    </row>
    <row r="6" spans="1:27" s="121" customFormat="1" ht="11.25" customHeight="1" x14ac:dyDescent="0.15">
      <c r="A6" s="124" t="s">
        <v>97</v>
      </c>
      <c r="C6" s="125">
        <v>-4339.6839</v>
      </c>
      <c r="D6" s="125">
        <v>6445.4603999999999</v>
      </c>
      <c r="E6" s="125">
        <v>15889.005300000001</v>
      </c>
      <c r="F6" s="125">
        <v>1778.1699000000001</v>
      </c>
      <c r="G6" s="125">
        <v>3252.3634000000002</v>
      </c>
      <c r="H6" s="125">
        <v>6617.2547999999997</v>
      </c>
      <c r="I6" s="125">
        <v>-11073.0355</v>
      </c>
      <c r="J6" s="125">
        <v>-16266.5839</v>
      </c>
      <c r="K6" s="125">
        <v>-11249.4118</v>
      </c>
      <c r="L6" s="125">
        <v>-5556.9386999999997</v>
      </c>
      <c r="M6" s="125">
        <v>-4816.0451999999996</v>
      </c>
      <c r="N6" s="125">
        <v>-6395.6484</v>
      </c>
      <c r="O6" s="125">
        <v>-6815.0355</v>
      </c>
      <c r="P6" s="125">
        <v>-3104.1738</v>
      </c>
      <c r="Q6" s="125">
        <v>120.4806</v>
      </c>
      <c r="R6" s="125">
        <v>244.8365</v>
      </c>
      <c r="S6" s="125">
        <v>8897.5246999999999</v>
      </c>
      <c r="T6" s="125">
        <v>2878.2031999999999</v>
      </c>
      <c r="U6" s="125">
        <v>-12296.0882</v>
      </c>
      <c r="V6" s="125">
        <v>-17037.991399999999</v>
      </c>
      <c r="W6" s="125">
        <v>-14488.496800000001</v>
      </c>
      <c r="X6" s="125">
        <v>-4618.6365999999998</v>
      </c>
      <c r="Y6" s="125">
        <v>-15133.3333</v>
      </c>
      <c r="Z6" s="125">
        <v>-18935.483899999999</v>
      </c>
      <c r="AA6" s="121">
        <v>-4468.4341999999997</v>
      </c>
    </row>
    <row r="7" spans="1:27" s="121" customFormat="1" ht="11.25" customHeight="1" x14ac:dyDescent="0.15">
      <c r="A7" s="124" t="s">
        <v>98</v>
      </c>
      <c r="C7" s="125">
        <v>-12806.419400000001</v>
      </c>
      <c r="D7" s="125">
        <v>10178.571400000001</v>
      </c>
      <c r="E7" s="125">
        <v>-16612.903200000001</v>
      </c>
      <c r="F7" s="125">
        <v>-5366.6666999999998</v>
      </c>
      <c r="G7" s="125">
        <v>-7258.0645000000004</v>
      </c>
      <c r="H7" s="125">
        <v>6666.7</v>
      </c>
      <c r="I7" s="125">
        <v>-28512.0645</v>
      </c>
      <c r="J7" s="125">
        <v>-42637.032200000001</v>
      </c>
      <c r="K7" s="125">
        <v>-24931.466700000001</v>
      </c>
      <c r="L7" s="125">
        <v>-6290.3226000000004</v>
      </c>
      <c r="M7" s="125">
        <v>-13133.3</v>
      </c>
      <c r="N7" s="125">
        <v>-16419.3226</v>
      </c>
      <c r="O7" s="125">
        <v>-17838.709699999999</v>
      </c>
      <c r="P7" s="125">
        <v>-17892.821400000001</v>
      </c>
      <c r="Q7" s="125">
        <v>-11032.290300000001</v>
      </c>
      <c r="R7" s="125">
        <v>-5433.3333000000002</v>
      </c>
      <c r="S7" s="125">
        <v>-741.90319999999997</v>
      </c>
      <c r="T7" s="125">
        <v>-3033.3332999999998</v>
      </c>
      <c r="U7" s="125">
        <v>-38707.032299999999</v>
      </c>
      <c r="V7" s="125">
        <v>-48803.7742</v>
      </c>
      <c r="W7" s="125">
        <v>-38429.766599999995</v>
      </c>
      <c r="X7" s="125">
        <v>-15000</v>
      </c>
      <c r="Y7" s="125">
        <v>-15700</v>
      </c>
      <c r="Z7" s="125">
        <v>-21064.516100000001</v>
      </c>
      <c r="AA7" s="121">
        <v>-16427.7932</v>
      </c>
    </row>
    <row r="8" spans="1:27" s="121" customFormat="1" ht="11.25" customHeight="1" x14ac:dyDescent="0.15">
      <c r="A8" s="124" t="s">
        <v>99</v>
      </c>
      <c r="C8" s="125">
        <v>20000</v>
      </c>
      <c r="D8" s="125">
        <v>10000</v>
      </c>
      <c r="E8" s="125">
        <v>10000</v>
      </c>
      <c r="F8" s="125">
        <v>-5000</v>
      </c>
      <c r="G8" s="125">
        <v>10000</v>
      </c>
      <c r="H8" s="125">
        <v>10000</v>
      </c>
      <c r="I8" s="125">
        <v>30000</v>
      </c>
      <c r="J8" s="125">
        <v>30000</v>
      </c>
      <c r="K8" s="125">
        <v>30000</v>
      </c>
      <c r="L8" s="125">
        <v>30000</v>
      </c>
      <c r="M8" s="125">
        <v>20000</v>
      </c>
      <c r="N8" s="125">
        <v>20000</v>
      </c>
      <c r="O8" s="125">
        <v>20000</v>
      </c>
      <c r="P8" s="125">
        <v>20000</v>
      </c>
      <c r="Q8" s="125">
        <v>20000</v>
      </c>
      <c r="R8" s="125">
        <v>5000</v>
      </c>
      <c r="S8" s="125">
        <v>5000</v>
      </c>
      <c r="T8" s="125">
        <v>5000</v>
      </c>
      <c r="U8" s="125">
        <v>5000</v>
      </c>
      <c r="V8" s="125">
        <v>5000</v>
      </c>
      <c r="W8" s="125">
        <v>5000</v>
      </c>
      <c r="X8" s="125">
        <v>5000</v>
      </c>
      <c r="Y8" s="125">
        <v>0</v>
      </c>
      <c r="Z8" s="125">
        <v>0</v>
      </c>
      <c r="AA8" s="121">
        <v>12945.2055</v>
      </c>
    </row>
    <row r="9" spans="1:27" s="121" customFormat="1" ht="11.25" customHeight="1" thickBot="1" x14ac:dyDescent="0.2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v>2853.8966999999975</v>
      </c>
      <c r="D10" s="36">
        <v>26624.031800000001</v>
      </c>
      <c r="E10" s="36">
        <v>9276.1021000000001</v>
      </c>
      <c r="F10" s="36">
        <v>-8588.4968000000008</v>
      </c>
      <c r="G10" s="36">
        <v>5994.2988999999998</v>
      </c>
      <c r="H10" s="36">
        <v>23283.9548</v>
      </c>
      <c r="I10" s="36">
        <v>-9585.1</v>
      </c>
      <c r="J10" s="36">
        <v>-28903.616099999999</v>
      </c>
      <c r="K10" s="36">
        <v>-6180.8784999999989</v>
      </c>
      <c r="L10" s="36">
        <v>18152.738700000002</v>
      </c>
      <c r="M10" s="36">
        <v>2050.6548000000003</v>
      </c>
      <c r="N10" s="36">
        <v>-2814.9709999999977</v>
      </c>
      <c r="O10" s="36">
        <v>-4653.7451999999976</v>
      </c>
      <c r="P10" s="36">
        <v>-996.9952000000012</v>
      </c>
      <c r="Q10" s="36">
        <v>9088.1903000000002</v>
      </c>
      <c r="R10" s="36">
        <v>-188.49679999999989</v>
      </c>
      <c r="S10" s="36">
        <v>13155.621500000001</v>
      </c>
      <c r="T10" s="36">
        <v>4844.8698999999997</v>
      </c>
      <c r="U10" s="36">
        <v>-46003.120499999997</v>
      </c>
      <c r="V10" s="36">
        <v>-60841.765599999999</v>
      </c>
      <c r="W10" s="36">
        <v>-47918.263399999996</v>
      </c>
      <c r="X10" s="36">
        <v>-14618.636599999998</v>
      </c>
      <c r="Y10" s="36">
        <v>-30833.333299999998</v>
      </c>
      <c r="Z10" s="37">
        <v>-40000</v>
      </c>
      <c r="AA10" s="121">
        <v>-7951.0218999999997</v>
      </c>
    </row>
    <row r="11" spans="1:27" s="121" customFormat="1" ht="13.5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v>-4339.6839</v>
      </c>
      <c r="D15" s="125">
        <v>6445.4603999999999</v>
      </c>
      <c r="E15" s="125">
        <v>15889.005300000001</v>
      </c>
      <c r="F15" s="125">
        <v>1778.1699000000001</v>
      </c>
      <c r="G15" s="125">
        <v>3252.3634000000002</v>
      </c>
      <c r="H15" s="125">
        <v>6617.2547999999997</v>
      </c>
      <c r="I15" s="125">
        <v>-11073.0355</v>
      </c>
      <c r="J15" s="125">
        <v>-16266.5839</v>
      </c>
      <c r="K15" s="125">
        <v>-11249.4118</v>
      </c>
      <c r="L15" s="125">
        <v>-5556.9386999999997</v>
      </c>
      <c r="M15" s="125">
        <v>-4816.0451999999996</v>
      </c>
      <c r="N15" s="125">
        <v>-6395.6484</v>
      </c>
      <c r="O15" s="125">
        <v>-6815.0355</v>
      </c>
      <c r="P15" s="125">
        <v>-3104.1738</v>
      </c>
      <c r="Q15" s="125">
        <v>120.4806</v>
      </c>
      <c r="R15" s="125">
        <v>244.8365</v>
      </c>
      <c r="S15" s="125">
        <v>8897.5246999999999</v>
      </c>
      <c r="T15" s="125">
        <v>2878.2031999999999</v>
      </c>
      <c r="U15" s="125">
        <v>-12296.0882</v>
      </c>
      <c r="V15" s="125">
        <v>-17037.991399999999</v>
      </c>
      <c r="W15" s="125">
        <v>-14488.496800000001</v>
      </c>
      <c r="X15" s="125">
        <v>-4618.6365999999998</v>
      </c>
      <c r="Y15" s="125">
        <v>-15133.3333</v>
      </c>
      <c r="Z15" s="125">
        <v>-18935.483899999999</v>
      </c>
      <c r="AA15" s="121">
        <v>-4468.4341999999997</v>
      </c>
    </row>
    <row r="16" spans="1:27" s="121" customFormat="1" ht="11.25" customHeight="1" x14ac:dyDescent="0.15">
      <c r="A16" s="124" t="s">
        <v>98</v>
      </c>
      <c r="C16" s="125">
        <v>-12806.419400000001</v>
      </c>
      <c r="D16" s="125">
        <v>10178.571400000001</v>
      </c>
      <c r="E16" s="125">
        <v>-16612.903200000001</v>
      </c>
      <c r="F16" s="125">
        <v>-5366.6666999999998</v>
      </c>
      <c r="G16" s="125">
        <v>-7258.0645000000004</v>
      </c>
      <c r="H16" s="125">
        <v>6666.7</v>
      </c>
      <c r="I16" s="125">
        <v>-25258.0645</v>
      </c>
      <c r="J16" s="125">
        <v>-39258.0645</v>
      </c>
      <c r="K16" s="125">
        <v>-21766.666700000002</v>
      </c>
      <c r="L16" s="125">
        <v>-6290.3226000000004</v>
      </c>
      <c r="M16" s="125">
        <v>-13133.3</v>
      </c>
      <c r="N16" s="125">
        <v>-16419.3226</v>
      </c>
      <c r="O16" s="125">
        <v>-17838.709699999999</v>
      </c>
      <c r="P16" s="125">
        <v>-17892.821400000001</v>
      </c>
      <c r="Q16" s="125">
        <v>-11032.290300000001</v>
      </c>
      <c r="R16" s="125">
        <v>-5433.3333000000002</v>
      </c>
      <c r="S16" s="125">
        <v>-741.90319999999997</v>
      </c>
      <c r="T16" s="125">
        <v>-3033.3332999999998</v>
      </c>
      <c r="U16" s="125">
        <v>-35419.3871</v>
      </c>
      <c r="V16" s="125">
        <v>-45516.129000000001</v>
      </c>
      <c r="W16" s="125">
        <v>-35133.333299999998</v>
      </c>
      <c r="X16" s="125">
        <v>-15000</v>
      </c>
      <c r="Y16" s="125">
        <v>-15700</v>
      </c>
      <c r="Z16" s="125">
        <v>-21064.516100000001</v>
      </c>
      <c r="AA16" s="121">
        <v>-15601.3644</v>
      </c>
    </row>
    <row r="17" spans="1:27" s="121" customFormat="1" ht="11.25" customHeight="1" x14ac:dyDescent="0.15">
      <c r="A17" s="124" t="s">
        <v>99</v>
      </c>
      <c r="C17" s="125">
        <v>20000</v>
      </c>
      <c r="D17" s="125">
        <v>10000</v>
      </c>
      <c r="E17" s="125">
        <v>10000</v>
      </c>
      <c r="F17" s="125">
        <v>-5000</v>
      </c>
      <c r="G17" s="125">
        <v>10000</v>
      </c>
      <c r="H17" s="125">
        <v>10000</v>
      </c>
      <c r="I17" s="125">
        <v>30000</v>
      </c>
      <c r="J17" s="125">
        <v>30000</v>
      </c>
      <c r="K17" s="125">
        <v>30000</v>
      </c>
      <c r="L17" s="125">
        <v>30000</v>
      </c>
      <c r="M17" s="125">
        <v>20000</v>
      </c>
      <c r="N17" s="125">
        <v>20000</v>
      </c>
      <c r="O17" s="125">
        <v>20000</v>
      </c>
      <c r="P17" s="125">
        <v>20000</v>
      </c>
      <c r="Q17" s="125">
        <v>20000</v>
      </c>
      <c r="R17" s="125">
        <v>5000</v>
      </c>
      <c r="S17" s="125">
        <v>5000</v>
      </c>
      <c r="T17" s="125">
        <v>5000</v>
      </c>
      <c r="U17" s="125">
        <v>5000</v>
      </c>
      <c r="V17" s="125">
        <v>5000</v>
      </c>
      <c r="W17" s="125">
        <v>5000</v>
      </c>
      <c r="X17" s="125">
        <v>5000</v>
      </c>
      <c r="Y17" s="125">
        <v>0</v>
      </c>
      <c r="Z17" s="125">
        <v>0</v>
      </c>
      <c r="AA17" s="121">
        <v>12945.2055</v>
      </c>
    </row>
    <row r="18" spans="1:27" s="121" customFormat="1" ht="11.25" customHeight="1" thickBot="1" x14ac:dyDescent="0.2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v>2853.8966999999975</v>
      </c>
      <c r="D19" s="36">
        <v>26624.031800000001</v>
      </c>
      <c r="E19" s="36">
        <v>9276.1021000000001</v>
      </c>
      <c r="F19" s="36">
        <v>-8588.4968000000008</v>
      </c>
      <c r="G19" s="36">
        <v>5994.2988999999998</v>
      </c>
      <c r="H19" s="36">
        <v>23283.9548</v>
      </c>
      <c r="I19" s="36">
        <v>-6331.1</v>
      </c>
      <c r="J19" s="36">
        <v>-25524.648399999998</v>
      </c>
      <c r="K19" s="36">
        <v>-3016.0785000000033</v>
      </c>
      <c r="L19" s="36">
        <v>18152.738700000002</v>
      </c>
      <c r="M19" s="36">
        <v>2050.6548000000003</v>
      </c>
      <c r="N19" s="36">
        <v>-2814.9709999999977</v>
      </c>
      <c r="O19" s="36">
        <v>-4653.7451999999976</v>
      </c>
      <c r="P19" s="36">
        <v>-996.9952000000012</v>
      </c>
      <c r="Q19" s="36">
        <v>9088.1903000000002</v>
      </c>
      <c r="R19" s="36">
        <v>-188.49679999999989</v>
      </c>
      <c r="S19" s="36">
        <v>13155.621500000001</v>
      </c>
      <c r="T19" s="36">
        <v>4844.8698999999997</v>
      </c>
      <c r="U19" s="36">
        <v>-42715.475299999998</v>
      </c>
      <c r="V19" s="36">
        <v>-57554.1204</v>
      </c>
      <c r="W19" s="36">
        <v>-44621.830099999999</v>
      </c>
      <c r="X19" s="36">
        <v>-14618.636599999998</v>
      </c>
      <c r="Y19" s="36">
        <v>-30833.333299999998</v>
      </c>
      <c r="Z19" s="37">
        <v>-40000</v>
      </c>
      <c r="AA19" s="121">
        <v>-7124.5931000000019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126</v>
      </c>
      <c r="C21" s="125">
        <v>20000</v>
      </c>
      <c r="D21" s="125">
        <v>20000</v>
      </c>
      <c r="E21" s="125">
        <v>20000</v>
      </c>
      <c r="F21" s="125">
        <v>20000</v>
      </c>
      <c r="G21" s="125">
        <v>20000</v>
      </c>
      <c r="H21" s="125">
        <v>20000</v>
      </c>
      <c r="I21" s="125">
        <v>20000</v>
      </c>
      <c r="J21" s="125">
        <v>20000</v>
      </c>
      <c r="K21" s="125">
        <v>20000</v>
      </c>
      <c r="L21" s="125">
        <v>20000</v>
      </c>
      <c r="M21" s="125">
        <v>20000</v>
      </c>
      <c r="N21" s="125">
        <v>20000</v>
      </c>
      <c r="O21" s="125">
        <v>40000</v>
      </c>
      <c r="P21" s="125">
        <v>40000</v>
      </c>
      <c r="Q21" s="125">
        <v>40000</v>
      </c>
      <c r="R21" s="125">
        <v>40000</v>
      </c>
      <c r="S21" s="125">
        <v>40000</v>
      </c>
      <c r="T21" s="125">
        <v>40000</v>
      </c>
      <c r="U21" s="125">
        <v>40000</v>
      </c>
      <c r="V21" s="125">
        <v>40000</v>
      </c>
      <c r="W21" s="125">
        <v>40000</v>
      </c>
      <c r="X21" s="125">
        <v>40000</v>
      </c>
      <c r="Y21" s="125">
        <v>40000</v>
      </c>
      <c r="Z21" s="125">
        <v>40000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v>0</v>
      </c>
      <c r="D22" s="36">
        <v>6624.0318000000007</v>
      </c>
      <c r="E22" s="36">
        <v>0</v>
      </c>
      <c r="F22" s="36">
        <v>0</v>
      </c>
      <c r="G22" s="36">
        <v>0</v>
      </c>
      <c r="H22" s="36">
        <v>3283.9547999999995</v>
      </c>
      <c r="I22" s="36">
        <v>0</v>
      </c>
      <c r="J22" s="36">
        <v>-5524.6483999999982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-2715.4752999999982</v>
      </c>
      <c r="V22" s="36">
        <v>-17554.1204</v>
      </c>
      <c r="W22" s="36">
        <v>-4621.8300999999992</v>
      </c>
      <c r="X22" s="36">
        <v>0</v>
      </c>
      <c r="Y22" s="36">
        <v>0</v>
      </c>
      <c r="Z22" s="36">
        <v>0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15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15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123</v>
      </c>
      <c r="C33" s="125">
        <v>25000</v>
      </c>
      <c r="D33" s="125">
        <v>25000</v>
      </c>
      <c r="E33" s="125">
        <v>25000</v>
      </c>
      <c r="F33" s="125">
        <v>25000</v>
      </c>
      <c r="G33" s="125">
        <v>25000</v>
      </c>
      <c r="H33" s="125">
        <v>25000</v>
      </c>
      <c r="I33" s="125">
        <v>25000</v>
      </c>
      <c r="J33" s="125">
        <v>25000</v>
      </c>
      <c r="K33" s="125">
        <v>25000</v>
      </c>
      <c r="L33" s="125">
        <v>25000</v>
      </c>
      <c r="M33" s="125">
        <v>25000</v>
      </c>
      <c r="N33" s="125">
        <v>25000</v>
      </c>
      <c r="O33" s="125">
        <v>25000</v>
      </c>
      <c r="P33" s="125">
        <v>25000</v>
      </c>
      <c r="Q33" s="125">
        <v>25000</v>
      </c>
      <c r="R33" s="125">
        <v>25000</v>
      </c>
      <c r="S33" s="125">
        <v>25000</v>
      </c>
      <c r="T33" s="125">
        <v>25000</v>
      </c>
      <c r="U33" s="125">
        <v>25000</v>
      </c>
      <c r="V33" s="125">
        <v>25000</v>
      </c>
      <c r="W33" s="125">
        <v>25000</v>
      </c>
      <c r="X33" s="125">
        <v>25000</v>
      </c>
      <c r="Y33" s="125">
        <v>25000</v>
      </c>
      <c r="Z33" s="125">
        <v>25000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"/>
    <row r="36" spans="1:27" ht="13.5" hidden="1" customHeight="1" x14ac:dyDescent="0.15"/>
    <row r="37" spans="1:27" ht="13.5" hidden="1" customHeight="1" thickBot="1" x14ac:dyDescent="0.2"/>
    <row r="38" spans="1:27" s="121" customFormat="1" ht="12" customHeight="1" thickBot="1" x14ac:dyDescent="0.2">
      <c r="A38" s="122" t="s">
        <v>185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15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15">
      <c r="A40" s="124" t="s">
        <v>98</v>
      </c>
      <c r="C40" s="125">
        <v>0</v>
      </c>
      <c r="D40" s="125">
        <v>0</v>
      </c>
      <c r="E40" s="125">
        <v>0</v>
      </c>
      <c r="F40" s="125">
        <v>0</v>
      </c>
      <c r="G40" s="125">
        <v>0</v>
      </c>
      <c r="H40" s="125">
        <v>0</v>
      </c>
      <c r="I40" s="125">
        <v>-3254</v>
      </c>
      <c r="J40" s="125">
        <v>-3378.9677000000001</v>
      </c>
      <c r="K40" s="125">
        <v>-3164.8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-3287.6451999999999</v>
      </c>
      <c r="V40" s="125">
        <v>-3287.6451999999999</v>
      </c>
      <c r="W40" s="125">
        <v>-3296.4333000000001</v>
      </c>
      <c r="X40" s="125">
        <v>0</v>
      </c>
      <c r="Y40" s="125">
        <v>0</v>
      </c>
      <c r="Z40" s="125">
        <v>0</v>
      </c>
      <c r="AA40" s="121">
        <v>-826.42880000000002</v>
      </c>
    </row>
    <row r="41" spans="1:27" s="121" customFormat="1" ht="11.25" customHeight="1" x14ac:dyDescent="0.15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">
      <c r="A43" s="126" t="s">
        <v>101</v>
      </c>
      <c r="B43" s="35"/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-3254</v>
      </c>
      <c r="J43" s="36">
        <v>-3378.9677000000001</v>
      </c>
      <c r="K43" s="36">
        <v>-3164.8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-3287.6451999999999</v>
      </c>
      <c r="V43" s="36">
        <v>-3287.6451999999999</v>
      </c>
      <c r="W43" s="36">
        <v>-3296.4333000000001</v>
      </c>
      <c r="X43" s="36">
        <v>0</v>
      </c>
      <c r="Y43" s="36">
        <v>0</v>
      </c>
      <c r="Z43" s="37">
        <v>0</v>
      </c>
      <c r="AA43" s="121">
        <v>-826.42880000000002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1"/>
  <dimension ref="A1:AA43"/>
  <sheetViews>
    <sheetView showGridLines="0" defaultGridColor="0" colorId="22" workbookViewId="0">
      <pane ySplit="5" topLeftCell="A6" activePane="bottomLeft" state="frozen"/>
      <selection activeCell="A2" sqref="A2"/>
      <selection pane="bottomLeft" activeCell="A2" sqref="A2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15">
      <c r="A1" s="120" t="s">
        <v>186</v>
      </c>
    </row>
    <row r="2" spans="1:27" s="121" customFormat="1" ht="12" customHeight="1" x14ac:dyDescent="0.15">
      <c r="A2" s="120" t="s">
        <v>155</v>
      </c>
    </row>
    <row r="3" spans="1:27" s="121" customFormat="1" ht="12" customHeight="1" x14ac:dyDescent="0.15">
      <c r="A3" s="120" t="s">
        <v>184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">
        <v>158</v>
      </c>
      <c r="D5" s="39" t="s">
        <v>159</v>
      </c>
      <c r="E5" s="39" t="s">
        <v>160</v>
      </c>
      <c r="F5" s="39" t="s">
        <v>161</v>
      </c>
      <c r="G5" s="39" t="s">
        <v>162</v>
      </c>
      <c r="H5" s="39" t="s">
        <v>163</v>
      </c>
      <c r="I5" s="39" t="s">
        <v>164</v>
      </c>
      <c r="J5" s="39" t="s">
        <v>165</v>
      </c>
      <c r="K5" s="39" t="s">
        <v>166</v>
      </c>
      <c r="L5" s="39" t="s">
        <v>167</v>
      </c>
      <c r="M5" s="39" t="s">
        <v>168</v>
      </c>
      <c r="N5" s="39" t="s">
        <v>169</v>
      </c>
      <c r="O5" s="39" t="s">
        <v>170</v>
      </c>
      <c r="P5" s="39" t="s">
        <v>171</v>
      </c>
      <c r="Q5" s="39" t="s">
        <v>172</v>
      </c>
      <c r="R5" s="39" t="s">
        <v>173</v>
      </c>
      <c r="S5" s="39" t="s">
        <v>174</v>
      </c>
      <c r="T5" s="39" t="s">
        <v>175</v>
      </c>
      <c r="U5" s="39" t="s">
        <v>176</v>
      </c>
      <c r="V5" s="39" t="s">
        <v>177</v>
      </c>
      <c r="W5" s="39" t="s">
        <v>178</v>
      </c>
      <c r="X5" s="39" t="s">
        <v>179</v>
      </c>
      <c r="Y5" s="39" t="s">
        <v>180</v>
      </c>
      <c r="Z5" s="39" t="s">
        <v>181</v>
      </c>
      <c r="AA5" s="123" t="s">
        <v>39</v>
      </c>
    </row>
    <row r="6" spans="1:27" s="121" customFormat="1" ht="11.25" customHeight="1" x14ac:dyDescent="0.15">
      <c r="A6" s="124" t="s">
        <v>97</v>
      </c>
      <c r="C6" s="125">
        <v>0</v>
      </c>
      <c r="D6" s="125">
        <v>0</v>
      </c>
      <c r="E6" s="125">
        <v>0</v>
      </c>
      <c r="F6" s="125">
        <v>0</v>
      </c>
      <c r="G6" s="125">
        <v>0</v>
      </c>
      <c r="H6" s="125">
        <v>0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S6" s="125">
        <v>0</v>
      </c>
      <c r="T6" s="125">
        <v>0</v>
      </c>
      <c r="U6" s="125">
        <v>0</v>
      </c>
      <c r="V6" s="125">
        <v>0</v>
      </c>
      <c r="W6" s="125">
        <v>0</v>
      </c>
      <c r="X6" s="125">
        <v>0</v>
      </c>
      <c r="Y6" s="125">
        <v>0</v>
      </c>
      <c r="Z6" s="125">
        <v>0</v>
      </c>
      <c r="AA6" s="121">
        <v>0</v>
      </c>
    </row>
    <row r="7" spans="1:27" s="121" customFormat="1" ht="11.25" customHeight="1" x14ac:dyDescent="0.15">
      <c r="A7" s="124" t="s">
        <v>98</v>
      </c>
      <c r="C7" s="125">
        <v>30000</v>
      </c>
      <c r="D7" s="125">
        <v>30000</v>
      </c>
      <c r="E7" s="125">
        <v>30000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0</v>
      </c>
      <c r="Y7" s="125">
        <v>0</v>
      </c>
      <c r="Z7" s="125">
        <v>0</v>
      </c>
      <c r="AA7" s="121">
        <v>3698.6302000000001</v>
      </c>
    </row>
    <row r="8" spans="1:27" s="121" customFormat="1" ht="11.25" customHeight="1" x14ac:dyDescent="0.15">
      <c r="A8" s="124" t="s">
        <v>99</v>
      </c>
      <c r="C8" s="125">
        <v>0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25">
        <v>0</v>
      </c>
      <c r="L8" s="125">
        <v>0</v>
      </c>
      <c r="M8" s="125">
        <v>0</v>
      </c>
      <c r="N8" s="125">
        <v>0</v>
      </c>
      <c r="O8" s="125">
        <v>0</v>
      </c>
      <c r="P8" s="125">
        <v>0</v>
      </c>
      <c r="Q8" s="125">
        <v>0</v>
      </c>
      <c r="R8" s="125">
        <v>0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1">
        <v>0</v>
      </c>
    </row>
    <row r="9" spans="1:27" s="121" customFormat="1" ht="11.25" customHeight="1" thickBot="1" x14ac:dyDescent="0.2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v>30000</v>
      </c>
      <c r="D10" s="36">
        <v>30000</v>
      </c>
      <c r="E10" s="36">
        <v>30000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7">
        <v>0</v>
      </c>
      <c r="AA10" s="121">
        <v>3698.6302000000001</v>
      </c>
    </row>
    <row r="11" spans="1:27" s="121" customFormat="1" ht="13.5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v>0</v>
      </c>
      <c r="D15" s="125">
        <v>0</v>
      </c>
      <c r="E15" s="125">
        <v>0</v>
      </c>
      <c r="F15" s="125">
        <v>0</v>
      </c>
      <c r="G15" s="125">
        <v>0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0</v>
      </c>
      <c r="U15" s="125">
        <v>0</v>
      </c>
      <c r="V15" s="125">
        <v>0</v>
      </c>
      <c r="W15" s="125">
        <v>0</v>
      </c>
      <c r="X15" s="125">
        <v>0</v>
      </c>
      <c r="Y15" s="125">
        <v>0</v>
      </c>
      <c r="Z15" s="125">
        <v>0</v>
      </c>
      <c r="AA15" s="121">
        <v>0</v>
      </c>
    </row>
    <row r="16" spans="1:27" s="121" customFormat="1" ht="11.25" customHeight="1" x14ac:dyDescent="0.15">
      <c r="A16" s="124" t="s">
        <v>98</v>
      </c>
      <c r="C16" s="125">
        <v>25000</v>
      </c>
      <c r="D16" s="125">
        <v>25000</v>
      </c>
      <c r="E16" s="125">
        <v>25000</v>
      </c>
      <c r="F16" s="125">
        <v>0</v>
      </c>
      <c r="G16" s="125">
        <v>0</v>
      </c>
      <c r="H16" s="125">
        <v>0</v>
      </c>
      <c r="I16" s="125">
        <v>0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125">
        <v>0</v>
      </c>
      <c r="Y16" s="125">
        <v>0</v>
      </c>
      <c r="Z16" s="125">
        <v>0</v>
      </c>
      <c r="AA16" s="121">
        <v>3082.1918000000001</v>
      </c>
    </row>
    <row r="17" spans="1:27" s="121" customFormat="1" ht="11.25" customHeight="1" x14ac:dyDescent="0.15">
      <c r="A17" s="124" t="s">
        <v>99</v>
      </c>
      <c r="C17" s="125">
        <v>0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0</v>
      </c>
      <c r="V17" s="125">
        <v>0</v>
      </c>
      <c r="W17" s="125">
        <v>0</v>
      </c>
      <c r="X17" s="125">
        <v>0</v>
      </c>
      <c r="Y17" s="125">
        <v>0</v>
      </c>
      <c r="Z17" s="125">
        <v>0</v>
      </c>
      <c r="AA17" s="121">
        <v>0</v>
      </c>
    </row>
    <row r="18" spans="1:27" s="121" customFormat="1" ht="11.25" customHeight="1" thickBot="1" x14ac:dyDescent="0.2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v>25000</v>
      </c>
      <c r="D19" s="36">
        <v>25000</v>
      </c>
      <c r="E19" s="36">
        <v>25000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7">
        <v>0</v>
      </c>
      <c r="AA19" s="121">
        <v>3082.1918000000001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126</v>
      </c>
      <c r="C21" s="125">
        <v>0</v>
      </c>
      <c r="D21" s="125">
        <v>0</v>
      </c>
      <c r="E21" s="125">
        <v>0</v>
      </c>
      <c r="F21" s="125">
        <v>0</v>
      </c>
      <c r="G21" s="125">
        <v>0</v>
      </c>
      <c r="H21" s="125">
        <v>0</v>
      </c>
      <c r="I21" s="125">
        <v>0</v>
      </c>
      <c r="J21" s="125">
        <v>0</v>
      </c>
      <c r="K21" s="125">
        <v>0</v>
      </c>
      <c r="L21" s="125">
        <v>0</v>
      </c>
      <c r="M21" s="125">
        <v>0</v>
      </c>
      <c r="N21" s="125">
        <v>0</v>
      </c>
      <c r="O21" s="125">
        <v>0</v>
      </c>
      <c r="P21" s="125">
        <v>0</v>
      </c>
      <c r="Q21" s="125">
        <v>0</v>
      </c>
      <c r="R21" s="125">
        <v>0</v>
      </c>
      <c r="S21" s="125">
        <v>0</v>
      </c>
      <c r="T21" s="125">
        <v>0</v>
      </c>
      <c r="U21" s="125">
        <v>0</v>
      </c>
      <c r="V21" s="125">
        <v>0</v>
      </c>
      <c r="W21" s="125">
        <v>0</v>
      </c>
      <c r="X21" s="125">
        <v>0</v>
      </c>
      <c r="Y21" s="125">
        <v>0</v>
      </c>
      <c r="Z21" s="125">
        <v>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v>25000</v>
      </c>
      <c r="D22" s="36">
        <v>25000</v>
      </c>
      <c r="E22" s="36">
        <v>25000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15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15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123</v>
      </c>
      <c r="C33" s="125">
        <v>0</v>
      </c>
      <c r="D33" s="125">
        <v>0</v>
      </c>
      <c r="E33" s="125">
        <v>0</v>
      </c>
      <c r="F33" s="125">
        <v>0</v>
      </c>
      <c r="G33" s="125">
        <v>0</v>
      </c>
      <c r="H33" s="125">
        <v>0</v>
      </c>
      <c r="I33" s="125">
        <v>0</v>
      </c>
      <c r="J33" s="125">
        <v>0</v>
      </c>
      <c r="K33" s="125">
        <v>0</v>
      </c>
      <c r="L33" s="125">
        <v>0</v>
      </c>
      <c r="M33" s="125">
        <v>0</v>
      </c>
      <c r="N33" s="125">
        <v>0</v>
      </c>
      <c r="O33" s="125">
        <v>0</v>
      </c>
      <c r="P33" s="125">
        <v>0</v>
      </c>
      <c r="Q33" s="125">
        <v>0</v>
      </c>
      <c r="R33" s="125">
        <v>0</v>
      </c>
      <c r="S33" s="125">
        <v>0</v>
      </c>
      <c r="T33" s="125">
        <v>0</v>
      </c>
      <c r="U33" s="125">
        <v>0</v>
      </c>
      <c r="V33" s="125">
        <v>0</v>
      </c>
      <c r="W33" s="125">
        <v>0</v>
      </c>
      <c r="X33" s="125">
        <v>0</v>
      </c>
      <c r="Y33" s="125">
        <v>0</v>
      </c>
      <c r="Z33" s="125">
        <v>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"/>
    <row r="36" spans="1:27" ht="13.5" hidden="1" customHeight="1" x14ac:dyDescent="0.15"/>
    <row r="37" spans="1:27" ht="13.5" hidden="1" customHeight="1" thickBot="1" x14ac:dyDescent="0.2"/>
    <row r="38" spans="1:27" s="121" customFormat="1" ht="12" customHeight="1" thickBot="1" x14ac:dyDescent="0.2">
      <c r="A38" s="122" t="s">
        <v>185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15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15">
      <c r="A40" s="124" t="s">
        <v>98</v>
      </c>
      <c r="C40" s="125">
        <v>5000</v>
      </c>
      <c r="D40" s="125">
        <v>5000</v>
      </c>
      <c r="E40" s="125">
        <v>5000</v>
      </c>
      <c r="F40" s="125">
        <v>0</v>
      </c>
      <c r="G40" s="125">
        <v>0</v>
      </c>
      <c r="H40" s="125">
        <v>0</v>
      </c>
      <c r="I40" s="125">
        <v>0</v>
      </c>
      <c r="J40" s="125">
        <v>0</v>
      </c>
      <c r="K40" s="125">
        <v>0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0</v>
      </c>
      <c r="V40" s="125">
        <v>0</v>
      </c>
      <c r="W40" s="125">
        <v>0</v>
      </c>
      <c r="X40" s="125">
        <v>0</v>
      </c>
      <c r="Y40" s="125">
        <v>0</v>
      </c>
      <c r="Z40" s="125">
        <v>0</v>
      </c>
      <c r="AA40" s="121">
        <v>616.4384</v>
      </c>
    </row>
    <row r="41" spans="1:27" s="121" customFormat="1" ht="11.25" customHeight="1" x14ac:dyDescent="0.15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">
      <c r="A43" s="126" t="s">
        <v>101</v>
      </c>
      <c r="B43" s="35"/>
      <c r="C43" s="36">
        <v>5000</v>
      </c>
      <c r="D43" s="36">
        <v>5000</v>
      </c>
      <c r="E43" s="36">
        <v>5000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7">
        <v>0</v>
      </c>
      <c r="AA43" s="121">
        <v>616.4384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A30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187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156</v>
      </c>
    </row>
    <row r="4" spans="1:27" ht="12" customHeight="1" x14ac:dyDescent="0.15">
      <c r="A4" s="221" t="s">
        <v>157</v>
      </c>
    </row>
    <row r="6" spans="1:27" ht="12" customHeight="1" x14ac:dyDescent="0.15">
      <c r="A6" s="223" t="s">
        <v>144</v>
      </c>
      <c r="C6" s="224" t="s">
        <v>158</v>
      </c>
      <c r="D6" s="224" t="s">
        <v>159</v>
      </c>
      <c r="E6" s="224" t="s">
        <v>160</v>
      </c>
      <c r="F6" s="224" t="s">
        <v>161</v>
      </c>
      <c r="G6" s="224" t="s">
        <v>162</v>
      </c>
      <c r="H6" s="224" t="s">
        <v>163</v>
      </c>
      <c r="I6" s="224" t="s">
        <v>164</v>
      </c>
      <c r="J6" s="224" t="s">
        <v>165</v>
      </c>
      <c r="K6" s="224" t="s">
        <v>166</v>
      </c>
      <c r="L6" s="224" t="s">
        <v>167</v>
      </c>
      <c r="M6" s="224" t="s">
        <v>168</v>
      </c>
      <c r="N6" s="224" t="s">
        <v>169</v>
      </c>
      <c r="O6" s="224" t="s">
        <v>170</v>
      </c>
      <c r="P6" s="224" t="s">
        <v>171</v>
      </c>
      <c r="Q6" s="224" t="s">
        <v>172</v>
      </c>
      <c r="R6" s="224" t="s">
        <v>173</v>
      </c>
      <c r="S6" s="224" t="s">
        <v>174</v>
      </c>
      <c r="T6" s="224" t="s">
        <v>175</v>
      </c>
      <c r="U6" s="224" t="s">
        <v>176</v>
      </c>
      <c r="V6" s="224" t="s">
        <v>177</v>
      </c>
      <c r="W6" s="224" t="s">
        <v>178</v>
      </c>
      <c r="X6" s="224" t="s">
        <v>179</v>
      </c>
      <c r="Y6" s="224" t="s">
        <v>180</v>
      </c>
      <c r="Z6" s="224" t="s">
        <v>181</v>
      </c>
      <c r="AA6" s="224" t="s">
        <v>39</v>
      </c>
    </row>
    <row r="7" spans="1:27" ht="11.25" customHeight="1" x14ac:dyDescent="0.15">
      <c r="A7" s="25" t="s">
        <v>97</v>
      </c>
      <c r="C7" s="25">
        <v>28434.509600000001</v>
      </c>
      <c r="D7" s="25">
        <v>23695.4247</v>
      </c>
      <c r="E7" s="25">
        <v>23695.4247</v>
      </c>
      <c r="F7" s="25">
        <v>9478.1699000000008</v>
      </c>
      <c r="G7" s="25">
        <v>9478.1699000000008</v>
      </c>
      <c r="H7" s="25">
        <v>14217.254800000001</v>
      </c>
      <c r="I7" s="25">
        <v>14217.254800000001</v>
      </c>
      <c r="J7" s="25">
        <v>14217.254800000001</v>
      </c>
      <c r="K7" s="25">
        <v>14217.254800000001</v>
      </c>
      <c r="L7" s="25">
        <v>14217.254800000001</v>
      </c>
      <c r="M7" s="25">
        <v>14217.254800000001</v>
      </c>
      <c r="N7" s="25">
        <v>14217.254800000001</v>
      </c>
      <c r="O7" s="25">
        <v>14217.254800000001</v>
      </c>
      <c r="P7" s="25">
        <v>14217.254800000001</v>
      </c>
      <c r="Q7" s="25">
        <v>14217.254800000001</v>
      </c>
      <c r="R7" s="25">
        <v>9478.1699000000008</v>
      </c>
      <c r="S7" s="25">
        <v>9478.1699000000008</v>
      </c>
      <c r="T7" s="25">
        <v>9478.1699000000008</v>
      </c>
      <c r="U7" s="25">
        <v>9478.1699000000008</v>
      </c>
      <c r="V7" s="25">
        <v>9478.1699000000008</v>
      </c>
      <c r="W7" s="25">
        <v>9478.1699000000008</v>
      </c>
      <c r="X7" s="25">
        <v>9478.1699000000008</v>
      </c>
      <c r="Y7" s="25">
        <v>0</v>
      </c>
      <c r="Z7" s="25">
        <v>0</v>
      </c>
    </row>
    <row r="8" spans="1:27" ht="11.25" customHeight="1" thickBot="1" x14ac:dyDescent="0.2">
      <c r="A8" s="25" t="s">
        <v>188</v>
      </c>
      <c r="C8" s="25">
        <v>-32774.193500000001</v>
      </c>
      <c r="D8" s="25">
        <v>-17249.9643</v>
      </c>
      <c r="E8" s="25">
        <v>-7806.4193999999998</v>
      </c>
      <c r="F8" s="25">
        <v>-7700</v>
      </c>
      <c r="G8" s="25">
        <v>-6225.8064999999997</v>
      </c>
      <c r="H8" s="25">
        <v>-7600</v>
      </c>
      <c r="I8" s="25">
        <v>-25290.290300000001</v>
      </c>
      <c r="J8" s="25">
        <v>-30483.8387</v>
      </c>
      <c r="K8" s="25">
        <v>-25466.666700000002</v>
      </c>
      <c r="L8" s="25">
        <v>-19774.193500000001</v>
      </c>
      <c r="M8" s="25">
        <v>-19033.3</v>
      </c>
      <c r="N8" s="25">
        <v>-20612.903200000001</v>
      </c>
      <c r="O8" s="25">
        <v>-21032.290300000001</v>
      </c>
      <c r="P8" s="25">
        <v>-17321.428599999999</v>
      </c>
      <c r="Q8" s="25">
        <v>-14096.7742</v>
      </c>
      <c r="R8" s="25">
        <v>-9233.3333000000002</v>
      </c>
      <c r="S8" s="25">
        <v>-580.64520000000005</v>
      </c>
      <c r="T8" s="25">
        <v>-6599.9666999999999</v>
      </c>
      <c r="U8" s="25">
        <v>-21774.258099999999</v>
      </c>
      <c r="V8" s="25">
        <v>-26516.1613</v>
      </c>
      <c r="W8" s="25">
        <v>-23966.666700000002</v>
      </c>
      <c r="X8" s="25">
        <v>-14096.806500000001</v>
      </c>
      <c r="Y8" s="25">
        <v>-15133.3333</v>
      </c>
      <c r="Z8" s="25">
        <v>-18935.483899999999</v>
      </c>
    </row>
    <row r="9" spans="1:27" ht="11.25" customHeight="1" x14ac:dyDescent="0.15">
      <c r="A9" s="221" t="s">
        <v>189</v>
      </c>
      <c r="C9" s="26">
        <v>-4339.6839</v>
      </c>
      <c r="D9" s="26">
        <v>6445.4603999999999</v>
      </c>
      <c r="E9" s="26">
        <v>15889.005300000001</v>
      </c>
      <c r="F9" s="26">
        <v>1778.1699000000008</v>
      </c>
      <c r="G9" s="26">
        <v>3252.3634000000011</v>
      </c>
      <c r="H9" s="26">
        <v>6617.2548000000006</v>
      </c>
      <c r="I9" s="26">
        <v>-11073.0355</v>
      </c>
      <c r="J9" s="26">
        <v>-16266.5839</v>
      </c>
      <c r="K9" s="26">
        <v>-11249.411900000001</v>
      </c>
      <c r="L9" s="26">
        <v>-5556.9387000000006</v>
      </c>
      <c r="M9" s="26">
        <v>-4816.0451999999987</v>
      </c>
      <c r="N9" s="26">
        <v>-6395.6484</v>
      </c>
      <c r="O9" s="26">
        <v>-6815.0355</v>
      </c>
      <c r="P9" s="26">
        <v>-3104.1737999999987</v>
      </c>
      <c r="Q9" s="26">
        <v>120.48060000000078</v>
      </c>
      <c r="R9" s="26">
        <v>244.83660000000054</v>
      </c>
      <c r="S9" s="26">
        <v>8897.5246999999999</v>
      </c>
      <c r="T9" s="26">
        <v>2878.2032000000008</v>
      </c>
      <c r="U9" s="26">
        <v>-12296.088199999998</v>
      </c>
      <c r="V9" s="26">
        <v>-17037.991399999999</v>
      </c>
      <c r="W9" s="26">
        <v>-14488.496800000001</v>
      </c>
      <c r="X9" s="26">
        <v>-4618.6365999999998</v>
      </c>
      <c r="Y9" s="26">
        <v>-15133.3333</v>
      </c>
      <c r="Z9" s="26">
        <v>-18935.483899999999</v>
      </c>
    </row>
    <row r="11" spans="1:27" ht="11.25" customHeight="1" x14ac:dyDescent="0.15">
      <c r="A11" s="25" t="s">
        <v>98</v>
      </c>
      <c r="C11" s="25">
        <v>20000</v>
      </c>
      <c r="D11" s="25">
        <v>20000</v>
      </c>
      <c r="E11" s="25">
        <v>-15000</v>
      </c>
      <c r="F11" s="25">
        <v>-5000</v>
      </c>
      <c r="G11" s="25">
        <v>-5000</v>
      </c>
      <c r="H11" s="25">
        <v>15000</v>
      </c>
      <c r="I11" s="25">
        <v>20000</v>
      </c>
      <c r="J11" s="25">
        <v>25000</v>
      </c>
      <c r="K11" s="25">
        <v>25000</v>
      </c>
      <c r="L11" s="25">
        <v>25000</v>
      </c>
      <c r="M11" s="25">
        <v>5000</v>
      </c>
      <c r="N11" s="25">
        <v>5000</v>
      </c>
      <c r="O11" s="25">
        <v>5000</v>
      </c>
      <c r="P11" s="25">
        <v>0</v>
      </c>
      <c r="Q11" s="25">
        <v>0</v>
      </c>
      <c r="R11" s="25">
        <v>5000</v>
      </c>
      <c r="S11" s="25">
        <v>5000</v>
      </c>
      <c r="T11" s="25">
        <v>5000</v>
      </c>
      <c r="U11" s="25">
        <v>5000</v>
      </c>
      <c r="V11" s="25">
        <v>5000</v>
      </c>
      <c r="W11" s="25">
        <v>5000</v>
      </c>
      <c r="X11" s="25">
        <v>5000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20000</v>
      </c>
      <c r="D12" s="25">
        <v>10000</v>
      </c>
      <c r="E12" s="25">
        <v>10000</v>
      </c>
      <c r="F12" s="25">
        <v>-5000</v>
      </c>
      <c r="G12" s="25">
        <v>10000</v>
      </c>
      <c r="H12" s="25">
        <v>10000</v>
      </c>
      <c r="I12" s="25">
        <v>30000</v>
      </c>
      <c r="J12" s="25">
        <v>30000</v>
      </c>
      <c r="K12" s="25">
        <v>30000</v>
      </c>
      <c r="L12" s="25">
        <v>30000</v>
      </c>
      <c r="M12" s="25">
        <v>20000</v>
      </c>
      <c r="N12" s="25">
        <v>20000</v>
      </c>
      <c r="O12" s="25">
        <v>20000</v>
      </c>
      <c r="P12" s="25">
        <v>20000</v>
      </c>
      <c r="Q12" s="25">
        <v>20000</v>
      </c>
      <c r="R12" s="25">
        <v>5000</v>
      </c>
      <c r="S12" s="25">
        <v>5000</v>
      </c>
      <c r="T12" s="25">
        <v>5000</v>
      </c>
      <c r="U12" s="25">
        <v>5000</v>
      </c>
      <c r="V12" s="25">
        <v>5000</v>
      </c>
      <c r="W12" s="25">
        <v>5000</v>
      </c>
      <c r="X12" s="25">
        <v>5000</v>
      </c>
      <c r="Y12" s="25">
        <v>0</v>
      </c>
      <c r="Z12" s="25">
        <v>0</v>
      </c>
    </row>
    <row r="13" spans="1:27" ht="11.25" customHeight="1" x14ac:dyDescent="0.15">
      <c r="A13" s="25" t="s">
        <v>190</v>
      </c>
      <c r="C13" s="25">
        <v>-32806.419399999999</v>
      </c>
      <c r="D13" s="25">
        <v>-9821.4285999999993</v>
      </c>
      <c r="E13" s="25">
        <v>-1612.9032</v>
      </c>
      <c r="F13" s="25">
        <v>-366.66669999999999</v>
      </c>
      <c r="G13" s="25">
        <v>-2258.0645</v>
      </c>
      <c r="H13" s="25">
        <v>-8333.2999999999993</v>
      </c>
      <c r="I13" s="25">
        <v>-45258.0645</v>
      </c>
      <c r="J13" s="25">
        <v>-64258.0645</v>
      </c>
      <c r="K13" s="25">
        <v>-46766.666700000002</v>
      </c>
      <c r="L13" s="25">
        <v>-31290.3226</v>
      </c>
      <c r="M13" s="25">
        <v>-18133.3</v>
      </c>
      <c r="N13" s="25">
        <v>-21419.3226</v>
      </c>
      <c r="O13" s="25">
        <v>-22838.709699999999</v>
      </c>
      <c r="P13" s="25">
        <v>-17892.821400000001</v>
      </c>
      <c r="Q13" s="25">
        <v>-11032.290300000001</v>
      </c>
      <c r="R13" s="25">
        <v>-10433.3333</v>
      </c>
      <c r="S13" s="25">
        <v>-5741.9031999999997</v>
      </c>
      <c r="T13" s="25">
        <v>-8033.3333000000002</v>
      </c>
      <c r="U13" s="25">
        <v>-40419.3871</v>
      </c>
      <c r="V13" s="25">
        <v>-50516.129000000001</v>
      </c>
      <c r="W13" s="25">
        <v>-40133.333299999998</v>
      </c>
      <c r="X13" s="25">
        <v>-20000</v>
      </c>
      <c r="Y13" s="25">
        <v>-15700</v>
      </c>
      <c r="Z13" s="25">
        <v>-21064.516100000001</v>
      </c>
    </row>
    <row r="14" spans="1:27" ht="11.25" customHeight="1" thickBot="1" x14ac:dyDescent="0.2">
      <c r="A14" s="25" t="s">
        <v>191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192</v>
      </c>
      <c r="C15" s="26">
        <v>7193.5806000000011</v>
      </c>
      <c r="D15" s="26">
        <v>20178.571400000001</v>
      </c>
      <c r="E15" s="26">
        <v>-6612.9031999999997</v>
      </c>
      <c r="F15" s="26">
        <v>-10366.6667</v>
      </c>
      <c r="G15" s="26">
        <v>2741.9355</v>
      </c>
      <c r="H15" s="26">
        <v>16666.7</v>
      </c>
      <c r="I15" s="26">
        <v>4741.9354999999996</v>
      </c>
      <c r="J15" s="26">
        <v>-9258.0645000000004</v>
      </c>
      <c r="K15" s="26">
        <v>8233.3332999999984</v>
      </c>
      <c r="L15" s="26">
        <v>23709.6774</v>
      </c>
      <c r="M15" s="26">
        <v>6866.7</v>
      </c>
      <c r="N15" s="26">
        <v>3580.6774000000005</v>
      </c>
      <c r="O15" s="26">
        <v>2161.2903000000006</v>
      </c>
      <c r="P15" s="26">
        <v>2107.1785999999993</v>
      </c>
      <c r="Q15" s="26">
        <v>8967.7096999999994</v>
      </c>
      <c r="R15" s="26">
        <v>-433.33330000000024</v>
      </c>
      <c r="S15" s="26">
        <v>4258.0968000000003</v>
      </c>
      <c r="T15" s="26">
        <v>1966.6666999999998</v>
      </c>
      <c r="U15" s="26">
        <v>-30419.3871</v>
      </c>
      <c r="V15" s="26">
        <v>-40516.129000000001</v>
      </c>
      <c r="W15" s="26">
        <v>-30133.333299999998</v>
      </c>
      <c r="X15" s="26">
        <v>-10000</v>
      </c>
      <c r="Y15" s="26">
        <v>-15700</v>
      </c>
      <c r="Z15" s="26">
        <v>-21064.516100000001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"/>
    <row r="19" spans="1:27" ht="11.25" customHeight="1" thickBot="1" x14ac:dyDescent="0.2">
      <c r="A19" s="28" t="s">
        <v>101</v>
      </c>
      <c r="B19" s="29"/>
      <c r="C19" s="29">
        <v>2853.8967000000011</v>
      </c>
      <c r="D19" s="29">
        <v>26624.031800000001</v>
      </c>
      <c r="E19" s="29">
        <v>9276.1021000000001</v>
      </c>
      <c r="F19" s="29">
        <v>-8588.496799999999</v>
      </c>
      <c r="G19" s="29">
        <v>5994.2989000000016</v>
      </c>
      <c r="H19" s="29">
        <v>23283.9548</v>
      </c>
      <c r="I19" s="29">
        <v>-6331.1</v>
      </c>
      <c r="J19" s="29">
        <v>-25524.648399999998</v>
      </c>
      <c r="K19" s="29">
        <v>-3016.0786000000026</v>
      </c>
      <c r="L19" s="29">
        <v>18152.738700000002</v>
      </c>
      <c r="M19" s="29">
        <v>2050.6548000000021</v>
      </c>
      <c r="N19" s="29">
        <v>-2814.9709999999995</v>
      </c>
      <c r="O19" s="29">
        <v>-4653.7451999999994</v>
      </c>
      <c r="P19" s="29">
        <v>-996.99519999999939</v>
      </c>
      <c r="Q19" s="29">
        <v>9088.1903000000002</v>
      </c>
      <c r="R19" s="29">
        <v>-188.49669999999969</v>
      </c>
      <c r="S19" s="29">
        <v>13155.621500000001</v>
      </c>
      <c r="T19" s="29">
        <v>4844.8699000000006</v>
      </c>
      <c r="U19" s="29">
        <v>-42715.475299999998</v>
      </c>
      <c r="V19" s="29">
        <v>-57554.1204</v>
      </c>
      <c r="W19" s="29">
        <v>-44621.830099999999</v>
      </c>
      <c r="X19" s="29">
        <v>-14618.6366</v>
      </c>
      <c r="Y19" s="29">
        <v>-30833.333299999998</v>
      </c>
      <c r="Z19" s="1">
        <v>-40000</v>
      </c>
    </row>
    <row r="21" spans="1:27" ht="11.25" customHeight="1" x14ac:dyDescent="0.15">
      <c r="A21" s="25" t="s">
        <v>182</v>
      </c>
      <c r="C21" s="25">
        <v>-81.587100000000007</v>
      </c>
      <c r="D21" s="25">
        <v>17231.1747</v>
      </c>
      <c r="E21" s="25">
        <v>7856.7473</v>
      </c>
      <c r="F21" s="25">
        <v>-9588.4968000000008</v>
      </c>
      <c r="G21" s="25">
        <v>5058.8149999999996</v>
      </c>
      <c r="H21" s="25">
        <v>22983.9548</v>
      </c>
      <c r="I21" s="25">
        <v>-11008.519399999999</v>
      </c>
      <c r="J21" s="25">
        <v>-28040.777399999999</v>
      </c>
      <c r="K21" s="25">
        <v>-5116.0784999999996</v>
      </c>
      <c r="L21" s="25">
        <v>16120.480600000001</v>
      </c>
      <c r="M21" s="25">
        <v>5456.4063999999998</v>
      </c>
      <c r="N21" s="25">
        <v>20.888100000000001</v>
      </c>
      <c r="O21" s="25">
        <v>-1656.5957000000001</v>
      </c>
      <c r="P21" s="25">
        <v>2527.8040000000001</v>
      </c>
      <c r="Q21" s="25">
        <v>13020.8236</v>
      </c>
      <c r="R21" s="25">
        <v>-1321.8300999999999</v>
      </c>
      <c r="S21" s="25">
        <v>12607.234399999999</v>
      </c>
      <c r="T21" s="25">
        <v>4078.2031999999999</v>
      </c>
      <c r="U21" s="25">
        <v>-44683.217199999999</v>
      </c>
      <c r="V21" s="25">
        <v>-59457.3462</v>
      </c>
      <c r="W21" s="25">
        <v>-46521.830099999999</v>
      </c>
      <c r="X21" s="25">
        <v>-16425.088199999998</v>
      </c>
      <c r="Y21" s="25">
        <v>-31300</v>
      </c>
      <c r="Z21" s="25">
        <v>-42225.806499999999</v>
      </c>
    </row>
    <row r="22" spans="1:27" ht="11.25" customHeight="1" x14ac:dyDescent="0.15">
      <c r="A22" s="25" t="s">
        <v>0</v>
      </c>
      <c r="C22" s="2">
        <v>2935.4838000000013</v>
      </c>
      <c r="D22" s="2">
        <v>9392.8571000000011</v>
      </c>
      <c r="E22" s="2">
        <v>1419.3548000000001</v>
      </c>
      <c r="F22" s="2">
        <v>1000</v>
      </c>
      <c r="G22" s="2">
        <v>935.483900000002</v>
      </c>
      <c r="H22" s="2">
        <v>300</v>
      </c>
      <c r="I22" s="2">
        <v>4677.4193999999989</v>
      </c>
      <c r="J22" s="2">
        <v>2516.1290000000008</v>
      </c>
      <c r="K22" s="2">
        <v>2099.9998999999971</v>
      </c>
      <c r="L22" s="2">
        <v>2032.2581000000009</v>
      </c>
      <c r="M22" s="2">
        <v>-3405.7515999999978</v>
      </c>
      <c r="N22" s="2">
        <v>-2835.8590999999997</v>
      </c>
      <c r="O22" s="2">
        <v>-2997.1494999999995</v>
      </c>
      <c r="P22" s="2">
        <v>-3524.7991999999995</v>
      </c>
      <c r="Q22" s="2">
        <v>-3932.6332999999995</v>
      </c>
      <c r="R22" s="2">
        <v>1133.3334000000002</v>
      </c>
      <c r="S22" s="2">
        <v>548.38710000000174</v>
      </c>
      <c r="T22" s="2">
        <v>766.66670000000067</v>
      </c>
      <c r="U22" s="2">
        <v>1967.7419000000009</v>
      </c>
      <c r="V22" s="2">
        <v>1903.2258000000002</v>
      </c>
      <c r="W22" s="2">
        <v>1900</v>
      </c>
      <c r="X22" s="2">
        <v>1806.4515999999985</v>
      </c>
      <c r="Y22" s="2">
        <v>466.66670000000158</v>
      </c>
      <c r="Z22" s="2">
        <v>2225.8064999999988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-5691025</v>
      </c>
      <c r="D25" s="25">
        <v>-4526903</v>
      </c>
      <c r="E25" s="25">
        <v>-3848403</v>
      </c>
      <c r="F25" s="25">
        <v>-2392585</v>
      </c>
      <c r="G25" s="25">
        <v>-2853214</v>
      </c>
      <c r="H25" s="25">
        <v>-3328855</v>
      </c>
      <c r="I25" s="25">
        <v>-4079596</v>
      </c>
      <c r="J25" s="25">
        <v>-4364108</v>
      </c>
      <c r="K25" s="25">
        <v>-4211269</v>
      </c>
      <c r="L25" s="25">
        <v>-4281251</v>
      </c>
      <c r="M25" s="25">
        <v>-5396157</v>
      </c>
      <c r="N25" s="25">
        <v>-5282765</v>
      </c>
      <c r="O25" s="25">
        <v>-5156247</v>
      </c>
      <c r="P25" s="25">
        <v>-4530604</v>
      </c>
      <c r="Q25" s="25">
        <v>-5065931</v>
      </c>
      <c r="R25" s="25">
        <v>36388</v>
      </c>
      <c r="S25" s="25">
        <v>37414</v>
      </c>
      <c r="T25" s="25">
        <v>55455</v>
      </c>
      <c r="U25" s="25">
        <v>75537</v>
      </c>
      <c r="V25" s="25">
        <v>99628</v>
      </c>
      <c r="W25" s="25">
        <v>93414</v>
      </c>
      <c r="X25" s="25">
        <v>114188</v>
      </c>
      <c r="Y25" s="25">
        <v>0</v>
      </c>
      <c r="Z25" s="25">
        <v>0</v>
      </c>
      <c r="AA25" s="25">
        <v>-64496889</v>
      </c>
    </row>
    <row r="26" spans="1:27" ht="11.25" customHeight="1" thickBot="1" x14ac:dyDescent="0.2">
      <c r="A26" s="25" t="s">
        <v>193</v>
      </c>
      <c r="C26" s="25">
        <v>15447481</v>
      </c>
      <c r="D26" s="25">
        <v>11298903</v>
      </c>
      <c r="E26" s="25">
        <v>4257648</v>
      </c>
      <c r="F26" s="25">
        <v>1811930</v>
      </c>
      <c r="G26" s="25">
        <v>2369536</v>
      </c>
      <c r="H26" s="25">
        <v>4300416</v>
      </c>
      <c r="I26" s="25">
        <v>6148627</v>
      </c>
      <c r="J26" s="25">
        <v>5795409</v>
      </c>
      <c r="K26" s="25">
        <v>6280973</v>
      </c>
      <c r="L26" s="25">
        <v>6558596</v>
      </c>
      <c r="M26" s="25">
        <v>6311212</v>
      </c>
      <c r="N26" s="25">
        <v>6310234</v>
      </c>
      <c r="O26" s="25">
        <v>2410502</v>
      </c>
      <c r="P26" s="25">
        <v>1671494</v>
      </c>
      <c r="Q26" s="25">
        <v>1885746</v>
      </c>
      <c r="R26" s="25">
        <v>218850</v>
      </c>
      <c r="S26" s="25">
        <v>105759</v>
      </c>
      <c r="T26" s="25">
        <v>249639</v>
      </c>
      <c r="U26" s="25">
        <v>389357</v>
      </c>
      <c r="V26" s="25">
        <v>395100</v>
      </c>
      <c r="W26" s="25">
        <v>431133</v>
      </c>
      <c r="X26" s="25">
        <v>412981</v>
      </c>
      <c r="Y26" s="25">
        <v>2204381</v>
      </c>
      <c r="Z26" s="25">
        <v>2499054</v>
      </c>
      <c r="AA26" s="25">
        <v>89764961</v>
      </c>
    </row>
    <row r="27" spans="1:27" ht="11.25" customHeight="1" thickBot="1" x14ac:dyDescent="0.2">
      <c r="A27" s="28" t="s">
        <v>146</v>
      </c>
      <c r="B27" s="29"/>
      <c r="C27" s="29">
        <v>9756456</v>
      </c>
      <c r="D27" s="29">
        <v>6772000</v>
      </c>
      <c r="E27" s="29">
        <v>409245</v>
      </c>
      <c r="F27" s="29">
        <v>-580655</v>
      </c>
      <c r="G27" s="29">
        <v>-483678</v>
      </c>
      <c r="H27" s="29">
        <v>971561</v>
      </c>
      <c r="I27" s="29">
        <v>2069031</v>
      </c>
      <c r="J27" s="29">
        <v>1431301</v>
      </c>
      <c r="K27" s="29">
        <v>2069704</v>
      </c>
      <c r="L27" s="29">
        <v>2277345</v>
      </c>
      <c r="M27" s="29">
        <v>915055</v>
      </c>
      <c r="N27" s="29">
        <v>1027469</v>
      </c>
      <c r="O27" s="29">
        <v>-2745745</v>
      </c>
      <c r="P27" s="29">
        <v>-2859110</v>
      </c>
      <c r="Q27" s="29">
        <v>-3180185</v>
      </c>
      <c r="R27" s="29">
        <v>255238</v>
      </c>
      <c r="S27" s="29">
        <v>143173</v>
      </c>
      <c r="T27" s="29">
        <v>305094</v>
      </c>
      <c r="U27" s="29">
        <v>464894</v>
      </c>
      <c r="V27" s="29">
        <v>494728</v>
      </c>
      <c r="W27" s="29">
        <v>524547</v>
      </c>
      <c r="X27" s="29">
        <v>527169</v>
      </c>
      <c r="Y27" s="29">
        <v>2204381</v>
      </c>
      <c r="Z27" s="29">
        <v>2499054</v>
      </c>
      <c r="AA27" s="1">
        <v>25268072</v>
      </c>
    </row>
    <row r="28" spans="1:27" ht="11.25" customHeight="1" x14ac:dyDescent="0.15">
      <c r="A28" s="25" t="s">
        <v>2</v>
      </c>
      <c r="C28" s="25">
        <v>9755981</v>
      </c>
      <c r="D28" s="25">
        <v>6711952</v>
      </c>
      <c r="E28" s="25">
        <v>391456</v>
      </c>
      <c r="F28" s="25">
        <v>-554036</v>
      </c>
      <c r="G28" s="25">
        <v>-497404</v>
      </c>
      <c r="H28" s="25">
        <v>915748</v>
      </c>
      <c r="I28" s="25">
        <v>2099453</v>
      </c>
      <c r="J28" s="25">
        <v>1509528</v>
      </c>
      <c r="K28" s="25">
        <v>2086896</v>
      </c>
      <c r="L28" s="25">
        <v>2242624</v>
      </c>
      <c r="M28" s="25">
        <v>870010</v>
      </c>
      <c r="N28" s="25">
        <v>1022089</v>
      </c>
      <c r="O28" s="25">
        <v>-2737378</v>
      </c>
      <c r="P28" s="25">
        <v>-2865467</v>
      </c>
      <c r="Q28" s="25">
        <v>-3209991</v>
      </c>
      <c r="R28" s="25">
        <v>260980</v>
      </c>
      <c r="S28" s="25">
        <v>124656</v>
      </c>
      <c r="T28" s="25">
        <v>299874</v>
      </c>
      <c r="U28" s="25">
        <v>551719</v>
      </c>
      <c r="V28" s="25">
        <v>611454</v>
      </c>
      <c r="W28" s="25">
        <v>612441</v>
      </c>
      <c r="X28" s="25">
        <v>561153</v>
      </c>
      <c r="Y28" s="25">
        <v>2251972</v>
      </c>
      <c r="Z28" s="25">
        <v>2564692</v>
      </c>
      <c r="AA28" s="25">
        <v>25580402</v>
      </c>
    </row>
    <row r="29" spans="1:27" ht="11.25" customHeight="1" x14ac:dyDescent="0.15">
      <c r="A29" s="25" t="s">
        <v>0</v>
      </c>
      <c r="C29" s="2">
        <v>475</v>
      </c>
      <c r="D29" s="2">
        <v>60048</v>
      </c>
      <c r="E29" s="2">
        <v>17789</v>
      </c>
      <c r="F29" s="2">
        <v>-26619</v>
      </c>
      <c r="G29" s="2">
        <v>13726</v>
      </c>
      <c r="H29" s="2">
        <v>55813</v>
      </c>
      <c r="I29" s="2">
        <v>-30422</v>
      </c>
      <c r="J29" s="2">
        <v>-78227</v>
      </c>
      <c r="K29" s="2">
        <v>-17192</v>
      </c>
      <c r="L29" s="2">
        <v>34721</v>
      </c>
      <c r="M29" s="2">
        <v>45045</v>
      </c>
      <c r="N29" s="2">
        <v>5380</v>
      </c>
      <c r="O29" s="2">
        <v>-8367</v>
      </c>
      <c r="P29" s="2">
        <v>6357</v>
      </c>
      <c r="Q29" s="2">
        <v>29806</v>
      </c>
      <c r="R29" s="2">
        <v>-5742</v>
      </c>
      <c r="S29" s="2">
        <v>18517</v>
      </c>
      <c r="T29" s="2">
        <v>5220</v>
      </c>
      <c r="U29" s="2">
        <v>-86825</v>
      </c>
      <c r="V29" s="2">
        <v>-116726</v>
      </c>
      <c r="W29" s="2">
        <v>-87894</v>
      </c>
      <c r="X29" s="2">
        <v>-33984</v>
      </c>
      <c r="Y29" s="2">
        <v>-47591</v>
      </c>
      <c r="Z29" s="2">
        <v>-65638</v>
      </c>
      <c r="AA29" s="2">
        <v>-312330</v>
      </c>
    </row>
    <row r="30" spans="1:27" ht="11.25" customHeight="1" x14ac:dyDescent="0.15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1"/>
  <dimension ref="A1:AA30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194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156</v>
      </c>
    </row>
    <row r="4" spans="1:27" ht="12" customHeight="1" x14ac:dyDescent="0.15">
      <c r="A4" s="221" t="s">
        <v>157</v>
      </c>
    </row>
    <row r="6" spans="1:27" ht="12" customHeight="1" x14ac:dyDescent="0.15">
      <c r="A6" s="223" t="s">
        <v>144</v>
      </c>
      <c r="C6" s="224" t="s">
        <v>158</v>
      </c>
      <c r="D6" s="224" t="s">
        <v>159</v>
      </c>
      <c r="E6" s="224" t="s">
        <v>160</v>
      </c>
      <c r="F6" s="224" t="s">
        <v>161</v>
      </c>
      <c r="G6" s="224" t="s">
        <v>162</v>
      </c>
      <c r="H6" s="224" t="s">
        <v>163</v>
      </c>
      <c r="I6" s="224" t="s">
        <v>164</v>
      </c>
      <c r="J6" s="224" t="s">
        <v>165</v>
      </c>
      <c r="K6" s="224" t="s">
        <v>166</v>
      </c>
      <c r="L6" s="224" t="s">
        <v>167</v>
      </c>
      <c r="M6" s="224" t="s">
        <v>168</v>
      </c>
      <c r="N6" s="224" t="s">
        <v>169</v>
      </c>
      <c r="O6" s="224" t="s">
        <v>170</v>
      </c>
      <c r="P6" s="224" t="s">
        <v>171</v>
      </c>
      <c r="Q6" s="224" t="s">
        <v>172</v>
      </c>
      <c r="R6" s="224" t="s">
        <v>173</v>
      </c>
      <c r="S6" s="224" t="s">
        <v>174</v>
      </c>
      <c r="T6" s="224" t="s">
        <v>175</v>
      </c>
      <c r="U6" s="224" t="s">
        <v>176</v>
      </c>
      <c r="V6" s="224" t="s">
        <v>177</v>
      </c>
      <c r="W6" s="224" t="s">
        <v>178</v>
      </c>
      <c r="X6" s="224" t="s">
        <v>179</v>
      </c>
      <c r="Y6" s="224" t="s">
        <v>180</v>
      </c>
      <c r="Z6" s="224" t="s">
        <v>181</v>
      </c>
      <c r="AA6" s="224" t="s">
        <v>39</v>
      </c>
    </row>
    <row r="7" spans="1:27" ht="11.25" customHeight="1" x14ac:dyDescent="0.15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thickBot="1" x14ac:dyDescent="0.2">
      <c r="A8" s="25" t="s">
        <v>188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15">
      <c r="A9" s="221" t="s">
        <v>189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15">
      <c r="A11" s="25" t="s">
        <v>98</v>
      </c>
      <c r="C11" s="25">
        <v>25000</v>
      </c>
      <c r="D11" s="25">
        <v>25000</v>
      </c>
      <c r="E11" s="25">
        <v>25000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15">
      <c r="A13" s="25" t="s">
        <v>190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thickBot="1" x14ac:dyDescent="0.2">
      <c r="A14" s="25" t="s">
        <v>191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192</v>
      </c>
      <c r="C15" s="26">
        <v>25000</v>
      </c>
      <c r="D15" s="26">
        <v>25000</v>
      </c>
      <c r="E15" s="26">
        <v>25000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"/>
    <row r="19" spans="1:27" ht="11.25" customHeight="1" thickBot="1" x14ac:dyDescent="0.2">
      <c r="A19" s="28" t="s">
        <v>101</v>
      </c>
      <c r="B19" s="29"/>
      <c r="C19" s="29">
        <v>25000</v>
      </c>
      <c r="D19" s="29">
        <v>25000</v>
      </c>
      <c r="E19" s="29">
        <v>25000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15">
      <c r="A21" s="25" t="s">
        <v>182</v>
      </c>
      <c r="C21" s="25">
        <v>25000</v>
      </c>
      <c r="D21" s="25">
        <v>25000</v>
      </c>
      <c r="E21" s="25">
        <v>25000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15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-328476</v>
      </c>
      <c r="D25" s="25">
        <v>-295834</v>
      </c>
      <c r="E25" s="25">
        <v>-326734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-951044</v>
      </c>
    </row>
    <row r="26" spans="1:27" ht="11.25" customHeight="1" thickBot="1" x14ac:dyDescent="0.2">
      <c r="A26" s="25" t="s">
        <v>193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thickBot="1" x14ac:dyDescent="0.2">
      <c r="A27" s="28" t="s">
        <v>146</v>
      </c>
      <c r="B27" s="29"/>
      <c r="C27" s="29">
        <v>-328476</v>
      </c>
      <c r="D27" s="29">
        <v>-295834</v>
      </c>
      <c r="E27" s="29">
        <v>-326734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-951044</v>
      </c>
    </row>
    <row r="28" spans="1:27" ht="11.25" customHeight="1" x14ac:dyDescent="0.15">
      <c r="A28" s="25" t="s">
        <v>2</v>
      </c>
      <c r="C28" s="25">
        <v>-328445</v>
      </c>
      <c r="D28" s="25">
        <v>-295806</v>
      </c>
      <c r="E28" s="25">
        <v>-326704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-950955</v>
      </c>
    </row>
    <row r="29" spans="1:27" ht="11.25" customHeight="1" x14ac:dyDescent="0.15">
      <c r="A29" s="25" t="s">
        <v>0</v>
      </c>
      <c r="C29" s="2">
        <v>-31</v>
      </c>
      <c r="D29" s="2">
        <v>-28</v>
      </c>
      <c r="E29" s="2">
        <v>-30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-89</v>
      </c>
    </row>
    <row r="30" spans="1:27" ht="11.25" customHeight="1" x14ac:dyDescent="0.15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195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156</v>
      </c>
    </row>
    <row r="4" spans="1:27" ht="12" customHeight="1" x14ac:dyDescent="0.15">
      <c r="A4" s="221" t="s">
        <v>157</v>
      </c>
    </row>
    <row r="6" spans="1:27" ht="12" customHeight="1" x14ac:dyDescent="0.15">
      <c r="A6" s="223" t="s">
        <v>144</v>
      </c>
      <c r="C6" s="224" t="s">
        <v>158</v>
      </c>
      <c r="D6" s="224" t="s">
        <v>159</v>
      </c>
      <c r="E6" s="224" t="s">
        <v>160</v>
      </c>
      <c r="F6" s="224" t="s">
        <v>161</v>
      </c>
      <c r="G6" s="224" t="s">
        <v>162</v>
      </c>
      <c r="H6" s="224" t="s">
        <v>163</v>
      </c>
      <c r="I6" s="224" t="s">
        <v>164</v>
      </c>
      <c r="J6" s="224" t="s">
        <v>165</v>
      </c>
      <c r="K6" s="224" t="s">
        <v>166</v>
      </c>
      <c r="L6" s="224" t="s">
        <v>167</v>
      </c>
      <c r="M6" s="224" t="s">
        <v>168</v>
      </c>
      <c r="N6" s="224" t="s">
        <v>169</v>
      </c>
      <c r="O6" s="224" t="s">
        <v>170</v>
      </c>
      <c r="P6" s="224" t="s">
        <v>171</v>
      </c>
      <c r="Q6" s="224" t="s">
        <v>172</v>
      </c>
      <c r="R6" s="224" t="s">
        <v>173</v>
      </c>
      <c r="S6" s="224" t="s">
        <v>174</v>
      </c>
      <c r="T6" s="224" t="s">
        <v>175</v>
      </c>
      <c r="U6" s="224" t="s">
        <v>176</v>
      </c>
      <c r="V6" s="224" t="s">
        <v>177</v>
      </c>
      <c r="W6" s="224" t="s">
        <v>178</v>
      </c>
      <c r="X6" s="224" t="s">
        <v>179</v>
      </c>
      <c r="Y6" s="224" t="s">
        <v>180</v>
      </c>
      <c r="Z6" s="224" t="s">
        <v>181</v>
      </c>
      <c r="AA6" s="224" t="s">
        <v>39</v>
      </c>
    </row>
    <row r="7" spans="1:27" ht="11.25" customHeight="1" x14ac:dyDescent="0.15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15">
      <c r="A8" s="25" t="s">
        <v>188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15">
      <c r="A9" s="221" t="s">
        <v>189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15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15">
      <c r="A13" s="25" t="s">
        <v>190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15">
      <c r="A14" s="25" t="s">
        <v>191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192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15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15">
      <c r="A21" s="25" t="s">
        <v>182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15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161699</v>
      </c>
      <c r="D25" s="25">
        <v>145630</v>
      </c>
      <c r="E25" s="25">
        <v>160841</v>
      </c>
      <c r="F25" s="25">
        <v>-5541</v>
      </c>
      <c r="G25" s="25">
        <v>-5724</v>
      </c>
      <c r="H25" s="25">
        <v>-5526</v>
      </c>
      <c r="I25" s="25">
        <v>-5698</v>
      </c>
      <c r="J25" s="25">
        <v>-5685</v>
      </c>
      <c r="K25" s="25">
        <v>-5488</v>
      </c>
      <c r="L25" s="25">
        <v>-5658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428850</v>
      </c>
    </row>
    <row r="26" spans="1:27" ht="11.25" customHeight="1" x14ac:dyDescent="0.15">
      <c r="A26" s="25" t="s">
        <v>193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15">
      <c r="A27" s="28" t="s">
        <v>146</v>
      </c>
      <c r="B27" s="29"/>
      <c r="C27" s="29">
        <v>161699</v>
      </c>
      <c r="D27" s="29">
        <v>145630</v>
      </c>
      <c r="E27" s="29">
        <v>160841</v>
      </c>
      <c r="F27" s="29">
        <v>-5541</v>
      </c>
      <c r="G27" s="29">
        <v>-5724</v>
      </c>
      <c r="H27" s="29">
        <v>-5526</v>
      </c>
      <c r="I27" s="29">
        <v>-5698</v>
      </c>
      <c r="J27" s="29">
        <v>-5685</v>
      </c>
      <c r="K27" s="29">
        <v>-5488</v>
      </c>
      <c r="L27" s="29">
        <v>-5658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428850</v>
      </c>
    </row>
    <row r="28" spans="1:27" ht="11.25" customHeight="1" x14ac:dyDescent="0.15">
      <c r="A28" s="25" t="s">
        <v>2</v>
      </c>
      <c r="C28" s="25">
        <v>161683</v>
      </c>
      <c r="D28" s="25">
        <v>145617</v>
      </c>
      <c r="E28" s="25">
        <v>160827</v>
      </c>
      <c r="F28" s="25">
        <v>-5541</v>
      </c>
      <c r="G28" s="25">
        <v>-5723</v>
      </c>
      <c r="H28" s="25">
        <v>-5526</v>
      </c>
      <c r="I28" s="25">
        <v>-5697</v>
      </c>
      <c r="J28" s="25">
        <v>-5684</v>
      </c>
      <c r="K28" s="25">
        <v>-5488</v>
      </c>
      <c r="L28" s="25">
        <v>-5658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428810</v>
      </c>
    </row>
    <row r="29" spans="1:27" ht="11.25" customHeight="1" x14ac:dyDescent="0.15">
      <c r="A29" s="25" t="s">
        <v>0</v>
      </c>
      <c r="C29" s="2">
        <v>16</v>
      </c>
      <c r="D29" s="2">
        <v>13</v>
      </c>
      <c r="E29" s="2">
        <v>14</v>
      </c>
      <c r="F29" s="2">
        <v>0</v>
      </c>
      <c r="G29" s="2">
        <v>-1</v>
      </c>
      <c r="H29" s="2">
        <v>0</v>
      </c>
      <c r="I29" s="2">
        <v>-1</v>
      </c>
      <c r="J29" s="2">
        <v>-1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40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AA29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196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156</v>
      </c>
    </row>
    <row r="4" spans="1:27" ht="12" customHeight="1" x14ac:dyDescent="0.15">
      <c r="A4" s="221" t="s">
        <v>157</v>
      </c>
    </row>
    <row r="6" spans="1:27" ht="12" customHeight="1" x14ac:dyDescent="0.15">
      <c r="A6" s="223" t="s">
        <v>144</v>
      </c>
      <c r="C6" s="224" t="s">
        <v>158</v>
      </c>
      <c r="D6" s="224" t="s">
        <v>159</v>
      </c>
      <c r="E6" s="224" t="s">
        <v>160</v>
      </c>
      <c r="F6" s="224" t="s">
        <v>161</v>
      </c>
      <c r="G6" s="224" t="s">
        <v>162</v>
      </c>
      <c r="H6" s="224" t="s">
        <v>163</v>
      </c>
      <c r="I6" s="224" t="s">
        <v>164</v>
      </c>
      <c r="J6" s="224" t="s">
        <v>165</v>
      </c>
      <c r="K6" s="224" t="s">
        <v>166</v>
      </c>
      <c r="L6" s="224" t="s">
        <v>167</v>
      </c>
      <c r="M6" s="224" t="s">
        <v>168</v>
      </c>
      <c r="N6" s="224" t="s">
        <v>169</v>
      </c>
      <c r="O6" s="224" t="s">
        <v>170</v>
      </c>
      <c r="P6" s="224" t="s">
        <v>171</v>
      </c>
      <c r="Q6" s="224" t="s">
        <v>172</v>
      </c>
      <c r="R6" s="224" t="s">
        <v>173</v>
      </c>
      <c r="S6" s="224" t="s">
        <v>174</v>
      </c>
      <c r="T6" s="224" t="s">
        <v>175</v>
      </c>
      <c r="U6" s="224" t="s">
        <v>176</v>
      </c>
      <c r="V6" s="224" t="s">
        <v>177</v>
      </c>
      <c r="W6" s="224" t="s">
        <v>178</v>
      </c>
      <c r="X6" s="224" t="s">
        <v>179</v>
      </c>
      <c r="Y6" s="224" t="s">
        <v>180</v>
      </c>
      <c r="Z6" s="224" t="s">
        <v>181</v>
      </c>
      <c r="AA6" s="224" t="s">
        <v>39</v>
      </c>
    </row>
    <row r="7" spans="1:27" ht="11.25" customHeight="1" x14ac:dyDescent="0.15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15">
      <c r="A8" s="25" t="s">
        <v>188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15">
      <c r="A9" s="221" t="s">
        <v>189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15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15">
      <c r="A13" s="25" t="s">
        <v>190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15">
      <c r="A14" s="25" t="s">
        <v>191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192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15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15">
      <c r="A21" s="25" t="s">
        <v>182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15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</row>
    <row r="26" spans="1:27" ht="11.25" customHeight="1" x14ac:dyDescent="0.15">
      <c r="A26" s="25" t="s">
        <v>193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15">
      <c r="A27" s="28" t="s">
        <v>146</v>
      </c>
      <c r="B27" s="29"/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0</v>
      </c>
    </row>
    <row r="28" spans="1:27" ht="11.25" customHeight="1" x14ac:dyDescent="0.15">
      <c r="A28" s="25" t="s">
        <v>2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</row>
    <row r="29" spans="1:27" ht="11.25" customHeight="1" x14ac:dyDescent="0.15">
      <c r="A29" s="25" t="s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A142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197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156</v>
      </c>
    </row>
    <row r="4" spans="1:27" ht="12" customHeight="1" x14ac:dyDescent="0.2">
      <c r="A4" s="178" t="s">
        <v>157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158</v>
      </c>
      <c r="D8" s="183" t="s">
        <v>159</v>
      </c>
      <c r="E8" s="183" t="s">
        <v>160</v>
      </c>
      <c r="F8" s="183" t="s">
        <v>161</v>
      </c>
      <c r="G8" s="183" t="s">
        <v>162</v>
      </c>
      <c r="H8" s="183" t="s">
        <v>163</v>
      </c>
      <c r="I8" s="183" t="s">
        <v>164</v>
      </c>
      <c r="J8" s="183" t="s">
        <v>165</v>
      </c>
      <c r="K8" s="183" t="s">
        <v>166</v>
      </c>
      <c r="L8" s="183" t="s">
        <v>167</v>
      </c>
      <c r="M8" s="183" t="s">
        <v>168</v>
      </c>
      <c r="N8" s="183" t="s">
        <v>169</v>
      </c>
      <c r="O8" s="183" t="s">
        <v>170</v>
      </c>
      <c r="P8" s="183" t="s">
        <v>171</v>
      </c>
      <c r="Q8" s="183" t="s">
        <v>172</v>
      </c>
      <c r="R8" s="183" t="s">
        <v>173</v>
      </c>
      <c r="S8" s="183" t="s">
        <v>174</v>
      </c>
      <c r="T8" s="183" t="s">
        <v>175</v>
      </c>
      <c r="U8" s="183" t="s">
        <v>176</v>
      </c>
      <c r="V8" s="183" t="s">
        <v>177</v>
      </c>
      <c r="W8" s="183" t="s">
        <v>178</v>
      </c>
      <c r="X8" s="183" t="s">
        <v>179</v>
      </c>
      <c r="Y8" s="183" t="s">
        <v>180</v>
      </c>
      <c r="Z8" s="183" t="s">
        <v>181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198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199</v>
      </c>
    </row>
    <row r="15" spans="1:27" ht="11.25" customHeight="1" x14ac:dyDescent="0.2">
      <c r="A15" s="185" t="s">
        <v>41</v>
      </c>
      <c r="C15" s="188">
        <v>2.56</v>
      </c>
      <c r="D15" s="188">
        <v>2.77</v>
      </c>
      <c r="E15" s="188">
        <v>2.75</v>
      </c>
      <c r="F15" s="188">
        <v>2.72</v>
      </c>
      <c r="G15" s="188">
        <v>2.77</v>
      </c>
      <c r="H15" s="188">
        <v>2.82</v>
      </c>
      <c r="I15" s="188">
        <v>2.87</v>
      </c>
      <c r="J15" s="188">
        <v>2.92</v>
      </c>
      <c r="K15" s="188">
        <v>2.92</v>
      </c>
      <c r="L15" s="188">
        <v>2.95</v>
      </c>
      <c r="M15" s="188">
        <v>3.14</v>
      </c>
      <c r="N15" s="188">
        <v>3.32</v>
      </c>
      <c r="O15" s="188">
        <v>3.41</v>
      </c>
      <c r="P15" s="188">
        <v>3.34</v>
      </c>
      <c r="Q15" s="188">
        <v>3.27</v>
      </c>
      <c r="R15" s="188">
        <v>3.12</v>
      </c>
      <c r="S15" s="188">
        <v>3.12</v>
      </c>
      <c r="T15" s="188">
        <v>3.15</v>
      </c>
      <c r="U15" s="188">
        <v>3.19</v>
      </c>
      <c r="V15" s="188">
        <v>3.23</v>
      </c>
      <c r="W15" s="188">
        <v>3.22</v>
      </c>
      <c r="X15" s="188">
        <v>3.26</v>
      </c>
      <c r="Y15" s="188">
        <v>3.4</v>
      </c>
      <c r="Z15" s="188">
        <v>3.55</v>
      </c>
      <c r="AA15" s="188"/>
    </row>
    <row r="16" spans="1:27" ht="11.25" customHeight="1" x14ac:dyDescent="0.2">
      <c r="A16" s="185" t="s">
        <v>198</v>
      </c>
      <c r="C16" s="188">
        <v>2.56</v>
      </c>
      <c r="D16" s="188">
        <v>2.62</v>
      </c>
      <c r="E16" s="188">
        <v>2.63</v>
      </c>
      <c r="F16" s="188">
        <v>2.63</v>
      </c>
      <c r="G16" s="188">
        <v>2.68</v>
      </c>
      <c r="H16" s="188">
        <v>2.74</v>
      </c>
      <c r="I16" s="188">
        <v>2.79</v>
      </c>
      <c r="J16" s="188">
        <v>2.83</v>
      </c>
      <c r="K16" s="188">
        <v>2.84</v>
      </c>
      <c r="L16" s="188">
        <v>2.88</v>
      </c>
      <c r="M16" s="188">
        <v>3.07</v>
      </c>
      <c r="N16" s="188">
        <v>3.26</v>
      </c>
      <c r="O16" s="188">
        <v>3.35</v>
      </c>
      <c r="P16" s="188">
        <v>3.29</v>
      </c>
      <c r="Q16" s="188">
        <v>3.22</v>
      </c>
      <c r="R16" s="188">
        <v>3.06</v>
      </c>
      <c r="S16" s="188">
        <v>3.06</v>
      </c>
      <c r="T16" s="188">
        <v>3.1</v>
      </c>
      <c r="U16" s="188">
        <v>3.13</v>
      </c>
      <c r="V16" s="188">
        <v>3.18</v>
      </c>
      <c r="W16" s="188">
        <v>3.17</v>
      </c>
      <c r="X16" s="188">
        <v>3.21</v>
      </c>
      <c r="Y16" s="188">
        <v>3.35</v>
      </c>
      <c r="Z16" s="188">
        <v>3.5</v>
      </c>
      <c r="AA16" s="188"/>
    </row>
    <row r="17" spans="1:27" ht="11.25" customHeight="1" x14ac:dyDescent="0.2">
      <c r="A17" s="185" t="s">
        <v>0</v>
      </c>
      <c r="C17" s="189">
        <v>0</v>
      </c>
      <c r="D17" s="189">
        <v>0.15</v>
      </c>
      <c r="E17" s="189">
        <v>0.12</v>
      </c>
      <c r="F17" s="189">
        <v>9.0000000000000302E-2</v>
      </c>
      <c r="G17" s="189">
        <v>8.9999999999999858E-2</v>
      </c>
      <c r="H17" s="189">
        <v>7.9999999999999627E-2</v>
      </c>
      <c r="I17" s="189">
        <v>8.0000000000000071E-2</v>
      </c>
      <c r="J17" s="189">
        <v>8.9999999999999858E-2</v>
      </c>
      <c r="K17" s="189">
        <v>8.0000000000000071E-2</v>
      </c>
      <c r="L17" s="189">
        <v>7.0000000000000284E-2</v>
      </c>
      <c r="M17" s="189">
        <v>7.0000000000000284E-2</v>
      </c>
      <c r="N17" s="189">
        <v>6.0000000000000053E-2</v>
      </c>
      <c r="O17" s="189">
        <v>6.0000000000000053E-2</v>
      </c>
      <c r="P17" s="189">
        <v>4.9999999999999822E-2</v>
      </c>
      <c r="Q17" s="189">
        <v>4.9999999999999822E-2</v>
      </c>
      <c r="R17" s="189">
        <v>6.0000000000000053E-2</v>
      </c>
      <c r="S17" s="189">
        <v>6.0000000000000053E-2</v>
      </c>
      <c r="T17" s="189">
        <v>4.9999999999999822E-2</v>
      </c>
      <c r="U17" s="189">
        <v>6.0000000000000053E-2</v>
      </c>
      <c r="V17" s="189">
        <v>4.9999999999999822E-2</v>
      </c>
      <c r="W17" s="189">
        <v>5.0000000000000266E-2</v>
      </c>
      <c r="X17" s="189">
        <v>4.9999999999999822E-2</v>
      </c>
      <c r="Y17" s="189">
        <v>4.9999999999999822E-2</v>
      </c>
      <c r="Z17" s="189">
        <v>4.9999999999999822E-2</v>
      </c>
      <c r="AA17" s="188"/>
    </row>
    <row r="19" spans="1:27" ht="12" customHeight="1" x14ac:dyDescent="0.2">
      <c r="A19" s="184" t="s">
        <v>200</v>
      </c>
    </row>
    <row r="20" spans="1:27" ht="11.25" customHeight="1" x14ac:dyDescent="0.2">
      <c r="A20" s="185" t="s">
        <v>201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202</v>
      </c>
      <c r="C26" s="183" t="s">
        <v>158</v>
      </c>
      <c r="D26" s="183" t="s">
        <v>159</v>
      </c>
      <c r="E26" s="183" t="s">
        <v>160</v>
      </c>
      <c r="F26" s="183" t="s">
        <v>161</v>
      </c>
      <c r="G26" s="183" t="s">
        <v>162</v>
      </c>
      <c r="H26" s="183" t="s">
        <v>163</v>
      </c>
      <c r="I26" s="183" t="s">
        <v>164</v>
      </c>
      <c r="J26" s="183" t="s">
        <v>165</v>
      </c>
      <c r="K26" s="183" t="s">
        <v>166</v>
      </c>
      <c r="L26" s="183" t="s">
        <v>167</v>
      </c>
      <c r="M26" s="183" t="s">
        <v>168</v>
      </c>
      <c r="N26" s="183" t="s">
        <v>169</v>
      </c>
      <c r="O26" s="183" t="s">
        <v>170</v>
      </c>
      <c r="P26" s="183" t="s">
        <v>171</v>
      </c>
      <c r="Q26" s="183" t="s">
        <v>172</v>
      </c>
      <c r="R26" s="183" t="s">
        <v>173</v>
      </c>
      <c r="S26" s="183" t="s">
        <v>174</v>
      </c>
      <c r="T26" s="183" t="s">
        <v>175</v>
      </c>
      <c r="U26" s="183" t="s">
        <v>176</v>
      </c>
      <c r="V26" s="183" t="s">
        <v>177</v>
      </c>
      <c r="W26" s="183" t="s">
        <v>178</v>
      </c>
      <c r="X26" s="183" t="s">
        <v>179</v>
      </c>
      <c r="Y26" s="183" t="s">
        <v>180</v>
      </c>
      <c r="Z26" s="183" t="s">
        <v>181</v>
      </c>
      <c r="AA26" s="183" t="s">
        <v>39</v>
      </c>
    </row>
    <row r="27" spans="1:27" ht="11.25" customHeight="1" x14ac:dyDescent="0.2">
      <c r="A27" s="185" t="s">
        <v>203</v>
      </c>
      <c r="C27" s="186">
        <v>33173.594599999997</v>
      </c>
      <c r="D27" s="186">
        <v>33173.594599999997</v>
      </c>
      <c r="E27" s="186">
        <v>33173.594599999997</v>
      </c>
      <c r="F27" s="186">
        <v>14217.254800000001</v>
      </c>
      <c r="G27" s="186">
        <v>14217.254800000001</v>
      </c>
      <c r="H27" s="186">
        <v>14217.254800000001</v>
      </c>
      <c r="I27" s="186">
        <v>14217.254800000001</v>
      </c>
      <c r="J27" s="186">
        <v>14217.254800000001</v>
      </c>
      <c r="K27" s="186">
        <v>14217.254800000001</v>
      </c>
      <c r="L27" s="186">
        <v>14217.254800000001</v>
      </c>
      <c r="M27" s="186">
        <v>14217.254800000001</v>
      </c>
      <c r="N27" s="186">
        <v>14217.254800000001</v>
      </c>
      <c r="O27" s="186">
        <v>14217.254800000001</v>
      </c>
      <c r="P27" s="186">
        <v>14217.254800000001</v>
      </c>
      <c r="Q27" s="186">
        <v>14217.254800000001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270127.84139999998</v>
      </c>
    </row>
    <row r="28" spans="1:27" ht="11.25" customHeight="1" x14ac:dyDescent="0.2">
      <c r="A28" s="185" t="s">
        <v>204</v>
      </c>
      <c r="C28" s="186">
        <v>-32774.193500000001</v>
      </c>
      <c r="D28" s="186">
        <v>-17249.9643</v>
      </c>
      <c r="E28" s="186">
        <v>-7806.4193999999998</v>
      </c>
      <c r="F28" s="186">
        <v>-7700</v>
      </c>
      <c r="G28" s="186">
        <v>-6225.8064999999997</v>
      </c>
      <c r="H28" s="186">
        <v>-7600</v>
      </c>
      <c r="I28" s="186">
        <v>-25290.290300000001</v>
      </c>
      <c r="J28" s="186">
        <v>-30483.8387</v>
      </c>
      <c r="K28" s="186">
        <v>-25466.666700000002</v>
      </c>
      <c r="L28" s="186">
        <v>-19774.193500000001</v>
      </c>
      <c r="M28" s="186">
        <v>-19033.3</v>
      </c>
      <c r="N28" s="186">
        <v>-20612.903200000001</v>
      </c>
      <c r="O28" s="186">
        <v>-21032.290300000001</v>
      </c>
      <c r="P28" s="186">
        <v>-17321.428599999999</v>
      </c>
      <c r="Q28" s="186">
        <v>-14096.7742</v>
      </c>
      <c r="R28" s="186">
        <v>-9233.3333000000002</v>
      </c>
      <c r="S28" s="186">
        <v>-580.64520000000005</v>
      </c>
      <c r="T28" s="186">
        <v>-6599.9666999999999</v>
      </c>
      <c r="U28" s="186">
        <v>-21774.258099999999</v>
      </c>
      <c r="V28" s="186">
        <v>-26516.1613</v>
      </c>
      <c r="W28" s="186">
        <v>-23966.666700000002</v>
      </c>
      <c r="X28" s="186">
        <v>-14096.806500000001</v>
      </c>
      <c r="Y28" s="186">
        <v>-15133.3333</v>
      </c>
      <c r="Z28" s="186">
        <v>-18935.483899999999</v>
      </c>
      <c r="AA28" s="186">
        <v>-409304.72419999994</v>
      </c>
    </row>
    <row r="29" spans="1:27" ht="11.25" customHeight="1" x14ac:dyDescent="0.2">
      <c r="A29" s="185" t="s">
        <v>205</v>
      </c>
      <c r="C29" s="187">
        <v>399.40109999999549</v>
      </c>
      <c r="D29" s="187">
        <v>15923.630299999997</v>
      </c>
      <c r="E29" s="187">
        <v>25367.175199999998</v>
      </c>
      <c r="F29" s="187">
        <v>6517.2548000000006</v>
      </c>
      <c r="G29" s="187">
        <v>7991.4483000000009</v>
      </c>
      <c r="H29" s="187">
        <v>6617.2548000000006</v>
      </c>
      <c r="I29" s="187">
        <v>-11073.0355</v>
      </c>
      <c r="J29" s="187">
        <v>-16266.5839</v>
      </c>
      <c r="K29" s="187">
        <v>-11249.411900000001</v>
      </c>
      <c r="L29" s="187">
        <v>-5556.9387000000006</v>
      </c>
      <c r="M29" s="187">
        <v>-4816.0451999999987</v>
      </c>
      <c r="N29" s="187">
        <v>-6395.6484</v>
      </c>
      <c r="O29" s="187">
        <v>-6815.0355</v>
      </c>
      <c r="P29" s="187">
        <v>-3104.1737999999987</v>
      </c>
      <c r="Q29" s="187">
        <v>120.48060000000078</v>
      </c>
      <c r="R29" s="187">
        <v>-9233.3333000000002</v>
      </c>
      <c r="S29" s="187">
        <v>-580.64520000000005</v>
      </c>
      <c r="T29" s="187">
        <v>-6599.9666999999999</v>
      </c>
      <c r="U29" s="187">
        <v>-21774.258099999999</v>
      </c>
      <c r="V29" s="187">
        <v>-26516.1613</v>
      </c>
      <c r="W29" s="187">
        <v>-23966.666700000002</v>
      </c>
      <c r="X29" s="187">
        <v>-14096.806500000001</v>
      </c>
      <c r="Y29" s="187">
        <v>-15133.3333</v>
      </c>
      <c r="Z29" s="187">
        <v>-18935.483899999999</v>
      </c>
      <c r="AA29" s="187">
        <v>-139176.88279999996</v>
      </c>
    </row>
    <row r="30" spans="1:27" ht="13.5" customHeight="1" thickBot="1" x14ac:dyDescent="0.25"/>
    <row r="31" spans="1:27" ht="12" customHeight="1" thickBot="1" x14ac:dyDescent="0.25">
      <c r="A31" s="182" t="s">
        <v>206</v>
      </c>
      <c r="C31" s="183" t="s">
        <v>158</v>
      </c>
      <c r="D31" s="183" t="s">
        <v>159</v>
      </c>
      <c r="E31" s="183" t="s">
        <v>160</v>
      </c>
      <c r="F31" s="183" t="s">
        <v>161</v>
      </c>
      <c r="G31" s="183" t="s">
        <v>162</v>
      </c>
      <c r="H31" s="183" t="s">
        <v>163</v>
      </c>
      <c r="I31" s="183" t="s">
        <v>164</v>
      </c>
      <c r="J31" s="183" t="s">
        <v>165</v>
      </c>
      <c r="K31" s="183" t="s">
        <v>166</v>
      </c>
      <c r="L31" s="183" t="s">
        <v>167</v>
      </c>
      <c r="M31" s="183" t="s">
        <v>168</v>
      </c>
      <c r="N31" s="183" t="s">
        <v>169</v>
      </c>
      <c r="O31" s="183" t="s">
        <v>170</v>
      </c>
      <c r="P31" s="183" t="s">
        <v>171</v>
      </c>
      <c r="Q31" s="183" t="s">
        <v>172</v>
      </c>
      <c r="R31" s="183" t="s">
        <v>173</v>
      </c>
      <c r="S31" s="183" t="s">
        <v>174</v>
      </c>
      <c r="T31" s="183" t="s">
        <v>175</v>
      </c>
      <c r="U31" s="183" t="s">
        <v>176</v>
      </c>
      <c r="V31" s="183" t="s">
        <v>177</v>
      </c>
      <c r="W31" s="183" t="s">
        <v>178</v>
      </c>
      <c r="X31" s="183" t="s">
        <v>179</v>
      </c>
      <c r="Y31" s="183" t="s">
        <v>180</v>
      </c>
      <c r="Z31" s="183" t="s">
        <v>181</v>
      </c>
      <c r="AA31" s="183" t="s">
        <v>39</v>
      </c>
    </row>
    <row r="32" spans="1:27" ht="11.25" customHeight="1" x14ac:dyDescent="0.2">
      <c r="A32" s="185" t="s">
        <v>206</v>
      </c>
      <c r="C32" s="186">
        <v>-4739.0848999999998</v>
      </c>
      <c r="D32" s="186">
        <v>-9478.1699000000008</v>
      </c>
      <c r="E32" s="186">
        <v>-9478.1699000000008</v>
      </c>
      <c r="F32" s="186">
        <v>-4739.0848999999998</v>
      </c>
      <c r="G32" s="186">
        <v>-4739.0848999999998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9478.1699000000008</v>
      </c>
      <c r="S32" s="186">
        <v>9478.1699000000008</v>
      </c>
      <c r="T32" s="186">
        <v>9478.1699000000008</v>
      </c>
      <c r="U32" s="186">
        <v>9478.1699000000008</v>
      </c>
      <c r="V32" s="186">
        <v>9478.1699000000008</v>
      </c>
      <c r="W32" s="186">
        <v>9478.1699000000008</v>
      </c>
      <c r="X32" s="186">
        <v>9478.1699000000008</v>
      </c>
      <c r="Y32" s="186">
        <v>0</v>
      </c>
      <c r="Z32" s="186">
        <v>0</v>
      </c>
      <c r="AA32" s="186">
        <v>33173.594799999999</v>
      </c>
    </row>
    <row r="33" spans="1:27" ht="13.5" customHeight="1" thickBot="1" x14ac:dyDescent="0.25"/>
    <row r="34" spans="1:27" ht="11.25" customHeight="1" thickBot="1" x14ac:dyDescent="0.25">
      <c r="A34" s="191" t="s">
        <v>205</v>
      </c>
      <c r="B34" s="192"/>
      <c r="C34" s="193">
        <v>-4339.6838000000043</v>
      </c>
      <c r="D34" s="193">
        <v>6445.4603999999963</v>
      </c>
      <c r="E34" s="193">
        <v>15889.005299999997</v>
      </c>
      <c r="F34" s="193">
        <v>1778.1699000000008</v>
      </c>
      <c r="G34" s="193">
        <v>3252.3634000000011</v>
      </c>
      <c r="H34" s="193">
        <v>6617.2548000000006</v>
      </c>
      <c r="I34" s="193">
        <v>-11073.0355</v>
      </c>
      <c r="J34" s="193">
        <v>-16266.5839</v>
      </c>
      <c r="K34" s="193">
        <v>-11249.411900000001</v>
      </c>
      <c r="L34" s="193">
        <v>-5556.9387000000006</v>
      </c>
      <c r="M34" s="193">
        <v>-4816.0451999999987</v>
      </c>
      <c r="N34" s="193">
        <v>-6395.6484</v>
      </c>
      <c r="O34" s="193">
        <v>-6815.0355</v>
      </c>
      <c r="P34" s="193">
        <v>-3104.1737999999987</v>
      </c>
      <c r="Q34" s="193">
        <v>120.48060000000078</v>
      </c>
      <c r="R34" s="193">
        <v>244.83660000000054</v>
      </c>
      <c r="S34" s="193">
        <v>8897.5246999999999</v>
      </c>
      <c r="T34" s="193">
        <v>2878.2032000000008</v>
      </c>
      <c r="U34" s="193">
        <v>-12296.088199999998</v>
      </c>
      <c r="V34" s="193">
        <v>-17037.991399999999</v>
      </c>
      <c r="W34" s="193">
        <v>-14488.496800000001</v>
      </c>
      <c r="X34" s="193">
        <v>-4618.6365999999998</v>
      </c>
      <c r="Y34" s="193">
        <v>-15133.3333</v>
      </c>
      <c r="Z34" s="193">
        <v>-18935.483899999999</v>
      </c>
      <c r="AA34" s="194">
        <v>-106003.28799999997</v>
      </c>
    </row>
    <row r="36" spans="1:27" ht="12" customHeight="1" x14ac:dyDescent="0.2">
      <c r="A36" s="184" t="s">
        <v>198</v>
      </c>
    </row>
    <row r="37" spans="1:27" ht="11.25" customHeight="1" x14ac:dyDescent="0.2">
      <c r="A37" s="185" t="s">
        <v>203</v>
      </c>
      <c r="C37" s="186">
        <v>33173.594599999997</v>
      </c>
      <c r="D37" s="186">
        <v>33173.594599999997</v>
      </c>
      <c r="E37" s="186">
        <v>33173.594599999997</v>
      </c>
      <c r="F37" s="186">
        <v>14217.254800000001</v>
      </c>
      <c r="G37" s="186">
        <v>14217.254800000001</v>
      </c>
      <c r="H37" s="186">
        <v>14217.254800000001</v>
      </c>
      <c r="I37" s="186">
        <v>14217.254800000001</v>
      </c>
      <c r="J37" s="186">
        <v>14217.254800000001</v>
      </c>
      <c r="K37" s="186">
        <v>14217.254800000001</v>
      </c>
      <c r="L37" s="186">
        <v>14217.254800000001</v>
      </c>
      <c r="M37" s="186">
        <v>14217.254800000001</v>
      </c>
      <c r="N37" s="186">
        <v>14217.254800000001</v>
      </c>
      <c r="O37" s="186">
        <v>14217.254800000001</v>
      </c>
      <c r="P37" s="186">
        <v>14217.254800000001</v>
      </c>
      <c r="Q37" s="186">
        <v>14217.254800000001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270127.84139999998</v>
      </c>
    </row>
    <row r="38" spans="1:27" ht="11.25" customHeight="1" x14ac:dyDescent="0.2">
      <c r="A38" s="185" t="s">
        <v>204</v>
      </c>
      <c r="C38" s="186">
        <v>-32935.483899999999</v>
      </c>
      <c r="D38" s="186">
        <v>-20785.678599999999</v>
      </c>
      <c r="E38" s="186">
        <v>-8774.1612999999998</v>
      </c>
      <c r="F38" s="186">
        <v>-8566.6666999999998</v>
      </c>
      <c r="G38" s="186">
        <v>-6774.1935000000003</v>
      </c>
      <c r="H38" s="186">
        <v>-7600</v>
      </c>
      <c r="I38" s="186">
        <v>-26419.3226</v>
      </c>
      <c r="J38" s="186">
        <v>-31064.483899999999</v>
      </c>
      <c r="K38" s="186">
        <v>-26000</v>
      </c>
      <c r="L38" s="186">
        <v>-20387.096799999999</v>
      </c>
      <c r="M38" s="186">
        <v>-19599.966700000001</v>
      </c>
      <c r="N38" s="186">
        <v>-21322.580600000001</v>
      </c>
      <c r="O38" s="186">
        <v>-21677.4516</v>
      </c>
      <c r="P38" s="186">
        <v>-17785.7143</v>
      </c>
      <c r="Q38" s="186">
        <v>-14483.870999999999</v>
      </c>
      <c r="R38" s="186">
        <v>-9566.6666999999998</v>
      </c>
      <c r="S38" s="186">
        <v>-612.90319999999997</v>
      </c>
      <c r="T38" s="186">
        <v>-6833.3</v>
      </c>
      <c r="U38" s="186">
        <v>-22096.8387</v>
      </c>
      <c r="V38" s="186">
        <v>-26838.741900000001</v>
      </c>
      <c r="W38" s="186">
        <v>-24300</v>
      </c>
      <c r="X38" s="186">
        <v>-14483.903200000001</v>
      </c>
      <c r="Y38" s="186">
        <v>-15600</v>
      </c>
      <c r="Z38" s="186">
        <v>-19387.096799999999</v>
      </c>
      <c r="AA38" s="186">
        <v>-423896.12200000003</v>
      </c>
    </row>
    <row r="39" spans="1:27" ht="11.25" customHeight="1" x14ac:dyDescent="0.2">
      <c r="A39" s="185" t="s">
        <v>206</v>
      </c>
      <c r="C39" s="186">
        <v>-4739.0848999999998</v>
      </c>
      <c r="D39" s="186">
        <v>-9478.1699000000008</v>
      </c>
      <c r="E39" s="186">
        <v>-9478.1699000000008</v>
      </c>
      <c r="F39" s="186">
        <v>-4739.0848999999998</v>
      </c>
      <c r="G39" s="186">
        <v>-4739.0848999999998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4739.0848999999998</v>
      </c>
      <c r="N39" s="186">
        <v>4739.0848999999998</v>
      </c>
      <c r="O39" s="186">
        <v>4739.0848999999998</v>
      </c>
      <c r="P39" s="186">
        <v>4739.0848999999998</v>
      </c>
      <c r="Q39" s="186">
        <v>4739.0848999999998</v>
      </c>
      <c r="R39" s="186">
        <v>9478.1699000000008</v>
      </c>
      <c r="S39" s="186">
        <v>9478.1699000000008</v>
      </c>
      <c r="T39" s="186">
        <v>9478.1699000000008</v>
      </c>
      <c r="U39" s="186">
        <v>9478.1699000000008</v>
      </c>
      <c r="V39" s="186">
        <v>9478.1699000000008</v>
      </c>
      <c r="W39" s="186">
        <v>9478.1699000000008</v>
      </c>
      <c r="X39" s="186">
        <v>9478.1699000000008</v>
      </c>
      <c r="Y39" s="186">
        <v>0</v>
      </c>
      <c r="Z39" s="186">
        <v>0</v>
      </c>
      <c r="AA39" s="186">
        <v>56869.0193</v>
      </c>
    </row>
    <row r="40" spans="1:27" ht="11.25" customHeight="1" x14ac:dyDescent="0.2">
      <c r="A40" s="185" t="s">
        <v>205</v>
      </c>
      <c r="C40" s="187">
        <v>-4500.9742000000024</v>
      </c>
      <c r="D40" s="187">
        <v>2909.7460999999967</v>
      </c>
      <c r="E40" s="187">
        <v>14921.263399999996</v>
      </c>
      <c r="F40" s="187">
        <v>911.50320000000102</v>
      </c>
      <c r="G40" s="187">
        <v>2703.9764000000005</v>
      </c>
      <c r="H40" s="187">
        <v>6617.2548000000006</v>
      </c>
      <c r="I40" s="187">
        <v>-12202.067799999999</v>
      </c>
      <c r="J40" s="187">
        <v>-16847.229099999997</v>
      </c>
      <c r="K40" s="187">
        <v>-11782.745199999999</v>
      </c>
      <c r="L40" s="187">
        <v>-6169.8419999999987</v>
      </c>
      <c r="M40" s="187">
        <v>-643.62700000000041</v>
      </c>
      <c r="N40" s="187">
        <v>-2366.2409000000007</v>
      </c>
      <c r="O40" s="187">
        <v>-2721.1118999999999</v>
      </c>
      <c r="P40" s="187">
        <v>1170.6254000000008</v>
      </c>
      <c r="Q40" s="187">
        <v>4472.4687000000013</v>
      </c>
      <c r="R40" s="187">
        <v>-88.496799999998984</v>
      </c>
      <c r="S40" s="187">
        <v>8865.2667000000001</v>
      </c>
      <c r="T40" s="187">
        <v>2644.8699000000006</v>
      </c>
      <c r="U40" s="187">
        <v>-12618.668799999999</v>
      </c>
      <c r="V40" s="187">
        <v>-17360.572</v>
      </c>
      <c r="W40" s="187">
        <v>-14821.830099999999</v>
      </c>
      <c r="X40" s="187">
        <v>-5005.7332999999999</v>
      </c>
      <c r="Y40" s="187">
        <v>-15600</v>
      </c>
      <c r="Z40" s="187">
        <v>-19387.096799999999</v>
      </c>
      <c r="AA40" s="187">
        <v>-96899.261300000057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203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204</v>
      </c>
      <c r="C44" s="186">
        <v>161.29039999999804</v>
      </c>
      <c r="D44" s="186">
        <v>3535.7142999999996</v>
      </c>
      <c r="E44" s="186">
        <v>967.74189999999999</v>
      </c>
      <c r="F44" s="186">
        <v>866.66669999999976</v>
      </c>
      <c r="G44" s="186">
        <v>548.38700000000063</v>
      </c>
      <c r="H44" s="186">
        <v>0</v>
      </c>
      <c r="I44" s="186">
        <v>1129.0322999999989</v>
      </c>
      <c r="J44" s="186">
        <v>580.64519999999902</v>
      </c>
      <c r="K44" s="186">
        <v>533.33329999999842</v>
      </c>
      <c r="L44" s="186">
        <v>612.90329999999813</v>
      </c>
      <c r="M44" s="186">
        <v>566.66670000000158</v>
      </c>
      <c r="N44" s="186">
        <v>709.67740000000049</v>
      </c>
      <c r="O44" s="186">
        <v>645.16129999999976</v>
      </c>
      <c r="P44" s="186">
        <v>464.28570000000036</v>
      </c>
      <c r="Q44" s="186">
        <v>387.09679999999935</v>
      </c>
      <c r="R44" s="186">
        <v>333.33339999999953</v>
      </c>
      <c r="S44" s="186">
        <v>32.257999999999925</v>
      </c>
      <c r="T44" s="186">
        <v>233.33330000000024</v>
      </c>
      <c r="U44" s="186">
        <v>322.58060000000114</v>
      </c>
      <c r="V44" s="186">
        <v>322.58060000000114</v>
      </c>
      <c r="W44" s="186">
        <v>333.33329999999842</v>
      </c>
      <c r="X44" s="186">
        <v>387.09670000000006</v>
      </c>
      <c r="Y44" s="186">
        <v>466.66669999999976</v>
      </c>
      <c r="Z44" s="186">
        <v>451.61290000000008</v>
      </c>
      <c r="AA44" s="186">
        <v>14591.397800000093</v>
      </c>
    </row>
    <row r="45" spans="1:27" ht="11.25" customHeight="1" x14ac:dyDescent="0.2">
      <c r="A45" s="185" t="s">
        <v>206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-4739.0848999999998</v>
      </c>
      <c r="N45" s="186">
        <v>-4739.0848999999998</v>
      </c>
      <c r="O45" s="186">
        <v>-4739.0848999999998</v>
      </c>
      <c r="P45" s="186">
        <v>-4739.0848999999998</v>
      </c>
      <c r="Q45" s="186">
        <v>-4739.0848999999998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-23695.424500000001</v>
      </c>
    </row>
    <row r="46" spans="1:27" ht="11.25" customHeight="1" x14ac:dyDescent="0.2">
      <c r="A46" s="185" t="s">
        <v>205</v>
      </c>
      <c r="C46" s="187">
        <v>161.29039999999804</v>
      </c>
      <c r="D46" s="187">
        <v>3535.7142999999996</v>
      </c>
      <c r="E46" s="187">
        <v>967.74189999999999</v>
      </c>
      <c r="F46" s="187">
        <v>866.66669999999976</v>
      </c>
      <c r="G46" s="187">
        <v>548.38700000000063</v>
      </c>
      <c r="H46" s="187">
        <v>0</v>
      </c>
      <c r="I46" s="187">
        <v>1129.0322999999989</v>
      </c>
      <c r="J46" s="187">
        <v>580.64519999999902</v>
      </c>
      <c r="K46" s="187">
        <v>533.33329999999842</v>
      </c>
      <c r="L46" s="187">
        <v>612.90329999999813</v>
      </c>
      <c r="M46" s="187">
        <v>-4172.4181999999983</v>
      </c>
      <c r="N46" s="187">
        <v>-4029.4074999999993</v>
      </c>
      <c r="O46" s="187">
        <v>-4093.9236000000001</v>
      </c>
      <c r="P46" s="187">
        <v>-4274.7991999999995</v>
      </c>
      <c r="Q46" s="187">
        <v>-4351.9881000000005</v>
      </c>
      <c r="R46" s="187">
        <v>333.33339999999953</v>
      </c>
      <c r="S46" s="187">
        <v>32.257999999999925</v>
      </c>
      <c r="T46" s="187">
        <v>233.33330000000024</v>
      </c>
      <c r="U46" s="187">
        <v>322.58060000000114</v>
      </c>
      <c r="V46" s="187">
        <v>322.58060000000114</v>
      </c>
      <c r="W46" s="187">
        <v>333.33329999999842</v>
      </c>
      <c r="X46" s="187">
        <v>387.09670000000006</v>
      </c>
      <c r="Y46" s="187">
        <v>466.66669999999976</v>
      </c>
      <c r="Z46" s="187">
        <v>451.61290000000008</v>
      </c>
      <c r="AA46" s="187">
        <v>-9104.0266999999076</v>
      </c>
    </row>
    <row r="48" spans="1:27" ht="12" customHeight="1" x14ac:dyDescent="0.2">
      <c r="A48" s="184" t="s">
        <v>199</v>
      </c>
    </row>
    <row r="49" spans="1:27" ht="11.25" customHeight="1" x14ac:dyDescent="0.2">
      <c r="A49" s="185" t="s">
        <v>41</v>
      </c>
      <c r="C49" s="188">
        <v>3.31</v>
      </c>
      <c r="D49" s="188">
        <v>3.52</v>
      </c>
      <c r="E49" s="188">
        <v>3.43</v>
      </c>
      <c r="F49" s="188">
        <v>3.32</v>
      </c>
      <c r="G49" s="188">
        <v>3.39</v>
      </c>
      <c r="H49" s="188">
        <v>3.47</v>
      </c>
      <c r="I49" s="188">
        <v>3.54</v>
      </c>
      <c r="J49" s="188">
        <v>3.61</v>
      </c>
      <c r="K49" s="188">
        <v>3.61</v>
      </c>
      <c r="L49" s="188">
        <v>3.65</v>
      </c>
      <c r="M49" s="188">
        <v>4.0599999999999996</v>
      </c>
      <c r="N49" s="188">
        <v>4.34</v>
      </c>
      <c r="O49" s="188">
        <v>4.47</v>
      </c>
      <c r="P49" s="188">
        <v>4.37</v>
      </c>
      <c r="Q49" s="188">
        <v>4.26</v>
      </c>
      <c r="R49" s="188">
        <v>4.09</v>
      </c>
      <c r="S49" s="188">
        <v>4.09</v>
      </c>
      <c r="T49" s="188">
        <v>4.1399999999999997</v>
      </c>
      <c r="U49" s="188">
        <v>4.1900000000000004</v>
      </c>
      <c r="V49" s="188">
        <v>4.26</v>
      </c>
      <c r="W49" s="188">
        <v>4.25</v>
      </c>
      <c r="X49" s="188">
        <v>4.3</v>
      </c>
      <c r="Y49" s="188">
        <v>4.54</v>
      </c>
      <c r="Z49" s="188">
        <v>4.76</v>
      </c>
      <c r="AA49" s="188"/>
    </row>
    <row r="50" spans="1:27" ht="11.25" customHeight="1" x14ac:dyDescent="0.2">
      <c r="A50" s="185" t="s">
        <v>198</v>
      </c>
      <c r="C50" s="188">
        <v>3.31</v>
      </c>
      <c r="D50" s="188">
        <v>3.26</v>
      </c>
      <c r="E50" s="188">
        <v>3.26</v>
      </c>
      <c r="F50" s="188">
        <v>3.18</v>
      </c>
      <c r="G50" s="188">
        <v>3.26</v>
      </c>
      <c r="H50" s="188">
        <v>3.35</v>
      </c>
      <c r="I50" s="188">
        <v>3.42</v>
      </c>
      <c r="J50" s="188">
        <v>3.48</v>
      </c>
      <c r="K50" s="188">
        <v>3.5</v>
      </c>
      <c r="L50" s="188">
        <v>3.55</v>
      </c>
      <c r="M50" s="188">
        <v>3.98</v>
      </c>
      <c r="N50" s="188">
        <v>4.26</v>
      </c>
      <c r="O50" s="188">
        <v>4.3899999999999997</v>
      </c>
      <c r="P50" s="188">
        <v>4.3</v>
      </c>
      <c r="Q50" s="188">
        <v>4.2</v>
      </c>
      <c r="R50" s="188">
        <v>4.01</v>
      </c>
      <c r="S50" s="188">
        <v>4.01</v>
      </c>
      <c r="T50" s="188">
        <v>4.0599999999999996</v>
      </c>
      <c r="U50" s="188">
        <v>4.12</v>
      </c>
      <c r="V50" s="188">
        <v>4.18</v>
      </c>
      <c r="W50" s="188">
        <v>4.17</v>
      </c>
      <c r="X50" s="188">
        <v>4.22</v>
      </c>
      <c r="Y50" s="188">
        <v>4.45</v>
      </c>
      <c r="Z50" s="188">
        <v>4.67</v>
      </c>
      <c r="AA50" s="188"/>
    </row>
    <row r="51" spans="1:27" ht="11.25" customHeight="1" x14ac:dyDescent="0.2">
      <c r="A51" s="185" t="s">
        <v>0</v>
      </c>
      <c r="C51" s="189">
        <v>0</v>
      </c>
      <c r="D51" s="189">
        <v>0.26</v>
      </c>
      <c r="E51" s="189">
        <v>0.17</v>
      </c>
      <c r="F51" s="189">
        <v>0.14000000000000001</v>
      </c>
      <c r="G51" s="189">
        <v>0.13</v>
      </c>
      <c r="H51" s="189">
        <v>0.12</v>
      </c>
      <c r="I51" s="189">
        <v>0.12</v>
      </c>
      <c r="J51" s="189">
        <v>0.13</v>
      </c>
      <c r="K51" s="189">
        <v>0.11</v>
      </c>
      <c r="L51" s="189">
        <v>0.1</v>
      </c>
      <c r="M51" s="189">
        <v>7.9999999999999627E-2</v>
      </c>
      <c r="N51" s="189">
        <v>8.0000000000000071E-2</v>
      </c>
      <c r="O51" s="189">
        <v>8.0000000000000071E-2</v>
      </c>
      <c r="P51" s="189">
        <v>7.0000000000000284E-2</v>
      </c>
      <c r="Q51" s="189">
        <v>5.9999999999999609E-2</v>
      </c>
      <c r="R51" s="189">
        <v>8.0000000000000071E-2</v>
      </c>
      <c r="S51" s="189">
        <v>8.0000000000000071E-2</v>
      </c>
      <c r="T51" s="189">
        <v>8.0000000000000071E-2</v>
      </c>
      <c r="U51" s="189">
        <v>7.0000000000000284E-2</v>
      </c>
      <c r="V51" s="189">
        <v>8.0000000000000071E-2</v>
      </c>
      <c r="W51" s="189">
        <v>8.0000000000000071E-2</v>
      </c>
      <c r="X51" s="189">
        <v>8.0000000000000071E-2</v>
      </c>
      <c r="Y51" s="189">
        <v>8.9999999999999858E-2</v>
      </c>
      <c r="Z51" s="189">
        <v>8.9999999999999858E-2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5.68</v>
      </c>
      <c r="D54" s="188">
        <v>5.68</v>
      </c>
      <c r="E54" s="188">
        <v>5.68</v>
      </c>
      <c r="F54" s="188">
        <v>4.7633000000000001</v>
      </c>
      <c r="G54" s="188">
        <v>4.7633000000000001</v>
      </c>
      <c r="H54" s="188">
        <v>4.7633000000000001</v>
      </c>
      <c r="I54" s="188">
        <v>4.7633000000000001</v>
      </c>
      <c r="J54" s="188">
        <v>4.7633000000000001</v>
      </c>
      <c r="K54" s="188">
        <v>4.7633000000000001</v>
      </c>
      <c r="L54" s="188">
        <v>4.7633000000000001</v>
      </c>
      <c r="M54" s="188">
        <v>6.3883000000000001</v>
      </c>
      <c r="N54" s="188">
        <v>6.3883000000000001</v>
      </c>
      <c r="O54" s="188">
        <v>6.3883000000000001</v>
      </c>
      <c r="P54" s="188">
        <v>6.3883000000000001</v>
      </c>
      <c r="Q54" s="188">
        <v>6.3883000000000001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200</v>
      </c>
    </row>
    <row r="58" spans="1:27" ht="11.25" customHeight="1" x14ac:dyDescent="0.2">
      <c r="A58" s="185" t="s">
        <v>201</v>
      </c>
      <c r="C58" s="186">
        <v>-1609946</v>
      </c>
      <c r="D58" s="186">
        <v>-1348991</v>
      </c>
      <c r="E58" s="186">
        <v>-1533911</v>
      </c>
      <c r="F58" s="186">
        <v>-934505</v>
      </c>
      <c r="G58" s="186">
        <v>-951601</v>
      </c>
      <c r="H58" s="186">
        <v>-999763</v>
      </c>
      <c r="I58" s="186">
        <v>-1010405</v>
      </c>
      <c r="J58" s="186">
        <v>-987730</v>
      </c>
      <c r="K58" s="186">
        <v>-953638</v>
      </c>
      <c r="L58" s="186">
        <v>-971543</v>
      </c>
      <c r="M58" s="186">
        <v>-1330307</v>
      </c>
      <c r="N58" s="186">
        <v>-1275786</v>
      </c>
      <c r="O58" s="186">
        <v>-1233365</v>
      </c>
      <c r="P58" s="186">
        <v>-1133755</v>
      </c>
      <c r="Q58" s="186">
        <v>-1280528</v>
      </c>
      <c r="R58" s="186">
        <v>14404</v>
      </c>
      <c r="S58" s="186">
        <v>14810</v>
      </c>
      <c r="T58" s="186">
        <v>23167</v>
      </c>
      <c r="U58" s="186">
        <v>32970</v>
      </c>
      <c r="V58" s="186">
        <v>45535</v>
      </c>
      <c r="W58" s="186">
        <v>42059</v>
      </c>
      <c r="X58" s="186">
        <v>52210</v>
      </c>
      <c r="Y58" s="186">
        <v>0</v>
      </c>
      <c r="Z58" s="186">
        <v>0</v>
      </c>
      <c r="AA58" s="186">
        <v>-17330619</v>
      </c>
    </row>
    <row r="59" spans="1:27" ht="11.25" customHeight="1" thickBot="1" x14ac:dyDescent="0.25">
      <c r="A59" s="185" t="s">
        <v>207</v>
      </c>
      <c r="C59" s="186">
        <v>3472230</v>
      </c>
      <c r="D59" s="186">
        <v>2567379</v>
      </c>
      <c r="E59" s="186">
        <v>2497067</v>
      </c>
      <c r="F59" s="186">
        <v>1602559</v>
      </c>
      <c r="G59" s="186">
        <v>157863</v>
      </c>
      <c r="H59" s="186">
        <v>1442655</v>
      </c>
      <c r="I59" s="186">
        <v>1439401</v>
      </c>
      <c r="J59" s="186">
        <v>1382354</v>
      </c>
      <c r="K59" s="186">
        <v>1395988</v>
      </c>
      <c r="L59" s="186">
        <v>1475134</v>
      </c>
      <c r="M59" s="186">
        <v>1426421</v>
      </c>
      <c r="N59" s="186">
        <v>1307811</v>
      </c>
      <c r="O59" s="186">
        <v>380202</v>
      </c>
      <c r="P59" s="186">
        <v>290632</v>
      </c>
      <c r="Q59" s="186">
        <v>299917</v>
      </c>
      <c r="R59" s="186">
        <v>-12475</v>
      </c>
      <c r="S59" s="186">
        <v>9525</v>
      </c>
      <c r="T59" s="186">
        <v>127068</v>
      </c>
      <c r="U59" s="186">
        <v>125139</v>
      </c>
      <c r="V59" s="186">
        <v>130753</v>
      </c>
      <c r="W59" s="186">
        <v>155332</v>
      </c>
      <c r="X59" s="186">
        <v>164994</v>
      </c>
      <c r="Y59" s="186">
        <v>245876</v>
      </c>
      <c r="Z59" s="186">
        <v>333272</v>
      </c>
      <c r="AA59" s="186">
        <v>22417097</v>
      </c>
    </row>
    <row r="60" spans="1:27" ht="11.25" customHeight="1" thickBot="1" x14ac:dyDescent="0.25">
      <c r="A60" s="191" t="s">
        <v>146</v>
      </c>
      <c r="B60" s="192"/>
      <c r="C60" s="193">
        <v>1862284</v>
      </c>
      <c r="D60" s="193">
        <v>1218388</v>
      </c>
      <c r="E60" s="193">
        <v>963156</v>
      </c>
      <c r="F60" s="193">
        <v>668054</v>
      </c>
      <c r="G60" s="193">
        <v>-793738</v>
      </c>
      <c r="H60" s="193">
        <v>442892</v>
      </c>
      <c r="I60" s="193">
        <v>428996</v>
      </c>
      <c r="J60" s="193">
        <v>394624</v>
      </c>
      <c r="K60" s="193">
        <v>442350</v>
      </c>
      <c r="L60" s="193">
        <v>503591</v>
      </c>
      <c r="M60" s="193">
        <v>96114</v>
      </c>
      <c r="N60" s="193">
        <v>32025</v>
      </c>
      <c r="O60" s="193">
        <v>-853163</v>
      </c>
      <c r="P60" s="193">
        <v>-843123</v>
      </c>
      <c r="Q60" s="193">
        <v>-980611</v>
      </c>
      <c r="R60" s="193">
        <v>1929</v>
      </c>
      <c r="S60" s="193">
        <v>24335</v>
      </c>
      <c r="T60" s="193">
        <v>150235</v>
      </c>
      <c r="U60" s="193">
        <v>158109</v>
      </c>
      <c r="V60" s="193">
        <v>176288</v>
      </c>
      <c r="W60" s="193">
        <v>197391</v>
      </c>
      <c r="X60" s="193">
        <v>217204</v>
      </c>
      <c r="Y60" s="193">
        <v>245876</v>
      </c>
      <c r="Z60" s="193">
        <v>333272</v>
      </c>
      <c r="AA60" s="194">
        <v>5086478</v>
      </c>
    </row>
    <row r="61" spans="1:27" ht="11.25" customHeight="1" x14ac:dyDescent="0.2">
      <c r="A61" s="185" t="s">
        <v>2</v>
      </c>
      <c r="C61" s="186">
        <v>1862126</v>
      </c>
      <c r="D61" s="186">
        <v>1204320</v>
      </c>
      <c r="E61" s="186">
        <v>910688</v>
      </c>
      <c r="F61" s="186">
        <v>665472</v>
      </c>
      <c r="G61" s="186">
        <v>-800931</v>
      </c>
      <c r="H61" s="186">
        <v>427088</v>
      </c>
      <c r="I61" s="186">
        <v>458932</v>
      </c>
      <c r="J61" s="186">
        <v>439319</v>
      </c>
      <c r="K61" s="186">
        <v>467910</v>
      </c>
      <c r="L61" s="186">
        <v>516153</v>
      </c>
      <c r="M61" s="186">
        <v>74810</v>
      </c>
      <c r="N61" s="186">
        <v>39637</v>
      </c>
      <c r="O61" s="186">
        <v>-832656</v>
      </c>
      <c r="P61" s="186">
        <v>-838572</v>
      </c>
      <c r="Q61" s="186">
        <v>-989499</v>
      </c>
      <c r="R61" s="186">
        <v>2062</v>
      </c>
      <c r="S61" s="186">
        <v>10481</v>
      </c>
      <c r="T61" s="186">
        <v>146248</v>
      </c>
      <c r="U61" s="186">
        <v>175183</v>
      </c>
      <c r="V61" s="186">
        <v>202932</v>
      </c>
      <c r="W61" s="186">
        <v>219282</v>
      </c>
      <c r="X61" s="186">
        <v>224793</v>
      </c>
      <c r="Y61" s="186">
        <v>271473</v>
      </c>
      <c r="Z61" s="186">
        <v>365951</v>
      </c>
      <c r="AA61" s="186">
        <v>5223202</v>
      </c>
    </row>
    <row r="62" spans="1:27" ht="11.25" customHeight="1" x14ac:dyDescent="0.2">
      <c r="A62" s="185" t="s">
        <v>0</v>
      </c>
      <c r="C62" s="187">
        <v>158</v>
      </c>
      <c r="D62" s="187">
        <v>14068</v>
      </c>
      <c r="E62" s="187">
        <v>52468</v>
      </c>
      <c r="F62" s="187">
        <v>2582</v>
      </c>
      <c r="G62" s="187">
        <v>7193</v>
      </c>
      <c r="H62" s="187">
        <v>15804</v>
      </c>
      <c r="I62" s="187">
        <v>-29936</v>
      </c>
      <c r="J62" s="187">
        <v>-44695</v>
      </c>
      <c r="K62" s="187">
        <v>-25560</v>
      </c>
      <c r="L62" s="187">
        <v>-12562</v>
      </c>
      <c r="M62" s="187">
        <v>21304</v>
      </c>
      <c r="N62" s="187">
        <v>-7612</v>
      </c>
      <c r="O62" s="187">
        <v>-20507</v>
      </c>
      <c r="P62" s="187">
        <v>-4551</v>
      </c>
      <c r="Q62" s="187">
        <v>8888</v>
      </c>
      <c r="R62" s="187">
        <v>-133</v>
      </c>
      <c r="S62" s="187">
        <v>13854</v>
      </c>
      <c r="T62" s="187">
        <v>3987</v>
      </c>
      <c r="U62" s="187">
        <v>-17074</v>
      </c>
      <c r="V62" s="187">
        <v>-26644</v>
      </c>
      <c r="W62" s="187">
        <v>-21891</v>
      </c>
      <c r="X62" s="187">
        <v>-7589</v>
      </c>
      <c r="Y62" s="187">
        <v>-25597</v>
      </c>
      <c r="Z62" s="187">
        <v>-32679</v>
      </c>
      <c r="AA62" s="187">
        <v>-136724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202</v>
      </c>
      <c r="C66" s="183" t="s">
        <v>158</v>
      </c>
      <c r="D66" s="183" t="s">
        <v>159</v>
      </c>
      <c r="E66" s="183" t="s">
        <v>160</v>
      </c>
      <c r="F66" s="183" t="s">
        <v>161</v>
      </c>
      <c r="G66" s="183" t="s">
        <v>162</v>
      </c>
      <c r="H66" s="183" t="s">
        <v>163</v>
      </c>
      <c r="I66" s="183" t="s">
        <v>164</v>
      </c>
      <c r="J66" s="183" t="s">
        <v>165</v>
      </c>
      <c r="K66" s="183" t="s">
        <v>166</v>
      </c>
      <c r="L66" s="183" t="s">
        <v>167</v>
      </c>
      <c r="M66" s="183" t="s">
        <v>168</v>
      </c>
      <c r="N66" s="183" t="s">
        <v>169</v>
      </c>
      <c r="O66" s="183" t="s">
        <v>170</v>
      </c>
      <c r="P66" s="183" t="s">
        <v>171</v>
      </c>
      <c r="Q66" s="183" t="s">
        <v>172</v>
      </c>
      <c r="R66" s="183" t="s">
        <v>173</v>
      </c>
      <c r="S66" s="183" t="s">
        <v>174</v>
      </c>
      <c r="T66" s="183" t="s">
        <v>175</v>
      </c>
      <c r="U66" s="183" t="s">
        <v>176</v>
      </c>
      <c r="V66" s="183" t="s">
        <v>177</v>
      </c>
      <c r="W66" s="183" t="s">
        <v>178</v>
      </c>
      <c r="X66" s="183" t="s">
        <v>179</v>
      </c>
      <c r="Y66" s="183" t="s">
        <v>180</v>
      </c>
      <c r="Z66" s="183" t="s">
        <v>181</v>
      </c>
      <c r="AA66" s="183" t="s">
        <v>39</v>
      </c>
    </row>
    <row r="67" spans="1:27" ht="11.25" customHeight="1" x14ac:dyDescent="0.2">
      <c r="A67" s="185" t="s">
        <v>203</v>
      </c>
      <c r="C67" s="186">
        <v>30000</v>
      </c>
      <c r="D67" s="186">
        <v>20000</v>
      </c>
      <c r="E67" s="186">
        <v>20000</v>
      </c>
      <c r="F67" s="186">
        <v>20000</v>
      </c>
      <c r="G67" s="186">
        <v>20000</v>
      </c>
      <c r="H67" s="186">
        <v>20000</v>
      </c>
      <c r="I67" s="186">
        <v>20000</v>
      </c>
      <c r="J67" s="186">
        <v>20000</v>
      </c>
      <c r="K67" s="186">
        <v>20000</v>
      </c>
      <c r="L67" s="186">
        <v>20000</v>
      </c>
      <c r="M67" s="186">
        <v>5000</v>
      </c>
      <c r="N67" s="186">
        <v>5000</v>
      </c>
      <c r="O67" s="186">
        <v>5000</v>
      </c>
      <c r="P67" s="186">
        <v>5000</v>
      </c>
      <c r="Q67" s="186">
        <v>5000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235000</v>
      </c>
    </row>
    <row r="68" spans="1:27" ht="11.25" customHeight="1" x14ac:dyDescent="0.2">
      <c r="A68" s="185" t="s">
        <v>204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205</v>
      </c>
      <c r="C69" s="187">
        <v>30000</v>
      </c>
      <c r="D69" s="187">
        <v>20000</v>
      </c>
      <c r="E69" s="187">
        <v>20000</v>
      </c>
      <c r="F69" s="187">
        <v>20000</v>
      </c>
      <c r="G69" s="187">
        <v>20000</v>
      </c>
      <c r="H69" s="187">
        <v>20000</v>
      </c>
      <c r="I69" s="187">
        <v>20000</v>
      </c>
      <c r="J69" s="187">
        <v>20000</v>
      </c>
      <c r="K69" s="187">
        <v>20000</v>
      </c>
      <c r="L69" s="187">
        <v>20000</v>
      </c>
      <c r="M69" s="187">
        <v>5000</v>
      </c>
      <c r="N69" s="187">
        <v>5000</v>
      </c>
      <c r="O69" s="187">
        <v>5000</v>
      </c>
      <c r="P69" s="187">
        <v>5000</v>
      </c>
      <c r="Q69" s="187">
        <v>5000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235000</v>
      </c>
    </row>
    <row r="70" spans="1:27" ht="13.5" customHeight="1" thickBot="1" x14ac:dyDescent="0.25"/>
    <row r="71" spans="1:27" ht="12" customHeight="1" thickBot="1" x14ac:dyDescent="0.25">
      <c r="A71" s="182" t="s">
        <v>206</v>
      </c>
      <c r="C71" s="183" t="s">
        <v>158</v>
      </c>
      <c r="D71" s="183" t="s">
        <v>159</v>
      </c>
      <c r="E71" s="183" t="s">
        <v>160</v>
      </c>
      <c r="F71" s="183" t="s">
        <v>161</v>
      </c>
      <c r="G71" s="183" t="s">
        <v>162</v>
      </c>
      <c r="H71" s="183" t="s">
        <v>163</v>
      </c>
      <c r="I71" s="183" t="s">
        <v>164</v>
      </c>
      <c r="J71" s="183" t="s">
        <v>165</v>
      </c>
      <c r="K71" s="183" t="s">
        <v>166</v>
      </c>
      <c r="L71" s="183" t="s">
        <v>167</v>
      </c>
      <c r="M71" s="183" t="s">
        <v>168</v>
      </c>
      <c r="N71" s="183" t="s">
        <v>169</v>
      </c>
      <c r="O71" s="183" t="s">
        <v>170</v>
      </c>
      <c r="P71" s="183" t="s">
        <v>171</v>
      </c>
      <c r="Q71" s="183" t="s">
        <v>172</v>
      </c>
      <c r="R71" s="183" t="s">
        <v>173</v>
      </c>
      <c r="S71" s="183" t="s">
        <v>174</v>
      </c>
      <c r="T71" s="183" t="s">
        <v>175</v>
      </c>
      <c r="U71" s="183" t="s">
        <v>176</v>
      </c>
      <c r="V71" s="183" t="s">
        <v>177</v>
      </c>
      <c r="W71" s="183" t="s">
        <v>178</v>
      </c>
      <c r="X71" s="183" t="s">
        <v>179</v>
      </c>
      <c r="Y71" s="183" t="s">
        <v>180</v>
      </c>
      <c r="Z71" s="183" t="s">
        <v>181</v>
      </c>
      <c r="AA71" s="183" t="s">
        <v>39</v>
      </c>
    </row>
    <row r="72" spans="1:27" ht="11.25" customHeight="1" x14ac:dyDescent="0.2">
      <c r="A72" s="185" t="s">
        <v>206</v>
      </c>
      <c r="C72" s="186">
        <v>-10000</v>
      </c>
      <c r="D72" s="186">
        <v>-10000</v>
      </c>
      <c r="E72" s="186">
        <v>-10000</v>
      </c>
      <c r="F72" s="186">
        <v>-25000</v>
      </c>
      <c r="G72" s="186">
        <v>-10000</v>
      </c>
      <c r="H72" s="186">
        <v>-10000</v>
      </c>
      <c r="I72" s="186">
        <v>10000</v>
      </c>
      <c r="J72" s="186">
        <v>10000</v>
      </c>
      <c r="K72" s="186">
        <v>10000</v>
      </c>
      <c r="L72" s="186">
        <v>10000</v>
      </c>
      <c r="M72" s="186">
        <v>15000</v>
      </c>
      <c r="N72" s="186">
        <v>15000</v>
      </c>
      <c r="O72" s="186">
        <v>15000</v>
      </c>
      <c r="P72" s="186">
        <v>15000</v>
      </c>
      <c r="Q72" s="186">
        <v>15000</v>
      </c>
      <c r="R72" s="186">
        <v>5000</v>
      </c>
      <c r="S72" s="186">
        <v>5000</v>
      </c>
      <c r="T72" s="186">
        <v>5000</v>
      </c>
      <c r="U72" s="186">
        <v>5000</v>
      </c>
      <c r="V72" s="186">
        <v>5000</v>
      </c>
      <c r="W72" s="186">
        <v>5000</v>
      </c>
      <c r="X72" s="186">
        <v>5000</v>
      </c>
      <c r="Y72" s="186">
        <v>0</v>
      </c>
      <c r="Z72" s="186">
        <v>0</v>
      </c>
      <c r="AA72" s="186">
        <v>75000</v>
      </c>
    </row>
    <row r="73" spans="1:27" ht="13.5" customHeight="1" thickBot="1" x14ac:dyDescent="0.25"/>
    <row r="74" spans="1:27" ht="11.25" customHeight="1" thickBot="1" x14ac:dyDescent="0.25">
      <c r="A74" s="191" t="s">
        <v>205</v>
      </c>
      <c r="B74" s="192"/>
      <c r="C74" s="193">
        <v>20000</v>
      </c>
      <c r="D74" s="193">
        <v>10000</v>
      </c>
      <c r="E74" s="193">
        <v>10000</v>
      </c>
      <c r="F74" s="193">
        <v>-5000</v>
      </c>
      <c r="G74" s="193">
        <v>10000</v>
      </c>
      <c r="H74" s="193">
        <v>10000</v>
      </c>
      <c r="I74" s="193">
        <v>30000</v>
      </c>
      <c r="J74" s="193">
        <v>30000</v>
      </c>
      <c r="K74" s="193">
        <v>30000</v>
      </c>
      <c r="L74" s="193">
        <v>30000</v>
      </c>
      <c r="M74" s="193">
        <v>20000</v>
      </c>
      <c r="N74" s="193">
        <v>20000</v>
      </c>
      <c r="O74" s="193">
        <v>20000</v>
      </c>
      <c r="P74" s="193">
        <v>20000</v>
      </c>
      <c r="Q74" s="193">
        <v>20000</v>
      </c>
      <c r="R74" s="193">
        <v>5000</v>
      </c>
      <c r="S74" s="193">
        <v>5000</v>
      </c>
      <c r="T74" s="193">
        <v>5000</v>
      </c>
      <c r="U74" s="193">
        <v>5000</v>
      </c>
      <c r="V74" s="193">
        <v>5000</v>
      </c>
      <c r="W74" s="193">
        <v>5000</v>
      </c>
      <c r="X74" s="193">
        <v>5000</v>
      </c>
      <c r="Y74" s="193">
        <v>0</v>
      </c>
      <c r="Z74" s="193">
        <v>0</v>
      </c>
      <c r="AA74" s="194">
        <v>310000</v>
      </c>
    </row>
    <row r="76" spans="1:27" ht="12" customHeight="1" x14ac:dyDescent="0.2">
      <c r="A76" s="184" t="s">
        <v>198</v>
      </c>
    </row>
    <row r="77" spans="1:27" ht="11.25" customHeight="1" x14ac:dyDescent="0.2">
      <c r="A77" s="185" t="s">
        <v>203</v>
      </c>
      <c r="C77" s="186">
        <v>30000</v>
      </c>
      <c r="D77" s="186">
        <v>20000</v>
      </c>
      <c r="E77" s="186">
        <v>20000</v>
      </c>
      <c r="F77" s="186">
        <v>20000</v>
      </c>
      <c r="G77" s="186">
        <v>20000</v>
      </c>
      <c r="H77" s="186">
        <v>20000</v>
      </c>
      <c r="I77" s="186">
        <v>20000</v>
      </c>
      <c r="J77" s="186">
        <v>20000</v>
      </c>
      <c r="K77" s="186">
        <v>20000</v>
      </c>
      <c r="L77" s="186">
        <v>20000</v>
      </c>
      <c r="M77" s="186">
        <v>5000</v>
      </c>
      <c r="N77" s="186">
        <v>5000</v>
      </c>
      <c r="O77" s="186">
        <v>5000</v>
      </c>
      <c r="P77" s="186">
        <v>5000</v>
      </c>
      <c r="Q77" s="186">
        <v>5000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235000</v>
      </c>
    </row>
    <row r="78" spans="1:27" ht="11.25" customHeight="1" x14ac:dyDescent="0.2">
      <c r="A78" s="185" t="s">
        <v>204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206</v>
      </c>
      <c r="C79" s="186">
        <v>-10000</v>
      </c>
      <c r="D79" s="186">
        <v>-10000</v>
      </c>
      <c r="E79" s="186">
        <v>-10000</v>
      </c>
      <c r="F79" s="186">
        <v>-25000</v>
      </c>
      <c r="G79" s="186">
        <v>-10000</v>
      </c>
      <c r="H79" s="186">
        <v>-10000</v>
      </c>
      <c r="I79" s="186">
        <v>10000</v>
      </c>
      <c r="J79" s="186">
        <v>10000</v>
      </c>
      <c r="K79" s="186">
        <v>10000</v>
      </c>
      <c r="L79" s="186">
        <v>10000</v>
      </c>
      <c r="M79" s="186">
        <v>15000</v>
      </c>
      <c r="N79" s="186">
        <v>15000</v>
      </c>
      <c r="O79" s="186">
        <v>15000</v>
      </c>
      <c r="P79" s="186">
        <v>15000</v>
      </c>
      <c r="Q79" s="186">
        <v>15000</v>
      </c>
      <c r="R79" s="186">
        <v>5000</v>
      </c>
      <c r="S79" s="186">
        <v>5000</v>
      </c>
      <c r="T79" s="186">
        <v>5000</v>
      </c>
      <c r="U79" s="186">
        <v>5000</v>
      </c>
      <c r="V79" s="186">
        <v>5000</v>
      </c>
      <c r="W79" s="186">
        <v>5000</v>
      </c>
      <c r="X79" s="186">
        <v>5000</v>
      </c>
      <c r="Y79" s="186">
        <v>0</v>
      </c>
      <c r="Z79" s="186">
        <v>0</v>
      </c>
      <c r="AA79" s="186">
        <v>75000</v>
      </c>
    </row>
    <row r="80" spans="1:27" ht="11.25" customHeight="1" x14ac:dyDescent="0.2">
      <c r="A80" s="185" t="s">
        <v>205</v>
      </c>
      <c r="C80" s="187">
        <v>20000</v>
      </c>
      <c r="D80" s="187">
        <v>10000</v>
      </c>
      <c r="E80" s="187">
        <v>10000</v>
      </c>
      <c r="F80" s="187">
        <v>-5000</v>
      </c>
      <c r="G80" s="187">
        <v>10000</v>
      </c>
      <c r="H80" s="187">
        <v>10000</v>
      </c>
      <c r="I80" s="187">
        <v>30000</v>
      </c>
      <c r="J80" s="187">
        <v>30000</v>
      </c>
      <c r="K80" s="187">
        <v>30000</v>
      </c>
      <c r="L80" s="187">
        <v>30000</v>
      </c>
      <c r="M80" s="187">
        <v>20000</v>
      </c>
      <c r="N80" s="187">
        <v>20000</v>
      </c>
      <c r="O80" s="187">
        <v>20000</v>
      </c>
      <c r="P80" s="187">
        <v>20000</v>
      </c>
      <c r="Q80" s="187">
        <v>20000</v>
      </c>
      <c r="R80" s="187">
        <v>5000</v>
      </c>
      <c r="S80" s="187">
        <v>5000</v>
      </c>
      <c r="T80" s="187">
        <v>5000</v>
      </c>
      <c r="U80" s="187">
        <v>5000</v>
      </c>
      <c r="V80" s="187">
        <v>5000</v>
      </c>
      <c r="W80" s="187">
        <v>5000</v>
      </c>
      <c r="X80" s="187">
        <v>5000</v>
      </c>
      <c r="Y80" s="187">
        <v>0</v>
      </c>
      <c r="Z80" s="187">
        <v>0</v>
      </c>
      <c r="AA80" s="187">
        <v>310000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203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204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206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205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199</v>
      </c>
    </row>
    <row r="89" spans="1:27" ht="11.25" customHeight="1" x14ac:dyDescent="0.2">
      <c r="A89" s="185" t="s">
        <v>41</v>
      </c>
      <c r="C89" s="188">
        <v>2.31</v>
      </c>
      <c r="D89" s="188">
        <v>2.36</v>
      </c>
      <c r="E89" s="188">
        <v>2.25</v>
      </c>
      <c r="F89" s="188">
        <v>2.13</v>
      </c>
      <c r="G89" s="188">
        <v>2.1800000000000002</v>
      </c>
      <c r="H89" s="188">
        <v>2.23</v>
      </c>
      <c r="I89" s="188">
        <v>2.2799999999999998</v>
      </c>
      <c r="J89" s="188">
        <v>2.33</v>
      </c>
      <c r="K89" s="188">
        <v>2.33</v>
      </c>
      <c r="L89" s="188">
        <v>2.36</v>
      </c>
      <c r="M89" s="188">
        <v>2.83</v>
      </c>
      <c r="N89" s="188">
        <v>3.01</v>
      </c>
      <c r="O89" s="188">
        <v>3.1</v>
      </c>
      <c r="P89" s="188">
        <v>3.03</v>
      </c>
      <c r="Q89" s="188">
        <v>2.96</v>
      </c>
      <c r="R89" s="188">
        <v>2.74</v>
      </c>
      <c r="S89" s="188">
        <v>2.74</v>
      </c>
      <c r="T89" s="188">
        <v>2.78</v>
      </c>
      <c r="U89" s="188">
        <v>2.81</v>
      </c>
      <c r="V89" s="188">
        <v>2.85</v>
      </c>
      <c r="W89" s="188">
        <v>2.85</v>
      </c>
      <c r="X89" s="188">
        <v>2.88</v>
      </c>
      <c r="Y89" s="188">
        <v>3.22</v>
      </c>
      <c r="Z89" s="188">
        <v>3.37</v>
      </c>
      <c r="AA89" s="188"/>
    </row>
    <row r="90" spans="1:27" ht="11.25" customHeight="1" x14ac:dyDescent="0.2">
      <c r="A90" s="185" t="s">
        <v>198</v>
      </c>
      <c r="C90" s="188">
        <v>2.31</v>
      </c>
      <c r="D90" s="188">
        <v>2.29</v>
      </c>
      <c r="E90" s="188">
        <v>2.19</v>
      </c>
      <c r="F90" s="188">
        <v>2.04</v>
      </c>
      <c r="G90" s="188">
        <v>2.09</v>
      </c>
      <c r="H90" s="188">
        <v>2.15</v>
      </c>
      <c r="I90" s="188">
        <v>2.2000000000000002</v>
      </c>
      <c r="J90" s="188">
        <v>2.25</v>
      </c>
      <c r="K90" s="188">
        <v>2.2599999999999998</v>
      </c>
      <c r="L90" s="188">
        <v>2.29</v>
      </c>
      <c r="M90" s="188">
        <v>2.75</v>
      </c>
      <c r="N90" s="188">
        <v>2.94</v>
      </c>
      <c r="O90" s="188">
        <v>3.03</v>
      </c>
      <c r="P90" s="188">
        <v>2.97</v>
      </c>
      <c r="Q90" s="188">
        <v>2.9</v>
      </c>
      <c r="R90" s="188">
        <v>2.69</v>
      </c>
      <c r="S90" s="188">
        <v>2.69</v>
      </c>
      <c r="T90" s="188">
        <v>2.72</v>
      </c>
      <c r="U90" s="188">
        <v>2.76</v>
      </c>
      <c r="V90" s="188">
        <v>2.8</v>
      </c>
      <c r="W90" s="188">
        <v>2.8</v>
      </c>
      <c r="X90" s="188">
        <v>2.83</v>
      </c>
      <c r="Y90" s="188">
        <v>3.17</v>
      </c>
      <c r="Z90" s="188">
        <v>3.32</v>
      </c>
      <c r="AA90" s="188"/>
    </row>
    <row r="91" spans="1:27" ht="11.25" customHeight="1" x14ac:dyDescent="0.2">
      <c r="A91" s="185" t="s">
        <v>0</v>
      </c>
      <c r="C91" s="189">
        <v>0</v>
      </c>
      <c r="D91" s="189">
        <v>6.999999999999984E-2</v>
      </c>
      <c r="E91" s="189">
        <v>6.0000000000000053E-2</v>
      </c>
      <c r="F91" s="189">
        <v>8.9999999999999858E-2</v>
      </c>
      <c r="G91" s="189">
        <v>9.0000000000000302E-2</v>
      </c>
      <c r="H91" s="189">
        <v>8.0000000000000071E-2</v>
      </c>
      <c r="I91" s="189">
        <v>7.9999999999999627E-2</v>
      </c>
      <c r="J91" s="189">
        <v>8.0000000000000071E-2</v>
      </c>
      <c r="K91" s="189">
        <v>7.0000000000000284E-2</v>
      </c>
      <c r="L91" s="189">
        <v>6.999999999999984E-2</v>
      </c>
      <c r="M91" s="189">
        <v>8.0000000000000071E-2</v>
      </c>
      <c r="N91" s="189">
        <v>6.999999999999984E-2</v>
      </c>
      <c r="O91" s="189">
        <v>7.0000000000000284E-2</v>
      </c>
      <c r="P91" s="189">
        <v>5.9999999999999609E-2</v>
      </c>
      <c r="Q91" s="189">
        <v>6.0000000000000053E-2</v>
      </c>
      <c r="R91" s="189">
        <v>5.0000000000000266E-2</v>
      </c>
      <c r="S91" s="189">
        <v>5.0000000000000266E-2</v>
      </c>
      <c r="T91" s="189">
        <v>5.9999999999999609E-2</v>
      </c>
      <c r="U91" s="189">
        <v>5.0000000000000266E-2</v>
      </c>
      <c r="V91" s="189">
        <v>5.0000000000000266E-2</v>
      </c>
      <c r="W91" s="189">
        <v>5.0000000000000266E-2</v>
      </c>
      <c r="X91" s="189">
        <v>4.9999999999999822E-2</v>
      </c>
      <c r="Y91" s="189">
        <v>5.0000000000000266E-2</v>
      </c>
      <c r="Z91" s="189">
        <v>5.0000000000000266E-2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4.0141999999999998</v>
      </c>
      <c r="D94" s="188">
        <v>4.2462</v>
      </c>
      <c r="E94" s="188">
        <v>4.2462</v>
      </c>
      <c r="F94" s="188">
        <v>3.6987999999999999</v>
      </c>
      <c r="G94" s="188">
        <v>3.6987999999999999</v>
      </c>
      <c r="H94" s="188">
        <v>3.6987999999999999</v>
      </c>
      <c r="I94" s="188">
        <v>3.6987999999999999</v>
      </c>
      <c r="J94" s="188">
        <v>3.6987999999999999</v>
      </c>
      <c r="K94" s="188">
        <v>3.6987999999999999</v>
      </c>
      <c r="L94" s="188">
        <v>3.6987999999999999</v>
      </c>
      <c r="M94" s="188">
        <v>4.58</v>
      </c>
      <c r="N94" s="188">
        <v>4.58</v>
      </c>
      <c r="O94" s="188">
        <v>4.58</v>
      </c>
      <c r="P94" s="188">
        <v>4.58</v>
      </c>
      <c r="Q94" s="188">
        <v>4.58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200</v>
      </c>
    </row>
    <row r="98" spans="1:27" ht="11.25" customHeight="1" x14ac:dyDescent="0.2">
      <c r="A98" s="185" t="s">
        <v>201</v>
      </c>
      <c r="C98" s="186">
        <v>-1432356</v>
      </c>
      <c r="D98" s="186">
        <v>-909061</v>
      </c>
      <c r="E98" s="186">
        <v>-778998</v>
      </c>
      <c r="F98" s="186">
        <v>-1033253</v>
      </c>
      <c r="G98" s="186">
        <v>-1455896</v>
      </c>
      <c r="H98" s="186">
        <v>-1390884</v>
      </c>
      <c r="I98" s="186">
        <v>-2030452</v>
      </c>
      <c r="J98" s="186">
        <v>-1979979</v>
      </c>
      <c r="K98" s="186">
        <v>-1911639</v>
      </c>
      <c r="L98" s="186">
        <v>-1943381</v>
      </c>
      <c r="M98" s="186">
        <v>-1233608</v>
      </c>
      <c r="N98" s="186">
        <v>-1149353</v>
      </c>
      <c r="O98" s="186">
        <v>-1090764</v>
      </c>
      <c r="P98" s="186">
        <v>-1017585</v>
      </c>
      <c r="Q98" s="186">
        <v>-1162870</v>
      </c>
      <c r="R98" s="186">
        <v>14184</v>
      </c>
      <c r="S98" s="186">
        <v>14583</v>
      </c>
      <c r="T98" s="186">
        <v>19654</v>
      </c>
      <c r="U98" s="186">
        <v>24530</v>
      </c>
      <c r="V98" s="186">
        <v>30132</v>
      </c>
      <c r="W98" s="186">
        <v>28991</v>
      </c>
      <c r="X98" s="186">
        <v>34038</v>
      </c>
      <c r="Y98" s="186">
        <v>0</v>
      </c>
      <c r="Z98" s="186">
        <v>0</v>
      </c>
      <c r="AA98" s="186">
        <v>-20353967</v>
      </c>
    </row>
    <row r="99" spans="1:27" ht="11.25" customHeight="1" thickBot="1" x14ac:dyDescent="0.25">
      <c r="A99" s="185" t="s">
        <v>207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-1432356</v>
      </c>
      <c r="D100" s="193">
        <v>-909061</v>
      </c>
      <c r="E100" s="193">
        <v>-778998</v>
      </c>
      <c r="F100" s="193">
        <v>-1033253</v>
      </c>
      <c r="G100" s="193">
        <v>-1455896</v>
      </c>
      <c r="H100" s="193">
        <v>-1390884</v>
      </c>
      <c r="I100" s="193">
        <v>-2030452</v>
      </c>
      <c r="J100" s="193">
        <v>-1979979</v>
      </c>
      <c r="K100" s="193">
        <v>-1911639</v>
      </c>
      <c r="L100" s="193">
        <v>-1943381</v>
      </c>
      <c r="M100" s="193">
        <v>-1233608</v>
      </c>
      <c r="N100" s="193">
        <v>-1149353</v>
      </c>
      <c r="O100" s="193">
        <v>-1090764</v>
      </c>
      <c r="P100" s="193">
        <v>-1017585</v>
      </c>
      <c r="Q100" s="193">
        <v>-1162870</v>
      </c>
      <c r="R100" s="193">
        <v>14184</v>
      </c>
      <c r="S100" s="193">
        <v>14583</v>
      </c>
      <c r="T100" s="193">
        <v>19654</v>
      </c>
      <c r="U100" s="193">
        <v>24530</v>
      </c>
      <c r="V100" s="193">
        <v>30132</v>
      </c>
      <c r="W100" s="193">
        <v>28991</v>
      </c>
      <c r="X100" s="193">
        <v>34038</v>
      </c>
      <c r="Y100" s="193">
        <v>0</v>
      </c>
      <c r="Z100" s="193">
        <v>0</v>
      </c>
      <c r="AA100" s="194">
        <v>-20353967</v>
      </c>
    </row>
    <row r="101" spans="1:27" ht="11.25" customHeight="1" x14ac:dyDescent="0.2">
      <c r="A101" s="185" t="s">
        <v>2</v>
      </c>
      <c r="C101" s="186">
        <v>-1432220</v>
      </c>
      <c r="D101" s="186">
        <v>-928511</v>
      </c>
      <c r="E101" s="186">
        <v>-797420</v>
      </c>
      <c r="F101" s="186">
        <v>-1019775</v>
      </c>
      <c r="G101" s="186">
        <v>-1483440</v>
      </c>
      <c r="H101" s="186">
        <v>-1414513</v>
      </c>
      <c r="I101" s="186">
        <v>-2103703</v>
      </c>
      <c r="J101" s="186">
        <v>-2053063</v>
      </c>
      <c r="K101" s="186">
        <v>-1973362</v>
      </c>
      <c r="L101" s="186">
        <v>-2007012</v>
      </c>
      <c r="M101" s="186">
        <v>-1280424</v>
      </c>
      <c r="N101" s="186">
        <v>-1191045</v>
      </c>
      <c r="O101" s="186">
        <v>-1132274</v>
      </c>
      <c r="P101" s="186">
        <v>-1049533</v>
      </c>
      <c r="Q101" s="186">
        <v>-1198077</v>
      </c>
      <c r="R101" s="186">
        <v>7091</v>
      </c>
      <c r="S101" s="186">
        <v>7291</v>
      </c>
      <c r="T101" s="186">
        <v>11229</v>
      </c>
      <c r="U101" s="186">
        <v>17313</v>
      </c>
      <c r="V101" s="186">
        <v>22954</v>
      </c>
      <c r="W101" s="186">
        <v>22085</v>
      </c>
      <c r="X101" s="186">
        <v>26943</v>
      </c>
      <c r="Y101" s="186">
        <v>0</v>
      </c>
      <c r="Z101" s="186">
        <v>0</v>
      </c>
      <c r="AA101" s="186">
        <v>-20949466</v>
      </c>
    </row>
    <row r="102" spans="1:27" ht="11.25" customHeight="1" x14ac:dyDescent="0.2">
      <c r="A102" s="185" t="s">
        <v>0</v>
      </c>
      <c r="C102" s="187">
        <v>-136</v>
      </c>
      <c r="D102" s="187">
        <v>19450</v>
      </c>
      <c r="E102" s="187">
        <v>18422</v>
      </c>
      <c r="F102" s="187">
        <v>-13478</v>
      </c>
      <c r="G102" s="187">
        <v>27544</v>
      </c>
      <c r="H102" s="187">
        <v>23629</v>
      </c>
      <c r="I102" s="187">
        <v>73251</v>
      </c>
      <c r="J102" s="187">
        <v>73084</v>
      </c>
      <c r="K102" s="187">
        <v>61723</v>
      </c>
      <c r="L102" s="187">
        <v>63631</v>
      </c>
      <c r="M102" s="187">
        <v>46816</v>
      </c>
      <c r="N102" s="187">
        <v>41692</v>
      </c>
      <c r="O102" s="187">
        <v>41510</v>
      </c>
      <c r="P102" s="187">
        <v>31948</v>
      </c>
      <c r="Q102" s="187">
        <v>35207</v>
      </c>
      <c r="R102" s="187">
        <v>7093</v>
      </c>
      <c r="S102" s="187">
        <v>7292</v>
      </c>
      <c r="T102" s="187">
        <v>8425</v>
      </c>
      <c r="U102" s="187">
        <v>7217</v>
      </c>
      <c r="V102" s="187">
        <v>7178</v>
      </c>
      <c r="W102" s="187">
        <v>6906</v>
      </c>
      <c r="X102" s="187">
        <v>7095</v>
      </c>
      <c r="Y102" s="187">
        <v>0</v>
      </c>
      <c r="Z102" s="187">
        <v>0</v>
      </c>
      <c r="AA102" s="187">
        <v>595499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202</v>
      </c>
      <c r="C106" s="183" t="s">
        <v>158</v>
      </c>
      <c r="D106" s="183" t="s">
        <v>159</v>
      </c>
      <c r="E106" s="183" t="s">
        <v>160</v>
      </c>
      <c r="F106" s="183" t="s">
        <v>161</v>
      </c>
      <c r="G106" s="183" t="s">
        <v>162</v>
      </c>
      <c r="H106" s="183" t="s">
        <v>163</v>
      </c>
      <c r="I106" s="183" t="s">
        <v>164</v>
      </c>
      <c r="J106" s="183" t="s">
        <v>165</v>
      </c>
      <c r="K106" s="183" t="s">
        <v>166</v>
      </c>
      <c r="L106" s="183" t="s">
        <v>167</v>
      </c>
      <c r="M106" s="183" t="s">
        <v>168</v>
      </c>
      <c r="N106" s="183" t="s">
        <v>169</v>
      </c>
      <c r="O106" s="183" t="s">
        <v>170</v>
      </c>
      <c r="P106" s="183" t="s">
        <v>171</v>
      </c>
      <c r="Q106" s="183" t="s">
        <v>172</v>
      </c>
      <c r="R106" s="183" t="s">
        <v>173</v>
      </c>
      <c r="S106" s="183" t="s">
        <v>174</v>
      </c>
      <c r="T106" s="183" t="s">
        <v>175</v>
      </c>
      <c r="U106" s="183" t="s">
        <v>176</v>
      </c>
      <c r="V106" s="183" t="s">
        <v>177</v>
      </c>
      <c r="W106" s="183" t="s">
        <v>178</v>
      </c>
      <c r="X106" s="183" t="s">
        <v>179</v>
      </c>
      <c r="Y106" s="183" t="s">
        <v>180</v>
      </c>
      <c r="Z106" s="183" t="s">
        <v>181</v>
      </c>
      <c r="AA106" s="183" t="s">
        <v>39</v>
      </c>
    </row>
    <row r="107" spans="1:27" ht="11.25" customHeight="1" x14ac:dyDescent="0.2">
      <c r="A107" s="185" t="s">
        <v>203</v>
      </c>
      <c r="C107" s="186">
        <v>20000</v>
      </c>
      <c r="D107" s="186">
        <v>20000</v>
      </c>
      <c r="E107" s="186">
        <v>10000</v>
      </c>
      <c r="F107" s="186">
        <v>10000</v>
      </c>
      <c r="G107" s="186">
        <v>10000</v>
      </c>
      <c r="H107" s="186">
        <v>15000</v>
      </c>
      <c r="I107" s="186">
        <v>25000</v>
      </c>
      <c r="J107" s="186">
        <v>30000</v>
      </c>
      <c r="K107" s="186">
        <v>30000</v>
      </c>
      <c r="L107" s="186">
        <v>30000</v>
      </c>
      <c r="M107" s="186">
        <v>15000</v>
      </c>
      <c r="N107" s="186">
        <v>15000</v>
      </c>
      <c r="O107" s="186">
        <v>15000</v>
      </c>
      <c r="P107" s="186">
        <v>15000</v>
      </c>
      <c r="Q107" s="186">
        <v>15000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275000</v>
      </c>
    </row>
    <row r="108" spans="1:27" ht="11.25" customHeight="1" x14ac:dyDescent="0.2">
      <c r="A108" s="185" t="s">
        <v>204</v>
      </c>
      <c r="C108" s="186">
        <v>-32806.419399999999</v>
      </c>
      <c r="D108" s="186">
        <v>-9821.4285999999993</v>
      </c>
      <c r="E108" s="186">
        <v>-1612.9032</v>
      </c>
      <c r="F108" s="186">
        <v>-366.66669999999999</v>
      </c>
      <c r="G108" s="186">
        <v>-2258.0645</v>
      </c>
      <c r="H108" s="186">
        <v>-8333.2999999999993</v>
      </c>
      <c r="I108" s="186">
        <v>-45258.0645</v>
      </c>
      <c r="J108" s="186">
        <v>-64258.0645</v>
      </c>
      <c r="K108" s="186">
        <v>-46766.666700000002</v>
      </c>
      <c r="L108" s="186">
        <v>-31290.3226</v>
      </c>
      <c r="M108" s="186">
        <v>-18133.3</v>
      </c>
      <c r="N108" s="186">
        <v>-21419.3226</v>
      </c>
      <c r="O108" s="186">
        <v>-22838.709699999999</v>
      </c>
      <c r="P108" s="186">
        <v>-17892.821400000001</v>
      </c>
      <c r="Q108" s="186">
        <v>-11032.290300000001</v>
      </c>
      <c r="R108" s="186">
        <v>-10433.3333</v>
      </c>
      <c r="S108" s="186">
        <v>-5741.9031999999997</v>
      </c>
      <c r="T108" s="186">
        <v>-8033.3333000000002</v>
      </c>
      <c r="U108" s="186">
        <v>-40419.3871</v>
      </c>
      <c r="V108" s="186">
        <v>-50516.129000000001</v>
      </c>
      <c r="W108" s="186">
        <v>-40133.333299999998</v>
      </c>
      <c r="X108" s="186">
        <v>-20000</v>
      </c>
      <c r="Y108" s="186">
        <v>-15700</v>
      </c>
      <c r="Z108" s="186">
        <v>-21064.516100000001</v>
      </c>
      <c r="AA108" s="186">
        <v>-546130.28</v>
      </c>
    </row>
    <row r="109" spans="1:27" ht="11.25" customHeight="1" x14ac:dyDescent="0.2">
      <c r="A109" s="185" t="s">
        <v>205</v>
      </c>
      <c r="C109" s="187">
        <v>-12806.419399999999</v>
      </c>
      <c r="D109" s="187">
        <v>10178.571400000001</v>
      </c>
      <c r="E109" s="187">
        <v>8387.0967999999993</v>
      </c>
      <c r="F109" s="187">
        <v>9633.3333000000002</v>
      </c>
      <c r="G109" s="187">
        <v>7741.9354999999996</v>
      </c>
      <c r="H109" s="187">
        <v>6666.7</v>
      </c>
      <c r="I109" s="187">
        <v>-20258.0645</v>
      </c>
      <c r="J109" s="187">
        <v>-34258.0645</v>
      </c>
      <c r="K109" s="187">
        <v>-16766.666700000002</v>
      </c>
      <c r="L109" s="187">
        <v>-1290.3225999999995</v>
      </c>
      <c r="M109" s="187">
        <v>-3133.3</v>
      </c>
      <c r="N109" s="187">
        <v>-6419.3225999999995</v>
      </c>
      <c r="O109" s="187">
        <v>-7838.7096999999994</v>
      </c>
      <c r="P109" s="187">
        <v>-2892.8214000000007</v>
      </c>
      <c r="Q109" s="187">
        <v>3967.7096999999994</v>
      </c>
      <c r="R109" s="187">
        <v>-10433.3333</v>
      </c>
      <c r="S109" s="187">
        <v>-5741.9031999999997</v>
      </c>
      <c r="T109" s="187">
        <v>-8033.3333000000002</v>
      </c>
      <c r="U109" s="187">
        <v>-40419.3871</v>
      </c>
      <c r="V109" s="187">
        <v>-50516.129000000001</v>
      </c>
      <c r="W109" s="187">
        <v>-40133.333299999998</v>
      </c>
      <c r="X109" s="187">
        <v>-20000</v>
      </c>
      <c r="Y109" s="187">
        <v>-15700</v>
      </c>
      <c r="Z109" s="187">
        <v>-21064.516100000001</v>
      </c>
      <c r="AA109" s="187">
        <v>-271130.28000000003</v>
      </c>
    </row>
    <row r="110" spans="1:27" ht="13.5" customHeight="1" thickBot="1" x14ac:dyDescent="0.25"/>
    <row r="111" spans="1:27" ht="12" customHeight="1" thickBot="1" x14ac:dyDescent="0.25">
      <c r="A111" s="182" t="s">
        <v>206</v>
      </c>
      <c r="C111" s="183" t="s">
        <v>158</v>
      </c>
      <c r="D111" s="183" t="s">
        <v>159</v>
      </c>
      <c r="E111" s="183" t="s">
        <v>160</v>
      </c>
      <c r="F111" s="183" t="s">
        <v>161</v>
      </c>
      <c r="G111" s="183" t="s">
        <v>162</v>
      </c>
      <c r="H111" s="183" t="s">
        <v>163</v>
      </c>
      <c r="I111" s="183" t="s">
        <v>164</v>
      </c>
      <c r="J111" s="183" t="s">
        <v>165</v>
      </c>
      <c r="K111" s="183" t="s">
        <v>166</v>
      </c>
      <c r="L111" s="183" t="s">
        <v>167</v>
      </c>
      <c r="M111" s="183" t="s">
        <v>168</v>
      </c>
      <c r="N111" s="183" t="s">
        <v>169</v>
      </c>
      <c r="O111" s="183" t="s">
        <v>170</v>
      </c>
      <c r="P111" s="183" t="s">
        <v>171</v>
      </c>
      <c r="Q111" s="183" t="s">
        <v>172</v>
      </c>
      <c r="R111" s="183" t="s">
        <v>173</v>
      </c>
      <c r="S111" s="183" t="s">
        <v>174</v>
      </c>
      <c r="T111" s="183" t="s">
        <v>175</v>
      </c>
      <c r="U111" s="183" t="s">
        <v>176</v>
      </c>
      <c r="V111" s="183" t="s">
        <v>177</v>
      </c>
      <c r="W111" s="183" t="s">
        <v>178</v>
      </c>
      <c r="X111" s="183" t="s">
        <v>179</v>
      </c>
      <c r="Y111" s="183" t="s">
        <v>180</v>
      </c>
      <c r="Z111" s="183" t="s">
        <v>181</v>
      </c>
      <c r="AA111" s="183" t="s">
        <v>39</v>
      </c>
    </row>
    <row r="112" spans="1:27" ht="11.25" customHeight="1" x14ac:dyDescent="0.2">
      <c r="A112" s="185" t="s">
        <v>206</v>
      </c>
      <c r="C112" s="186">
        <v>0</v>
      </c>
      <c r="D112" s="186">
        <v>0</v>
      </c>
      <c r="E112" s="186">
        <v>-25000</v>
      </c>
      <c r="F112" s="186">
        <v>-15000</v>
      </c>
      <c r="G112" s="186">
        <v>-15000</v>
      </c>
      <c r="H112" s="186">
        <v>0</v>
      </c>
      <c r="I112" s="186">
        <v>-5000</v>
      </c>
      <c r="J112" s="186">
        <v>-5000</v>
      </c>
      <c r="K112" s="186">
        <v>-5000</v>
      </c>
      <c r="L112" s="186">
        <v>-5000</v>
      </c>
      <c r="M112" s="186">
        <v>-10000</v>
      </c>
      <c r="N112" s="186">
        <v>-10000</v>
      </c>
      <c r="O112" s="186">
        <v>-10000</v>
      </c>
      <c r="P112" s="186">
        <v>-15000</v>
      </c>
      <c r="Q112" s="186">
        <v>-15000</v>
      </c>
      <c r="R112" s="186">
        <v>5000</v>
      </c>
      <c r="S112" s="186">
        <v>5000</v>
      </c>
      <c r="T112" s="186">
        <v>5000</v>
      </c>
      <c r="U112" s="186">
        <v>5000</v>
      </c>
      <c r="V112" s="186">
        <v>5000</v>
      </c>
      <c r="W112" s="186">
        <v>5000</v>
      </c>
      <c r="X112" s="186">
        <v>5000</v>
      </c>
      <c r="Y112" s="186">
        <v>0</v>
      </c>
      <c r="Z112" s="186">
        <v>0</v>
      </c>
      <c r="AA112" s="186">
        <v>-100000</v>
      </c>
    </row>
    <row r="113" spans="1:27" ht="13.5" customHeight="1" thickBot="1" x14ac:dyDescent="0.25"/>
    <row r="114" spans="1:27" ht="11.25" customHeight="1" thickBot="1" x14ac:dyDescent="0.25">
      <c r="A114" s="191" t="s">
        <v>205</v>
      </c>
      <c r="B114" s="192"/>
      <c r="C114" s="193">
        <v>-12806.419399999999</v>
      </c>
      <c r="D114" s="193">
        <v>10178.571400000001</v>
      </c>
      <c r="E114" s="193">
        <v>-16612.903200000001</v>
      </c>
      <c r="F114" s="193">
        <v>-5366.6666999999998</v>
      </c>
      <c r="G114" s="193">
        <v>-7258.0645000000004</v>
      </c>
      <c r="H114" s="193">
        <v>6666.7</v>
      </c>
      <c r="I114" s="193">
        <v>-25258.0645</v>
      </c>
      <c r="J114" s="193">
        <v>-39258.0645</v>
      </c>
      <c r="K114" s="193">
        <v>-21766.666700000002</v>
      </c>
      <c r="L114" s="193">
        <v>-6290.3225999999995</v>
      </c>
      <c r="M114" s="193">
        <v>-13133.3</v>
      </c>
      <c r="N114" s="193">
        <v>-16419.3226</v>
      </c>
      <c r="O114" s="193">
        <v>-17838.709699999999</v>
      </c>
      <c r="P114" s="193">
        <v>-17892.821400000001</v>
      </c>
      <c r="Q114" s="193">
        <v>-11032.290300000001</v>
      </c>
      <c r="R114" s="193">
        <v>-5433.3333000000002</v>
      </c>
      <c r="S114" s="193">
        <v>-741.90319999999974</v>
      </c>
      <c r="T114" s="193">
        <v>-3033.3333000000002</v>
      </c>
      <c r="U114" s="193">
        <v>-35419.3871</v>
      </c>
      <c r="V114" s="193">
        <v>-45516.129000000001</v>
      </c>
      <c r="W114" s="193">
        <v>-35133.333299999998</v>
      </c>
      <c r="X114" s="193">
        <v>-15000</v>
      </c>
      <c r="Y114" s="193">
        <v>-15700</v>
      </c>
      <c r="Z114" s="193">
        <v>-21064.516100000001</v>
      </c>
      <c r="AA114" s="194">
        <v>-371130.28</v>
      </c>
    </row>
    <row r="116" spans="1:27" ht="12" customHeight="1" x14ac:dyDescent="0.2">
      <c r="A116" s="184" t="s">
        <v>198</v>
      </c>
    </row>
    <row r="117" spans="1:27" ht="11.25" customHeight="1" x14ac:dyDescent="0.2">
      <c r="A117" s="185" t="s">
        <v>203</v>
      </c>
      <c r="C117" s="186">
        <v>20000</v>
      </c>
      <c r="D117" s="186">
        <v>20000</v>
      </c>
      <c r="E117" s="186">
        <v>10000</v>
      </c>
      <c r="F117" s="186">
        <v>10000</v>
      </c>
      <c r="G117" s="186">
        <v>10000</v>
      </c>
      <c r="H117" s="186">
        <v>15000</v>
      </c>
      <c r="I117" s="186">
        <v>25000</v>
      </c>
      <c r="J117" s="186">
        <v>30000</v>
      </c>
      <c r="K117" s="186">
        <v>30000</v>
      </c>
      <c r="L117" s="186">
        <v>30000</v>
      </c>
      <c r="M117" s="186">
        <v>15000</v>
      </c>
      <c r="N117" s="186">
        <v>15000</v>
      </c>
      <c r="O117" s="186">
        <v>15000</v>
      </c>
      <c r="P117" s="186">
        <v>15000</v>
      </c>
      <c r="Q117" s="186">
        <v>15000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275000</v>
      </c>
    </row>
    <row r="118" spans="1:27" ht="11.25" customHeight="1" x14ac:dyDescent="0.2">
      <c r="A118" s="185" t="s">
        <v>204</v>
      </c>
      <c r="C118" s="186">
        <v>-35580.6129</v>
      </c>
      <c r="D118" s="186">
        <v>-15678.571400000001</v>
      </c>
      <c r="E118" s="186">
        <v>-2064.5160999999998</v>
      </c>
      <c r="F118" s="186">
        <v>-500</v>
      </c>
      <c r="G118" s="186">
        <v>-2645.1613000000002</v>
      </c>
      <c r="H118" s="186">
        <v>-8633.2999999999993</v>
      </c>
      <c r="I118" s="186">
        <v>-48806.4516</v>
      </c>
      <c r="J118" s="186">
        <v>-66193.5484</v>
      </c>
      <c r="K118" s="186">
        <v>-48333.333299999998</v>
      </c>
      <c r="L118" s="186">
        <v>-32709.6774</v>
      </c>
      <c r="M118" s="186">
        <v>-18899.966700000001</v>
      </c>
      <c r="N118" s="186">
        <v>-22612.870999999999</v>
      </c>
      <c r="O118" s="186">
        <v>-23935.483899999999</v>
      </c>
      <c r="P118" s="186">
        <v>-18642.821400000001</v>
      </c>
      <c r="Q118" s="186">
        <v>-11451.645200000001</v>
      </c>
      <c r="R118" s="186">
        <v>-11233.3333</v>
      </c>
      <c r="S118" s="186">
        <v>-6258.0322999999999</v>
      </c>
      <c r="T118" s="186">
        <v>-8566.6666999999998</v>
      </c>
      <c r="U118" s="186">
        <v>-42064.5484</v>
      </c>
      <c r="V118" s="186">
        <v>-52096.7742</v>
      </c>
      <c r="W118" s="186">
        <v>-41700</v>
      </c>
      <c r="X118" s="186">
        <v>-21419.354800000001</v>
      </c>
      <c r="Y118" s="186">
        <v>-15700</v>
      </c>
      <c r="Z118" s="186">
        <v>-22838.709699999999</v>
      </c>
      <c r="AA118" s="186">
        <v>-578565.38</v>
      </c>
    </row>
    <row r="119" spans="1:27" ht="11.25" customHeight="1" x14ac:dyDescent="0.2">
      <c r="A119" s="185" t="s">
        <v>206</v>
      </c>
      <c r="C119" s="186">
        <v>0</v>
      </c>
      <c r="D119" s="186">
        <v>0</v>
      </c>
      <c r="E119" s="186">
        <v>-25000</v>
      </c>
      <c r="F119" s="186">
        <v>-15000</v>
      </c>
      <c r="G119" s="186">
        <v>-15000</v>
      </c>
      <c r="H119" s="186">
        <v>0</v>
      </c>
      <c r="I119" s="186">
        <v>-5000</v>
      </c>
      <c r="J119" s="186">
        <v>-5000</v>
      </c>
      <c r="K119" s="186">
        <v>-5000</v>
      </c>
      <c r="L119" s="186">
        <v>-5000</v>
      </c>
      <c r="M119" s="186">
        <v>-10000</v>
      </c>
      <c r="N119" s="186">
        <v>-10000</v>
      </c>
      <c r="O119" s="186">
        <v>-10000</v>
      </c>
      <c r="P119" s="186">
        <v>-15000</v>
      </c>
      <c r="Q119" s="186">
        <v>-15000</v>
      </c>
      <c r="R119" s="186">
        <v>5000</v>
      </c>
      <c r="S119" s="186">
        <v>5000</v>
      </c>
      <c r="T119" s="186">
        <v>5000</v>
      </c>
      <c r="U119" s="186">
        <v>5000</v>
      </c>
      <c r="V119" s="186">
        <v>5000</v>
      </c>
      <c r="W119" s="186">
        <v>5000</v>
      </c>
      <c r="X119" s="186">
        <v>5000</v>
      </c>
      <c r="Y119" s="186">
        <v>0</v>
      </c>
      <c r="Z119" s="186">
        <v>0</v>
      </c>
      <c r="AA119" s="186">
        <v>-100000</v>
      </c>
    </row>
    <row r="120" spans="1:27" ht="11.25" customHeight="1" x14ac:dyDescent="0.2">
      <c r="A120" s="185" t="s">
        <v>205</v>
      </c>
      <c r="C120" s="187">
        <v>-15580.6129</v>
      </c>
      <c r="D120" s="187">
        <v>4321.4285999999993</v>
      </c>
      <c r="E120" s="187">
        <v>-17064.516100000001</v>
      </c>
      <c r="F120" s="187">
        <v>-5500</v>
      </c>
      <c r="G120" s="187">
        <v>-7645.1612999999998</v>
      </c>
      <c r="H120" s="187">
        <v>6366.7</v>
      </c>
      <c r="I120" s="187">
        <v>-28806.4516</v>
      </c>
      <c r="J120" s="187">
        <v>-41193.5484</v>
      </c>
      <c r="K120" s="187">
        <v>-23333.333299999998</v>
      </c>
      <c r="L120" s="187">
        <v>-7709.6774000000005</v>
      </c>
      <c r="M120" s="187">
        <v>-13899.966700000001</v>
      </c>
      <c r="N120" s="187">
        <v>-17612.870999999999</v>
      </c>
      <c r="O120" s="187">
        <v>-18935.483899999999</v>
      </c>
      <c r="P120" s="187">
        <v>-18642.821400000001</v>
      </c>
      <c r="Q120" s="187">
        <v>-11451.645200000001</v>
      </c>
      <c r="R120" s="187">
        <v>-6233.3333000000002</v>
      </c>
      <c r="S120" s="187">
        <v>-1258.0322999999999</v>
      </c>
      <c r="T120" s="187">
        <v>-3566.6666999999998</v>
      </c>
      <c r="U120" s="187">
        <v>-37064.5484</v>
      </c>
      <c r="V120" s="187">
        <v>-47096.7742</v>
      </c>
      <c r="W120" s="187">
        <v>-36700</v>
      </c>
      <c r="X120" s="187">
        <v>-16419.354800000001</v>
      </c>
      <c r="Y120" s="187">
        <v>-15700</v>
      </c>
      <c r="Z120" s="187">
        <v>-22838.709699999999</v>
      </c>
      <c r="AA120" s="187">
        <v>-403565.38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203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204</v>
      </c>
      <c r="C124" s="186">
        <v>2774.1935000000012</v>
      </c>
      <c r="D124" s="186">
        <v>5857.1428000000014</v>
      </c>
      <c r="E124" s="186">
        <v>451.61289999999985</v>
      </c>
      <c r="F124" s="186">
        <v>133.33330000000001</v>
      </c>
      <c r="G124" s="186">
        <v>387.09680000000026</v>
      </c>
      <c r="H124" s="186">
        <v>300</v>
      </c>
      <c r="I124" s="186">
        <v>3548.3870999999999</v>
      </c>
      <c r="J124" s="186">
        <v>1935.4838999999993</v>
      </c>
      <c r="K124" s="186">
        <v>1566.6665999999968</v>
      </c>
      <c r="L124" s="186">
        <v>1419.354800000001</v>
      </c>
      <c r="M124" s="186">
        <v>766.66670000000158</v>
      </c>
      <c r="N124" s="186">
        <v>1193.5483999999997</v>
      </c>
      <c r="O124" s="186">
        <v>1096.7741999999998</v>
      </c>
      <c r="P124" s="186">
        <v>750</v>
      </c>
      <c r="Q124" s="186">
        <v>419.35490000000027</v>
      </c>
      <c r="R124" s="186">
        <v>800</v>
      </c>
      <c r="S124" s="186">
        <v>516.12910000000011</v>
      </c>
      <c r="T124" s="186">
        <v>533.33339999999953</v>
      </c>
      <c r="U124" s="186">
        <v>1645.1612999999998</v>
      </c>
      <c r="V124" s="186">
        <v>1580.645199999999</v>
      </c>
      <c r="W124" s="186">
        <v>1566.6667000000016</v>
      </c>
      <c r="X124" s="186">
        <v>1419.354800000001</v>
      </c>
      <c r="Y124" s="186">
        <v>0</v>
      </c>
      <c r="Z124" s="186">
        <v>1774.1935999999987</v>
      </c>
      <c r="AA124" s="186">
        <v>32435.1</v>
      </c>
    </row>
    <row r="125" spans="1:27" ht="11.25" customHeight="1" x14ac:dyDescent="0.2">
      <c r="A125" s="185" t="s">
        <v>206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205</v>
      </c>
      <c r="C126" s="187">
        <v>2774.1935000000012</v>
      </c>
      <c r="D126" s="187">
        <v>5857.1428000000014</v>
      </c>
      <c r="E126" s="187">
        <v>451.61289999999985</v>
      </c>
      <c r="F126" s="187">
        <v>133.33330000000001</v>
      </c>
      <c r="G126" s="187">
        <v>387.09680000000026</v>
      </c>
      <c r="H126" s="187">
        <v>300</v>
      </c>
      <c r="I126" s="187">
        <v>3548.3870999999999</v>
      </c>
      <c r="J126" s="187">
        <v>1935.4838999999993</v>
      </c>
      <c r="K126" s="187">
        <v>1566.6665999999968</v>
      </c>
      <c r="L126" s="187">
        <v>1419.354800000001</v>
      </c>
      <c r="M126" s="187">
        <v>766.66670000000158</v>
      </c>
      <c r="N126" s="187">
        <v>1193.5483999999997</v>
      </c>
      <c r="O126" s="187">
        <v>1096.7741999999998</v>
      </c>
      <c r="P126" s="187">
        <v>750</v>
      </c>
      <c r="Q126" s="187">
        <v>419.35490000000027</v>
      </c>
      <c r="R126" s="187">
        <v>800</v>
      </c>
      <c r="S126" s="187">
        <v>516.12910000000011</v>
      </c>
      <c r="T126" s="187">
        <v>533.33339999999953</v>
      </c>
      <c r="U126" s="187">
        <v>1645.1612999999998</v>
      </c>
      <c r="V126" s="187">
        <v>1580.645199999999</v>
      </c>
      <c r="W126" s="187">
        <v>1566.6667000000016</v>
      </c>
      <c r="X126" s="187">
        <v>1419.354800000001</v>
      </c>
      <c r="Y126" s="187">
        <v>0</v>
      </c>
      <c r="Z126" s="187">
        <v>1774.1935999999987</v>
      </c>
      <c r="AA126" s="187">
        <v>32435.1</v>
      </c>
    </row>
    <row r="128" spans="1:27" ht="12" customHeight="1" x14ac:dyDescent="0.2">
      <c r="A128" s="184" t="s">
        <v>199</v>
      </c>
    </row>
    <row r="129" spans="1:27" ht="11.25" customHeight="1" x14ac:dyDescent="0.2">
      <c r="A129" s="185" t="s">
        <v>41</v>
      </c>
      <c r="C129" s="188">
        <v>2.4</v>
      </c>
      <c r="D129" s="188">
        <v>2.6040000000000001</v>
      </c>
      <c r="E129" s="188">
        <v>2.371</v>
      </c>
      <c r="F129" s="188">
        <v>2.294</v>
      </c>
      <c r="G129" s="188">
        <v>2.339</v>
      </c>
      <c r="H129" s="188">
        <v>2.3940000000000001</v>
      </c>
      <c r="I129" s="188">
        <v>2.44</v>
      </c>
      <c r="J129" s="188">
        <v>2.4860000000000002</v>
      </c>
      <c r="K129" s="188">
        <v>2.4889999999999999</v>
      </c>
      <c r="L129" s="188">
        <v>2.5169999999999999</v>
      </c>
      <c r="M129" s="188">
        <v>3.1850000000000001</v>
      </c>
      <c r="N129" s="188">
        <v>3.3730000000000002</v>
      </c>
      <c r="O129" s="188">
        <v>3.46</v>
      </c>
      <c r="P129" s="188">
        <v>3.39</v>
      </c>
      <c r="Q129" s="188">
        <v>3.32</v>
      </c>
      <c r="R129" s="188">
        <v>2.9350000000000001</v>
      </c>
      <c r="S129" s="188">
        <v>2.9350000000000001</v>
      </c>
      <c r="T129" s="188">
        <v>2.97</v>
      </c>
      <c r="U129" s="188">
        <v>3.0049999999999999</v>
      </c>
      <c r="V129" s="188">
        <v>3.0470000000000002</v>
      </c>
      <c r="W129" s="188">
        <v>3.0419999999999998</v>
      </c>
      <c r="X129" s="188">
        <v>3.077</v>
      </c>
      <c r="Y129" s="188">
        <v>3.5939999999999999</v>
      </c>
      <c r="Z129" s="188">
        <v>3.742</v>
      </c>
      <c r="AA129" s="188"/>
    </row>
    <row r="130" spans="1:27" ht="11.25" customHeight="1" x14ac:dyDescent="0.2">
      <c r="A130" s="185" t="s">
        <v>198</v>
      </c>
      <c r="C130" s="188">
        <v>2.395</v>
      </c>
      <c r="D130" s="188">
        <v>2.3889999999999998</v>
      </c>
      <c r="E130" s="188">
        <v>2.27</v>
      </c>
      <c r="F130" s="188">
        <v>2.198</v>
      </c>
      <c r="G130" s="188">
        <v>2.2490000000000001</v>
      </c>
      <c r="H130" s="188">
        <v>2.3079999999999998</v>
      </c>
      <c r="I130" s="188">
        <v>2.3559999999999999</v>
      </c>
      <c r="J130" s="188">
        <v>2.4009999999999998</v>
      </c>
      <c r="K130" s="188">
        <v>2.411</v>
      </c>
      <c r="L130" s="188">
        <v>2.4460000000000002</v>
      </c>
      <c r="M130" s="188">
        <v>3.1280000000000001</v>
      </c>
      <c r="N130" s="188">
        <v>3.3180000000000001</v>
      </c>
      <c r="O130" s="188">
        <v>3.4079999999999999</v>
      </c>
      <c r="P130" s="188">
        <v>3.3479999999999999</v>
      </c>
      <c r="Q130" s="188">
        <v>3.278</v>
      </c>
      <c r="R130" s="188">
        <v>2.863</v>
      </c>
      <c r="S130" s="188">
        <v>2.863</v>
      </c>
      <c r="T130" s="188">
        <v>2.8980000000000001</v>
      </c>
      <c r="U130" s="188">
        <v>2.9329999999999998</v>
      </c>
      <c r="V130" s="188">
        <v>2.9750000000000001</v>
      </c>
      <c r="W130" s="188">
        <v>2.97</v>
      </c>
      <c r="X130" s="188">
        <v>3.0049999999999999</v>
      </c>
      <c r="Y130" s="188">
        <v>3.5419999999999998</v>
      </c>
      <c r="Z130" s="188">
        <v>3.69</v>
      </c>
      <c r="AA130" s="188"/>
    </row>
    <row r="131" spans="1:27" ht="11.25" customHeight="1" x14ac:dyDescent="0.2">
      <c r="A131" s="185" t="s">
        <v>0</v>
      </c>
      <c r="C131" s="189">
        <v>0</v>
      </c>
      <c r="D131" s="189">
        <v>0.215</v>
      </c>
      <c r="E131" s="189">
        <v>0.10099999999999998</v>
      </c>
      <c r="F131" s="189">
        <v>9.6000000000000085E-2</v>
      </c>
      <c r="G131" s="189">
        <v>8.9999999999999858E-2</v>
      </c>
      <c r="H131" s="189">
        <v>8.6000000000000298E-2</v>
      </c>
      <c r="I131" s="189">
        <v>8.4000000000000075E-2</v>
      </c>
      <c r="J131" s="189">
        <v>8.5000000000000409E-2</v>
      </c>
      <c r="K131" s="189">
        <v>7.7999999999999847E-2</v>
      </c>
      <c r="L131" s="189">
        <v>7.099999999999973E-2</v>
      </c>
      <c r="M131" s="189">
        <v>5.699999999999994E-2</v>
      </c>
      <c r="N131" s="189">
        <v>5.500000000000016E-2</v>
      </c>
      <c r="O131" s="189">
        <v>5.2000000000000046E-2</v>
      </c>
      <c r="P131" s="189">
        <v>4.2000000000000259E-2</v>
      </c>
      <c r="Q131" s="189">
        <v>4.1999999999999815E-2</v>
      </c>
      <c r="R131" s="189">
        <v>7.2000000000000064E-2</v>
      </c>
      <c r="S131" s="189">
        <v>7.2000000000000064E-2</v>
      </c>
      <c r="T131" s="189">
        <v>7.2000000000000064E-2</v>
      </c>
      <c r="U131" s="189">
        <v>7.2000000000000064E-2</v>
      </c>
      <c r="V131" s="189">
        <v>7.2000000000000064E-2</v>
      </c>
      <c r="W131" s="189">
        <v>7.199999999999962E-2</v>
      </c>
      <c r="X131" s="189">
        <v>7.2000000000000064E-2</v>
      </c>
      <c r="Y131" s="189">
        <v>5.2000000000000046E-2</v>
      </c>
      <c r="Z131" s="189">
        <v>5.2000000000000046E-2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4.1566999999999998</v>
      </c>
      <c r="D134" s="188">
        <v>4.1566999999999998</v>
      </c>
      <c r="E134" s="188">
        <v>4.1566999999999998</v>
      </c>
      <c r="F134" s="188">
        <v>3.8712</v>
      </c>
      <c r="G134" s="188">
        <v>3.8712</v>
      </c>
      <c r="H134" s="188">
        <v>3.7320000000000002</v>
      </c>
      <c r="I134" s="188">
        <v>3.7320000000000002</v>
      </c>
      <c r="J134" s="188">
        <v>3.9483000000000001</v>
      </c>
      <c r="K134" s="188">
        <v>3.9483000000000001</v>
      </c>
      <c r="L134" s="188">
        <v>3.9483000000000001</v>
      </c>
      <c r="M134" s="188">
        <v>5.3632999999999997</v>
      </c>
      <c r="N134" s="188">
        <v>5.3632999999999997</v>
      </c>
      <c r="O134" s="188">
        <v>5.3632999999999997</v>
      </c>
      <c r="P134" s="188">
        <v>5.3632999999999997</v>
      </c>
      <c r="Q134" s="188">
        <v>5.3632999999999997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2.79</v>
      </c>
      <c r="D135" s="188">
        <v>2.79</v>
      </c>
      <c r="E135" s="188">
        <v>2.9738000000000002</v>
      </c>
      <c r="F135" s="188">
        <v>3.1575000000000002</v>
      </c>
      <c r="G135" s="188">
        <v>3.1575000000000002</v>
      </c>
      <c r="H135" s="188">
        <v>3.1575000000000002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200</v>
      </c>
    </row>
    <row r="138" spans="1:27" ht="11.25" customHeight="1" x14ac:dyDescent="0.2">
      <c r="A138" s="185" t="s">
        <v>201</v>
      </c>
      <c r="C138" s="186">
        <v>-2648723</v>
      </c>
      <c r="D138" s="186">
        <v>-2268851</v>
      </c>
      <c r="E138" s="190">
        <v>-1535494</v>
      </c>
      <c r="F138" s="190">
        <v>-424827</v>
      </c>
      <c r="G138" s="190">
        <v>-445717</v>
      </c>
      <c r="H138" s="190">
        <v>-938207</v>
      </c>
      <c r="I138" s="190">
        <v>-1038738</v>
      </c>
      <c r="J138" s="186">
        <v>-1396398</v>
      </c>
      <c r="K138" s="186">
        <v>-1345992</v>
      </c>
      <c r="L138" s="186">
        <v>-1366327</v>
      </c>
      <c r="M138" s="186">
        <v>-2832242</v>
      </c>
      <c r="N138" s="186">
        <v>-2857626</v>
      </c>
      <c r="O138" s="186">
        <v>-2832119</v>
      </c>
      <c r="P138" s="186">
        <v>-2379264</v>
      </c>
      <c r="Q138" s="186">
        <v>-2622534</v>
      </c>
      <c r="R138" s="186">
        <v>7801</v>
      </c>
      <c r="S138" s="186">
        <v>8021</v>
      </c>
      <c r="T138" s="186">
        <v>12635</v>
      </c>
      <c r="U138" s="186">
        <v>18037</v>
      </c>
      <c r="V138" s="186">
        <v>23962</v>
      </c>
      <c r="W138" s="186">
        <v>22365</v>
      </c>
      <c r="X138" s="186">
        <v>27940</v>
      </c>
      <c r="Y138" s="186">
        <v>0</v>
      </c>
      <c r="Z138" s="186">
        <v>0</v>
      </c>
      <c r="AA138" s="186">
        <v>-26812298</v>
      </c>
    </row>
    <row r="139" spans="1:27" ht="11.25" customHeight="1" thickBot="1" x14ac:dyDescent="0.25">
      <c r="A139" s="185" t="s">
        <v>207</v>
      </c>
      <c r="C139" s="186">
        <v>11975250</v>
      </c>
      <c r="D139" s="186">
        <v>8731524</v>
      </c>
      <c r="E139" s="186">
        <v>1760582</v>
      </c>
      <c r="F139" s="186">
        <v>209370</v>
      </c>
      <c r="G139" s="186">
        <v>2211674</v>
      </c>
      <c r="H139" s="186">
        <v>2857761</v>
      </c>
      <c r="I139" s="186">
        <v>4709227</v>
      </c>
      <c r="J139" s="186">
        <v>4413055</v>
      </c>
      <c r="K139" s="186">
        <v>4884985</v>
      </c>
      <c r="L139" s="186">
        <v>5083462</v>
      </c>
      <c r="M139" s="186">
        <v>4884791</v>
      </c>
      <c r="N139" s="186">
        <v>5002423</v>
      </c>
      <c r="O139" s="186">
        <v>2030300</v>
      </c>
      <c r="P139" s="186">
        <v>1380862</v>
      </c>
      <c r="Q139" s="186">
        <v>1585829</v>
      </c>
      <c r="R139" s="186">
        <v>231325</v>
      </c>
      <c r="S139" s="186">
        <v>96234</v>
      </c>
      <c r="T139" s="186">
        <v>122570</v>
      </c>
      <c r="U139" s="186">
        <v>264219</v>
      </c>
      <c r="V139" s="186">
        <v>264347</v>
      </c>
      <c r="W139" s="186">
        <v>275801</v>
      </c>
      <c r="X139" s="186">
        <v>247987</v>
      </c>
      <c r="Y139" s="186">
        <v>1958505</v>
      </c>
      <c r="Z139" s="186">
        <v>2165782</v>
      </c>
      <c r="AA139" s="186">
        <v>67347865</v>
      </c>
    </row>
    <row r="140" spans="1:27" ht="11.25" customHeight="1" thickBot="1" x14ac:dyDescent="0.25">
      <c r="A140" s="191" t="s">
        <v>146</v>
      </c>
      <c r="B140" s="192"/>
      <c r="C140" s="193">
        <v>9326527</v>
      </c>
      <c r="D140" s="193">
        <v>6462673</v>
      </c>
      <c r="E140" s="193">
        <v>225088</v>
      </c>
      <c r="F140" s="193">
        <v>-215457</v>
      </c>
      <c r="G140" s="193">
        <v>1765957</v>
      </c>
      <c r="H140" s="193">
        <v>1919554</v>
      </c>
      <c r="I140" s="193">
        <v>3670489</v>
      </c>
      <c r="J140" s="193">
        <v>3016657</v>
      </c>
      <c r="K140" s="193">
        <v>3538993</v>
      </c>
      <c r="L140" s="193">
        <v>3717135</v>
      </c>
      <c r="M140" s="193">
        <v>2052549</v>
      </c>
      <c r="N140" s="193">
        <v>2144797</v>
      </c>
      <c r="O140" s="193">
        <v>-801819</v>
      </c>
      <c r="P140" s="193">
        <v>-998402</v>
      </c>
      <c r="Q140" s="193">
        <v>-1036705</v>
      </c>
      <c r="R140" s="193">
        <v>239126</v>
      </c>
      <c r="S140" s="193">
        <v>104255</v>
      </c>
      <c r="T140" s="193">
        <v>135205</v>
      </c>
      <c r="U140" s="193">
        <v>282256</v>
      </c>
      <c r="V140" s="193">
        <v>288309</v>
      </c>
      <c r="W140" s="193">
        <v>298166</v>
      </c>
      <c r="X140" s="193">
        <v>275927</v>
      </c>
      <c r="Y140" s="193">
        <v>1958505</v>
      </c>
      <c r="Z140" s="193">
        <v>2165782</v>
      </c>
      <c r="AA140" s="194">
        <v>40535567</v>
      </c>
    </row>
    <row r="141" spans="1:27" ht="11.25" customHeight="1" x14ac:dyDescent="0.2">
      <c r="A141" s="185" t="s">
        <v>2</v>
      </c>
      <c r="C141" s="186">
        <v>9326075</v>
      </c>
      <c r="D141" s="186">
        <v>6436143</v>
      </c>
      <c r="E141" s="186">
        <v>278188</v>
      </c>
      <c r="F141" s="186">
        <v>-199733</v>
      </c>
      <c r="G141" s="186">
        <v>1786967</v>
      </c>
      <c r="H141" s="186">
        <v>1903173</v>
      </c>
      <c r="I141" s="186">
        <v>3744223</v>
      </c>
      <c r="J141" s="186">
        <v>3123272</v>
      </c>
      <c r="K141" s="186">
        <v>3592348</v>
      </c>
      <c r="L141" s="186">
        <v>3733483</v>
      </c>
      <c r="M141" s="186">
        <v>2075624</v>
      </c>
      <c r="N141" s="186">
        <v>2173497</v>
      </c>
      <c r="O141" s="186">
        <v>-772448</v>
      </c>
      <c r="P141" s="186">
        <v>-977362</v>
      </c>
      <c r="Q141" s="186">
        <v>-1022414</v>
      </c>
      <c r="R141" s="186">
        <v>251827</v>
      </c>
      <c r="S141" s="186">
        <v>106884</v>
      </c>
      <c r="T141" s="186">
        <v>142397</v>
      </c>
      <c r="U141" s="186">
        <v>359223</v>
      </c>
      <c r="V141" s="186">
        <v>385567</v>
      </c>
      <c r="W141" s="186">
        <v>371073</v>
      </c>
      <c r="X141" s="186">
        <v>309417</v>
      </c>
      <c r="Y141" s="186">
        <v>1980499</v>
      </c>
      <c r="Z141" s="186">
        <v>2198741</v>
      </c>
      <c r="AA141" s="186">
        <v>41306664</v>
      </c>
    </row>
    <row r="142" spans="1:27" ht="11.25" customHeight="1" x14ac:dyDescent="0.2">
      <c r="A142" s="185" t="s">
        <v>0</v>
      </c>
      <c r="C142" s="187">
        <v>452</v>
      </c>
      <c r="D142" s="187">
        <v>26530</v>
      </c>
      <c r="E142" s="187">
        <v>-53100</v>
      </c>
      <c r="F142" s="187">
        <v>-15724</v>
      </c>
      <c r="G142" s="187">
        <v>-21010</v>
      </c>
      <c r="H142" s="187">
        <v>16381</v>
      </c>
      <c r="I142" s="187">
        <v>-73734</v>
      </c>
      <c r="J142" s="187">
        <v>-106615</v>
      </c>
      <c r="K142" s="187">
        <v>-53355</v>
      </c>
      <c r="L142" s="187">
        <v>-16348</v>
      </c>
      <c r="M142" s="187">
        <v>-23075</v>
      </c>
      <c r="N142" s="187">
        <v>-28700</v>
      </c>
      <c r="O142" s="187">
        <v>-29371</v>
      </c>
      <c r="P142" s="187">
        <v>-21040</v>
      </c>
      <c r="Q142" s="187">
        <v>-14291</v>
      </c>
      <c r="R142" s="187">
        <v>-12701</v>
      </c>
      <c r="S142" s="187">
        <v>-2629</v>
      </c>
      <c r="T142" s="187">
        <v>-7192</v>
      </c>
      <c r="U142" s="187">
        <v>-76967</v>
      </c>
      <c r="V142" s="187">
        <v>-97258</v>
      </c>
      <c r="W142" s="187">
        <v>-72907</v>
      </c>
      <c r="X142" s="187">
        <v>-33490</v>
      </c>
      <c r="Y142" s="187">
        <v>-21994</v>
      </c>
      <c r="Z142" s="187">
        <v>-32959</v>
      </c>
      <c r="AA142" s="187">
        <v>-771097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1"/>
  <dimension ref="A1:AA142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208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156</v>
      </c>
    </row>
    <row r="4" spans="1:27" ht="12" customHeight="1" x14ac:dyDescent="0.2">
      <c r="A4" s="178" t="s">
        <v>157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158</v>
      </c>
      <c r="D8" s="183" t="s">
        <v>159</v>
      </c>
      <c r="E8" s="183" t="s">
        <v>160</v>
      </c>
      <c r="F8" s="183" t="s">
        <v>161</v>
      </c>
      <c r="G8" s="183" t="s">
        <v>162</v>
      </c>
      <c r="H8" s="183" t="s">
        <v>163</v>
      </c>
      <c r="I8" s="183" t="s">
        <v>164</v>
      </c>
      <c r="J8" s="183" t="s">
        <v>165</v>
      </c>
      <c r="K8" s="183" t="s">
        <v>166</v>
      </c>
      <c r="L8" s="183" t="s">
        <v>167</v>
      </c>
      <c r="M8" s="183" t="s">
        <v>168</v>
      </c>
      <c r="N8" s="183" t="s">
        <v>169</v>
      </c>
      <c r="O8" s="183" t="s">
        <v>170</v>
      </c>
      <c r="P8" s="183" t="s">
        <v>171</v>
      </c>
      <c r="Q8" s="183" t="s">
        <v>172</v>
      </c>
      <c r="R8" s="183" t="s">
        <v>173</v>
      </c>
      <c r="S8" s="183" t="s">
        <v>174</v>
      </c>
      <c r="T8" s="183" t="s">
        <v>175</v>
      </c>
      <c r="U8" s="183" t="s">
        <v>176</v>
      </c>
      <c r="V8" s="183" t="s">
        <v>177</v>
      </c>
      <c r="W8" s="183" t="s">
        <v>178</v>
      </c>
      <c r="X8" s="183" t="s">
        <v>179</v>
      </c>
      <c r="Y8" s="183" t="s">
        <v>180</v>
      </c>
      <c r="Z8" s="183" t="s">
        <v>181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198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199</v>
      </c>
    </row>
    <row r="15" spans="1:27" ht="11.25" customHeight="1" x14ac:dyDescent="0.2">
      <c r="A15" s="185" t="s">
        <v>41</v>
      </c>
      <c r="C15" s="188">
        <v>0</v>
      </c>
      <c r="D15" s="188">
        <v>2.77</v>
      </c>
      <c r="E15" s="188">
        <v>2.75</v>
      </c>
      <c r="F15" s="188">
        <v>2.72</v>
      </c>
      <c r="G15" s="188">
        <v>2.77</v>
      </c>
      <c r="H15" s="188">
        <v>2.82</v>
      </c>
      <c r="I15" s="188">
        <v>2.87</v>
      </c>
      <c r="J15" s="188">
        <v>2.92</v>
      </c>
      <c r="K15" s="188">
        <v>2.92</v>
      </c>
      <c r="L15" s="188">
        <v>2.95</v>
      </c>
      <c r="M15" s="188">
        <v>3.14</v>
      </c>
      <c r="N15" s="188">
        <v>3.32</v>
      </c>
      <c r="O15" s="188">
        <v>3.41</v>
      </c>
      <c r="P15" s="188">
        <v>3.34</v>
      </c>
      <c r="Q15" s="188">
        <v>3.27</v>
      </c>
      <c r="R15" s="188">
        <v>3.12</v>
      </c>
      <c r="S15" s="188">
        <v>3.12</v>
      </c>
      <c r="T15" s="188">
        <v>3.15</v>
      </c>
      <c r="U15" s="188">
        <v>3.19</v>
      </c>
      <c r="V15" s="188">
        <v>3.23</v>
      </c>
      <c r="W15" s="188">
        <v>3.22</v>
      </c>
      <c r="X15" s="188">
        <v>3.26</v>
      </c>
      <c r="Y15" s="188">
        <v>3.4</v>
      </c>
      <c r="Z15" s="188">
        <v>3.55</v>
      </c>
      <c r="AA15" s="188"/>
    </row>
    <row r="16" spans="1:27" ht="11.25" customHeight="1" x14ac:dyDescent="0.2">
      <c r="A16" s="185" t="s">
        <v>198</v>
      </c>
      <c r="C16" s="188">
        <v>2.56</v>
      </c>
      <c r="D16" s="188">
        <v>2.62</v>
      </c>
      <c r="E16" s="188">
        <v>2.63</v>
      </c>
      <c r="F16" s="188">
        <v>2.63</v>
      </c>
      <c r="G16" s="188">
        <v>2.68</v>
      </c>
      <c r="H16" s="188">
        <v>2.74</v>
      </c>
      <c r="I16" s="188">
        <v>2.79</v>
      </c>
      <c r="J16" s="188">
        <v>2.83</v>
      </c>
      <c r="K16" s="188">
        <v>2.84</v>
      </c>
      <c r="L16" s="188">
        <v>2.88</v>
      </c>
      <c r="M16" s="188">
        <v>3.07</v>
      </c>
      <c r="N16" s="188">
        <v>3.26</v>
      </c>
      <c r="O16" s="188">
        <v>3.35</v>
      </c>
      <c r="P16" s="188">
        <v>3.29</v>
      </c>
      <c r="Q16" s="188">
        <v>3.22</v>
      </c>
      <c r="R16" s="188">
        <v>3.06</v>
      </c>
      <c r="S16" s="188">
        <v>3.06</v>
      </c>
      <c r="T16" s="188">
        <v>3.1</v>
      </c>
      <c r="U16" s="188">
        <v>3.13</v>
      </c>
      <c r="V16" s="188">
        <v>3.18</v>
      </c>
      <c r="W16" s="188">
        <v>3.17</v>
      </c>
      <c r="X16" s="188">
        <v>3.21</v>
      </c>
      <c r="Y16" s="188">
        <v>3.35</v>
      </c>
      <c r="Z16" s="188">
        <v>3.5</v>
      </c>
      <c r="AA16" s="188"/>
    </row>
    <row r="17" spans="1:27" ht="11.25" customHeight="1" x14ac:dyDescent="0.2">
      <c r="A17" s="185" t="s">
        <v>0</v>
      </c>
      <c r="C17" s="189">
        <v>-2.56</v>
      </c>
      <c r="D17" s="189">
        <v>0.15</v>
      </c>
      <c r="E17" s="189">
        <v>0.12</v>
      </c>
      <c r="F17" s="189">
        <v>9.0000000000000302E-2</v>
      </c>
      <c r="G17" s="189">
        <v>8.9999999999999858E-2</v>
      </c>
      <c r="H17" s="189">
        <v>7.9999999999999627E-2</v>
      </c>
      <c r="I17" s="189">
        <v>8.0000000000000071E-2</v>
      </c>
      <c r="J17" s="189">
        <v>8.9999999999999858E-2</v>
      </c>
      <c r="K17" s="189">
        <v>8.0000000000000071E-2</v>
      </c>
      <c r="L17" s="189">
        <v>7.0000000000000284E-2</v>
      </c>
      <c r="M17" s="189">
        <v>7.0000000000000284E-2</v>
      </c>
      <c r="N17" s="189">
        <v>6.0000000000000053E-2</v>
      </c>
      <c r="O17" s="189">
        <v>6.0000000000000053E-2</v>
      </c>
      <c r="P17" s="189">
        <v>4.9999999999999822E-2</v>
      </c>
      <c r="Q17" s="189">
        <v>4.9999999999999822E-2</v>
      </c>
      <c r="R17" s="189">
        <v>6.0000000000000053E-2</v>
      </c>
      <c r="S17" s="189">
        <v>6.0000000000000053E-2</v>
      </c>
      <c r="T17" s="189">
        <v>4.9999999999999822E-2</v>
      </c>
      <c r="U17" s="189">
        <v>6.0000000000000053E-2</v>
      </c>
      <c r="V17" s="189">
        <v>4.9999999999999822E-2</v>
      </c>
      <c r="W17" s="189">
        <v>5.0000000000000266E-2</v>
      </c>
      <c r="X17" s="189">
        <v>4.9999999999999822E-2</v>
      </c>
      <c r="Y17" s="189">
        <v>4.9999999999999822E-2</v>
      </c>
      <c r="Z17" s="189">
        <v>4.9999999999999822E-2</v>
      </c>
      <c r="AA17" s="188"/>
    </row>
    <row r="19" spans="1:27" ht="12" customHeight="1" x14ac:dyDescent="0.2">
      <c r="A19" s="184" t="s">
        <v>200</v>
      </c>
    </row>
    <row r="20" spans="1:27" ht="11.25" customHeight="1" x14ac:dyDescent="0.2">
      <c r="A20" s="185" t="s">
        <v>201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202</v>
      </c>
      <c r="C26" s="183" t="s">
        <v>158</v>
      </c>
      <c r="D26" s="183" t="s">
        <v>159</v>
      </c>
      <c r="E26" s="183" t="s">
        <v>160</v>
      </c>
      <c r="F26" s="183" t="s">
        <v>161</v>
      </c>
      <c r="G26" s="183" t="s">
        <v>162</v>
      </c>
      <c r="H26" s="183" t="s">
        <v>163</v>
      </c>
      <c r="I26" s="183" t="s">
        <v>164</v>
      </c>
      <c r="J26" s="183" t="s">
        <v>165</v>
      </c>
      <c r="K26" s="183" t="s">
        <v>166</v>
      </c>
      <c r="L26" s="183" t="s">
        <v>167</v>
      </c>
      <c r="M26" s="183" t="s">
        <v>168</v>
      </c>
      <c r="N26" s="183" t="s">
        <v>169</v>
      </c>
      <c r="O26" s="183" t="s">
        <v>170</v>
      </c>
      <c r="P26" s="183" t="s">
        <v>171</v>
      </c>
      <c r="Q26" s="183" t="s">
        <v>172</v>
      </c>
      <c r="R26" s="183" t="s">
        <v>173</v>
      </c>
      <c r="S26" s="183" t="s">
        <v>174</v>
      </c>
      <c r="T26" s="183" t="s">
        <v>175</v>
      </c>
      <c r="U26" s="183" t="s">
        <v>176</v>
      </c>
      <c r="V26" s="183" t="s">
        <v>177</v>
      </c>
      <c r="W26" s="183" t="s">
        <v>178</v>
      </c>
      <c r="X26" s="183" t="s">
        <v>179</v>
      </c>
      <c r="Y26" s="183" t="s">
        <v>180</v>
      </c>
      <c r="Z26" s="183" t="s">
        <v>181</v>
      </c>
      <c r="AA26" s="183" t="s">
        <v>39</v>
      </c>
    </row>
    <row r="27" spans="1:27" ht="11.25" customHeight="1" x14ac:dyDescent="0.2">
      <c r="A27" s="185" t="s">
        <v>203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204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205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206</v>
      </c>
      <c r="C31" s="183" t="s">
        <v>158</v>
      </c>
      <c r="D31" s="183" t="s">
        <v>159</v>
      </c>
      <c r="E31" s="183" t="s">
        <v>160</v>
      </c>
      <c r="F31" s="183" t="s">
        <v>161</v>
      </c>
      <c r="G31" s="183" t="s">
        <v>162</v>
      </c>
      <c r="H31" s="183" t="s">
        <v>163</v>
      </c>
      <c r="I31" s="183" t="s">
        <v>164</v>
      </c>
      <c r="J31" s="183" t="s">
        <v>165</v>
      </c>
      <c r="K31" s="183" t="s">
        <v>166</v>
      </c>
      <c r="L31" s="183" t="s">
        <v>167</v>
      </c>
      <c r="M31" s="183" t="s">
        <v>168</v>
      </c>
      <c r="N31" s="183" t="s">
        <v>169</v>
      </c>
      <c r="O31" s="183" t="s">
        <v>170</v>
      </c>
      <c r="P31" s="183" t="s">
        <v>171</v>
      </c>
      <c r="Q31" s="183" t="s">
        <v>172</v>
      </c>
      <c r="R31" s="183" t="s">
        <v>173</v>
      </c>
      <c r="S31" s="183" t="s">
        <v>174</v>
      </c>
      <c r="T31" s="183" t="s">
        <v>175</v>
      </c>
      <c r="U31" s="183" t="s">
        <v>176</v>
      </c>
      <c r="V31" s="183" t="s">
        <v>177</v>
      </c>
      <c r="W31" s="183" t="s">
        <v>178</v>
      </c>
      <c r="X31" s="183" t="s">
        <v>179</v>
      </c>
      <c r="Y31" s="183" t="s">
        <v>180</v>
      </c>
      <c r="Z31" s="183" t="s">
        <v>181</v>
      </c>
      <c r="AA31" s="183" t="s">
        <v>39</v>
      </c>
    </row>
    <row r="32" spans="1:27" ht="11.25" customHeight="1" x14ac:dyDescent="0.2">
      <c r="A32" s="185" t="s">
        <v>206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205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198</v>
      </c>
    </row>
    <row r="37" spans="1:27" ht="11.25" customHeight="1" x14ac:dyDescent="0.2">
      <c r="A37" s="185" t="s">
        <v>203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204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206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205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203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204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206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205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199</v>
      </c>
    </row>
    <row r="49" spans="1:27" ht="11.25" customHeight="1" x14ac:dyDescent="0.2">
      <c r="A49" s="185" t="s">
        <v>41</v>
      </c>
      <c r="C49" s="188">
        <v>0</v>
      </c>
      <c r="D49" s="188">
        <v>3.52</v>
      </c>
      <c r="E49" s="188">
        <v>3.43</v>
      </c>
      <c r="F49" s="188">
        <v>3.32</v>
      </c>
      <c r="G49" s="188">
        <v>3.39</v>
      </c>
      <c r="H49" s="188">
        <v>3.47</v>
      </c>
      <c r="I49" s="188">
        <v>3.54</v>
      </c>
      <c r="J49" s="188">
        <v>3.61</v>
      </c>
      <c r="K49" s="188">
        <v>3.61</v>
      </c>
      <c r="L49" s="188">
        <v>3.65</v>
      </c>
      <c r="M49" s="188">
        <v>4.0599999999999996</v>
      </c>
      <c r="N49" s="188">
        <v>4.34</v>
      </c>
      <c r="O49" s="188">
        <v>4.47</v>
      </c>
      <c r="P49" s="188">
        <v>4.37</v>
      </c>
      <c r="Q49" s="188">
        <v>4.26</v>
      </c>
      <c r="R49" s="188">
        <v>4.09</v>
      </c>
      <c r="S49" s="188">
        <v>4.09</v>
      </c>
      <c r="T49" s="188">
        <v>4.1399999999999997</v>
      </c>
      <c r="U49" s="188">
        <v>4.1900000000000004</v>
      </c>
      <c r="V49" s="188">
        <v>4.26</v>
      </c>
      <c r="W49" s="188">
        <v>4.25</v>
      </c>
      <c r="X49" s="188">
        <v>4.3</v>
      </c>
      <c r="Y49" s="188">
        <v>4.54</v>
      </c>
      <c r="Z49" s="188">
        <v>4.76</v>
      </c>
      <c r="AA49" s="188"/>
    </row>
    <row r="50" spans="1:27" ht="11.25" customHeight="1" x14ac:dyDescent="0.2">
      <c r="A50" s="185" t="s">
        <v>198</v>
      </c>
      <c r="C50" s="188">
        <v>3.31</v>
      </c>
      <c r="D50" s="188">
        <v>3.26</v>
      </c>
      <c r="E50" s="188">
        <v>3.26</v>
      </c>
      <c r="F50" s="188">
        <v>3.18</v>
      </c>
      <c r="G50" s="188">
        <v>3.26</v>
      </c>
      <c r="H50" s="188">
        <v>3.35</v>
      </c>
      <c r="I50" s="188">
        <v>3.42</v>
      </c>
      <c r="J50" s="188">
        <v>3.48</v>
      </c>
      <c r="K50" s="188">
        <v>3.5</v>
      </c>
      <c r="L50" s="188">
        <v>3.55</v>
      </c>
      <c r="M50" s="188">
        <v>3.98</v>
      </c>
      <c r="N50" s="188">
        <v>4.26</v>
      </c>
      <c r="O50" s="188">
        <v>4.3899999999999997</v>
      </c>
      <c r="P50" s="188">
        <v>4.3</v>
      </c>
      <c r="Q50" s="188">
        <v>4.2</v>
      </c>
      <c r="R50" s="188">
        <v>4.01</v>
      </c>
      <c r="S50" s="188">
        <v>4.01</v>
      </c>
      <c r="T50" s="188">
        <v>4.0599999999999996</v>
      </c>
      <c r="U50" s="188">
        <v>4.12</v>
      </c>
      <c r="V50" s="188">
        <v>4.18</v>
      </c>
      <c r="W50" s="188">
        <v>4.17</v>
      </c>
      <c r="X50" s="188">
        <v>4.22</v>
      </c>
      <c r="Y50" s="188">
        <v>4.45</v>
      </c>
      <c r="Z50" s="188">
        <v>4.67</v>
      </c>
      <c r="AA50" s="188"/>
    </row>
    <row r="51" spans="1:27" ht="11.25" customHeight="1" x14ac:dyDescent="0.2">
      <c r="A51" s="185" t="s">
        <v>0</v>
      </c>
      <c r="C51" s="189">
        <v>-3.31</v>
      </c>
      <c r="D51" s="189">
        <v>0.26</v>
      </c>
      <c r="E51" s="189">
        <v>0.17</v>
      </c>
      <c r="F51" s="189">
        <v>0.14000000000000001</v>
      </c>
      <c r="G51" s="189">
        <v>0.13</v>
      </c>
      <c r="H51" s="189">
        <v>0.12</v>
      </c>
      <c r="I51" s="189">
        <v>0.12</v>
      </c>
      <c r="J51" s="189">
        <v>0.13</v>
      </c>
      <c r="K51" s="189">
        <v>0.11</v>
      </c>
      <c r="L51" s="189">
        <v>0.1</v>
      </c>
      <c r="M51" s="189">
        <v>7.9999999999999627E-2</v>
      </c>
      <c r="N51" s="189">
        <v>8.0000000000000071E-2</v>
      </c>
      <c r="O51" s="189">
        <v>8.0000000000000071E-2</v>
      </c>
      <c r="P51" s="189">
        <v>7.0000000000000284E-2</v>
      </c>
      <c r="Q51" s="189">
        <v>5.9999999999999609E-2</v>
      </c>
      <c r="R51" s="189">
        <v>8.0000000000000071E-2</v>
      </c>
      <c r="S51" s="189">
        <v>8.0000000000000071E-2</v>
      </c>
      <c r="T51" s="189">
        <v>8.0000000000000071E-2</v>
      </c>
      <c r="U51" s="189">
        <v>7.0000000000000284E-2</v>
      </c>
      <c r="V51" s="189">
        <v>8.0000000000000071E-2</v>
      </c>
      <c r="W51" s="189">
        <v>8.0000000000000071E-2</v>
      </c>
      <c r="X51" s="189">
        <v>8.0000000000000071E-2</v>
      </c>
      <c r="Y51" s="189">
        <v>8.9999999999999858E-2</v>
      </c>
      <c r="Z51" s="189">
        <v>8.9999999999999858E-2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200</v>
      </c>
    </row>
    <row r="58" spans="1:27" ht="11.25" customHeight="1" x14ac:dyDescent="0.2">
      <c r="A58" s="185" t="s">
        <v>201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207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202</v>
      </c>
      <c r="C66" s="183" t="s">
        <v>158</v>
      </c>
      <c r="D66" s="183" t="s">
        <v>159</v>
      </c>
      <c r="E66" s="183" t="s">
        <v>160</v>
      </c>
      <c r="F66" s="183" t="s">
        <v>161</v>
      </c>
      <c r="G66" s="183" t="s">
        <v>162</v>
      </c>
      <c r="H66" s="183" t="s">
        <v>163</v>
      </c>
      <c r="I66" s="183" t="s">
        <v>164</v>
      </c>
      <c r="J66" s="183" t="s">
        <v>165</v>
      </c>
      <c r="K66" s="183" t="s">
        <v>166</v>
      </c>
      <c r="L66" s="183" t="s">
        <v>167</v>
      </c>
      <c r="M66" s="183" t="s">
        <v>168</v>
      </c>
      <c r="N66" s="183" t="s">
        <v>169</v>
      </c>
      <c r="O66" s="183" t="s">
        <v>170</v>
      </c>
      <c r="P66" s="183" t="s">
        <v>171</v>
      </c>
      <c r="Q66" s="183" t="s">
        <v>172</v>
      </c>
      <c r="R66" s="183" t="s">
        <v>173</v>
      </c>
      <c r="S66" s="183" t="s">
        <v>174</v>
      </c>
      <c r="T66" s="183" t="s">
        <v>175</v>
      </c>
      <c r="U66" s="183" t="s">
        <v>176</v>
      </c>
      <c r="V66" s="183" t="s">
        <v>177</v>
      </c>
      <c r="W66" s="183" t="s">
        <v>178</v>
      </c>
      <c r="X66" s="183" t="s">
        <v>179</v>
      </c>
      <c r="Y66" s="183" t="s">
        <v>180</v>
      </c>
      <c r="Z66" s="183" t="s">
        <v>181</v>
      </c>
      <c r="AA66" s="183" t="s">
        <v>39</v>
      </c>
    </row>
    <row r="67" spans="1:27" ht="11.25" customHeight="1" x14ac:dyDescent="0.2">
      <c r="A67" s="185" t="s">
        <v>203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204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205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206</v>
      </c>
      <c r="C71" s="183" t="s">
        <v>158</v>
      </c>
      <c r="D71" s="183" t="s">
        <v>159</v>
      </c>
      <c r="E71" s="183" t="s">
        <v>160</v>
      </c>
      <c r="F71" s="183" t="s">
        <v>161</v>
      </c>
      <c r="G71" s="183" t="s">
        <v>162</v>
      </c>
      <c r="H71" s="183" t="s">
        <v>163</v>
      </c>
      <c r="I71" s="183" t="s">
        <v>164</v>
      </c>
      <c r="J71" s="183" t="s">
        <v>165</v>
      </c>
      <c r="K71" s="183" t="s">
        <v>166</v>
      </c>
      <c r="L71" s="183" t="s">
        <v>167</v>
      </c>
      <c r="M71" s="183" t="s">
        <v>168</v>
      </c>
      <c r="N71" s="183" t="s">
        <v>169</v>
      </c>
      <c r="O71" s="183" t="s">
        <v>170</v>
      </c>
      <c r="P71" s="183" t="s">
        <v>171</v>
      </c>
      <c r="Q71" s="183" t="s">
        <v>172</v>
      </c>
      <c r="R71" s="183" t="s">
        <v>173</v>
      </c>
      <c r="S71" s="183" t="s">
        <v>174</v>
      </c>
      <c r="T71" s="183" t="s">
        <v>175</v>
      </c>
      <c r="U71" s="183" t="s">
        <v>176</v>
      </c>
      <c r="V71" s="183" t="s">
        <v>177</v>
      </c>
      <c r="W71" s="183" t="s">
        <v>178</v>
      </c>
      <c r="X71" s="183" t="s">
        <v>179</v>
      </c>
      <c r="Y71" s="183" t="s">
        <v>180</v>
      </c>
      <c r="Z71" s="183" t="s">
        <v>181</v>
      </c>
      <c r="AA71" s="183" t="s">
        <v>39</v>
      </c>
    </row>
    <row r="72" spans="1:27" ht="11.25" customHeight="1" x14ac:dyDescent="0.2">
      <c r="A72" s="185" t="s">
        <v>206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205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198</v>
      </c>
    </row>
    <row r="77" spans="1:27" ht="11.25" customHeight="1" x14ac:dyDescent="0.2">
      <c r="A77" s="185" t="s">
        <v>203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204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206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205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203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204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206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205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199</v>
      </c>
    </row>
    <row r="89" spans="1:27" ht="11.25" customHeight="1" x14ac:dyDescent="0.2">
      <c r="A89" s="185" t="s">
        <v>41</v>
      </c>
      <c r="C89" s="188">
        <v>0</v>
      </c>
      <c r="D89" s="188">
        <v>2.36</v>
      </c>
      <c r="E89" s="188">
        <v>2.25</v>
      </c>
      <c r="F89" s="188">
        <v>2.13</v>
      </c>
      <c r="G89" s="188">
        <v>2.1800000000000002</v>
      </c>
      <c r="H89" s="188">
        <v>2.23</v>
      </c>
      <c r="I89" s="188">
        <v>2.2799999999999998</v>
      </c>
      <c r="J89" s="188">
        <v>2.33</v>
      </c>
      <c r="K89" s="188">
        <v>2.33</v>
      </c>
      <c r="L89" s="188">
        <v>2.36</v>
      </c>
      <c r="M89" s="188">
        <v>2.83</v>
      </c>
      <c r="N89" s="188">
        <v>3.01</v>
      </c>
      <c r="O89" s="188">
        <v>3.1</v>
      </c>
      <c r="P89" s="188">
        <v>3.03</v>
      </c>
      <c r="Q89" s="188">
        <v>2.96</v>
      </c>
      <c r="R89" s="188">
        <v>2.74</v>
      </c>
      <c r="S89" s="188">
        <v>2.74</v>
      </c>
      <c r="T89" s="188">
        <v>2.78</v>
      </c>
      <c r="U89" s="188">
        <v>2.81</v>
      </c>
      <c r="V89" s="188">
        <v>2.85</v>
      </c>
      <c r="W89" s="188">
        <v>2.85</v>
      </c>
      <c r="X89" s="188">
        <v>2.88</v>
      </c>
      <c r="Y89" s="188">
        <v>3.22</v>
      </c>
      <c r="Z89" s="188">
        <v>3.37</v>
      </c>
      <c r="AA89" s="188"/>
    </row>
    <row r="90" spans="1:27" ht="11.25" customHeight="1" x14ac:dyDescent="0.2">
      <c r="A90" s="185" t="s">
        <v>198</v>
      </c>
      <c r="C90" s="188">
        <v>2.31</v>
      </c>
      <c r="D90" s="188">
        <v>2.29</v>
      </c>
      <c r="E90" s="188">
        <v>2.19</v>
      </c>
      <c r="F90" s="188">
        <v>2.04</v>
      </c>
      <c r="G90" s="188">
        <v>2.09</v>
      </c>
      <c r="H90" s="188">
        <v>2.15</v>
      </c>
      <c r="I90" s="188">
        <v>2.2000000000000002</v>
      </c>
      <c r="J90" s="188">
        <v>2.25</v>
      </c>
      <c r="K90" s="188">
        <v>2.2599999999999998</v>
      </c>
      <c r="L90" s="188">
        <v>2.29</v>
      </c>
      <c r="M90" s="188">
        <v>2.75</v>
      </c>
      <c r="N90" s="188">
        <v>2.94</v>
      </c>
      <c r="O90" s="188">
        <v>3.03</v>
      </c>
      <c r="P90" s="188">
        <v>2.97</v>
      </c>
      <c r="Q90" s="188">
        <v>2.9</v>
      </c>
      <c r="R90" s="188">
        <v>2.69</v>
      </c>
      <c r="S90" s="188">
        <v>2.69</v>
      </c>
      <c r="T90" s="188">
        <v>2.72</v>
      </c>
      <c r="U90" s="188">
        <v>2.76</v>
      </c>
      <c r="V90" s="188">
        <v>2.8</v>
      </c>
      <c r="W90" s="188">
        <v>2.8</v>
      </c>
      <c r="X90" s="188">
        <v>2.83</v>
      </c>
      <c r="Y90" s="188">
        <v>3.17</v>
      </c>
      <c r="Z90" s="188">
        <v>3.32</v>
      </c>
      <c r="AA90" s="188"/>
    </row>
    <row r="91" spans="1:27" ht="11.25" customHeight="1" x14ac:dyDescent="0.2">
      <c r="A91" s="185" t="s">
        <v>0</v>
      </c>
      <c r="C91" s="189">
        <v>-2.31</v>
      </c>
      <c r="D91" s="189">
        <v>6.999999999999984E-2</v>
      </c>
      <c r="E91" s="189">
        <v>6.0000000000000053E-2</v>
      </c>
      <c r="F91" s="189">
        <v>8.9999999999999858E-2</v>
      </c>
      <c r="G91" s="189">
        <v>9.0000000000000302E-2</v>
      </c>
      <c r="H91" s="189">
        <v>8.0000000000000071E-2</v>
      </c>
      <c r="I91" s="189">
        <v>7.9999999999999627E-2</v>
      </c>
      <c r="J91" s="189">
        <v>8.0000000000000071E-2</v>
      </c>
      <c r="K91" s="189">
        <v>7.0000000000000284E-2</v>
      </c>
      <c r="L91" s="189">
        <v>6.999999999999984E-2</v>
      </c>
      <c r="M91" s="189">
        <v>8.0000000000000071E-2</v>
      </c>
      <c r="N91" s="189">
        <v>6.999999999999984E-2</v>
      </c>
      <c r="O91" s="189">
        <v>7.0000000000000284E-2</v>
      </c>
      <c r="P91" s="189">
        <v>5.9999999999999609E-2</v>
      </c>
      <c r="Q91" s="189">
        <v>6.0000000000000053E-2</v>
      </c>
      <c r="R91" s="189">
        <v>5.0000000000000266E-2</v>
      </c>
      <c r="S91" s="189">
        <v>5.0000000000000266E-2</v>
      </c>
      <c r="T91" s="189">
        <v>5.9999999999999609E-2</v>
      </c>
      <c r="U91" s="189">
        <v>5.0000000000000266E-2</v>
      </c>
      <c r="V91" s="189">
        <v>5.0000000000000266E-2</v>
      </c>
      <c r="W91" s="189">
        <v>5.0000000000000266E-2</v>
      </c>
      <c r="X91" s="189">
        <v>4.9999999999999822E-2</v>
      </c>
      <c r="Y91" s="189">
        <v>5.0000000000000266E-2</v>
      </c>
      <c r="Z91" s="189">
        <v>5.0000000000000266E-2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200</v>
      </c>
    </row>
    <row r="98" spans="1:27" ht="11.25" customHeight="1" x14ac:dyDescent="0.2">
      <c r="A98" s="185" t="s">
        <v>201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207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202</v>
      </c>
      <c r="C106" s="183" t="s">
        <v>158</v>
      </c>
      <c r="D106" s="183" t="s">
        <v>159</v>
      </c>
      <c r="E106" s="183" t="s">
        <v>160</v>
      </c>
      <c r="F106" s="183" t="s">
        <v>161</v>
      </c>
      <c r="G106" s="183" t="s">
        <v>162</v>
      </c>
      <c r="H106" s="183" t="s">
        <v>163</v>
      </c>
      <c r="I106" s="183" t="s">
        <v>164</v>
      </c>
      <c r="J106" s="183" t="s">
        <v>165</v>
      </c>
      <c r="K106" s="183" t="s">
        <v>166</v>
      </c>
      <c r="L106" s="183" t="s">
        <v>167</v>
      </c>
      <c r="M106" s="183" t="s">
        <v>168</v>
      </c>
      <c r="N106" s="183" t="s">
        <v>169</v>
      </c>
      <c r="O106" s="183" t="s">
        <v>170</v>
      </c>
      <c r="P106" s="183" t="s">
        <v>171</v>
      </c>
      <c r="Q106" s="183" t="s">
        <v>172</v>
      </c>
      <c r="R106" s="183" t="s">
        <v>173</v>
      </c>
      <c r="S106" s="183" t="s">
        <v>174</v>
      </c>
      <c r="T106" s="183" t="s">
        <v>175</v>
      </c>
      <c r="U106" s="183" t="s">
        <v>176</v>
      </c>
      <c r="V106" s="183" t="s">
        <v>177</v>
      </c>
      <c r="W106" s="183" t="s">
        <v>178</v>
      </c>
      <c r="X106" s="183" t="s">
        <v>179</v>
      </c>
      <c r="Y106" s="183" t="s">
        <v>180</v>
      </c>
      <c r="Z106" s="183" t="s">
        <v>181</v>
      </c>
      <c r="AA106" s="183" t="s">
        <v>39</v>
      </c>
    </row>
    <row r="107" spans="1:27" ht="11.25" customHeight="1" x14ac:dyDescent="0.2">
      <c r="A107" s="185" t="s">
        <v>203</v>
      </c>
      <c r="C107" s="186">
        <v>25000</v>
      </c>
      <c r="D107" s="186">
        <v>25000</v>
      </c>
      <c r="E107" s="186">
        <v>25000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75000</v>
      </c>
    </row>
    <row r="108" spans="1:27" ht="11.25" customHeight="1" x14ac:dyDescent="0.2">
      <c r="A108" s="185" t="s">
        <v>204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205</v>
      </c>
      <c r="C109" s="187">
        <v>25000</v>
      </c>
      <c r="D109" s="187">
        <v>25000</v>
      </c>
      <c r="E109" s="187">
        <v>25000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75000</v>
      </c>
    </row>
    <row r="110" spans="1:27" ht="13.5" customHeight="1" thickBot="1" x14ac:dyDescent="0.25"/>
    <row r="111" spans="1:27" ht="12" customHeight="1" thickBot="1" x14ac:dyDescent="0.25">
      <c r="A111" s="182" t="s">
        <v>206</v>
      </c>
      <c r="C111" s="183" t="s">
        <v>158</v>
      </c>
      <c r="D111" s="183" t="s">
        <v>159</v>
      </c>
      <c r="E111" s="183" t="s">
        <v>160</v>
      </c>
      <c r="F111" s="183" t="s">
        <v>161</v>
      </c>
      <c r="G111" s="183" t="s">
        <v>162</v>
      </c>
      <c r="H111" s="183" t="s">
        <v>163</v>
      </c>
      <c r="I111" s="183" t="s">
        <v>164</v>
      </c>
      <c r="J111" s="183" t="s">
        <v>165</v>
      </c>
      <c r="K111" s="183" t="s">
        <v>166</v>
      </c>
      <c r="L111" s="183" t="s">
        <v>167</v>
      </c>
      <c r="M111" s="183" t="s">
        <v>168</v>
      </c>
      <c r="N111" s="183" t="s">
        <v>169</v>
      </c>
      <c r="O111" s="183" t="s">
        <v>170</v>
      </c>
      <c r="P111" s="183" t="s">
        <v>171</v>
      </c>
      <c r="Q111" s="183" t="s">
        <v>172</v>
      </c>
      <c r="R111" s="183" t="s">
        <v>173</v>
      </c>
      <c r="S111" s="183" t="s">
        <v>174</v>
      </c>
      <c r="T111" s="183" t="s">
        <v>175</v>
      </c>
      <c r="U111" s="183" t="s">
        <v>176</v>
      </c>
      <c r="V111" s="183" t="s">
        <v>177</v>
      </c>
      <c r="W111" s="183" t="s">
        <v>178</v>
      </c>
      <c r="X111" s="183" t="s">
        <v>179</v>
      </c>
      <c r="Y111" s="183" t="s">
        <v>180</v>
      </c>
      <c r="Z111" s="183" t="s">
        <v>181</v>
      </c>
      <c r="AA111" s="183" t="s">
        <v>39</v>
      </c>
    </row>
    <row r="112" spans="1:27" ht="11.25" customHeight="1" x14ac:dyDescent="0.2">
      <c r="A112" s="185" t="s">
        <v>206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205</v>
      </c>
      <c r="B114" s="192"/>
      <c r="C114" s="193">
        <v>25000</v>
      </c>
      <c r="D114" s="193">
        <v>25000</v>
      </c>
      <c r="E114" s="193">
        <v>25000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75000</v>
      </c>
    </row>
    <row r="116" spans="1:27" ht="12" customHeight="1" x14ac:dyDescent="0.2">
      <c r="A116" s="184" t="s">
        <v>198</v>
      </c>
    </row>
    <row r="117" spans="1:27" ht="11.25" customHeight="1" x14ac:dyDescent="0.2">
      <c r="A117" s="185" t="s">
        <v>203</v>
      </c>
      <c r="C117" s="186">
        <v>25000</v>
      </c>
      <c r="D117" s="186">
        <v>25000</v>
      </c>
      <c r="E117" s="186">
        <v>25000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75000</v>
      </c>
    </row>
    <row r="118" spans="1:27" ht="11.25" customHeight="1" x14ac:dyDescent="0.2">
      <c r="A118" s="185" t="s">
        <v>204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206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205</v>
      </c>
      <c r="C120" s="187">
        <v>25000</v>
      </c>
      <c r="D120" s="187">
        <v>25000</v>
      </c>
      <c r="E120" s="187">
        <v>25000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75000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203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204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206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205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199</v>
      </c>
    </row>
    <row r="129" spans="1:27" ht="11.25" customHeight="1" x14ac:dyDescent="0.2">
      <c r="A129" s="185" t="s">
        <v>41</v>
      </c>
      <c r="C129" s="188">
        <v>0</v>
      </c>
      <c r="D129" s="188">
        <v>2.6040000000000001</v>
      </c>
      <c r="E129" s="188">
        <v>2.371</v>
      </c>
      <c r="F129" s="188">
        <v>2.294</v>
      </c>
      <c r="G129" s="188">
        <v>2.339</v>
      </c>
      <c r="H129" s="188">
        <v>2.3940000000000001</v>
      </c>
      <c r="I129" s="188">
        <v>2.44</v>
      </c>
      <c r="J129" s="188">
        <v>2.4860000000000002</v>
      </c>
      <c r="K129" s="188">
        <v>2.4889999999999999</v>
      </c>
      <c r="L129" s="188">
        <v>2.5169999999999999</v>
      </c>
      <c r="M129" s="188">
        <v>3.1850000000000001</v>
      </c>
      <c r="N129" s="188">
        <v>3.3730000000000002</v>
      </c>
      <c r="O129" s="188">
        <v>3.46</v>
      </c>
      <c r="P129" s="188">
        <v>3.39</v>
      </c>
      <c r="Q129" s="188">
        <v>3.32</v>
      </c>
      <c r="R129" s="188">
        <v>2.9350000000000001</v>
      </c>
      <c r="S129" s="188">
        <v>2.9350000000000001</v>
      </c>
      <c r="T129" s="188">
        <v>2.97</v>
      </c>
      <c r="U129" s="188">
        <v>3.0049999999999999</v>
      </c>
      <c r="V129" s="188">
        <v>3.0470000000000002</v>
      </c>
      <c r="W129" s="188">
        <v>3.0419999999999998</v>
      </c>
      <c r="X129" s="188">
        <v>3.077</v>
      </c>
      <c r="Y129" s="188">
        <v>3.5939999999999999</v>
      </c>
      <c r="Z129" s="188">
        <v>3.742</v>
      </c>
      <c r="AA129" s="188"/>
    </row>
    <row r="130" spans="1:27" ht="11.25" customHeight="1" x14ac:dyDescent="0.2">
      <c r="A130" s="185" t="s">
        <v>198</v>
      </c>
      <c r="C130" s="188">
        <v>2.395</v>
      </c>
      <c r="D130" s="188">
        <v>2.3889999999999998</v>
      </c>
      <c r="E130" s="188">
        <v>2.27</v>
      </c>
      <c r="F130" s="188">
        <v>2.198</v>
      </c>
      <c r="G130" s="188">
        <v>2.2490000000000001</v>
      </c>
      <c r="H130" s="188">
        <v>2.3079999999999998</v>
      </c>
      <c r="I130" s="188">
        <v>2.3559999999999999</v>
      </c>
      <c r="J130" s="188">
        <v>2.4009999999999998</v>
      </c>
      <c r="K130" s="188">
        <v>2.411</v>
      </c>
      <c r="L130" s="188">
        <v>2.4460000000000002</v>
      </c>
      <c r="M130" s="188">
        <v>3.1280000000000001</v>
      </c>
      <c r="N130" s="188">
        <v>3.3180000000000001</v>
      </c>
      <c r="O130" s="188">
        <v>3.4079999999999999</v>
      </c>
      <c r="P130" s="188">
        <v>3.3479999999999999</v>
      </c>
      <c r="Q130" s="188">
        <v>3.278</v>
      </c>
      <c r="R130" s="188">
        <v>2.863</v>
      </c>
      <c r="S130" s="188">
        <v>2.863</v>
      </c>
      <c r="T130" s="188">
        <v>2.8980000000000001</v>
      </c>
      <c r="U130" s="188">
        <v>2.9329999999999998</v>
      </c>
      <c r="V130" s="188">
        <v>2.9750000000000001</v>
      </c>
      <c r="W130" s="188">
        <v>2.97</v>
      </c>
      <c r="X130" s="188">
        <v>3.0049999999999999</v>
      </c>
      <c r="Y130" s="188">
        <v>3.5419999999999998</v>
      </c>
      <c r="Z130" s="188">
        <v>3.69</v>
      </c>
      <c r="AA130" s="188"/>
    </row>
    <row r="131" spans="1:27" ht="11.25" customHeight="1" x14ac:dyDescent="0.2">
      <c r="A131" s="185" t="s">
        <v>0</v>
      </c>
      <c r="C131" s="189">
        <v>-2.395</v>
      </c>
      <c r="D131" s="189">
        <v>0.215</v>
      </c>
      <c r="E131" s="189">
        <v>0.10099999999999998</v>
      </c>
      <c r="F131" s="189">
        <v>9.6000000000000085E-2</v>
      </c>
      <c r="G131" s="189">
        <v>8.9999999999999858E-2</v>
      </c>
      <c r="H131" s="189">
        <v>8.6000000000000298E-2</v>
      </c>
      <c r="I131" s="189">
        <v>8.4000000000000075E-2</v>
      </c>
      <c r="J131" s="189">
        <v>8.5000000000000409E-2</v>
      </c>
      <c r="K131" s="189">
        <v>7.7999999999999847E-2</v>
      </c>
      <c r="L131" s="189">
        <v>7.099999999999973E-2</v>
      </c>
      <c r="M131" s="189">
        <v>5.699999999999994E-2</v>
      </c>
      <c r="N131" s="189">
        <v>5.500000000000016E-2</v>
      </c>
      <c r="O131" s="189">
        <v>5.2000000000000046E-2</v>
      </c>
      <c r="P131" s="189">
        <v>4.2000000000000259E-2</v>
      </c>
      <c r="Q131" s="189">
        <v>4.1999999999999815E-2</v>
      </c>
      <c r="R131" s="189">
        <v>7.2000000000000064E-2</v>
      </c>
      <c r="S131" s="189">
        <v>7.2000000000000064E-2</v>
      </c>
      <c r="T131" s="189">
        <v>7.2000000000000064E-2</v>
      </c>
      <c r="U131" s="189">
        <v>7.2000000000000064E-2</v>
      </c>
      <c r="V131" s="189">
        <v>7.2000000000000064E-2</v>
      </c>
      <c r="W131" s="189">
        <v>7.199999999999962E-2</v>
      </c>
      <c r="X131" s="189">
        <v>7.2000000000000064E-2</v>
      </c>
      <c r="Y131" s="189">
        <v>5.2000000000000046E-2</v>
      </c>
      <c r="Z131" s="189">
        <v>5.2000000000000046E-2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200</v>
      </c>
    </row>
    <row r="138" spans="1:27" ht="11.25" customHeight="1" x14ac:dyDescent="0.2">
      <c r="A138" s="185" t="s">
        <v>201</v>
      </c>
      <c r="C138" s="186">
        <v>-328476</v>
      </c>
      <c r="D138" s="186">
        <v>-295834</v>
      </c>
      <c r="E138" s="190">
        <v>-326734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-951044</v>
      </c>
    </row>
    <row r="139" spans="1:27" ht="11.25" customHeight="1" thickBot="1" x14ac:dyDescent="0.25">
      <c r="A139" s="185" t="s">
        <v>207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-328476</v>
      </c>
      <c r="D140" s="193">
        <v>-295834</v>
      </c>
      <c r="E140" s="193">
        <v>-326734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-951044</v>
      </c>
    </row>
    <row r="141" spans="1:27" ht="11.25" customHeight="1" x14ac:dyDescent="0.2">
      <c r="A141" s="185" t="s">
        <v>2</v>
      </c>
      <c r="C141" s="186">
        <v>-328445</v>
      </c>
      <c r="D141" s="186">
        <v>-295806</v>
      </c>
      <c r="E141" s="186">
        <v>-326704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-950955</v>
      </c>
    </row>
    <row r="142" spans="1:27" ht="11.25" customHeight="1" x14ac:dyDescent="0.2">
      <c r="A142" s="185" t="s">
        <v>0</v>
      </c>
      <c r="C142" s="187">
        <v>-31</v>
      </c>
      <c r="D142" s="187">
        <v>-28</v>
      </c>
      <c r="E142" s="187">
        <v>-30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-89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209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156</v>
      </c>
    </row>
    <row r="4" spans="1:27" ht="12" customHeight="1" x14ac:dyDescent="0.2">
      <c r="A4" s="178" t="s">
        <v>157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158</v>
      </c>
      <c r="D8" s="183" t="s">
        <v>159</v>
      </c>
      <c r="E8" s="183" t="s">
        <v>160</v>
      </c>
      <c r="F8" s="183" t="s">
        <v>161</v>
      </c>
      <c r="G8" s="183" t="s">
        <v>162</v>
      </c>
      <c r="H8" s="183" t="s">
        <v>163</v>
      </c>
      <c r="I8" s="183" t="s">
        <v>164</v>
      </c>
      <c r="J8" s="183" t="s">
        <v>165</v>
      </c>
      <c r="K8" s="183" t="s">
        <v>166</v>
      </c>
      <c r="L8" s="183" t="s">
        <v>167</v>
      </c>
      <c r="M8" s="183" t="s">
        <v>168</v>
      </c>
      <c r="N8" s="183" t="s">
        <v>169</v>
      </c>
      <c r="O8" s="183" t="s">
        <v>170</v>
      </c>
      <c r="P8" s="183" t="s">
        <v>171</v>
      </c>
      <c r="Q8" s="183" t="s">
        <v>172</v>
      </c>
      <c r="R8" s="183" t="s">
        <v>173</v>
      </c>
      <c r="S8" s="183" t="s">
        <v>174</v>
      </c>
      <c r="T8" s="183" t="s">
        <v>175</v>
      </c>
      <c r="U8" s="183" t="s">
        <v>176</v>
      </c>
      <c r="V8" s="183" t="s">
        <v>177</v>
      </c>
      <c r="W8" s="183" t="s">
        <v>178</v>
      </c>
      <c r="X8" s="183" t="s">
        <v>179</v>
      </c>
      <c r="Y8" s="183" t="s">
        <v>180</v>
      </c>
      <c r="Z8" s="183" t="s">
        <v>181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198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199</v>
      </c>
    </row>
    <row r="15" spans="1:27" ht="11.25" customHeight="1" x14ac:dyDescent="0.2">
      <c r="A15" s="185" t="s">
        <v>41</v>
      </c>
      <c r="C15" s="188">
        <v>0</v>
      </c>
      <c r="D15" s="188">
        <v>2.77</v>
      </c>
      <c r="E15" s="188">
        <v>2.75</v>
      </c>
      <c r="F15" s="188">
        <v>2.72</v>
      </c>
      <c r="G15" s="188">
        <v>2.77</v>
      </c>
      <c r="H15" s="188">
        <v>2.82</v>
      </c>
      <c r="I15" s="188">
        <v>2.87</v>
      </c>
      <c r="J15" s="188">
        <v>2.92</v>
      </c>
      <c r="K15" s="188">
        <v>2.92</v>
      </c>
      <c r="L15" s="188">
        <v>2.95</v>
      </c>
      <c r="M15" s="188">
        <v>3.14</v>
      </c>
      <c r="N15" s="188">
        <v>3.32</v>
      </c>
      <c r="O15" s="188">
        <v>3.41</v>
      </c>
      <c r="P15" s="188">
        <v>3.34</v>
      </c>
      <c r="Q15" s="188">
        <v>3.27</v>
      </c>
      <c r="R15" s="188">
        <v>3.12</v>
      </c>
      <c r="S15" s="188">
        <v>3.12</v>
      </c>
      <c r="T15" s="188">
        <v>3.15</v>
      </c>
      <c r="U15" s="188">
        <v>3.19</v>
      </c>
      <c r="V15" s="188">
        <v>3.23</v>
      </c>
      <c r="W15" s="188">
        <v>3.22</v>
      </c>
      <c r="X15" s="188">
        <v>3.26</v>
      </c>
      <c r="Y15" s="188">
        <v>3.4</v>
      </c>
      <c r="Z15" s="188">
        <v>3.55</v>
      </c>
      <c r="AA15" s="188"/>
    </row>
    <row r="16" spans="1:27" ht="11.25" customHeight="1" x14ac:dyDescent="0.2">
      <c r="A16" s="185" t="s">
        <v>198</v>
      </c>
      <c r="C16" s="188">
        <v>2.56</v>
      </c>
      <c r="D16" s="188">
        <v>2.62</v>
      </c>
      <c r="E16" s="188">
        <v>2.63</v>
      </c>
      <c r="F16" s="188">
        <v>2.63</v>
      </c>
      <c r="G16" s="188">
        <v>2.68</v>
      </c>
      <c r="H16" s="188">
        <v>2.74</v>
      </c>
      <c r="I16" s="188">
        <v>2.79</v>
      </c>
      <c r="J16" s="188">
        <v>2.83</v>
      </c>
      <c r="K16" s="188">
        <v>2.84</v>
      </c>
      <c r="L16" s="188">
        <v>2.88</v>
      </c>
      <c r="M16" s="188">
        <v>3.07</v>
      </c>
      <c r="N16" s="188">
        <v>3.26</v>
      </c>
      <c r="O16" s="188">
        <v>3.35</v>
      </c>
      <c r="P16" s="188">
        <v>3.29</v>
      </c>
      <c r="Q16" s="188">
        <v>3.22</v>
      </c>
      <c r="R16" s="188">
        <v>3.06</v>
      </c>
      <c r="S16" s="188">
        <v>3.06</v>
      </c>
      <c r="T16" s="188">
        <v>3.1</v>
      </c>
      <c r="U16" s="188">
        <v>3.13</v>
      </c>
      <c r="V16" s="188">
        <v>3.18</v>
      </c>
      <c r="W16" s="188">
        <v>3.17</v>
      </c>
      <c r="X16" s="188">
        <v>3.21</v>
      </c>
      <c r="Y16" s="188">
        <v>3.35</v>
      </c>
      <c r="Z16" s="188">
        <v>3.5</v>
      </c>
      <c r="AA16" s="188"/>
    </row>
    <row r="17" spans="1:27" ht="11.25" customHeight="1" x14ac:dyDescent="0.2">
      <c r="A17" s="185" t="s">
        <v>0</v>
      </c>
      <c r="C17" s="189">
        <v>-2.56</v>
      </c>
      <c r="D17" s="189">
        <v>0.15</v>
      </c>
      <c r="E17" s="189">
        <v>0.12</v>
      </c>
      <c r="F17" s="189">
        <v>9.0000000000000302E-2</v>
      </c>
      <c r="G17" s="189">
        <v>8.9999999999999858E-2</v>
      </c>
      <c r="H17" s="189">
        <v>7.9999999999999627E-2</v>
      </c>
      <c r="I17" s="189">
        <v>8.0000000000000071E-2</v>
      </c>
      <c r="J17" s="189">
        <v>8.9999999999999858E-2</v>
      </c>
      <c r="K17" s="189">
        <v>8.0000000000000071E-2</v>
      </c>
      <c r="L17" s="189">
        <v>7.0000000000000284E-2</v>
      </c>
      <c r="M17" s="189">
        <v>7.0000000000000284E-2</v>
      </c>
      <c r="N17" s="189">
        <v>6.0000000000000053E-2</v>
      </c>
      <c r="O17" s="189">
        <v>6.0000000000000053E-2</v>
      </c>
      <c r="P17" s="189">
        <v>4.9999999999999822E-2</v>
      </c>
      <c r="Q17" s="189">
        <v>4.9999999999999822E-2</v>
      </c>
      <c r="R17" s="189">
        <v>6.0000000000000053E-2</v>
      </c>
      <c r="S17" s="189">
        <v>6.0000000000000053E-2</v>
      </c>
      <c r="T17" s="189">
        <v>4.9999999999999822E-2</v>
      </c>
      <c r="U17" s="189">
        <v>6.0000000000000053E-2</v>
      </c>
      <c r="V17" s="189">
        <v>4.9999999999999822E-2</v>
      </c>
      <c r="W17" s="189">
        <v>5.0000000000000266E-2</v>
      </c>
      <c r="X17" s="189">
        <v>4.9999999999999822E-2</v>
      </c>
      <c r="Y17" s="189">
        <v>4.9999999999999822E-2</v>
      </c>
      <c r="Z17" s="189">
        <v>4.9999999999999822E-2</v>
      </c>
      <c r="AA17" s="188"/>
    </row>
    <row r="19" spans="1:27" ht="12" customHeight="1" x14ac:dyDescent="0.2">
      <c r="A19" s="184" t="s">
        <v>200</v>
      </c>
    </row>
    <row r="20" spans="1:27" ht="11.25" customHeight="1" x14ac:dyDescent="0.2">
      <c r="A20" s="185" t="s">
        <v>201</v>
      </c>
      <c r="C20" s="186">
        <v>51081</v>
      </c>
      <c r="D20" s="186">
        <v>32643</v>
      </c>
      <c r="E20" s="190">
        <v>10440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94164</v>
      </c>
    </row>
    <row r="21" spans="1:27" ht="11.25" customHeight="1" x14ac:dyDescent="0.2">
      <c r="A21" s="185" t="s">
        <v>2</v>
      </c>
      <c r="C21" s="186">
        <v>51076</v>
      </c>
      <c r="D21" s="186">
        <v>32640</v>
      </c>
      <c r="E21" s="186">
        <v>10439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94155</v>
      </c>
    </row>
    <row r="22" spans="1:27" ht="11.25" customHeight="1" x14ac:dyDescent="0.2">
      <c r="A22" s="185" t="s">
        <v>0</v>
      </c>
      <c r="C22" s="187">
        <v>5</v>
      </c>
      <c r="D22" s="187">
        <v>3</v>
      </c>
      <c r="E22" s="187">
        <v>1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9</v>
      </c>
    </row>
    <row r="23" spans="1:27" ht="13.5" customHeight="1" thickBot="1" x14ac:dyDescent="0.25"/>
    <row r="24" spans="1:27" ht="12" customHeight="1" thickBot="1" x14ac:dyDescent="0.25">
      <c r="A24" s="181" t="s">
        <v>4</v>
      </c>
      <c r="D24" s="225"/>
    </row>
    <row r="25" spans="1:27" ht="13.5" customHeight="1" thickBot="1" x14ac:dyDescent="0.25"/>
    <row r="26" spans="1:27" ht="12" customHeight="1" thickBot="1" x14ac:dyDescent="0.25">
      <c r="A26" s="182" t="s">
        <v>202</v>
      </c>
      <c r="C26" s="183" t="s">
        <v>158</v>
      </c>
      <c r="D26" s="183" t="s">
        <v>159</v>
      </c>
      <c r="E26" s="183" t="s">
        <v>160</v>
      </c>
      <c r="F26" s="183" t="s">
        <v>161</v>
      </c>
      <c r="G26" s="183" t="s">
        <v>162</v>
      </c>
      <c r="H26" s="183" t="s">
        <v>163</v>
      </c>
      <c r="I26" s="183" t="s">
        <v>164</v>
      </c>
      <c r="J26" s="183" t="s">
        <v>165</v>
      </c>
      <c r="K26" s="183" t="s">
        <v>166</v>
      </c>
      <c r="L26" s="183" t="s">
        <v>167</v>
      </c>
      <c r="M26" s="183" t="s">
        <v>168</v>
      </c>
      <c r="N26" s="183" t="s">
        <v>169</v>
      </c>
      <c r="O26" s="183" t="s">
        <v>170</v>
      </c>
      <c r="P26" s="183" t="s">
        <v>171</v>
      </c>
      <c r="Q26" s="183" t="s">
        <v>172</v>
      </c>
      <c r="R26" s="183" t="s">
        <v>173</v>
      </c>
      <c r="S26" s="183" t="s">
        <v>174</v>
      </c>
      <c r="T26" s="183" t="s">
        <v>175</v>
      </c>
      <c r="U26" s="183" t="s">
        <v>176</v>
      </c>
      <c r="V26" s="183" t="s">
        <v>177</v>
      </c>
      <c r="W26" s="183" t="s">
        <v>178</v>
      </c>
      <c r="X26" s="183" t="s">
        <v>179</v>
      </c>
      <c r="Y26" s="183" t="s">
        <v>180</v>
      </c>
      <c r="Z26" s="183" t="s">
        <v>181</v>
      </c>
      <c r="AA26" s="183" t="s">
        <v>39</v>
      </c>
    </row>
    <row r="27" spans="1:27" ht="11.25" customHeight="1" x14ac:dyDescent="0.2">
      <c r="A27" s="185" t="s">
        <v>203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204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205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206</v>
      </c>
      <c r="C31" s="183" t="s">
        <v>158</v>
      </c>
      <c r="D31" s="183" t="s">
        <v>159</v>
      </c>
      <c r="E31" s="183" t="s">
        <v>160</v>
      </c>
      <c r="F31" s="183" t="s">
        <v>161</v>
      </c>
      <c r="G31" s="183" t="s">
        <v>162</v>
      </c>
      <c r="H31" s="183" t="s">
        <v>163</v>
      </c>
      <c r="I31" s="183" t="s">
        <v>164</v>
      </c>
      <c r="J31" s="183" t="s">
        <v>165</v>
      </c>
      <c r="K31" s="183" t="s">
        <v>166</v>
      </c>
      <c r="L31" s="183" t="s">
        <v>167</v>
      </c>
      <c r="M31" s="183" t="s">
        <v>168</v>
      </c>
      <c r="N31" s="183" t="s">
        <v>169</v>
      </c>
      <c r="O31" s="183" t="s">
        <v>170</v>
      </c>
      <c r="P31" s="183" t="s">
        <v>171</v>
      </c>
      <c r="Q31" s="183" t="s">
        <v>172</v>
      </c>
      <c r="R31" s="183" t="s">
        <v>173</v>
      </c>
      <c r="S31" s="183" t="s">
        <v>174</v>
      </c>
      <c r="T31" s="183" t="s">
        <v>175</v>
      </c>
      <c r="U31" s="183" t="s">
        <v>176</v>
      </c>
      <c r="V31" s="183" t="s">
        <v>177</v>
      </c>
      <c r="W31" s="183" t="s">
        <v>178</v>
      </c>
      <c r="X31" s="183" t="s">
        <v>179</v>
      </c>
      <c r="Y31" s="183" t="s">
        <v>180</v>
      </c>
      <c r="Z31" s="183" t="s">
        <v>181</v>
      </c>
      <c r="AA31" s="183" t="s">
        <v>39</v>
      </c>
    </row>
    <row r="32" spans="1:27" ht="11.25" customHeight="1" x14ac:dyDescent="0.2">
      <c r="A32" s="185" t="s">
        <v>206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205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198</v>
      </c>
    </row>
    <row r="37" spans="1:27" ht="11.25" customHeight="1" x14ac:dyDescent="0.2">
      <c r="A37" s="185" t="s">
        <v>203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204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206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205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203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204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206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205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199</v>
      </c>
    </row>
    <row r="49" spans="1:27" ht="11.25" customHeight="1" x14ac:dyDescent="0.2">
      <c r="A49" s="185" t="s">
        <v>41</v>
      </c>
      <c r="C49" s="188">
        <v>0</v>
      </c>
      <c r="D49" s="188">
        <v>3.52</v>
      </c>
      <c r="E49" s="188">
        <v>3.43</v>
      </c>
      <c r="F49" s="188">
        <v>3.32</v>
      </c>
      <c r="G49" s="188">
        <v>3.39</v>
      </c>
      <c r="H49" s="188">
        <v>3.47</v>
      </c>
      <c r="I49" s="188">
        <v>3.54</v>
      </c>
      <c r="J49" s="188">
        <v>3.61</v>
      </c>
      <c r="K49" s="188">
        <v>3.61</v>
      </c>
      <c r="L49" s="188">
        <v>3.65</v>
      </c>
      <c r="M49" s="188">
        <v>4.0599999999999996</v>
      </c>
      <c r="N49" s="188">
        <v>4.34</v>
      </c>
      <c r="O49" s="188">
        <v>4.47</v>
      </c>
      <c r="P49" s="188">
        <v>4.37</v>
      </c>
      <c r="Q49" s="188">
        <v>4.26</v>
      </c>
      <c r="R49" s="188">
        <v>4.09</v>
      </c>
      <c r="S49" s="188">
        <v>4.09</v>
      </c>
      <c r="T49" s="188">
        <v>4.1399999999999997</v>
      </c>
      <c r="U49" s="188">
        <v>4.1900000000000004</v>
      </c>
      <c r="V49" s="188">
        <v>4.26</v>
      </c>
      <c r="W49" s="188">
        <v>4.25</v>
      </c>
      <c r="X49" s="188">
        <v>4.3</v>
      </c>
      <c r="Y49" s="188">
        <v>4.54</v>
      </c>
      <c r="Z49" s="188">
        <v>4.76</v>
      </c>
      <c r="AA49" s="188"/>
    </row>
    <row r="50" spans="1:27" ht="11.25" customHeight="1" x14ac:dyDescent="0.2">
      <c r="A50" s="185" t="s">
        <v>198</v>
      </c>
      <c r="C50" s="188">
        <v>3.31</v>
      </c>
      <c r="D50" s="188">
        <v>3.26</v>
      </c>
      <c r="E50" s="188">
        <v>3.26</v>
      </c>
      <c r="F50" s="188">
        <v>3.18</v>
      </c>
      <c r="G50" s="188">
        <v>3.26</v>
      </c>
      <c r="H50" s="188">
        <v>3.35</v>
      </c>
      <c r="I50" s="188">
        <v>3.42</v>
      </c>
      <c r="J50" s="188">
        <v>3.48</v>
      </c>
      <c r="K50" s="188">
        <v>3.5</v>
      </c>
      <c r="L50" s="188">
        <v>3.55</v>
      </c>
      <c r="M50" s="188">
        <v>3.98</v>
      </c>
      <c r="N50" s="188">
        <v>4.26</v>
      </c>
      <c r="O50" s="188">
        <v>4.3899999999999997</v>
      </c>
      <c r="P50" s="188">
        <v>4.3</v>
      </c>
      <c r="Q50" s="188">
        <v>4.2</v>
      </c>
      <c r="R50" s="188">
        <v>4.01</v>
      </c>
      <c r="S50" s="188">
        <v>4.01</v>
      </c>
      <c r="T50" s="188">
        <v>4.0599999999999996</v>
      </c>
      <c r="U50" s="188">
        <v>4.12</v>
      </c>
      <c r="V50" s="188">
        <v>4.18</v>
      </c>
      <c r="W50" s="188">
        <v>4.17</v>
      </c>
      <c r="X50" s="188">
        <v>4.22</v>
      </c>
      <c r="Y50" s="188">
        <v>4.45</v>
      </c>
      <c r="Z50" s="188">
        <v>4.67</v>
      </c>
      <c r="AA50" s="188"/>
    </row>
    <row r="51" spans="1:27" ht="11.25" customHeight="1" x14ac:dyDescent="0.2">
      <c r="A51" s="185" t="s">
        <v>0</v>
      </c>
      <c r="C51" s="189">
        <v>-3.31</v>
      </c>
      <c r="D51" s="189">
        <v>0.26</v>
      </c>
      <c r="E51" s="189">
        <v>0.17</v>
      </c>
      <c r="F51" s="189">
        <v>0.14000000000000001</v>
      </c>
      <c r="G51" s="189">
        <v>0.13</v>
      </c>
      <c r="H51" s="189">
        <v>0.12</v>
      </c>
      <c r="I51" s="189">
        <v>0.12</v>
      </c>
      <c r="J51" s="189">
        <v>0.13</v>
      </c>
      <c r="K51" s="189">
        <v>0.11</v>
      </c>
      <c r="L51" s="189">
        <v>0.1</v>
      </c>
      <c r="M51" s="189">
        <v>7.9999999999999627E-2</v>
      </c>
      <c r="N51" s="189">
        <v>8.0000000000000071E-2</v>
      </c>
      <c r="O51" s="189">
        <v>8.0000000000000071E-2</v>
      </c>
      <c r="P51" s="189">
        <v>7.0000000000000284E-2</v>
      </c>
      <c r="Q51" s="189">
        <v>5.9999999999999609E-2</v>
      </c>
      <c r="R51" s="189">
        <v>8.0000000000000071E-2</v>
      </c>
      <c r="S51" s="189">
        <v>8.0000000000000071E-2</v>
      </c>
      <c r="T51" s="189">
        <v>8.0000000000000071E-2</v>
      </c>
      <c r="U51" s="189">
        <v>7.0000000000000284E-2</v>
      </c>
      <c r="V51" s="189">
        <v>8.0000000000000071E-2</v>
      </c>
      <c r="W51" s="189">
        <v>8.0000000000000071E-2</v>
      </c>
      <c r="X51" s="189">
        <v>8.0000000000000071E-2</v>
      </c>
      <c r="Y51" s="189">
        <v>8.9999999999999858E-2</v>
      </c>
      <c r="Z51" s="189">
        <v>8.9999999999999858E-2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5.0681000000000003</v>
      </c>
      <c r="D54" s="188">
        <v>5.0681000000000003</v>
      </c>
      <c r="E54" s="188">
        <v>5.0681000000000003</v>
      </c>
      <c r="F54" s="188">
        <v>4.4021999999999997</v>
      </c>
      <c r="G54" s="188">
        <v>4.4021999999999997</v>
      </c>
      <c r="H54" s="188">
        <v>4.4021999999999997</v>
      </c>
      <c r="I54" s="188">
        <v>4.4021999999999997</v>
      </c>
      <c r="J54" s="188">
        <v>4.4021999999999997</v>
      </c>
      <c r="K54" s="188">
        <v>4.4021999999999997</v>
      </c>
      <c r="L54" s="188">
        <v>4.4021999999999997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5.0670999999999999</v>
      </c>
      <c r="D55" s="188">
        <v>5.0670999999999999</v>
      </c>
      <c r="E55" s="188">
        <v>5.0670999999999999</v>
      </c>
      <c r="F55" s="188">
        <v>4.3406000000000002</v>
      </c>
      <c r="G55" s="188">
        <v>4.3406000000000002</v>
      </c>
      <c r="H55" s="188">
        <v>4.3406000000000002</v>
      </c>
      <c r="I55" s="188">
        <v>4.3406000000000002</v>
      </c>
      <c r="J55" s="188">
        <v>4.3406000000000002</v>
      </c>
      <c r="K55" s="188">
        <v>4.3406000000000002</v>
      </c>
      <c r="L55" s="188">
        <v>4.3406000000000002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200</v>
      </c>
    </row>
    <row r="58" spans="1:27" ht="11.25" customHeight="1" x14ac:dyDescent="0.2">
      <c r="A58" s="185" t="s">
        <v>201</v>
      </c>
      <c r="C58" s="186">
        <v>-5483</v>
      </c>
      <c r="D58" s="186">
        <v>-4938</v>
      </c>
      <c r="E58" s="186">
        <v>-5454</v>
      </c>
      <c r="F58" s="186">
        <v>-52389</v>
      </c>
      <c r="G58" s="186">
        <v>-54113</v>
      </c>
      <c r="H58" s="186">
        <v>-52247</v>
      </c>
      <c r="I58" s="186">
        <v>-53869</v>
      </c>
      <c r="J58" s="186">
        <v>-53744</v>
      </c>
      <c r="K58" s="186">
        <v>-51889</v>
      </c>
      <c r="L58" s="186">
        <v>-53493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-387619</v>
      </c>
    </row>
    <row r="59" spans="1:27" ht="11.25" customHeight="1" thickBot="1" x14ac:dyDescent="0.25">
      <c r="A59" s="185" t="s">
        <v>207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-5483</v>
      </c>
      <c r="D60" s="193">
        <v>-4938</v>
      </c>
      <c r="E60" s="193">
        <v>-5454</v>
      </c>
      <c r="F60" s="193">
        <v>-52389</v>
      </c>
      <c r="G60" s="193">
        <v>-54113</v>
      </c>
      <c r="H60" s="193">
        <v>-52247</v>
      </c>
      <c r="I60" s="193">
        <v>-53869</v>
      </c>
      <c r="J60" s="193">
        <v>-53744</v>
      </c>
      <c r="K60" s="193">
        <v>-51889</v>
      </c>
      <c r="L60" s="193">
        <v>-53493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-387619</v>
      </c>
    </row>
    <row r="61" spans="1:27" ht="11.25" customHeight="1" x14ac:dyDescent="0.2">
      <c r="A61" s="185" t="s">
        <v>2</v>
      </c>
      <c r="C61" s="186">
        <v>-5483</v>
      </c>
      <c r="D61" s="186">
        <v>-4938</v>
      </c>
      <c r="E61" s="186">
        <v>-5453</v>
      </c>
      <c r="F61" s="186">
        <v>-52384</v>
      </c>
      <c r="G61" s="186">
        <v>-54109</v>
      </c>
      <c r="H61" s="186">
        <v>-52244</v>
      </c>
      <c r="I61" s="186">
        <v>-53865</v>
      </c>
      <c r="J61" s="186">
        <v>-53740</v>
      </c>
      <c r="K61" s="186">
        <v>-51885</v>
      </c>
      <c r="L61" s="186">
        <v>-53489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-387590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-1</v>
      </c>
      <c r="F62" s="187">
        <v>-5</v>
      </c>
      <c r="G62" s="187">
        <v>-4</v>
      </c>
      <c r="H62" s="187">
        <v>-3</v>
      </c>
      <c r="I62" s="187">
        <v>-4</v>
      </c>
      <c r="J62" s="187">
        <v>-4</v>
      </c>
      <c r="K62" s="187">
        <v>-4</v>
      </c>
      <c r="L62" s="187">
        <v>-4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-29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202</v>
      </c>
      <c r="C66" s="183" t="s">
        <v>158</v>
      </c>
      <c r="D66" s="183" t="s">
        <v>159</v>
      </c>
      <c r="E66" s="183" t="s">
        <v>160</v>
      </c>
      <c r="F66" s="183" t="s">
        <v>161</v>
      </c>
      <c r="G66" s="183" t="s">
        <v>162</v>
      </c>
      <c r="H66" s="183" t="s">
        <v>163</v>
      </c>
      <c r="I66" s="183" t="s">
        <v>164</v>
      </c>
      <c r="J66" s="183" t="s">
        <v>165</v>
      </c>
      <c r="K66" s="183" t="s">
        <v>166</v>
      </c>
      <c r="L66" s="183" t="s">
        <v>167</v>
      </c>
      <c r="M66" s="183" t="s">
        <v>168</v>
      </c>
      <c r="N66" s="183" t="s">
        <v>169</v>
      </c>
      <c r="O66" s="183" t="s">
        <v>170</v>
      </c>
      <c r="P66" s="183" t="s">
        <v>171</v>
      </c>
      <c r="Q66" s="183" t="s">
        <v>172</v>
      </c>
      <c r="R66" s="183" t="s">
        <v>173</v>
      </c>
      <c r="S66" s="183" t="s">
        <v>174</v>
      </c>
      <c r="T66" s="183" t="s">
        <v>175</v>
      </c>
      <c r="U66" s="183" t="s">
        <v>176</v>
      </c>
      <c r="V66" s="183" t="s">
        <v>177</v>
      </c>
      <c r="W66" s="183" t="s">
        <v>178</v>
      </c>
      <c r="X66" s="183" t="s">
        <v>179</v>
      </c>
      <c r="Y66" s="183" t="s">
        <v>180</v>
      </c>
      <c r="Z66" s="183" t="s">
        <v>181</v>
      </c>
      <c r="AA66" s="183" t="s">
        <v>39</v>
      </c>
    </row>
    <row r="67" spans="1:27" ht="11.25" customHeight="1" x14ac:dyDescent="0.2">
      <c r="A67" s="185" t="s">
        <v>203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204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205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206</v>
      </c>
      <c r="C71" s="183" t="s">
        <v>158</v>
      </c>
      <c r="D71" s="183" t="s">
        <v>159</v>
      </c>
      <c r="E71" s="183" t="s">
        <v>160</v>
      </c>
      <c r="F71" s="183" t="s">
        <v>161</v>
      </c>
      <c r="G71" s="183" t="s">
        <v>162</v>
      </c>
      <c r="H71" s="183" t="s">
        <v>163</v>
      </c>
      <c r="I71" s="183" t="s">
        <v>164</v>
      </c>
      <c r="J71" s="183" t="s">
        <v>165</v>
      </c>
      <c r="K71" s="183" t="s">
        <v>166</v>
      </c>
      <c r="L71" s="183" t="s">
        <v>167</v>
      </c>
      <c r="M71" s="183" t="s">
        <v>168</v>
      </c>
      <c r="N71" s="183" t="s">
        <v>169</v>
      </c>
      <c r="O71" s="183" t="s">
        <v>170</v>
      </c>
      <c r="P71" s="183" t="s">
        <v>171</v>
      </c>
      <c r="Q71" s="183" t="s">
        <v>172</v>
      </c>
      <c r="R71" s="183" t="s">
        <v>173</v>
      </c>
      <c r="S71" s="183" t="s">
        <v>174</v>
      </c>
      <c r="T71" s="183" t="s">
        <v>175</v>
      </c>
      <c r="U71" s="183" t="s">
        <v>176</v>
      </c>
      <c r="V71" s="183" t="s">
        <v>177</v>
      </c>
      <c r="W71" s="183" t="s">
        <v>178</v>
      </c>
      <c r="X71" s="183" t="s">
        <v>179</v>
      </c>
      <c r="Y71" s="183" t="s">
        <v>180</v>
      </c>
      <c r="Z71" s="183" t="s">
        <v>181</v>
      </c>
      <c r="AA71" s="183" t="s">
        <v>39</v>
      </c>
    </row>
    <row r="72" spans="1:27" ht="11.25" customHeight="1" x14ac:dyDescent="0.2">
      <c r="A72" s="185" t="s">
        <v>206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205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198</v>
      </c>
    </row>
    <row r="77" spans="1:27" ht="11.25" customHeight="1" x14ac:dyDescent="0.2">
      <c r="A77" s="185" t="s">
        <v>203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204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206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205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203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204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206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205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199</v>
      </c>
    </row>
    <row r="89" spans="1:27" ht="11.25" customHeight="1" x14ac:dyDescent="0.2">
      <c r="A89" s="185" t="s">
        <v>41</v>
      </c>
      <c r="C89" s="188">
        <v>0</v>
      </c>
      <c r="D89" s="188">
        <v>2.36</v>
      </c>
      <c r="E89" s="188">
        <v>2.25</v>
      </c>
      <c r="F89" s="188">
        <v>2.13</v>
      </c>
      <c r="G89" s="188">
        <v>2.1800000000000002</v>
      </c>
      <c r="H89" s="188">
        <v>2.23</v>
      </c>
      <c r="I89" s="188">
        <v>2.2799999999999998</v>
      </c>
      <c r="J89" s="188">
        <v>2.33</v>
      </c>
      <c r="K89" s="188">
        <v>2.33</v>
      </c>
      <c r="L89" s="188">
        <v>2.36</v>
      </c>
      <c r="M89" s="188">
        <v>2.83</v>
      </c>
      <c r="N89" s="188">
        <v>3.01</v>
      </c>
      <c r="O89" s="188">
        <v>3.1</v>
      </c>
      <c r="P89" s="188">
        <v>3.03</v>
      </c>
      <c r="Q89" s="188">
        <v>2.96</v>
      </c>
      <c r="R89" s="188">
        <v>2.74</v>
      </c>
      <c r="S89" s="188">
        <v>2.74</v>
      </c>
      <c r="T89" s="188">
        <v>2.78</v>
      </c>
      <c r="U89" s="188">
        <v>2.81</v>
      </c>
      <c r="V89" s="188">
        <v>2.85</v>
      </c>
      <c r="W89" s="188">
        <v>2.85</v>
      </c>
      <c r="X89" s="188">
        <v>2.88</v>
      </c>
      <c r="Y89" s="188">
        <v>3.22</v>
      </c>
      <c r="Z89" s="188">
        <v>3.37</v>
      </c>
      <c r="AA89" s="188"/>
    </row>
    <row r="90" spans="1:27" ht="11.25" customHeight="1" x14ac:dyDescent="0.2">
      <c r="A90" s="185" t="s">
        <v>198</v>
      </c>
      <c r="C90" s="188">
        <v>2.31</v>
      </c>
      <c r="D90" s="188">
        <v>2.29</v>
      </c>
      <c r="E90" s="188">
        <v>2.19</v>
      </c>
      <c r="F90" s="188">
        <v>2.04</v>
      </c>
      <c r="G90" s="188">
        <v>2.09</v>
      </c>
      <c r="H90" s="188">
        <v>2.15</v>
      </c>
      <c r="I90" s="188">
        <v>2.2000000000000002</v>
      </c>
      <c r="J90" s="188">
        <v>2.25</v>
      </c>
      <c r="K90" s="188">
        <v>2.2599999999999998</v>
      </c>
      <c r="L90" s="188">
        <v>2.29</v>
      </c>
      <c r="M90" s="188">
        <v>2.75</v>
      </c>
      <c r="N90" s="188">
        <v>2.94</v>
      </c>
      <c r="O90" s="188">
        <v>3.03</v>
      </c>
      <c r="P90" s="188">
        <v>2.97</v>
      </c>
      <c r="Q90" s="188">
        <v>2.9</v>
      </c>
      <c r="R90" s="188">
        <v>2.69</v>
      </c>
      <c r="S90" s="188">
        <v>2.69</v>
      </c>
      <c r="T90" s="188">
        <v>2.72</v>
      </c>
      <c r="U90" s="188">
        <v>2.76</v>
      </c>
      <c r="V90" s="188">
        <v>2.8</v>
      </c>
      <c r="W90" s="188">
        <v>2.8</v>
      </c>
      <c r="X90" s="188">
        <v>2.83</v>
      </c>
      <c r="Y90" s="188">
        <v>3.17</v>
      </c>
      <c r="Z90" s="188">
        <v>3.32</v>
      </c>
      <c r="AA90" s="188"/>
    </row>
    <row r="91" spans="1:27" ht="11.25" customHeight="1" x14ac:dyDescent="0.2">
      <c r="A91" s="185" t="s">
        <v>0</v>
      </c>
      <c r="C91" s="189">
        <v>-2.31</v>
      </c>
      <c r="D91" s="189">
        <v>6.999999999999984E-2</v>
      </c>
      <c r="E91" s="189">
        <v>6.0000000000000053E-2</v>
      </c>
      <c r="F91" s="189">
        <v>8.9999999999999858E-2</v>
      </c>
      <c r="G91" s="189">
        <v>9.0000000000000302E-2</v>
      </c>
      <c r="H91" s="189">
        <v>8.0000000000000071E-2</v>
      </c>
      <c r="I91" s="189">
        <v>7.9999999999999627E-2</v>
      </c>
      <c r="J91" s="189">
        <v>8.0000000000000071E-2</v>
      </c>
      <c r="K91" s="189">
        <v>7.0000000000000284E-2</v>
      </c>
      <c r="L91" s="189">
        <v>6.999999999999984E-2</v>
      </c>
      <c r="M91" s="189">
        <v>8.0000000000000071E-2</v>
      </c>
      <c r="N91" s="189">
        <v>6.999999999999984E-2</v>
      </c>
      <c r="O91" s="189">
        <v>7.0000000000000284E-2</v>
      </c>
      <c r="P91" s="189">
        <v>5.9999999999999609E-2</v>
      </c>
      <c r="Q91" s="189">
        <v>6.0000000000000053E-2</v>
      </c>
      <c r="R91" s="189">
        <v>5.0000000000000266E-2</v>
      </c>
      <c r="S91" s="189">
        <v>5.0000000000000266E-2</v>
      </c>
      <c r="T91" s="189">
        <v>5.9999999999999609E-2</v>
      </c>
      <c r="U91" s="189">
        <v>5.0000000000000266E-2</v>
      </c>
      <c r="V91" s="189">
        <v>5.0000000000000266E-2</v>
      </c>
      <c r="W91" s="189">
        <v>5.0000000000000266E-2</v>
      </c>
      <c r="X91" s="189">
        <v>4.9999999999999822E-2</v>
      </c>
      <c r="Y91" s="189">
        <v>5.0000000000000266E-2</v>
      </c>
      <c r="Z91" s="189">
        <v>5.0000000000000266E-2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2.3010000000000002</v>
      </c>
      <c r="G94" s="188">
        <v>2.3010000000000002</v>
      </c>
      <c r="H94" s="188">
        <v>2.3010000000000002</v>
      </c>
      <c r="I94" s="188">
        <v>2.3010000000000002</v>
      </c>
      <c r="J94" s="188">
        <v>2.3010000000000002</v>
      </c>
      <c r="K94" s="188">
        <v>2.3010000000000002</v>
      </c>
      <c r="L94" s="188">
        <v>2.3010000000000002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2.33</v>
      </c>
      <c r="G95" s="188">
        <v>2.33</v>
      </c>
      <c r="H95" s="188">
        <v>2.33</v>
      </c>
      <c r="I95" s="188">
        <v>2.33</v>
      </c>
      <c r="J95" s="188">
        <v>2.33</v>
      </c>
      <c r="K95" s="188">
        <v>2.33</v>
      </c>
      <c r="L95" s="188">
        <v>2.33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200</v>
      </c>
    </row>
    <row r="98" spans="1:27" ht="11.25" customHeight="1" x14ac:dyDescent="0.2">
      <c r="A98" s="185" t="s">
        <v>201</v>
      </c>
      <c r="C98" s="186">
        <v>0</v>
      </c>
      <c r="D98" s="186">
        <v>0</v>
      </c>
      <c r="E98" s="186">
        <v>0</v>
      </c>
      <c r="F98" s="186">
        <v>21565</v>
      </c>
      <c r="G98" s="186">
        <v>22274</v>
      </c>
      <c r="H98" s="186">
        <v>21507</v>
      </c>
      <c r="I98" s="186">
        <v>22174</v>
      </c>
      <c r="J98" s="186">
        <v>22123</v>
      </c>
      <c r="K98" s="186">
        <v>21359</v>
      </c>
      <c r="L98" s="186">
        <v>22019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153021</v>
      </c>
    </row>
    <row r="99" spans="1:27" ht="11.25" customHeight="1" thickBot="1" x14ac:dyDescent="0.25">
      <c r="A99" s="185" t="s">
        <v>207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21565</v>
      </c>
      <c r="G100" s="193">
        <v>22274</v>
      </c>
      <c r="H100" s="193">
        <v>21507</v>
      </c>
      <c r="I100" s="193">
        <v>22174</v>
      </c>
      <c r="J100" s="193">
        <v>22123</v>
      </c>
      <c r="K100" s="193">
        <v>21359</v>
      </c>
      <c r="L100" s="193">
        <v>22019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153021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21563</v>
      </c>
      <c r="G101" s="186">
        <v>22273</v>
      </c>
      <c r="H101" s="186">
        <v>21505</v>
      </c>
      <c r="I101" s="186">
        <v>22172</v>
      </c>
      <c r="J101" s="186">
        <v>22121</v>
      </c>
      <c r="K101" s="186">
        <v>21358</v>
      </c>
      <c r="L101" s="186">
        <v>22018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153010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2</v>
      </c>
      <c r="G102" s="187">
        <v>1</v>
      </c>
      <c r="H102" s="187">
        <v>2</v>
      </c>
      <c r="I102" s="187">
        <v>2</v>
      </c>
      <c r="J102" s="187">
        <v>2</v>
      </c>
      <c r="K102" s="187">
        <v>1</v>
      </c>
      <c r="L102" s="187">
        <v>1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11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202</v>
      </c>
      <c r="C106" s="183" t="s">
        <v>158</v>
      </c>
      <c r="D106" s="183" t="s">
        <v>159</v>
      </c>
      <c r="E106" s="183" t="s">
        <v>160</v>
      </c>
      <c r="F106" s="183" t="s">
        <v>161</v>
      </c>
      <c r="G106" s="183" t="s">
        <v>162</v>
      </c>
      <c r="H106" s="183" t="s">
        <v>163</v>
      </c>
      <c r="I106" s="183" t="s">
        <v>164</v>
      </c>
      <c r="J106" s="183" t="s">
        <v>165</v>
      </c>
      <c r="K106" s="183" t="s">
        <v>166</v>
      </c>
      <c r="L106" s="183" t="s">
        <v>167</v>
      </c>
      <c r="M106" s="183" t="s">
        <v>168</v>
      </c>
      <c r="N106" s="183" t="s">
        <v>169</v>
      </c>
      <c r="O106" s="183" t="s">
        <v>170</v>
      </c>
      <c r="P106" s="183" t="s">
        <v>171</v>
      </c>
      <c r="Q106" s="183" t="s">
        <v>172</v>
      </c>
      <c r="R106" s="183" t="s">
        <v>173</v>
      </c>
      <c r="S106" s="183" t="s">
        <v>174</v>
      </c>
      <c r="T106" s="183" t="s">
        <v>175</v>
      </c>
      <c r="U106" s="183" t="s">
        <v>176</v>
      </c>
      <c r="V106" s="183" t="s">
        <v>177</v>
      </c>
      <c r="W106" s="183" t="s">
        <v>178</v>
      </c>
      <c r="X106" s="183" t="s">
        <v>179</v>
      </c>
      <c r="Y106" s="183" t="s">
        <v>180</v>
      </c>
      <c r="Z106" s="183" t="s">
        <v>181</v>
      </c>
      <c r="AA106" s="183" t="s">
        <v>39</v>
      </c>
    </row>
    <row r="107" spans="1:27" ht="11.25" customHeight="1" x14ac:dyDescent="0.2">
      <c r="A107" s="185" t="s">
        <v>203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204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205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206</v>
      </c>
      <c r="C111" s="183" t="s">
        <v>158</v>
      </c>
      <c r="D111" s="183" t="s">
        <v>159</v>
      </c>
      <c r="E111" s="183" t="s">
        <v>160</v>
      </c>
      <c r="F111" s="183" t="s">
        <v>161</v>
      </c>
      <c r="G111" s="183" t="s">
        <v>162</v>
      </c>
      <c r="H111" s="183" t="s">
        <v>163</v>
      </c>
      <c r="I111" s="183" t="s">
        <v>164</v>
      </c>
      <c r="J111" s="183" t="s">
        <v>165</v>
      </c>
      <c r="K111" s="183" t="s">
        <v>166</v>
      </c>
      <c r="L111" s="183" t="s">
        <v>167</v>
      </c>
      <c r="M111" s="183" t="s">
        <v>168</v>
      </c>
      <c r="N111" s="183" t="s">
        <v>169</v>
      </c>
      <c r="O111" s="183" t="s">
        <v>170</v>
      </c>
      <c r="P111" s="183" t="s">
        <v>171</v>
      </c>
      <c r="Q111" s="183" t="s">
        <v>172</v>
      </c>
      <c r="R111" s="183" t="s">
        <v>173</v>
      </c>
      <c r="S111" s="183" t="s">
        <v>174</v>
      </c>
      <c r="T111" s="183" t="s">
        <v>175</v>
      </c>
      <c r="U111" s="183" t="s">
        <v>176</v>
      </c>
      <c r="V111" s="183" t="s">
        <v>177</v>
      </c>
      <c r="W111" s="183" t="s">
        <v>178</v>
      </c>
      <c r="X111" s="183" t="s">
        <v>179</v>
      </c>
      <c r="Y111" s="183" t="s">
        <v>180</v>
      </c>
      <c r="Z111" s="183" t="s">
        <v>181</v>
      </c>
      <c r="AA111" s="183" t="s">
        <v>39</v>
      </c>
    </row>
    <row r="112" spans="1:27" ht="11.25" customHeight="1" x14ac:dyDescent="0.2">
      <c r="A112" s="185" t="s">
        <v>206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205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198</v>
      </c>
    </row>
    <row r="117" spans="1:27" ht="11.25" customHeight="1" x14ac:dyDescent="0.2">
      <c r="A117" s="185" t="s">
        <v>203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204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206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205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203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204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206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205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199</v>
      </c>
    </row>
    <row r="129" spans="1:27" ht="11.25" customHeight="1" x14ac:dyDescent="0.2">
      <c r="A129" s="185" t="s">
        <v>41</v>
      </c>
      <c r="C129" s="188">
        <v>0</v>
      </c>
      <c r="D129" s="188">
        <v>2.6040000000000001</v>
      </c>
      <c r="E129" s="188">
        <v>2.371</v>
      </c>
      <c r="F129" s="188">
        <v>2.294</v>
      </c>
      <c r="G129" s="188">
        <v>2.339</v>
      </c>
      <c r="H129" s="188">
        <v>2.3940000000000001</v>
      </c>
      <c r="I129" s="188">
        <v>2.44</v>
      </c>
      <c r="J129" s="188">
        <v>2.4860000000000002</v>
      </c>
      <c r="K129" s="188">
        <v>2.4889999999999999</v>
      </c>
      <c r="L129" s="188">
        <v>2.5169999999999999</v>
      </c>
      <c r="M129" s="188">
        <v>3.1850000000000001</v>
      </c>
      <c r="N129" s="188">
        <v>3.3730000000000002</v>
      </c>
      <c r="O129" s="188">
        <v>3.46</v>
      </c>
      <c r="P129" s="188">
        <v>3.39</v>
      </c>
      <c r="Q129" s="188">
        <v>3.32</v>
      </c>
      <c r="R129" s="188">
        <v>2.9350000000000001</v>
      </c>
      <c r="S129" s="188">
        <v>2.9350000000000001</v>
      </c>
      <c r="T129" s="188">
        <v>2.97</v>
      </c>
      <c r="U129" s="188">
        <v>3.0049999999999999</v>
      </c>
      <c r="V129" s="188">
        <v>3.0470000000000002</v>
      </c>
      <c r="W129" s="188">
        <v>3.0419999999999998</v>
      </c>
      <c r="X129" s="188">
        <v>3.077</v>
      </c>
      <c r="Y129" s="188">
        <v>3.5939999999999999</v>
      </c>
      <c r="Z129" s="188">
        <v>3.742</v>
      </c>
      <c r="AA129" s="188"/>
    </row>
    <row r="130" spans="1:27" ht="11.25" customHeight="1" x14ac:dyDescent="0.2">
      <c r="A130" s="185" t="s">
        <v>198</v>
      </c>
      <c r="C130" s="188">
        <v>2.395</v>
      </c>
      <c r="D130" s="188">
        <v>2.3889999999999998</v>
      </c>
      <c r="E130" s="188">
        <v>2.27</v>
      </c>
      <c r="F130" s="188">
        <v>2.198</v>
      </c>
      <c r="G130" s="188">
        <v>2.2490000000000001</v>
      </c>
      <c r="H130" s="188">
        <v>2.3079999999999998</v>
      </c>
      <c r="I130" s="188">
        <v>2.3559999999999999</v>
      </c>
      <c r="J130" s="188">
        <v>2.4009999999999998</v>
      </c>
      <c r="K130" s="188">
        <v>2.411</v>
      </c>
      <c r="L130" s="188">
        <v>2.4460000000000002</v>
      </c>
      <c r="M130" s="188">
        <v>3.1280000000000001</v>
      </c>
      <c r="N130" s="188">
        <v>3.3180000000000001</v>
      </c>
      <c r="O130" s="188">
        <v>3.4079999999999999</v>
      </c>
      <c r="P130" s="188">
        <v>3.3479999999999999</v>
      </c>
      <c r="Q130" s="188">
        <v>3.278</v>
      </c>
      <c r="R130" s="188">
        <v>2.863</v>
      </c>
      <c r="S130" s="188">
        <v>2.863</v>
      </c>
      <c r="T130" s="188">
        <v>2.8980000000000001</v>
      </c>
      <c r="U130" s="188">
        <v>2.9329999999999998</v>
      </c>
      <c r="V130" s="188">
        <v>2.9750000000000001</v>
      </c>
      <c r="W130" s="188">
        <v>2.97</v>
      </c>
      <c r="X130" s="188">
        <v>3.0049999999999999</v>
      </c>
      <c r="Y130" s="188">
        <v>3.5419999999999998</v>
      </c>
      <c r="Z130" s="188">
        <v>3.69</v>
      </c>
      <c r="AA130" s="188"/>
    </row>
    <row r="131" spans="1:27" ht="11.25" customHeight="1" x14ac:dyDescent="0.2">
      <c r="A131" s="185" t="s">
        <v>0</v>
      </c>
      <c r="C131" s="189">
        <v>-2.395</v>
      </c>
      <c r="D131" s="189">
        <v>0.215</v>
      </c>
      <c r="E131" s="189">
        <v>0.10099999999999998</v>
      </c>
      <c r="F131" s="189">
        <v>9.6000000000000085E-2</v>
      </c>
      <c r="G131" s="189">
        <v>8.9999999999999858E-2</v>
      </c>
      <c r="H131" s="189">
        <v>8.6000000000000298E-2</v>
      </c>
      <c r="I131" s="189">
        <v>8.4000000000000075E-2</v>
      </c>
      <c r="J131" s="189">
        <v>8.5000000000000409E-2</v>
      </c>
      <c r="K131" s="189">
        <v>7.7999999999999847E-2</v>
      </c>
      <c r="L131" s="189">
        <v>7.099999999999973E-2</v>
      </c>
      <c r="M131" s="189">
        <v>5.699999999999994E-2</v>
      </c>
      <c r="N131" s="189">
        <v>5.500000000000016E-2</v>
      </c>
      <c r="O131" s="189">
        <v>5.2000000000000046E-2</v>
      </c>
      <c r="P131" s="189">
        <v>4.2000000000000259E-2</v>
      </c>
      <c r="Q131" s="189">
        <v>4.1999999999999815E-2</v>
      </c>
      <c r="R131" s="189">
        <v>7.2000000000000064E-2</v>
      </c>
      <c r="S131" s="189">
        <v>7.2000000000000064E-2</v>
      </c>
      <c r="T131" s="189">
        <v>7.2000000000000064E-2</v>
      </c>
      <c r="U131" s="189">
        <v>7.2000000000000064E-2</v>
      </c>
      <c r="V131" s="189">
        <v>7.2000000000000064E-2</v>
      </c>
      <c r="W131" s="189">
        <v>7.199999999999962E-2</v>
      </c>
      <c r="X131" s="189">
        <v>7.2000000000000064E-2</v>
      </c>
      <c r="Y131" s="189">
        <v>5.2000000000000046E-2</v>
      </c>
      <c r="Z131" s="189">
        <v>5.2000000000000046E-2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4.2577999999999996</v>
      </c>
      <c r="D134" s="188">
        <v>4.2577999999999996</v>
      </c>
      <c r="E134" s="188">
        <v>4.2577999999999996</v>
      </c>
      <c r="F134" s="188">
        <v>3.2256</v>
      </c>
      <c r="G134" s="188">
        <v>3.2256</v>
      </c>
      <c r="H134" s="188">
        <v>3.2256</v>
      </c>
      <c r="I134" s="188">
        <v>3.2256</v>
      </c>
      <c r="J134" s="188">
        <v>3.2256</v>
      </c>
      <c r="K134" s="188">
        <v>3.2256</v>
      </c>
      <c r="L134" s="188">
        <v>3.2256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4.3777999999999997</v>
      </c>
      <c r="D135" s="188">
        <v>4.3777999999999997</v>
      </c>
      <c r="E135" s="188">
        <v>4.3777999999999997</v>
      </c>
      <c r="F135" s="188">
        <v>3.2469000000000001</v>
      </c>
      <c r="G135" s="188">
        <v>3.2469000000000001</v>
      </c>
      <c r="H135" s="188">
        <v>3.2469000000000001</v>
      </c>
      <c r="I135" s="188">
        <v>3.2469000000000001</v>
      </c>
      <c r="J135" s="188">
        <v>3.2469000000000001</v>
      </c>
      <c r="K135" s="188">
        <v>3.2469000000000001</v>
      </c>
      <c r="L135" s="188">
        <v>3.2469000000000001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200</v>
      </c>
    </row>
    <row r="138" spans="1:27" ht="11.25" customHeight="1" x14ac:dyDescent="0.2">
      <c r="A138" s="185" t="s">
        <v>201</v>
      </c>
      <c r="C138" s="186">
        <v>167182</v>
      </c>
      <c r="D138" s="186">
        <v>150568</v>
      </c>
      <c r="E138" s="190">
        <v>166295</v>
      </c>
      <c r="F138" s="190">
        <v>25283</v>
      </c>
      <c r="G138" s="190">
        <v>26115</v>
      </c>
      <c r="H138" s="190">
        <v>25215</v>
      </c>
      <c r="I138" s="190">
        <v>25997</v>
      </c>
      <c r="J138" s="186">
        <v>25937</v>
      </c>
      <c r="K138" s="186">
        <v>25042</v>
      </c>
      <c r="L138" s="186">
        <v>25816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663450</v>
      </c>
    </row>
    <row r="139" spans="1:27" ht="11.25" customHeight="1" thickBot="1" x14ac:dyDescent="0.25">
      <c r="A139" s="185" t="s">
        <v>207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167182</v>
      </c>
      <c r="D140" s="193">
        <v>150568</v>
      </c>
      <c r="E140" s="193">
        <v>166295</v>
      </c>
      <c r="F140" s="193">
        <v>25283</v>
      </c>
      <c r="G140" s="193">
        <v>26115</v>
      </c>
      <c r="H140" s="193">
        <v>25215</v>
      </c>
      <c r="I140" s="193">
        <v>25997</v>
      </c>
      <c r="J140" s="193">
        <v>25937</v>
      </c>
      <c r="K140" s="193">
        <v>25042</v>
      </c>
      <c r="L140" s="193">
        <v>25816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663450</v>
      </c>
    </row>
    <row r="141" spans="1:27" ht="11.25" customHeight="1" x14ac:dyDescent="0.2">
      <c r="A141" s="185" t="s">
        <v>2</v>
      </c>
      <c r="C141" s="186">
        <v>167166</v>
      </c>
      <c r="D141" s="186">
        <v>150554</v>
      </c>
      <c r="E141" s="186">
        <v>166280</v>
      </c>
      <c r="F141" s="186">
        <v>25281</v>
      </c>
      <c r="G141" s="186">
        <v>26113</v>
      </c>
      <c r="H141" s="186">
        <v>25213</v>
      </c>
      <c r="I141" s="186">
        <v>25995</v>
      </c>
      <c r="J141" s="186">
        <v>25935</v>
      </c>
      <c r="K141" s="186">
        <v>25040</v>
      </c>
      <c r="L141" s="186">
        <v>25814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663391</v>
      </c>
    </row>
    <row r="142" spans="1:27" ht="11.25" customHeight="1" x14ac:dyDescent="0.2">
      <c r="A142" s="185" t="s">
        <v>0</v>
      </c>
      <c r="C142" s="187">
        <v>16</v>
      </c>
      <c r="D142" s="187">
        <v>14</v>
      </c>
      <c r="E142" s="187">
        <v>15</v>
      </c>
      <c r="F142" s="187">
        <v>2</v>
      </c>
      <c r="G142" s="187">
        <v>2</v>
      </c>
      <c r="H142" s="187">
        <v>2</v>
      </c>
      <c r="I142" s="187">
        <v>2</v>
      </c>
      <c r="J142" s="187">
        <v>2</v>
      </c>
      <c r="K142" s="187">
        <v>2</v>
      </c>
      <c r="L142" s="187">
        <v>2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59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A142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210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156</v>
      </c>
    </row>
    <row r="4" spans="1:27" ht="12" customHeight="1" x14ac:dyDescent="0.2">
      <c r="A4" s="178" t="s">
        <v>157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158</v>
      </c>
      <c r="D8" s="183" t="s">
        <v>159</v>
      </c>
      <c r="E8" s="183" t="s">
        <v>160</v>
      </c>
      <c r="F8" s="183" t="s">
        <v>161</v>
      </c>
      <c r="G8" s="183" t="s">
        <v>162</v>
      </c>
      <c r="H8" s="183" t="s">
        <v>163</v>
      </c>
      <c r="I8" s="183" t="s">
        <v>164</v>
      </c>
      <c r="J8" s="183" t="s">
        <v>165</v>
      </c>
      <c r="K8" s="183" t="s">
        <v>166</v>
      </c>
      <c r="L8" s="183" t="s">
        <v>167</v>
      </c>
      <c r="M8" s="183" t="s">
        <v>168</v>
      </c>
      <c r="N8" s="183" t="s">
        <v>169</v>
      </c>
      <c r="O8" s="183" t="s">
        <v>170</v>
      </c>
      <c r="P8" s="183" t="s">
        <v>171</v>
      </c>
      <c r="Q8" s="183" t="s">
        <v>172</v>
      </c>
      <c r="R8" s="183" t="s">
        <v>173</v>
      </c>
      <c r="S8" s="183" t="s">
        <v>174</v>
      </c>
      <c r="T8" s="183" t="s">
        <v>175</v>
      </c>
      <c r="U8" s="183" t="s">
        <v>176</v>
      </c>
      <c r="V8" s="183" t="s">
        <v>177</v>
      </c>
      <c r="W8" s="183" t="s">
        <v>178</v>
      </c>
      <c r="X8" s="183" t="s">
        <v>179</v>
      </c>
      <c r="Y8" s="183" t="s">
        <v>180</v>
      </c>
      <c r="Z8" s="183" t="s">
        <v>181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198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199</v>
      </c>
    </row>
    <row r="15" spans="1:27" ht="11.25" customHeight="1" x14ac:dyDescent="0.2">
      <c r="A15" s="185" t="s">
        <v>41</v>
      </c>
      <c r="C15" s="188">
        <v>0</v>
      </c>
      <c r="D15" s="188">
        <v>2.77</v>
      </c>
      <c r="E15" s="188">
        <v>2.75</v>
      </c>
      <c r="F15" s="188">
        <v>2.72</v>
      </c>
      <c r="G15" s="188">
        <v>2.77</v>
      </c>
      <c r="H15" s="188">
        <v>2.82</v>
      </c>
      <c r="I15" s="188">
        <v>2.87</v>
      </c>
      <c r="J15" s="188">
        <v>2.92</v>
      </c>
      <c r="K15" s="188">
        <v>2.92</v>
      </c>
      <c r="L15" s="188">
        <v>2.95</v>
      </c>
      <c r="M15" s="188">
        <v>3.14</v>
      </c>
      <c r="N15" s="188">
        <v>3.32</v>
      </c>
      <c r="O15" s="188">
        <v>3.41</v>
      </c>
      <c r="P15" s="188">
        <v>3.34</v>
      </c>
      <c r="Q15" s="188">
        <v>3.27</v>
      </c>
      <c r="R15" s="188">
        <v>3.12</v>
      </c>
      <c r="S15" s="188">
        <v>3.12</v>
      </c>
      <c r="T15" s="188">
        <v>3.15</v>
      </c>
      <c r="U15" s="188">
        <v>3.19</v>
      </c>
      <c r="V15" s="188">
        <v>3.23</v>
      </c>
      <c r="W15" s="188">
        <v>3.22</v>
      </c>
      <c r="X15" s="188">
        <v>3.26</v>
      </c>
      <c r="Y15" s="188">
        <v>3.4</v>
      </c>
      <c r="Z15" s="188">
        <v>3.55</v>
      </c>
      <c r="AA15" s="188"/>
    </row>
    <row r="16" spans="1:27" ht="11.25" customHeight="1" x14ac:dyDescent="0.2">
      <c r="A16" s="185" t="s">
        <v>198</v>
      </c>
      <c r="C16" s="188">
        <v>2.56</v>
      </c>
      <c r="D16" s="188">
        <v>2.62</v>
      </c>
      <c r="E16" s="188">
        <v>2.63</v>
      </c>
      <c r="F16" s="188">
        <v>2.63</v>
      </c>
      <c r="G16" s="188">
        <v>2.68</v>
      </c>
      <c r="H16" s="188">
        <v>2.74</v>
      </c>
      <c r="I16" s="188">
        <v>2.79</v>
      </c>
      <c r="J16" s="188">
        <v>2.83</v>
      </c>
      <c r="K16" s="188">
        <v>2.84</v>
      </c>
      <c r="L16" s="188">
        <v>2.88</v>
      </c>
      <c r="M16" s="188">
        <v>3.07</v>
      </c>
      <c r="N16" s="188">
        <v>3.26</v>
      </c>
      <c r="O16" s="188">
        <v>3.35</v>
      </c>
      <c r="P16" s="188">
        <v>3.29</v>
      </c>
      <c r="Q16" s="188">
        <v>3.22</v>
      </c>
      <c r="R16" s="188">
        <v>3.06</v>
      </c>
      <c r="S16" s="188">
        <v>3.06</v>
      </c>
      <c r="T16" s="188">
        <v>3.1</v>
      </c>
      <c r="U16" s="188">
        <v>3.13</v>
      </c>
      <c r="V16" s="188">
        <v>3.18</v>
      </c>
      <c r="W16" s="188">
        <v>3.17</v>
      </c>
      <c r="X16" s="188">
        <v>3.21</v>
      </c>
      <c r="Y16" s="188">
        <v>3.35</v>
      </c>
      <c r="Z16" s="188">
        <v>3.5</v>
      </c>
      <c r="AA16" s="188"/>
    </row>
    <row r="17" spans="1:27" ht="11.25" customHeight="1" x14ac:dyDescent="0.2">
      <c r="A17" s="185" t="s">
        <v>0</v>
      </c>
      <c r="C17" s="189">
        <v>-2.56</v>
      </c>
      <c r="D17" s="189">
        <v>0.15</v>
      </c>
      <c r="E17" s="189">
        <v>0.12</v>
      </c>
      <c r="F17" s="189">
        <v>9.0000000000000302E-2</v>
      </c>
      <c r="G17" s="189">
        <v>8.9999999999999858E-2</v>
      </c>
      <c r="H17" s="189">
        <v>7.9999999999999627E-2</v>
      </c>
      <c r="I17" s="189">
        <v>8.0000000000000071E-2</v>
      </c>
      <c r="J17" s="189">
        <v>8.9999999999999858E-2</v>
      </c>
      <c r="K17" s="189">
        <v>8.0000000000000071E-2</v>
      </c>
      <c r="L17" s="189">
        <v>7.0000000000000284E-2</v>
      </c>
      <c r="M17" s="189">
        <v>7.0000000000000284E-2</v>
      </c>
      <c r="N17" s="189">
        <v>6.0000000000000053E-2</v>
      </c>
      <c r="O17" s="189">
        <v>6.0000000000000053E-2</v>
      </c>
      <c r="P17" s="189">
        <v>4.9999999999999822E-2</v>
      </c>
      <c r="Q17" s="189">
        <v>4.9999999999999822E-2</v>
      </c>
      <c r="R17" s="189">
        <v>6.0000000000000053E-2</v>
      </c>
      <c r="S17" s="189">
        <v>6.0000000000000053E-2</v>
      </c>
      <c r="T17" s="189">
        <v>4.9999999999999822E-2</v>
      </c>
      <c r="U17" s="189">
        <v>6.0000000000000053E-2</v>
      </c>
      <c r="V17" s="189">
        <v>4.9999999999999822E-2</v>
      </c>
      <c r="W17" s="189">
        <v>5.0000000000000266E-2</v>
      </c>
      <c r="X17" s="189">
        <v>4.9999999999999822E-2</v>
      </c>
      <c r="Y17" s="189">
        <v>4.9999999999999822E-2</v>
      </c>
      <c r="Z17" s="189">
        <v>4.9999999999999822E-2</v>
      </c>
      <c r="AA17" s="188"/>
    </row>
    <row r="19" spans="1:27" ht="12" customHeight="1" x14ac:dyDescent="0.2">
      <c r="A19" s="184" t="s">
        <v>200</v>
      </c>
    </row>
    <row r="20" spans="1:27" ht="11.25" customHeight="1" x14ac:dyDescent="0.2">
      <c r="A20" s="185" t="s">
        <v>201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202</v>
      </c>
      <c r="C26" s="183" t="s">
        <v>158</v>
      </c>
      <c r="D26" s="183" t="s">
        <v>159</v>
      </c>
      <c r="E26" s="183" t="s">
        <v>160</v>
      </c>
      <c r="F26" s="183" t="s">
        <v>161</v>
      </c>
      <c r="G26" s="183" t="s">
        <v>162</v>
      </c>
      <c r="H26" s="183" t="s">
        <v>163</v>
      </c>
      <c r="I26" s="183" t="s">
        <v>164</v>
      </c>
      <c r="J26" s="183" t="s">
        <v>165</v>
      </c>
      <c r="K26" s="183" t="s">
        <v>166</v>
      </c>
      <c r="L26" s="183" t="s">
        <v>167</v>
      </c>
      <c r="M26" s="183" t="s">
        <v>168</v>
      </c>
      <c r="N26" s="183" t="s">
        <v>169</v>
      </c>
      <c r="O26" s="183" t="s">
        <v>170</v>
      </c>
      <c r="P26" s="183" t="s">
        <v>171</v>
      </c>
      <c r="Q26" s="183" t="s">
        <v>172</v>
      </c>
      <c r="R26" s="183" t="s">
        <v>173</v>
      </c>
      <c r="S26" s="183" t="s">
        <v>174</v>
      </c>
      <c r="T26" s="183" t="s">
        <v>175</v>
      </c>
      <c r="U26" s="183" t="s">
        <v>176</v>
      </c>
      <c r="V26" s="183" t="s">
        <v>177</v>
      </c>
      <c r="W26" s="183" t="s">
        <v>178</v>
      </c>
      <c r="X26" s="183" t="s">
        <v>179</v>
      </c>
      <c r="Y26" s="183" t="s">
        <v>180</v>
      </c>
      <c r="Z26" s="183" t="s">
        <v>181</v>
      </c>
      <c r="AA26" s="183" t="s">
        <v>39</v>
      </c>
    </row>
    <row r="27" spans="1:27" ht="11.25" customHeight="1" x14ac:dyDescent="0.2">
      <c r="A27" s="185" t="s">
        <v>203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204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205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206</v>
      </c>
      <c r="C31" s="183" t="s">
        <v>158</v>
      </c>
      <c r="D31" s="183" t="s">
        <v>159</v>
      </c>
      <c r="E31" s="183" t="s">
        <v>160</v>
      </c>
      <c r="F31" s="183" t="s">
        <v>161</v>
      </c>
      <c r="G31" s="183" t="s">
        <v>162</v>
      </c>
      <c r="H31" s="183" t="s">
        <v>163</v>
      </c>
      <c r="I31" s="183" t="s">
        <v>164</v>
      </c>
      <c r="J31" s="183" t="s">
        <v>165</v>
      </c>
      <c r="K31" s="183" t="s">
        <v>166</v>
      </c>
      <c r="L31" s="183" t="s">
        <v>167</v>
      </c>
      <c r="M31" s="183" t="s">
        <v>168</v>
      </c>
      <c r="N31" s="183" t="s">
        <v>169</v>
      </c>
      <c r="O31" s="183" t="s">
        <v>170</v>
      </c>
      <c r="P31" s="183" t="s">
        <v>171</v>
      </c>
      <c r="Q31" s="183" t="s">
        <v>172</v>
      </c>
      <c r="R31" s="183" t="s">
        <v>173</v>
      </c>
      <c r="S31" s="183" t="s">
        <v>174</v>
      </c>
      <c r="T31" s="183" t="s">
        <v>175</v>
      </c>
      <c r="U31" s="183" t="s">
        <v>176</v>
      </c>
      <c r="V31" s="183" t="s">
        <v>177</v>
      </c>
      <c r="W31" s="183" t="s">
        <v>178</v>
      </c>
      <c r="X31" s="183" t="s">
        <v>179</v>
      </c>
      <c r="Y31" s="183" t="s">
        <v>180</v>
      </c>
      <c r="Z31" s="183" t="s">
        <v>181</v>
      </c>
      <c r="AA31" s="183" t="s">
        <v>39</v>
      </c>
    </row>
    <row r="32" spans="1:27" ht="11.25" customHeight="1" x14ac:dyDescent="0.2">
      <c r="A32" s="185" t="s">
        <v>206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205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198</v>
      </c>
    </row>
    <row r="37" spans="1:27" ht="11.25" customHeight="1" x14ac:dyDescent="0.2">
      <c r="A37" s="185" t="s">
        <v>203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204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206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205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203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204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206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205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199</v>
      </c>
    </row>
    <row r="49" spans="1:27" ht="11.25" customHeight="1" x14ac:dyDescent="0.2">
      <c r="A49" s="185" t="s">
        <v>41</v>
      </c>
      <c r="C49" s="188">
        <v>0</v>
      </c>
      <c r="D49" s="188">
        <v>3.52</v>
      </c>
      <c r="E49" s="188">
        <v>3.43</v>
      </c>
      <c r="F49" s="188">
        <v>3.32</v>
      </c>
      <c r="G49" s="188">
        <v>3.39</v>
      </c>
      <c r="H49" s="188">
        <v>3.47</v>
      </c>
      <c r="I49" s="188">
        <v>3.54</v>
      </c>
      <c r="J49" s="188">
        <v>3.61</v>
      </c>
      <c r="K49" s="188">
        <v>3.61</v>
      </c>
      <c r="L49" s="188">
        <v>3.65</v>
      </c>
      <c r="M49" s="188">
        <v>4.0599999999999996</v>
      </c>
      <c r="N49" s="188">
        <v>4.34</v>
      </c>
      <c r="O49" s="188">
        <v>4.47</v>
      </c>
      <c r="P49" s="188">
        <v>4.37</v>
      </c>
      <c r="Q49" s="188">
        <v>4.26</v>
      </c>
      <c r="R49" s="188">
        <v>4.09</v>
      </c>
      <c r="S49" s="188">
        <v>4.09</v>
      </c>
      <c r="T49" s="188">
        <v>4.1399999999999997</v>
      </c>
      <c r="U49" s="188">
        <v>4.1900000000000004</v>
      </c>
      <c r="V49" s="188">
        <v>4.26</v>
      </c>
      <c r="W49" s="188">
        <v>4.25</v>
      </c>
      <c r="X49" s="188">
        <v>4.3</v>
      </c>
      <c r="Y49" s="188">
        <v>4.54</v>
      </c>
      <c r="Z49" s="188">
        <v>4.76</v>
      </c>
      <c r="AA49" s="188"/>
    </row>
    <row r="50" spans="1:27" ht="11.25" customHeight="1" x14ac:dyDescent="0.2">
      <c r="A50" s="185" t="s">
        <v>198</v>
      </c>
      <c r="C50" s="188">
        <v>3.31</v>
      </c>
      <c r="D50" s="188">
        <v>3.26</v>
      </c>
      <c r="E50" s="188">
        <v>3.26</v>
      </c>
      <c r="F50" s="188">
        <v>3.18</v>
      </c>
      <c r="G50" s="188">
        <v>3.26</v>
      </c>
      <c r="H50" s="188">
        <v>3.35</v>
      </c>
      <c r="I50" s="188">
        <v>3.42</v>
      </c>
      <c r="J50" s="188">
        <v>3.48</v>
      </c>
      <c r="K50" s="188">
        <v>3.5</v>
      </c>
      <c r="L50" s="188">
        <v>3.55</v>
      </c>
      <c r="M50" s="188">
        <v>3.98</v>
      </c>
      <c r="N50" s="188">
        <v>4.26</v>
      </c>
      <c r="O50" s="188">
        <v>4.3899999999999997</v>
      </c>
      <c r="P50" s="188">
        <v>4.3</v>
      </c>
      <c r="Q50" s="188">
        <v>4.2</v>
      </c>
      <c r="R50" s="188">
        <v>4.01</v>
      </c>
      <c r="S50" s="188">
        <v>4.01</v>
      </c>
      <c r="T50" s="188">
        <v>4.0599999999999996</v>
      </c>
      <c r="U50" s="188">
        <v>4.12</v>
      </c>
      <c r="V50" s="188">
        <v>4.18</v>
      </c>
      <c r="W50" s="188">
        <v>4.17</v>
      </c>
      <c r="X50" s="188">
        <v>4.22</v>
      </c>
      <c r="Y50" s="188">
        <v>4.45</v>
      </c>
      <c r="Z50" s="188">
        <v>4.67</v>
      </c>
      <c r="AA50" s="188"/>
    </row>
    <row r="51" spans="1:27" ht="11.25" customHeight="1" x14ac:dyDescent="0.2">
      <c r="A51" s="185" t="s">
        <v>0</v>
      </c>
      <c r="C51" s="189">
        <v>-3.31</v>
      </c>
      <c r="D51" s="189">
        <v>0.26</v>
      </c>
      <c r="E51" s="189">
        <v>0.17</v>
      </c>
      <c r="F51" s="189">
        <v>0.14000000000000001</v>
      </c>
      <c r="G51" s="189">
        <v>0.13</v>
      </c>
      <c r="H51" s="189">
        <v>0.12</v>
      </c>
      <c r="I51" s="189">
        <v>0.12</v>
      </c>
      <c r="J51" s="189">
        <v>0.13</v>
      </c>
      <c r="K51" s="189">
        <v>0.11</v>
      </c>
      <c r="L51" s="189">
        <v>0.1</v>
      </c>
      <c r="M51" s="189">
        <v>7.9999999999999627E-2</v>
      </c>
      <c r="N51" s="189">
        <v>8.0000000000000071E-2</v>
      </c>
      <c r="O51" s="189">
        <v>8.0000000000000071E-2</v>
      </c>
      <c r="P51" s="189">
        <v>7.0000000000000284E-2</v>
      </c>
      <c r="Q51" s="189">
        <v>5.9999999999999609E-2</v>
      </c>
      <c r="R51" s="189">
        <v>8.0000000000000071E-2</v>
      </c>
      <c r="S51" s="189">
        <v>8.0000000000000071E-2</v>
      </c>
      <c r="T51" s="189">
        <v>8.0000000000000071E-2</v>
      </c>
      <c r="U51" s="189">
        <v>7.0000000000000284E-2</v>
      </c>
      <c r="V51" s="189">
        <v>8.0000000000000071E-2</v>
      </c>
      <c r="W51" s="189">
        <v>8.0000000000000071E-2</v>
      </c>
      <c r="X51" s="189">
        <v>8.0000000000000071E-2</v>
      </c>
      <c r="Y51" s="189">
        <v>8.9999999999999858E-2</v>
      </c>
      <c r="Z51" s="189">
        <v>8.9999999999999858E-2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200</v>
      </c>
    </row>
    <row r="58" spans="1:27" ht="11.25" customHeight="1" x14ac:dyDescent="0.2">
      <c r="A58" s="185" t="s">
        <v>201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207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202</v>
      </c>
      <c r="C66" s="183" t="s">
        <v>158</v>
      </c>
      <c r="D66" s="183" t="s">
        <v>159</v>
      </c>
      <c r="E66" s="183" t="s">
        <v>160</v>
      </c>
      <c r="F66" s="183" t="s">
        <v>161</v>
      </c>
      <c r="G66" s="183" t="s">
        <v>162</v>
      </c>
      <c r="H66" s="183" t="s">
        <v>163</v>
      </c>
      <c r="I66" s="183" t="s">
        <v>164</v>
      </c>
      <c r="J66" s="183" t="s">
        <v>165</v>
      </c>
      <c r="K66" s="183" t="s">
        <v>166</v>
      </c>
      <c r="L66" s="183" t="s">
        <v>167</v>
      </c>
      <c r="M66" s="183" t="s">
        <v>168</v>
      </c>
      <c r="N66" s="183" t="s">
        <v>169</v>
      </c>
      <c r="O66" s="183" t="s">
        <v>170</v>
      </c>
      <c r="P66" s="183" t="s">
        <v>171</v>
      </c>
      <c r="Q66" s="183" t="s">
        <v>172</v>
      </c>
      <c r="R66" s="183" t="s">
        <v>173</v>
      </c>
      <c r="S66" s="183" t="s">
        <v>174</v>
      </c>
      <c r="T66" s="183" t="s">
        <v>175</v>
      </c>
      <c r="U66" s="183" t="s">
        <v>176</v>
      </c>
      <c r="V66" s="183" t="s">
        <v>177</v>
      </c>
      <c r="W66" s="183" t="s">
        <v>178</v>
      </c>
      <c r="X66" s="183" t="s">
        <v>179</v>
      </c>
      <c r="Y66" s="183" t="s">
        <v>180</v>
      </c>
      <c r="Z66" s="183" t="s">
        <v>181</v>
      </c>
      <c r="AA66" s="183" t="s">
        <v>39</v>
      </c>
    </row>
    <row r="67" spans="1:27" ht="11.25" customHeight="1" x14ac:dyDescent="0.2">
      <c r="A67" s="185" t="s">
        <v>203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204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205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206</v>
      </c>
      <c r="C71" s="183" t="s">
        <v>158</v>
      </c>
      <c r="D71" s="183" t="s">
        <v>159</v>
      </c>
      <c r="E71" s="183" t="s">
        <v>160</v>
      </c>
      <c r="F71" s="183" t="s">
        <v>161</v>
      </c>
      <c r="G71" s="183" t="s">
        <v>162</v>
      </c>
      <c r="H71" s="183" t="s">
        <v>163</v>
      </c>
      <c r="I71" s="183" t="s">
        <v>164</v>
      </c>
      <c r="J71" s="183" t="s">
        <v>165</v>
      </c>
      <c r="K71" s="183" t="s">
        <v>166</v>
      </c>
      <c r="L71" s="183" t="s">
        <v>167</v>
      </c>
      <c r="M71" s="183" t="s">
        <v>168</v>
      </c>
      <c r="N71" s="183" t="s">
        <v>169</v>
      </c>
      <c r="O71" s="183" t="s">
        <v>170</v>
      </c>
      <c r="P71" s="183" t="s">
        <v>171</v>
      </c>
      <c r="Q71" s="183" t="s">
        <v>172</v>
      </c>
      <c r="R71" s="183" t="s">
        <v>173</v>
      </c>
      <c r="S71" s="183" t="s">
        <v>174</v>
      </c>
      <c r="T71" s="183" t="s">
        <v>175</v>
      </c>
      <c r="U71" s="183" t="s">
        <v>176</v>
      </c>
      <c r="V71" s="183" t="s">
        <v>177</v>
      </c>
      <c r="W71" s="183" t="s">
        <v>178</v>
      </c>
      <c r="X71" s="183" t="s">
        <v>179</v>
      </c>
      <c r="Y71" s="183" t="s">
        <v>180</v>
      </c>
      <c r="Z71" s="183" t="s">
        <v>181</v>
      </c>
      <c r="AA71" s="183" t="s">
        <v>39</v>
      </c>
    </row>
    <row r="72" spans="1:27" ht="11.25" customHeight="1" x14ac:dyDescent="0.2">
      <c r="A72" s="185" t="s">
        <v>206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205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198</v>
      </c>
    </row>
    <row r="77" spans="1:27" ht="11.25" customHeight="1" x14ac:dyDescent="0.2">
      <c r="A77" s="185" t="s">
        <v>203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204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206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205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203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204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206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205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199</v>
      </c>
    </row>
    <row r="89" spans="1:27" ht="11.25" customHeight="1" x14ac:dyDescent="0.2">
      <c r="A89" s="185" t="s">
        <v>41</v>
      </c>
      <c r="C89" s="188">
        <v>0</v>
      </c>
      <c r="D89" s="188">
        <v>2.36</v>
      </c>
      <c r="E89" s="188">
        <v>2.25</v>
      </c>
      <c r="F89" s="188">
        <v>2.13</v>
      </c>
      <c r="G89" s="188">
        <v>2.1800000000000002</v>
      </c>
      <c r="H89" s="188">
        <v>2.23</v>
      </c>
      <c r="I89" s="188">
        <v>2.2799999999999998</v>
      </c>
      <c r="J89" s="188">
        <v>2.33</v>
      </c>
      <c r="K89" s="188">
        <v>2.33</v>
      </c>
      <c r="L89" s="188">
        <v>2.36</v>
      </c>
      <c r="M89" s="188">
        <v>2.83</v>
      </c>
      <c r="N89" s="188">
        <v>3.01</v>
      </c>
      <c r="O89" s="188">
        <v>3.1</v>
      </c>
      <c r="P89" s="188">
        <v>3.03</v>
      </c>
      <c r="Q89" s="188">
        <v>2.96</v>
      </c>
      <c r="R89" s="188">
        <v>2.74</v>
      </c>
      <c r="S89" s="188">
        <v>2.74</v>
      </c>
      <c r="T89" s="188">
        <v>2.78</v>
      </c>
      <c r="U89" s="188">
        <v>2.81</v>
      </c>
      <c r="V89" s="188">
        <v>2.85</v>
      </c>
      <c r="W89" s="188">
        <v>2.85</v>
      </c>
      <c r="X89" s="188">
        <v>2.88</v>
      </c>
      <c r="Y89" s="188">
        <v>3.22</v>
      </c>
      <c r="Z89" s="188">
        <v>3.37</v>
      </c>
      <c r="AA89" s="188"/>
    </row>
    <row r="90" spans="1:27" ht="11.25" customHeight="1" x14ac:dyDescent="0.2">
      <c r="A90" s="185" t="s">
        <v>198</v>
      </c>
      <c r="C90" s="188">
        <v>2.31</v>
      </c>
      <c r="D90" s="188">
        <v>2.29</v>
      </c>
      <c r="E90" s="188">
        <v>2.19</v>
      </c>
      <c r="F90" s="188">
        <v>2.04</v>
      </c>
      <c r="G90" s="188">
        <v>2.09</v>
      </c>
      <c r="H90" s="188">
        <v>2.15</v>
      </c>
      <c r="I90" s="188">
        <v>2.2000000000000002</v>
      </c>
      <c r="J90" s="188">
        <v>2.25</v>
      </c>
      <c r="K90" s="188">
        <v>2.2599999999999998</v>
      </c>
      <c r="L90" s="188">
        <v>2.29</v>
      </c>
      <c r="M90" s="188">
        <v>2.75</v>
      </c>
      <c r="N90" s="188">
        <v>2.94</v>
      </c>
      <c r="O90" s="188">
        <v>3.03</v>
      </c>
      <c r="P90" s="188">
        <v>2.97</v>
      </c>
      <c r="Q90" s="188">
        <v>2.9</v>
      </c>
      <c r="R90" s="188">
        <v>2.69</v>
      </c>
      <c r="S90" s="188">
        <v>2.69</v>
      </c>
      <c r="T90" s="188">
        <v>2.72</v>
      </c>
      <c r="U90" s="188">
        <v>2.76</v>
      </c>
      <c r="V90" s="188">
        <v>2.8</v>
      </c>
      <c r="W90" s="188">
        <v>2.8</v>
      </c>
      <c r="X90" s="188">
        <v>2.83</v>
      </c>
      <c r="Y90" s="188">
        <v>3.17</v>
      </c>
      <c r="Z90" s="188">
        <v>3.32</v>
      </c>
      <c r="AA90" s="188"/>
    </row>
    <row r="91" spans="1:27" ht="11.25" customHeight="1" x14ac:dyDescent="0.2">
      <c r="A91" s="185" t="s">
        <v>0</v>
      </c>
      <c r="C91" s="189">
        <v>-2.31</v>
      </c>
      <c r="D91" s="189">
        <v>6.999999999999984E-2</v>
      </c>
      <c r="E91" s="189">
        <v>6.0000000000000053E-2</v>
      </c>
      <c r="F91" s="189">
        <v>8.9999999999999858E-2</v>
      </c>
      <c r="G91" s="189">
        <v>9.0000000000000302E-2</v>
      </c>
      <c r="H91" s="189">
        <v>8.0000000000000071E-2</v>
      </c>
      <c r="I91" s="189">
        <v>7.9999999999999627E-2</v>
      </c>
      <c r="J91" s="189">
        <v>8.0000000000000071E-2</v>
      </c>
      <c r="K91" s="189">
        <v>7.0000000000000284E-2</v>
      </c>
      <c r="L91" s="189">
        <v>6.999999999999984E-2</v>
      </c>
      <c r="M91" s="189">
        <v>8.0000000000000071E-2</v>
      </c>
      <c r="N91" s="189">
        <v>6.999999999999984E-2</v>
      </c>
      <c r="O91" s="189">
        <v>7.0000000000000284E-2</v>
      </c>
      <c r="P91" s="189">
        <v>5.9999999999999609E-2</v>
      </c>
      <c r="Q91" s="189">
        <v>6.0000000000000053E-2</v>
      </c>
      <c r="R91" s="189">
        <v>5.0000000000000266E-2</v>
      </c>
      <c r="S91" s="189">
        <v>5.0000000000000266E-2</v>
      </c>
      <c r="T91" s="189">
        <v>5.9999999999999609E-2</v>
      </c>
      <c r="U91" s="189">
        <v>5.0000000000000266E-2</v>
      </c>
      <c r="V91" s="189">
        <v>5.0000000000000266E-2</v>
      </c>
      <c r="W91" s="189">
        <v>5.0000000000000266E-2</v>
      </c>
      <c r="X91" s="189">
        <v>4.9999999999999822E-2</v>
      </c>
      <c r="Y91" s="189">
        <v>5.0000000000000266E-2</v>
      </c>
      <c r="Z91" s="189">
        <v>5.0000000000000266E-2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200</v>
      </c>
    </row>
    <row r="98" spans="1:27" ht="11.25" customHeight="1" x14ac:dyDescent="0.2">
      <c r="A98" s="185" t="s">
        <v>201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207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202</v>
      </c>
      <c r="C106" s="183" t="s">
        <v>158</v>
      </c>
      <c r="D106" s="183" t="s">
        <v>159</v>
      </c>
      <c r="E106" s="183" t="s">
        <v>160</v>
      </c>
      <c r="F106" s="183" t="s">
        <v>161</v>
      </c>
      <c r="G106" s="183" t="s">
        <v>162</v>
      </c>
      <c r="H106" s="183" t="s">
        <v>163</v>
      </c>
      <c r="I106" s="183" t="s">
        <v>164</v>
      </c>
      <c r="J106" s="183" t="s">
        <v>165</v>
      </c>
      <c r="K106" s="183" t="s">
        <v>166</v>
      </c>
      <c r="L106" s="183" t="s">
        <v>167</v>
      </c>
      <c r="M106" s="183" t="s">
        <v>168</v>
      </c>
      <c r="N106" s="183" t="s">
        <v>169</v>
      </c>
      <c r="O106" s="183" t="s">
        <v>170</v>
      </c>
      <c r="P106" s="183" t="s">
        <v>171</v>
      </c>
      <c r="Q106" s="183" t="s">
        <v>172</v>
      </c>
      <c r="R106" s="183" t="s">
        <v>173</v>
      </c>
      <c r="S106" s="183" t="s">
        <v>174</v>
      </c>
      <c r="T106" s="183" t="s">
        <v>175</v>
      </c>
      <c r="U106" s="183" t="s">
        <v>176</v>
      </c>
      <c r="V106" s="183" t="s">
        <v>177</v>
      </c>
      <c r="W106" s="183" t="s">
        <v>178</v>
      </c>
      <c r="X106" s="183" t="s">
        <v>179</v>
      </c>
      <c r="Y106" s="183" t="s">
        <v>180</v>
      </c>
      <c r="Z106" s="183" t="s">
        <v>181</v>
      </c>
      <c r="AA106" s="183" t="s">
        <v>39</v>
      </c>
    </row>
    <row r="107" spans="1:27" ht="11.25" customHeight="1" x14ac:dyDescent="0.2">
      <c r="A107" s="185" t="s">
        <v>203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204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205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206</v>
      </c>
      <c r="C111" s="183" t="s">
        <v>158</v>
      </c>
      <c r="D111" s="183" t="s">
        <v>159</v>
      </c>
      <c r="E111" s="183" t="s">
        <v>160</v>
      </c>
      <c r="F111" s="183" t="s">
        <v>161</v>
      </c>
      <c r="G111" s="183" t="s">
        <v>162</v>
      </c>
      <c r="H111" s="183" t="s">
        <v>163</v>
      </c>
      <c r="I111" s="183" t="s">
        <v>164</v>
      </c>
      <c r="J111" s="183" t="s">
        <v>165</v>
      </c>
      <c r="K111" s="183" t="s">
        <v>166</v>
      </c>
      <c r="L111" s="183" t="s">
        <v>167</v>
      </c>
      <c r="M111" s="183" t="s">
        <v>168</v>
      </c>
      <c r="N111" s="183" t="s">
        <v>169</v>
      </c>
      <c r="O111" s="183" t="s">
        <v>170</v>
      </c>
      <c r="P111" s="183" t="s">
        <v>171</v>
      </c>
      <c r="Q111" s="183" t="s">
        <v>172</v>
      </c>
      <c r="R111" s="183" t="s">
        <v>173</v>
      </c>
      <c r="S111" s="183" t="s">
        <v>174</v>
      </c>
      <c r="T111" s="183" t="s">
        <v>175</v>
      </c>
      <c r="U111" s="183" t="s">
        <v>176</v>
      </c>
      <c r="V111" s="183" t="s">
        <v>177</v>
      </c>
      <c r="W111" s="183" t="s">
        <v>178</v>
      </c>
      <c r="X111" s="183" t="s">
        <v>179</v>
      </c>
      <c r="Y111" s="183" t="s">
        <v>180</v>
      </c>
      <c r="Z111" s="183" t="s">
        <v>181</v>
      </c>
      <c r="AA111" s="183" t="s">
        <v>39</v>
      </c>
    </row>
    <row r="112" spans="1:27" ht="11.25" customHeight="1" x14ac:dyDescent="0.2">
      <c r="A112" s="185" t="s">
        <v>206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205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198</v>
      </c>
    </row>
    <row r="117" spans="1:27" ht="11.25" customHeight="1" x14ac:dyDescent="0.2">
      <c r="A117" s="185" t="s">
        <v>203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204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206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205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203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204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206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205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199</v>
      </c>
    </row>
    <row r="129" spans="1:27" ht="11.25" customHeight="1" x14ac:dyDescent="0.2">
      <c r="A129" s="185" t="s">
        <v>41</v>
      </c>
      <c r="C129" s="188">
        <v>0</v>
      </c>
      <c r="D129" s="188">
        <v>2.6040000000000001</v>
      </c>
      <c r="E129" s="188">
        <v>2.371</v>
      </c>
      <c r="F129" s="188">
        <v>2.294</v>
      </c>
      <c r="G129" s="188">
        <v>2.339</v>
      </c>
      <c r="H129" s="188">
        <v>2.3940000000000001</v>
      </c>
      <c r="I129" s="188">
        <v>2.44</v>
      </c>
      <c r="J129" s="188">
        <v>2.4860000000000002</v>
      </c>
      <c r="K129" s="188">
        <v>2.4889999999999999</v>
      </c>
      <c r="L129" s="188">
        <v>2.5169999999999999</v>
      </c>
      <c r="M129" s="188">
        <v>3.1850000000000001</v>
      </c>
      <c r="N129" s="188">
        <v>3.3730000000000002</v>
      </c>
      <c r="O129" s="188">
        <v>3.46</v>
      </c>
      <c r="P129" s="188">
        <v>3.39</v>
      </c>
      <c r="Q129" s="188">
        <v>3.32</v>
      </c>
      <c r="R129" s="188">
        <v>2.9350000000000001</v>
      </c>
      <c r="S129" s="188">
        <v>2.9350000000000001</v>
      </c>
      <c r="T129" s="188">
        <v>2.97</v>
      </c>
      <c r="U129" s="188">
        <v>3.0049999999999999</v>
      </c>
      <c r="V129" s="188">
        <v>3.0470000000000002</v>
      </c>
      <c r="W129" s="188">
        <v>3.0419999999999998</v>
      </c>
      <c r="X129" s="188">
        <v>3.077</v>
      </c>
      <c r="Y129" s="188">
        <v>3.5939999999999999</v>
      </c>
      <c r="Z129" s="188">
        <v>3.742</v>
      </c>
      <c r="AA129" s="188"/>
    </row>
    <row r="130" spans="1:27" ht="11.25" customHeight="1" x14ac:dyDescent="0.2">
      <c r="A130" s="185" t="s">
        <v>198</v>
      </c>
      <c r="C130" s="188">
        <v>2.395</v>
      </c>
      <c r="D130" s="188">
        <v>2.3889999999999998</v>
      </c>
      <c r="E130" s="188">
        <v>2.27</v>
      </c>
      <c r="F130" s="188">
        <v>2.198</v>
      </c>
      <c r="G130" s="188">
        <v>2.2490000000000001</v>
      </c>
      <c r="H130" s="188">
        <v>2.3079999999999998</v>
      </c>
      <c r="I130" s="188">
        <v>2.3559999999999999</v>
      </c>
      <c r="J130" s="188">
        <v>2.4009999999999998</v>
      </c>
      <c r="K130" s="188">
        <v>2.411</v>
      </c>
      <c r="L130" s="188">
        <v>2.4460000000000002</v>
      </c>
      <c r="M130" s="188">
        <v>3.1280000000000001</v>
      </c>
      <c r="N130" s="188">
        <v>3.3180000000000001</v>
      </c>
      <c r="O130" s="188">
        <v>3.4079999999999999</v>
      </c>
      <c r="P130" s="188">
        <v>3.3479999999999999</v>
      </c>
      <c r="Q130" s="188">
        <v>3.278</v>
      </c>
      <c r="R130" s="188">
        <v>2.863</v>
      </c>
      <c r="S130" s="188">
        <v>2.863</v>
      </c>
      <c r="T130" s="188">
        <v>2.8980000000000001</v>
      </c>
      <c r="U130" s="188">
        <v>2.9329999999999998</v>
      </c>
      <c r="V130" s="188">
        <v>2.9750000000000001</v>
      </c>
      <c r="W130" s="188">
        <v>2.97</v>
      </c>
      <c r="X130" s="188">
        <v>3.0049999999999999</v>
      </c>
      <c r="Y130" s="188">
        <v>3.5419999999999998</v>
      </c>
      <c r="Z130" s="188">
        <v>3.69</v>
      </c>
      <c r="AA130" s="188"/>
    </row>
    <row r="131" spans="1:27" ht="11.25" customHeight="1" x14ac:dyDescent="0.2">
      <c r="A131" s="185" t="s">
        <v>0</v>
      </c>
      <c r="C131" s="189">
        <v>-2.395</v>
      </c>
      <c r="D131" s="189">
        <v>0.215</v>
      </c>
      <c r="E131" s="189">
        <v>0.10099999999999998</v>
      </c>
      <c r="F131" s="189">
        <v>9.6000000000000085E-2</v>
      </c>
      <c r="G131" s="189">
        <v>8.9999999999999858E-2</v>
      </c>
      <c r="H131" s="189">
        <v>8.6000000000000298E-2</v>
      </c>
      <c r="I131" s="189">
        <v>8.4000000000000075E-2</v>
      </c>
      <c r="J131" s="189">
        <v>8.5000000000000409E-2</v>
      </c>
      <c r="K131" s="189">
        <v>7.7999999999999847E-2</v>
      </c>
      <c r="L131" s="189">
        <v>7.099999999999973E-2</v>
      </c>
      <c r="M131" s="189">
        <v>5.699999999999994E-2</v>
      </c>
      <c r="N131" s="189">
        <v>5.500000000000016E-2</v>
      </c>
      <c r="O131" s="189">
        <v>5.2000000000000046E-2</v>
      </c>
      <c r="P131" s="189">
        <v>4.2000000000000259E-2</v>
      </c>
      <c r="Q131" s="189">
        <v>4.1999999999999815E-2</v>
      </c>
      <c r="R131" s="189">
        <v>7.2000000000000064E-2</v>
      </c>
      <c r="S131" s="189">
        <v>7.2000000000000064E-2</v>
      </c>
      <c r="T131" s="189">
        <v>7.2000000000000064E-2</v>
      </c>
      <c r="U131" s="189">
        <v>7.2000000000000064E-2</v>
      </c>
      <c r="V131" s="189">
        <v>7.2000000000000064E-2</v>
      </c>
      <c r="W131" s="189">
        <v>7.199999999999962E-2</v>
      </c>
      <c r="X131" s="189">
        <v>7.2000000000000064E-2</v>
      </c>
      <c r="Y131" s="189">
        <v>5.2000000000000046E-2</v>
      </c>
      <c r="Z131" s="189">
        <v>5.2000000000000046E-2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200</v>
      </c>
    </row>
    <row r="138" spans="1:27" ht="11.25" customHeight="1" x14ac:dyDescent="0.2">
      <c r="A138" s="185" t="s">
        <v>201</v>
      </c>
      <c r="C138" s="186">
        <v>0</v>
      </c>
      <c r="D138" s="186">
        <v>0</v>
      </c>
      <c r="E138" s="190">
        <v>0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0</v>
      </c>
    </row>
    <row r="139" spans="1:27" ht="11.25" customHeight="1" thickBot="1" x14ac:dyDescent="0.25">
      <c r="A139" s="185" t="s">
        <v>207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0</v>
      </c>
      <c r="D140" s="193">
        <v>0</v>
      </c>
      <c r="E140" s="193">
        <v>0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0</v>
      </c>
    </row>
    <row r="141" spans="1:27" ht="11.25" customHeight="1" x14ac:dyDescent="0.2">
      <c r="A141" s="185" t="s">
        <v>2</v>
      </c>
      <c r="C141" s="186">
        <v>0</v>
      </c>
      <c r="D141" s="186">
        <v>0</v>
      </c>
      <c r="E141" s="186">
        <v>0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0</v>
      </c>
    </row>
    <row r="142" spans="1:27" ht="11.25" customHeight="1" x14ac:dyDescent="0.2">
      <c r="A142" s="185" t="s">
        <v>0</v>
      </c>
      <c r="C142" s="187">
        <v>0</v>
      </c>
      <c r="D142" s="187">
        <v>0</v>
      </c>
      <c r="E142" s="187">
        <v>0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65"/>
  <sheetViews>
    <sheetView workbookViewId="0">
      <pane ySplit="4" topLeftCell="A123" activePane="bottomLeft" state="frozen"/>
      <selection activeCell="A2" sqref="A2"/>
      <selection pane="bottomLeft" activeCell="A2" sqref="A2"/>
    </sheetView>
  </sheetViews>
  <sheetFormatPr defaultRowHeight="8.25" x14ac:dyDescent="0.15"/>
  <cols>
    <col min="1" max="1" width="10.1640625" style="129" bestFit="1" customWidth="1"/>
    <col min="2" max="2" width="8.5" style="139" bestFit="1" customWidth="1"/>
    <col min="3" max="3" width="10.5" style="139" bestFit="1" customWidth="1"/>
    <col min="4" max="4" width="10.33203125" style="129" customWidth="1"/>
    <col min="5" max="5" width="12.83203125" style="129" bestFit="1" customWidth="1"/>
    <col min="6" max="6" width="10.83203125" style="129" customWidth="1"/>
    <col min="7" max="16384" width="9.33203125" style="129"/>
  </cols>
  <sheetData>
    <row r="1" spans="1:6" x14ac:dyDescent="0.15">
      <c r="A1" s="135" t="s">
        <v>55</v>
      </c>
      <c r="B1" s="136"/>
      <c r="C1" s="137">
        <f>SUM(B137:B65536)</f>
        <v>-584379</v>
      </c>
      <c r="E1" s="133" t="s">
        <v>89</v>
      </c>
    </row>
    <row r="2" spans="1:6" x14ac:dyDescent="0.15">
      <c r="A2" s="133" t="s">
        <v>56</v>
      </c>
      <c r="B2" s="138"/>
      <c r="C2" s="137">
        <f>SUM(C137:C65536)</f>
        <v>9846</v>
      </c>
      <c r="E2" s="133" t="s">
        <v>130</v>
      </c>
      <c r="F2" s="137">
        <f>SUM(C123:C142)</f>
        <v>274377</v>
      </c>
    </row>
    <row r="3" spans="1:6" x14ac:dyDescent="0.15">
      <c r="B3" s="138"/>
      <c r="C3" s="129"/>
    </row>
    <row r="4" spans="1:6" ht="13.5" customHeight="1" x14ac:dyDescent="0.15">
      <c r="A4" s="129" t="s">
        <v>36</v>
      </c>
      <c r="B4" s="139" t="s">
        <v>54</v>
      </c>
      <c r="C4" s="139" t="s">
        <v>53</v>
      </c>
    </row>
    <row r="5" spans="1:6" hidden="1" x14ac:dyDescent="0.15">
      <c r="A5" s="130">
        <v>37049</v>
      </c>
      <c r="B5" s="139">
        <v>910686</v>
      </c>
      <c r="C5" s="139">
        <v>-96407</v>
      </c>
    </row>
    <row r="6" spans="1:6" hidden="1" x14ac:dyDescent="0.15">
      <c r="A6" s="130">
        <v>37050</v>
      </c>
      <c r="B6" s="139">
        <v>-3726232</v>
      </c>
      <c r="C6" s="139">
        <v>-41209</v>
      </c>
    </row>
    <row r="7" spans="1:6" hidden="1" x14ac:dyDescent="0.15">
      <c r="A7" s="130">
        <v>37053</v>
      </c>
      <c r="B7" s="139">
        <v>-4747160</v>
      </c>
      <c r="C7" s="139">
        <v>-679473</v>
      </c>
    </row>
    <row r="8" spans="1:6" hidden="1" x14ac:dyDescent="0.15">
      <c r="A8" s="130">
        <v>37054</v>
      </c>
      <c r="B8" s="139">
        <v>-3504225</v>
      </c>
      <c r="C8" s="139">
        <v>-242540</v>
      </c>
    </row>
    <row r="9" spans="1:6" hidden="1" x14ac:dyDescent="0.15">
      <c r="A9" s="130">
        <v>37055</v>
      </c>
      <c r="B9" s="139">
        <v>6075442</v>
      </c>
      <c r="C9" s="139">
        <v>415218</v>
      </c>
    </row>
    <row r="10" spans="1:6" hidden="1" x14ac:dyDescent="0.15">
      <c r="A10" s="130">
        <v>37056</v>
      </c>
      <c r="B10" s="139">
        <v>3150686</v>
      </c>
      <c r="C10" s="139">
        <v>269179</v>
      </c>
    </row>
    <row r="11" spans="1:6" hidden="1" x14ac:dyDescent="0.15">
      <c r="A11" s="130">
        <v>37057</v>
      </c>
      <c r="B11" s="139">
        <v>1245395</v>
      </c>
      <c r="C11" s="139">
        <v>237068</v>
      </c>
    </row>
    <row r="12" spans="1:6" hidden="1" x14ac:dyDescent="0.15">
      <c r="A12" s="130">
        <v>37060</v>
      </c>
      <c r="B12" s="139">
        <v>2290543</v>
      </c>
      <c r="C12" s="139">
        <v>172538</v>
      </c>
    </row>
    <row r="13" spans="1:6" hidden="1" x14ac:dyDescent="0.15">
      <c r="A13" s="130">
        <v>37061</v>
      </c>
      <c r="B13" s="139">
        <v>1268341</v>
      </c>
      <c r="C13" s="139">
        <v>0</v>
      </c>
    </row>
    <row r="14" spans="1:6" hidden="1" x14ac:dyDescent="0.15">
      <c r="A14" s="130">
        <v>37062</v>
      </c>
      <c r="B14" s="139">
        <v>3165392</v>
      </c>
      <c r="C14" s="139">
        <v>3503</v>
      </c>
    </row>
    <row r="15" spans="1:6" hidden="1" x14ac:dyDescent="0.15">
      <c r="A15" s="130">
        <v>37063</v>
      </c>
      <c r="B15" s="139">
        <v>1378094</v>
      </c>
      <c r="C15" s="139">
        <v>-943</v>
      </c>
    </row>
    <row r="16" spans="1:6" hidden="1" x14ac:dyDescent="0.15">
      <c r="A16" s="130">
        <v>37064</v>
      </c>
      <c r="B16" s="139">
        <v>739237</v>
      </c>
      <c r="C16" s="139">
        <v>175098</v>
      </c>
    </row>
    <row r="17" spans="1:3" hidden="1" x14ac:dyDescent="0.15">
      <c r="A17" s="130">
        <v>37067</v>
      </c>
      <c r="B17" s="139">
        <v>6043683</v>
      </c>
      <c r="C17" s="139">
        <v>328112</v>
      </c>
    </row>
    <row r="18" spans="1:3" hidden="1" x14ac:dyDescent="0.15">
      <c r="A18" s="130">
        <v>37068</v>
      </c>
      <c r="B18" s="139">
        <v>-710085</v>
      </c>
      <c r="C18" s="139">
        <v>151607</v>
      </c>
    </row>
    <row r="19" spans="1:3" hidden="1" x14ac:dyDescent="0.15">
      <c r="A19" s="130">
        <v>37069</v>
      </c>
      <c r="B19" s="139">
        <v>-2411126</v>
      </c>
      <c r="C19" s="139">
        <v>209253</v>
      </c>
    </row>
    <row r="20" spans="1:3" hidden="1" x14ac:dyDescent="0.15">
      <c r="A20" s="130">
        <v>37070</v>
      </c>
      <c r="B20" s="139">
        <v>1344183</v>
      </c>
      <c r="C20" s="139">
        <v>-52150</v>
      </c>
    </row>
    <row r="21" spans="1:3" hidden="1" x14ac:dyDescent="0.15">
      <c r="A21" s="130">
        <v>37078</v>
      </c>
      <c r="B21" s="139">
        <v>-3552958</v>
      </c>
      <c r="C21" s="139">
        <v>-41118</v>
      </c>
    </row>
    <row r="22" spans="1:3" hidden="1" x14ac:dyDescent="0.15">
      <c r="A22" s="130">
        <v>37081</v>
      </c>
      <c r="B22" s="139">
        <v>2496573</v>
      </c>
      <c r="C22" s="139">
        <v>257546</v>
      </c>
    </row>
    <row r="23" spans="1:3" hidden="1" x14ac:dyDescent="0.15">
      <c r="A23" s="130">
        <v>37082</v>
      </c>
      <c r="B23" s="139">
        <v>2391506</v>
      </c>
      <c r="C23" s="139">
        <v>-54154</v>
      </c>
    </row>
    <row r="24" spans="1:3" hidden="1" x14ac:dyDescent="0.15">
      <c r="A24" s="130">
        <v>37083</v>
      </c>
      <c r="B24" s="139">
        <v>1290930</v>
      </c>
      <c r="C24" s="139">
        <v>-47741</v>
      </c>
    </row>
    <row r="25" spans="1:3" hidden="1" x14ac:dyDescent="0.15">
      <c r="A25" s="130">
        <v>37084</v>
      </c>
      <c r="B25" s="139">
        <v>-163646</v>
      </c>
      <c r="C25" s="139">
        <v>-127438</v>
      </c>
    </row>
    <row r="26" spans="1:3" hidden="1" x14ac:dyDescent="0.15">
      <c r="A26" s="130">
        <v>37085</v>
      </c>
      <c r="B26" s="139">
        <v>3948581</v>
      </c>
      <c r="C26" s="139">
        <v>347297</v>
      </c>
    </row>
    <row r="27" spans="1:3" hidden="1" x14ac:dyDescent="0.15">
      <c r="A27" s="130">
        <v>37088</v>
      </c>
      <c r="B27" s="139">
        <v>-1226974</v>
      </c>
      <c r="C27" s="139">
        <v>376095</v>
      </c>
    </row>
    <row r="28" spans="1:3" hidden="1" x14ac:dyDescent="0.15">
      <c r="A28" s="130">
        <v>37089</v>
      </c>
      <c r="B28" s="139">
        <v>-601084</v>
      </c>
      <c r="C28" s="139">
        <v>-110326</v>
      </c>
    </row>
    <row r="29" spans="1:3" hidden="1" x14ac:dyDescent="0.15">
      <c r="A29" s="130">
        <v>37090</v>
      </c>
      <c r="B29" s="139">
        <v>-143260</v>
      </c>
      <c r="C29" s="139">
        <v>1477</v>
      </c>
    </row>
    <row r="30" spans="1:3" hidden="1" x14ac:dyDescent="0.15">
      <c r="A30" s="130">
        <v>37091</v>
      </c>
      <c r="B30" s="139">
        <v>2150621</v>
      </c>
      <c r="C30" s="139">
        <v>-7512</v>
      </c>
    </row>
    <row r="31" spans="1:3" hidden="1" x14ac:dyDescent="0.15">
      <c r="A31" s="130">
        <v>37092</v>
      </c>
      <c r="B31" s="139">
        <v>-3255965</v>
      </c>
      <c r="C31" s="139">
        <v>-5018</v>
      </c>
    </row>
    <row r="32" spans="1:3" hidden="1" x14ac:dyDescent="0.15">
      <c r="A32" s="130">
        <v>37095</v>
      </c>
      <c r="B32" s="139">
        <v>-7068505</v>
      </c>
      <c r="C32" s="139">
        <v>-28682</v>
      </c>
    </row>
    <row r="33" spans="1:3" hidden="1" x14ac:dyDescent="0.15">
      <c r="A33" s="130">
        <v>37096</v>
      </c>
      <c r="B33" s="139">
        <v>-325783</v>
      </c>
      <c r="C33" s="139">
        <v>-13906</v>
      </c>
    </row>
    <row r="34" spans="1:3" hidden="1" x14ac:dyDescent="0.15">
      <c r="A34" s="130">
        <v>37097</v>
      </c>
      <c r="B34" s="139">
        <v>-3204</v>
      </c>
      <c r="C34" s="139">
        <v>87</v>
      </c>
    </row>
    <row r="35" spans="1:3" hidden="1" x14ac:dyDescent="0.15">
      <c r="A35" s="130">
        <v>37098</v>
      </c>
      <c r="B35" s="139">
        <v>833046</v>
      </c>
      <c r="C35" s="139">
        <v>-13227</v>
      </c>
    </row>
    <row r="36" spans="1:3" hidden="1" x14ac:dyDescent="0.15">
      <c r="A36" s="130">
        <v>37099</v>
      </c>
      <c r="B36" s="139">
        <v>1024060</v>
      </c>
      <c r="C36" s="139">
        <v>-48236</v>
      </c>
    </row>
    <row r="37" spans="1:3" hidden="1" x14ac:dyDescent="0.15">
      <c r="A37" s="130">
        <v>37102</v>
      </c>
      <c r="B37" s="139">
        <v>-1129456</v>
      </c>
      <c r="C37" s="139">
        <v>-174632</v>
      </c>
    </row>
    <row r="38" spans="1:3" hidden="1" x14ac:dyDescent="0.15">
      <c r="A38" s="130">
        <v>37103</v>
      </c>
      <c r="B38" s="139">
        <v>-92215</v>
      </c>
      <c r="C38" s="139">
        <v>56114</v>
      </c>
    </row>
    <row r="39" spans="1:3" hidden="1" x14ac:dyDescent="0.15">
      <c r="A39" s="130">
        <v>37104</v>
      </c>
      <c r="B39" s="139">
        <v>3258408</v>
      </c>
      <c r="C39" s="139">
        <v>238295</v>
      </c>
    </row>
    <row r="40" spans="1:3" hidden="1" x14ac:dyDescent="0.15">
      <c r="A40" s="130">
        <v>37105</v>
      </c>
      <c r="B40" s="139">
        <v>-1196089</v>
      </c>
      <c r="C40" s="139">
        <v>-6030</v>
      </c>
    </row>
    <row r="41" spans="1:3" hidden="1" x14ac:dyDescent="0.15">
      <c r="A41" s="130">
        <v>37106</v>
      </c>
      <c r="B41" s="139">
        <v>1275855</v>
      </c>
      <c r="C41" s="139">
        <v>-13673</v>
      </c>
    </row>
    <row r="42" spans="1:3" hidden="1" x14ac:dyDescent="0.15">
      <c r="A42" s="130">
        <v>37109</v>
      </c>
      <c r="B42" s="139">
        <v>-2323857</v>
      </c>
      <c r="C42" s="139">
        <v>-15105</v>
      </c>
    </row>
    <row r="43" spans="1:3" hidden="1" x14ac:dyDescent="0.15">
      <c r="A43" s="130">
        <v>37110</v>
      </c>
      <c r="B43" s="139">
        <v>308448</v>
      </c>
      <c r="C43" s="139">
        <v>21</v>
      </c>
    </row>
    <row r="44" spans="1:3" hidden="1" x14ac:dyDescent="0.15">
      <c r="A44" s="130">
        <v>37111</v>
      </c>
      <c r="B44" s="139">
        <v>1183435</v>
      </c>
      <c r="C44" s="139">
        <v>-3037</v>
      </c>
    </row>
    <row r="45" spans="1:3" hidden="1" x14ac:dyDescent="0.15">
      <c r="A45" s="130">
        <v>37112</v>
      </c>
      <c r="B45" s="139">
        <v>1159535</v>
      </c>
      <c r="C45" s="139">
        <v>36281</v>
      </c>
    </row>
    <row r="46" spans="1:3" hidden="1" x14ac:dyDescent="0.15">
      <c r="A46" s="130">
        <v>37113</v>
      </c>
      <c r="B46" s="139">
        <v>-595706</v>
      </c>
      <c r="C46" s="139">
        <v>-67795</v>
      </c>
    </row>
    <row r="47" spans="1:3" hidden="1" x14ac:dyDescent="0.15">
      <c r="A47" s="130">
        <v>37116</v>
      </c>
      <c r="B47" s="139">
        <v>-6281869</v>
      </c>
      <c r="C47" s="139">
        <v>-31454</v>
      </c>
    </row>
    <row r="48" spans="1:3" hidden="1" x14ac:dyDescent="0.15">
      <c r="A48" s="130">
        <v>37117</v>
      </c>
      <c r="B48" s="139">
        <v>-44611</v>
      </c>
      <c r="C48" s="139">
        <v>-141926</v>
      </c>
    </row>
    <row r="49" spans="1:3" hidden="1" x14ac:dyDescent="0.15">
      <c r="A49" s="130">
        <v>37118</v>
      </c>
      <c r="B49" s="139">
        <v>-1707207</v>
      </c>
      <c r="C49" s="139">
        <v>-581874</v>
      </c>
    </row>
    <row r="50" spans="1:3" hidden="1" x14ac:dyDescent="0.15">
      <c r="A50" s="130">
        <v>37119</v>
      </c>
      <c r="B50" s="139">
        <v>27549</v>
      </c>
      <c r="C50" s="139">
        <v>180452</v>
      </c>
    </row>
    <row r="51" spans="1:3" hidden="1" x14ac:dyDescent="0.15">
      <c r="A51" s="130">
        <v>37120</v>
      </c>
      <c r="B51" s="139">
        <v>634746</v>
      </c>
      <c r="C51" s="139">
        <v>61751</v>
      </c>
    </row>
    <row r="52" spans="1:3" hidden="1" x14ac:dyDescent="0.15">
      <c r="A52" s="130">
        <v>37123</v>
      </c>
      <c r="B52" s="139">
        <v>1044671</v>
      </c>
      <c r="C52" s="139">
        <v>195339</v>
      </c>
    </row>
    <row r="53" spans="1:3" hidden="1" x14ac:dyDescent="0.15">
      <c r="A53" s="130">
        <v>37124</v>
      </c>
      <c r="B53" s="139">
        <v>-546792</v>
      </c>
      <c r="C53" s="139">
        <v>131992</v>
      </c>
    </row>
    <row r="54" spans="1:3" hidden="1" x14ac:dyDescent="0.15">
      <c r="A54" s="130">
        <v>37125</v>
      </c>
      <c r="B54" s="139">
        <v>1777844</v>
      </c>
      <c r="C54" s="139">
        <v>325935</v>
      </c>
    </row>
    <row r="55" spans="1:3" hidden="1" x14ac:dyDescent="0.15">
      <c r="A55" s="130">
        <v>37126</v>
      </c>
      <c r="B55" s="139">
        <v>-343241</v>
      </c>
      <c r="C55" s="139">
        <v>-55436</v>
      </c>
    </row>
    <row r="56" spans="1:3" hidden="1" x14ac:dyDescent="0.15">
      <c r="A56" s="130">
        <v>37127</v>
      </c>
      <c r="B56" s="139">
        <v>918192</v>
      </c>
      <c r="C56" s="139">
        <v>106781</v>
      </c>
    </row>
    <row r="57" spans="1:3" hidden="1" x14ac:dyDescent="0.15">
      <c r="A57" s="130">
        <v>37130</v>
      </c>
      <c r="B57" s="139">
        <v>1529049</v>
      </c>
      <c r="C57" s="139">
        <v>118184</v>
      </c>
    </row>
    <row r="58" spans="1:3" hidden="1" x14ac:dyDescent="0.15">
      <c r="A58" s="130">
        <v>37131</v>
      </c>
      <c r="B58" s="139">
        <v>198209</v>
      </c>
      <c r="C58" s="139">
        <v>-38815</v>
      </c>
    </row>
    <row r="59" spans="1:3" hidden="1" x14ac:dyDescent="0.15">
      <c r="A59" s="130">
        <v>37132</v>
      </c>
      <c r="B59" s="139">
        <v>1578880</v>
      </c>
      <c r="C59" s="139">
        <v>-15565</v>
      </c>
    </row>
    <row r="60" spans="1:3" hidden="1" x14ac:dyDescent="0.15">
      <c r="A60" s="130">
        <v>37133</v>
      </c>
      <c r="B60" s="139">
        <v>-262400</v>
      </c>
      <c r="C60" s="139">
        <v>79444</v>
      </c>
    </row>
    <row r="61" spans="1:3" s="142" customFormat="1" ht="9" hidden="1" thickBot="1" x14ac:dyDescent="0.2">
      <c r="A61" s="140">
        <v>37134</v>
      </c>
      <c r="B61" s="141">
        <v>404653</v>
      </c>
      <c r="C61" s="141">
        <v>46715</v>
      </c>
    </row>
    <row r="62" spans="1:3" ht="9" hidden="1" thickTop="1" x14ac:dyDescent="0.15">
      <c r="A62" s="130">
        <v>37138</v>
      </c>
      <c r="B62" s="139">
        <v>2030401</v>
      </c>
      <c r="C62" s="139">
        <v>112705</v>
      </c>
    </row>
    <row r="63" spans="1:3" hidden="1" x14ac:dyDescent="0.15">
      <c r="A63" s="130">
        <v>37139</v>
      </c>
      <c r="B63" s="139">
        <v>-267932</v>
      </c>
      <c r="C63" s="139">
        <v>-34426</v>
      </c>
    </row>
    <row r="64" spans="1:3" hidden="1" x14ac:dyDescent="0.15">
      <c r="A64" s="130">
        <v>37140</v>
      </c>
      <c r="B64" s="139">
        <v>-174272</v>
      </c>
      <c r="C64" s="139">
        <v>-52637</v>
      </c>
    </row>
    <row r="65" spans="1:3" hidden="1" x14ac:dyDescent="0.15">
      <c r="A65" s="130">
        <v>37141</v>
      </c>
      <c r="B65" s="139">
        <v>-259290</v>
      </c>
      <c r="C65" s="139">
        <v>-24800</v>
      </c>
    </row>
    <row r="66" spans="1:3" hidden="1" x14ac:dyDescent="0.15">
      <c r="A66" s="130">
        <v>37144</v>
      </c>
      <c r="B66" s="139">
        <v>155904</v>
      </c>
      <c r="C66" s="139">
        <v>130658</v>
      </c>
    </row>
    <row r="67" spans="1:3" hidden="1" x14ac:dyDescent="0.15">
      <c r="A67" s="130">
        <v>37146</v>
      </c>
      <c r="B67" s="139">
        <v>10329</v>
      </c>
      <c r="C67" s="139">
        <v>184</v>
      </c>
    </row>
    <row r="68" spans="1:3" hidden="1" x14ac:dyDescent="0.15">
      <c r="A68" s="130">
        <v>37147</v>
      </c>
      <c r="B68" s="139">
        <v>-1035151</v>
      </c>
      <c r="C68" s="139">
        <v>-237553</v>
      </c>
    </row>
    <row r="69" spans="1:3" hidden="1" x14ac:dyDescent="0.15">
      <c r="A69" s="130">
        <v>37148</v>
      </c>
      <c r="B69" s="139">
        <v>131955</v>
      </c>
      <c r="C69" s="139">
        <v>-83968</v>
      </c>
    </row>
    <row r="70" spans="1:3" hidden="1" x14ac:dyDescent="0.15">
      <c r="A70" s="130">
        <v>37151</v>
      </c>
      <c r="B70" s="139">
        <v>-519455</v>
      </c>
      <c r="C70" s="139">
        <v>208462</v>
      </c>
    </row>
    <row r="71" spans="1:3" hidden="1" x14ac:dyDescent="0.15">
      <c r="A71" s="130">
        <v>37152</v>
      </c>
      <c r="B71" s="139">
        <v>927493</v>
      </c>
      <c r="C71" s="139">
        <v>186962</v>
      </c>
    </row>
    <row r="72" spans="1:3" hidden="1" x14ac:dyDescent="0.15">
      <c r="A72" s="130">
        <v>37153</v>
      </c>
      <c r="B72" s="139">
        <v>278897</v>
      </c>
      <c r="C72" s="139">
        <v>24355</v>
      </c>
    </row>
    <row r="73" spans="1:3" hidden="1" x14ac:dyDescent="0.15">
      <c r="A73" s="130">
        <v>37154</v>
      </c>
      <c r="B73" s="139">
        <v>-324249</v>
      </c>
      <c r="C73" s="139">
        <v>-41376</v>
      </c>
    </row>
    <row r="74" spans="1:3" hidden="1" x14ac:dyDescent="0.15">
      <c r="A74" s="130">
        <v>37155</v>
      </c>
      <c r="B74" s="139">
        <v>131147</v>
      </c>
      <c r="C74" s="139">
        <v>23229</v>
      </c>
    </row>
    <row r="75" spans="1:3" hidden="1" x14ac:dyDescent="0.15">
      <c r="A75" s="130">
        <v>37158</v>
      </c>
      <c r="B75" s="139">
        <v>649428</v>
      </c>
      <c r="C75" s="139">
        <v>432388</v>
      </c>
    </row>
    <row r="76" spans="1:3" hidden="1" x14ac:dyDescent="0.15">
      <c r="A76" s="130">
        <v>37159</v>
      </c>
      <c r="B76" s="139">
        <v>-1177383</v>
      </c>
      <c r="C76" s="139">
        <v>-320385</v>
      </c>
    </row>
    <row r="77" spans="1:3" hidden="1" x14ac:dyDescent="0.15">
      <c r="A77" s="130">
        <v>37160</v>
      </c>
      <c r="B77" s="139">
        <v>330499</v>
      </c>
      <c r="C77" s="139">
        <v>1003</v>
      </c>
    </row>
    <row r="78" spans="1:3" hidden="1" x14ac:dyDescent="0.15">
      <c r="A78" s="130">
        <v>37161</v>
      </c>
      <c r="B78" s="139">
        <v>237216</v>
      </c>
      <c r="C78" s="139">
        <v>65472</v>
      </c>
    </row>
    <row r="79" spans="1:3" s="142" customFormat="1" ht="9" hidden="1" thickBot="1" x14ac:dyDescent="0.2">
      <c r="A79" s="140">
        <v>37162</v>
      </c>
      <c r="B79" s="141">
        <v>-413713</v>
      </c>
      <c r="C79" s="141">
        <f>54299-4503</f>
        <v>49796</v>
      </c>
    </row>
    <row r="80" spans="1:3" ht="9" hidden="1" thickTop="1" x14ac:dyDescent="0.15">
      <c r="A80" s="130">
        <v>37165</v>
      </c>
      <c r="B80" s="139">
        <v>-398024</v>
      </c>
      <c r="C80" s="139">
        <v>126107</v>
      </c>
    </row>
    <row r="81" spans="1:3" hidden="1" x14ac:dyDescent="0.15">
      <c r="A81" s="130">
        <v>37166</v>
      </c>
      <c r="B81" s="139">
        <v>-39333</v>
      </c>
      <c r="C81" s="139">
        <v>-11017</v>
      </c>
    </row>
    <row r="82" spans="1:3" hidden="1" x14ac:dyDescent="0.15">
      <c r="A82" s="130">
        <v>37167</v>
      </c>
      <c r="B82" s="139">
        <v>312679</v>
      </c>
      <c r="C82" s="139">
        <v>11605</v>
      </c>
    </row>
    <row r="83" spans="1:3" hidden="1" x14ac:dyDescent="0.15">
      <c r="A83" s="130">
        <v>37168</v>
      </c>
      <c r="B83" s="139">
        <v>209436</v>
      </c>
      <c r="C83" s="139">
        <v>-150906</v>
      </c>
    </row>
    <row r="84" spans="1:3" hidden="1" x14ac:dyDescent="0.15">
      <c r="A84" s="130">
        <v>37169</v>
      </c>
      <c r="B84" s="139">
        <v>-301617</v>
      </c>
      <c r="C84" s="139">
        <v>192637</v>
      </c>
    </row>
    <row r="85" spans="1:3" hidden="1" x14ac:dyDescent="0.15">
      <c r="A85" s="130">
        <v>37172</v>
      </c>
      <c r="B85" s="139">
        <v>111378</v>
      </c>
      <c r="C85" s="139">
        <v>88301</v>
      </c>
    </row>
    <row r="86" spans="1:3" hidden="1" x14ac:dyDescent="0.15">
      <c r="A86" s="130">
        <v>37173</v>
      </c>
      <c r="B86" s="139">
        <v>349385</v>
      </c>
      <c r="C86" s="139">
        <v>-65303</v>
      </c>
    </row>
    <row r="87" spans="1:3" hidden="1" x14ac:dyDescent="0.15">
      <c r="A87" s="130">
        <v>37174</v>
      </c>
      <c r="B87" s="139">
        <v>51354</v>
      </c>
      <c r="C87" s="139">
        <v>-242299</v>
      </c>
    </row>
    <row r="88" spans="1:3" hidden="1" x14ac:dyDescent="0.15">
      <c r="A88" s="130">
        <v>37175</v>
      </c>
      <c r="B88" s="139">
        <v>32035</v>
      </c>
      <c r="C88" s="139">
        <v>-43187</v>
      </c>
    </row>
    <row r="89" spans="1:3" hidden="1" x14ac:dyDescent="0.15">
      <c r="A89" s="130">
        <v>37176</v>
      </c>
      <c r="B89" s="139">
        <v>-49485</v>
      </c>
      <c r="C89" s="139">
        <v>136891</v>
      </c>
    </row>
    <row r="90" spans="1:3" hidden="1" x14ac:dyDescent="0.15">
      <c r="A90" s="130">
        <v>37179</v>
      </c>
      <c r="B90" s="139">
        <v>34540</v>
      </c>
      <c r="C90" s="139">
        <v>36038</v>
      </c>
    </row>
    <row r="91" spans="1:3" hidden="1" x14ac:dyDescent="0.15">
      <c r="A91" s="130">
        <v>37180</v>
      </c>
      <c r="B91" s="139">
        <v>-444586</v>
      </c>
      <c r="C91" s="139">
        <v>-141051</v>
      </c>
    </row>
    <row r="92" spans="1:3" hidden="1" x14ac:dyDescent="0.15">
      <c r="A92" s="130">
        <v>37181</v>
      </c>
      <c r="B92" s="139">
        <v>-269704</v>
      </c>
      <c r="C92" s="139">
        <v>110306</v>
      </c>
    </row>
    <row r="93" spans="1:3" hidden="1" x14ac:dyDescent="0.15">
      <c r="A93" s="130">
        <v>37182</v>
      </c>
      <c r="B93" s="139">
        <v>-416871</v>
      </c>
      <c r="C93" s="139">
        <v>-179355</v>
      </c>
    </row>
    <row r="94" spans="1:3" hidden="1" x14ac:dyDescent="0.15">
      <c r="A94" s="130">
        <v>37183</v>
      </c>
      <c r="B94" s="139">
        <v>-1174327</v>
      </c>
      <c r="C94" s="139">
        <v>-283033</v>
      </c>
    </row>
    <row r="95" spans="1:3" hidden="1" x14ac:dyDescent="0.15">
      <c r="A95" s="130">
        <v>37186</v>
      </c>
      <c r="B95" s="139">
        <v>393687</v>
      </c>
      <c r="C95" s="139">
        <v>-217384</v>
      </c>
    </row>
    <row r="96" spans="1:3" hidden="1" x14ac:dyDescent="0.15">
      <c r="A96" s="130">
        <v>37187</v>
      </c>
      <c r="B96" s="139">
        <v>-166299</v>
      </c>
      <c r="C96" s="139">
        <v>202661</v>
      </c>
    </row>
    <row r="97" spans="1:5" hidden="1" x14ac:dyDescent="0.15">
      <c r="A97" s="130">
        <v>37188</v>
      </c>
      <c r="B97" s="139">
        <v>181651</v>
      </c>
      <c r="C97" s="139">
        <v>-256952</v>
      </c>
    </row>
    <row r="98" spans="1:5" hidden="1" x14ac:dyDescent="0.15">
      <c r="A98" s="130">
        <v>37189</v>
      </c>
      <c r="B98" s="139">
        <v>-140019</v>
      </c>
      <c r="C98" s="139">
        <v>-42208</v>
      </c>
    </row>
    <row r="99" spans="1:5" hidden="1" x14ac:dyDescent="0.15">
      <c r="A99" s="130">
        <v>37190</v>
      </c>
      <c r="B99" s="139">
        <v>277883</v>
      </c>
      <c r="C99" s="139">
        <v>-30893</v>
      </c>
    </row>
    <row r="100" spans="1:5" hidden="1" x14ac:dyDescent="0.15">
      <c r="A100" s="130">
        <v>37193</v>
      </c>
      <c r="B100" s="139">
        <v>-313999</v>
      </c>
      <c r="C100" s="139">
        <v>37550</v>
      </c>
    </row>
    <row r="101" spans="1:5" hidden="1" x14ac:dyDescent="0.15">
      <c r="A101" s="130">
        <v>37194</v>
      </c>
      <c r="B101" s="139">
        <v>-276743</v>
      </c>
      <c r="C101" s="139">
        <v>-105916</v>
      </c>
    </row>
    <row r="102" spans="1:5" s="142" customFormat="1" ht="9" hidden="1" thickBot="1" x14ac:dyDescent="0.2">
      <c r="A102" s="140">
        <v>37195</v>
      </c>
      <c r="B102" s="141">
        <v>-419461</v>
      </c>
      <c r="C102" s="141">
        <v>94742</v>
      </c>
      <c r="E102" s="141"/>
    </row>
    <row r="103" spans="1:5" ht="9" hidden="1" thickTop="1" x14ac:dyDescent="0.15">
      <c r="A103" s="130">
        <v>37196</v>
      </c>
      <c r="B103" s="139">
        <v>245388</v>
      </c>
      <c r="C103" s="139">
        <v>267</v>
      </c>
      <c r="E103" s="143"/>
    </row>
    <row r="104" spans="1:5" hidden="1" x14ac:dyDescent="0.15">
      <c r="A104" s="130">
        <v>37197</v>
      </c>
      <c r="B104" s="139">
        <v>-152120</v>
      </c>
      <c r="C104" s="139">
        <v>12235.939999999944</v>
      </c>
      <c r="E104" s="143"/>
    </row>
    <row r="105" spans="1:5" hidden="1" x14ac:dyDescent="0.15">
      <c r="A105" s="130">
        <v>37200</v>
      </c>
      <c r="B105" s="139">
        <v>-265527</v>
      </c>
      <c r="C105" s="139">
        <v>-110696</v>
      </c>
      <c r="E105" s="143"/>
    </row>
    <row r="106" spans="1:5" hidden="1" x14ac:dyDescent="0.15">
      <c r="A106" s="130">
        <v>37201</v>
      </c>
      <c r="B106" s="139">
        <v>-492586</v>
      </c>
      <c r="C106" s="139">
        <v>9411</v>
      </c>
      <c r="E106" s="143"/>
    </row>
    <row r="107" spans="1:5" hidden="1" x14ac:dyDescent="0.15">
      <c r="A107" s="130">
        <v>37202</v>
      </c>
      <c r="B107" s="139">
        <v>19552</v>
      </c>
      <c r="C107" s="139">
        <v>-10531</v>
      </c>
      <c r="E107" s="144"/>
    </row>
    <row r="108" spans="1:5" hidden="1" x14ac:dyDescent="0.15">
      <c r="A108" s="130">
        <v>37203</v>
      </c>
      <c r="B108" s="139">
        <v>-402571</v>
      </c>
      <c r="C108" s="139">
        <v>-185055</v>
      </c>
    </row>
    <row r="109" spans="1:5" hidden="1" x14ac:dyDescent="0.15">
      <c r="A109" s="130">
        <v>37204</v>
      </c>
      <c r="B109" s="139">
        <v>-217343</v>
      </c>
      <c r="C109" s="139">
        <v>48972</v>
      </c>
    </row>
    <row r="110" spans="1:5" hidden="1" x14ac:dyDescent="0.15">
      <c r="A110" s="130">
        <v>37207</v>
      </c>
      <c r="B110" s="139">
        <v>151613</v>
      </c>
      <c r="C110" s="139">
        <v>93607</v>
      </c>
    </row>
    <row r="111" spans="1:5" hidden="1" x14ac:dyDescent="0.15">
      <c r="A111" s="130">
        <v>37208</v>
      </c>
      <c r="B111" s="139">
        <v>170042</v>
      </c>
      <c r="C111" s="139">
        <v>-99569</v>
      </c>
    </row>
    <row r="112" spans="1:5" hidden="1" x14ac:dyDescent="0.15">
      <c r="A112" s="130">
        <v>37209</v>
      </c>
      <c r="B112" s="139">
        <v>176655</v>
      </c>
      <c r="C112" s="139">
        <v>121148</v>
      </c>
    </row>
    <row r="113" spans="1:3" hidden="1" x14ac:dyDescent="0.15">
      <c r="A113" s="130">
        <v>37210</v>
      </c>
      <c r="B113" s="139">
        <v>450645</v>
      </c>
      <c r="C113" s="139">
        <v>181968</v>
      </c>
    </row>
    <row r="114" spans="1:3" hidden="1" x14ac:dyDescent="0.15">
      <c r="A114" s="130">
        <v>37211</v>
      </c>
      <c r="B114" s="139">
        <v>-414707</v>
      </c>
      <c r="C114" s="139">
        <v>-44698</v>
      </c>
    </row>
    <row r="115" spans="1:3" hidden="1" x14ac:dyDescent="0.15">
      <c r="A115" s="130">
        <v>37214</v>
      </c>
      <c r="B115" s="139">
        <v>-493700</v>
      </c>
      <c r="C115" s="139">
        <v>9821</v>
      </c>
    </row>
    <row r="116" spans="1:3" hidden="1" x14ac:dyDescent="0.15">
      <c r="A116" s="130">
        <v>37215</v>
      </c>
      <c r="B116" s="139">
        <v>37487</v>
      </c>
      <c r="C116" s="139">
        <v>-59188</v>
      </c>
    </row>
    <row r="117" spans="1:3" hidden="1" x14ac:dyDescent="0.15">
      <c r="A117" s="130">
        <v>37216</v>
      </c>
      <c r="B117" s="139">
        <v>1206935</v>
      </c>
      <c r="C117" s="139">
        <v>109520</v>
      </c>
    </row>
    <row r="118" spans="1:3" hidden="1" x14ac:dyDescent="0.15">
      <c r="A118" s="130">
        <v>37221</v>
      </c>
      <c r="B118" s="139">
        <v>1548124</v>
      </c>
      <c r="C118" s="139">
        <v>47610</v>
      </c>
    </row>
    <row r="119" spans="1:3" hidden="1" x14ac:dyDescent="0.15">
      <c r="A119" s="130">
        <v>37222</v>
      </c>
      <c r="B119" s="139">
        <v>-588067</v>
      </c>
      <c r="C119" s="139">
        <v>30</v>
      </c>
    </row>
    <row r="120" spans="1:3" hidden="1" x14ac:dyDescent="0.15">
      <c r="A120" s="130">
        <v>37223</v>
      </c>
      <c r="B120" s="139">
        <v>307183</v>
      </c>
      <c r="C120" s="139">
        <v>4022</v>
      </c>
    </row>
    <row r="121" spans="1:3" hidden="1" x14ac:dyDescent="0.15">
      <c r="A121" s="130">
        <v>37224</v>
      </c>
      <c r="B121" s="139">
        <v>773383</v>
      </c>
      <c r="C121" s="139">
        <v>78118</v>
      </c>
    </row>
    <row r="122" spans="1:3" s="142" customFormat="1" ht="9" hidden="1" thickBot="1" x14ac:dyDescent="0.2">
      <c r="A122" s="140">
        <v>37225</v>
      </c>
      <c r="B122" s="141">
        <v>-1163676</v>
      </c>
      <c r="C122" s="141">
        <v>-107770</v>
      </c>
    </row>
    <row r="123" spans="1:3" x14ac:dyDescent="0.15">
      <c r="A123" s="130">
        <v>37228</v>
      </c>
      <c r="B123" s="139">
        <v>-481454</v>
      </c>
      <c r="C123" s="139">
        <v>23531</v>
      </c>
    </row>
    <row r="124" spans="1:3" x14ac:dyDescent="0.15">
      <c r="A124" s="130">
        <v>37229</v>
      </c>
      <c r="B124" s="139">
        <v>543856</v>
      </c>
      <c r="C124" s="139">
        <v>12960</v>
      </c>
    </row>
    <row r="125" spans="1:3" x14ac:dyDescent="0.15">
      <c r="A125" s="130">
        <v>37230</v>
      </c>
      <c r="B125" s="139">
        <v>325347</v>
      </c>
      <c r="C125" s="139">
        <v>127029</v>
      </c>
    </row>
    <row r="126" spans="1:3" x14ac:dyDescent="0.15">
      <c r="A126" s="130">
        <v>37231</v>
      </c>
      <c r="B126" s="139">
        <v>26728</v>
      </c>
      <c r="C126" s="139">
        <v>4477</v>
      </c>
    </row>
    <row r="127" spans="1:3" x14ac:dyDescent="0.15">
      <c r="A127" s="130">
        <v>37232</v>
      </c>
      <c r="B127" s="139">
        <v>-1074863</v>
      </c>
      <c r="C127" s="139">
        <v>-20208</v>
      </c>
    </row>
    <row r="128" spans="1:3" x14ac:dyDescent="0.15">
      <c r="A128" s="130">
        <v>37235</v>
      </c>
      <c r="B128" s="139">
        <v>-349919</v>
      </c>
      <c r="C128" s="139">
        <v>-120310</v>
      </c>
    </row>
    <row r="129" spans="1:3" x14ac:dyDescent="0.15">
      <c r="A129" s="130">
        <v>37236</v>
      </c>
      <c r="B129" s="139">
        <v>-249331</v>
      </c>
      <c r="C129" s="139">
        <v>18012</v>
      </c>
    </row>
    <row r="130" spans="1:3" x14ac:dyDescent="0.15">
      <c r="A130" s="130">
        <v>37237</v>
      </c>
      <c r="B130" s="139">
        <v>174995</v>
      </c>
      <c r="C130" s="139">
        <v>84363</v>
      </c>
    </row>
    <row r="131" spans="1:3" x14ac:dyDescent="0.15">
      <c r="A131" s="130">
        <v>37238</v>
      </c>
      <c r="B131" s="139">
        <v>413945</v>
      </c>
      <c r="C131" s="139">
        <v>-11621</v>
      </c>
    </row>
    <row r="132" spans="1:3" x14ac:dyDescent="0.15">
      <c r="A132" s="130">
        <v>37239</v>
      </c>
      <c r="B132" s="139">
        <v>-111770</v>
      </c>
      <c r="C132" s="139">
        <v>-118863</v>
      </c>
    </row>
    <row r="133" spans="1:3" x14ac:dyDescent="0.15">
      <c r="A133" s="130">
        <v>37242</v>
      </c>
      <c r="B133" s="139">
        <v>152869</v>
      </c>
      <c r="C133" s="139">
        <v>109481</v>
      </c>
    </row>
    <row r="134" spans="1:3" x14ac:dyDescent="0.15">
      <c r="A134" s="130">
        <v>37243</v>
      </c>
      <c r="B134" s="139">
        <v>35911</v>
      </c>
      <c r="C134" s="139">
        <v>83836</v>
      </c>
    </row>
    <row r="135" spans="1:3" x14ac:dyDescent="0.15">
      <c r="A135" s="130">
        <v>37244</v>
      </c>
      <c r="B135" s="139">
        <v>567320</v>
      </c>
      <c r="C135" s="139">
        <v>63596</v>
      </c>
    </row>
    <row r="136" spans="1:3" x14ac:dyDescent="0.15">
      <c r="A136" s="130">
        <v>37245</v>
      </c>
      <c r="B136" s="139">
        <v>-391955</v>
      </c>
      <c r="C136" s="139">
        <v>8248</v>
      </c>
    </row>
    <row r="137" spans="1:3" x14ac:dyDescent="0.15">
      <c r="A137" s="130">
        <v>37246</v>
      </c>
      <c r="B137" s="139">
        <v>-418847</v>
      </c>
      <c r="C137" s="139">
        <v>9544</v>
      </c>
    </row>
    <row r="138" spans="1:3" x14ac:dyDescent="0.15">
      <c r="A138" s="130">
        <v>37249</v>
      </c>
      <c r="B138" s="139">
        <v>0</v>
      </c>
      <c r="C138" s="139">
        <v>0</v>
      </c>
    </row>
    <row r="139" spans="1:3" x14ac:dyDescent="0.15">
      <c r="A139" s="130">
        <v>37251</v>
      </c>
      <c r="B139" s="139">
        <v>-59488</v>
      </c>
      <c r="C139" s="139">
        <v>215</v>
      </c>
    </row>
    <row r="140" spans="1:3" x14ac:dyDescent="0.15">
      <c r="A140" s="130">
        <v>37252</v>
      </c>
      <c r="B140" s="139">
        <v>206375</v>
      </c>
      <c r="C140" s="139">
        <v>42</v>
      </c>
    </row>
    <row r="141" spans="1:3" x14ac:dyDescent="0.15">
      <c r="A141" s="130">
        <v>37253</v>
      </c>
      <c r="B141" s="139">
        <v>-312419</v>
      </c>
      <c r="C141" s="139">
        <v>45</v>
      </c>
    </row>
    <row r="142" spans="1:3" s="142" customFormat="1" ht="9" thickBot="1" x14ac:dyDescent="0.2">
      <c r="A142" s="140">
        <v>37256</v>
      </c>
      <c r="B142" s="141"/>
      <c r="C142" s="141"/>
    </row>
    <row r="143" spans="1:3" ht="9" thickTop="1" x14ac:dyDescent="0.15">
      <c r="A143" s="130">
        <v>36893</v>
      </c>
    </row>
    <row r="144" spans="1:3" x14ac:dyDescent="0.15">
      <c r="A144" s="130">
        <v>36894</v>
      </c>
    </row>
    <row r="145" spans="1:1" x14ac:dyDescent="0.15">
      <c r="A145" s="130">
        <v>36895</v>
      </c>
    </row>
    <row r="146" spans="1:1" x14ac:dyDescent="0.15">
      <c r="A146" s="130">
        <v>36898</v>
      </c>
    </row>
    <row r="147" spans="1:1" x14ac:dyDescent="0.15">
      <c r="A147" s="130">
        <v>36899</v>
      </c>
    </row>
    <row r="148" spans="1:1" x14ac:dyDescent="0.15">
      <c r="A148" s="130">
        <v>36900</v>
      </c>
    </row>
    <row r="149" spans="1:1" x14ac:dyDescent="0.15">
      <c r="A149" s="130">
        <v>36901</v>
      </c>
    </row>
    <row r="150" spans="1:1" x14ac:dyDescent="0.15">
      <c r="A150" s="130">
        <v>36902</v>
      </c>
    </row>
    <row r="151" spans="1:1" x14ac:dyDescent="0.15">
      <c r="A151" s="130">
        <v>36905</v>
      </c>
    </row>
    <row r="152" spans="1:1" x14ac:dyDescent="0.15">
      <c r="A152" s="130">
        <v>36906</v>
      </c>
    </row>
    <row r="153" spans="1:1" x14ac:dyDescent="0.15">
      <c r="A153" s="130">
        <v>36907</v>
      </c>
    </row>
    <row r="154" spans="1:1" x14ac:dyDescent="0.15">
      <c r="A154" s="130">
        <v>36908</v>
      </c>
    </row>
    <row r="155" spans="1:1" x14ac:dyDescent="0.15">
      <c r="A155" s="130">
        <v>36909</v>
      </c>
    </row>
    <row r="156" spans="1:1" x14ac:dyDescent="0.15">
      <c r="A156" s="130">
        <v>36912</v>
      </c>
    </row>
    <row r="157" spans="1:1" x14ac:dyDescent="0.15">
      <c r="A157" s="130">
        <v>36913</v>
      </c>
    </row>
    <row r="158" spans="1:1" x14ac:dyDescent="0.15">
      <c r="A158" s="130">
        <v>36914</v>
      </c>
    </row>
    <row r="159" spans="1:1" x14ac:dyDescent="0.15">
      <c r="A159" s="130">
        <v>36915</v>
      </c>
    </row>
    <row r="160" spans="1:1" x14ac:dyDescent="0.15">
      <c r="A160" s="130">
        <v>36916</v>
      </c>
    </row>
    <row r="161" spans="1:3" x14ac:dyDescent="0.15">
      <c r="A161" s="130">
        <v>36919</v>
      </c>
    </row>
    <row r="162" spans="1:3" x14ac:dyDescent="0.15">
      <c r="A162" s="130">
        <v>36920</v>
      </c>
    </row>
    <row r="163" spans="1:3" x14ac:dyDescent="0.15">
      <c r="A163" s="130">
        <v>36921</v>
      </c>
    </row>
    <row r="164" spans="1:3" s="142" customFormat="1" ht="9" thickBot="1" x14ac:dyDescent="0.2">
      <c r="A164" s="140">
        <v>36922</v>
      </c>
      <c r="B164" s="141"/>
      <c r="C164" s="141"/>
    </row>
    <row r="165" spans="1:3" ht="9" thickTop="1" x14ac:dyDescent="0.15"/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4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8.25" x14ac:dyDescent="0.15"/>
  <cols>
    <col min="1" max="1" width="10.1640625" style="129" bestFit="1" customWidth="1"/>
    <col min="2" max="2" width="8.33203125" style="129" bestFit="1" customWidth="1"/>
    <col min="3" max="3" width="7.1640625" style="129" bestFit="1" customWidth="1"/>
    <col min="4" max="4" width="8.33203125" style="129" bestFit="1" customWidth="1"/>
    <col min="5" max="5" width="10.1640625" style="129" bestFit="1" customWidth="1"/>
    <col min="6" max="16384" width="9.33203125" style="129"/>
  </cols>
  <sheetData>
    <row r="1" spans="1:5" x14ac:dyDescent="0.15">
      <c r="A1" s="133" t="s">
        <v>57</v>
      </c>
    </row>
    <row r="3" spans="1:5" x14ac:dyDescent="0.15">
      <c r="A3" s="129" t="s">
        <v>36</v>
      </c>
      <c r="B3" s="14" t="s">
        <v>54</v>
      </c>
      <c r="C3" s="14" t="s">
        <v>53</v>
      </c>
      <c r="D3" s="14" t="s">
        <v>39</v>
      </c>
    </row>
    <row r="4" spans="1:5" hidden="1" x14ac:dyDescent="0.15">
      <c r="A4" s="130">
        <v>37105</v>
      </c>
      <c r="B4" s="138">
        <v>2346369</v>
      </c>
      <c r="C4" s="138">
        <v>0</v>
      </c>
      <c r="D4" s="138">
        <v>2346369</v>
      </c>
      <c r="E4" s="130"/>
    </row>
    <row r="5" spans="1:5" hidden="1" x14ac:dyDescent="0.15">
      <c r="A5" s="130">
        <v>37106</v>
      </c>
      <c r="B5" s="138">
        <v>2188870</v>
      </c>
      <c r="C5" s="138">
        <v>0</v>
      </c>
      <c r="D5" s="138">
        <v>2188870</v>
      </c>
      <c r="E5" s="130"/>
    </row>
    <row r="6" spans="1:5" hidden="1" x14ac:dyDescent="0.15">
      <c r="A6" s="130">
        <v>37109</v>
      </c>
      <c r="B6" s="138">
        <v>2225325</v>
      </c>
      <c r="C6" s="138">
        <v>0</v>
      </c>
      <c r="D6" s="138">
        <v>2225325</v>
      </c>
      <c r="E6" s="130"/>
    </row>
    <row r="7" spans="1:5" hidden="1" x14ac:dyDescent="0.15">
      <c r="A7" s="130">
        <v>37110</v>
      </c>
      <c r="B7" s="138">
        <v>2124985</v>
      </c>
      <c r="C7" s="138">
        <v>0</v>
      </c>
      <c r="D7" s="138">
        <v>2124985</v>
      </c>
      <c r="E7" s="130"/>
    </row>
    <row r="8" spans="1:5" hidden="1" x14ac:dyDescent="0.15">
      <c r="A8" s="130">
        <v>37111</v>
      </c>
      <c r="B8" s="138">
        <v>2145674</v>
      </c>
      <c r="C8" s="138">
        <v>0</v>
      </c>
      <c r="D8" s="138">
        <v>2145674</v>
      </c>
      <c r="E8" s="130"/>
    </row>
    <row r="9" spans="1:5" hidden="1" x14ac:dyDescent="0.15">
      <c r="A9" s="130">
        <v>37112</v>
      </c>
      <c r="B9" s="138">
        <v>2094985</v>
      </c>
      <c r="C9" s="138">
        <v>89125</v>
      </c>
      <c r="D9" s="138">
        <v>2122819</v>
      </c>
      <c r="E9" s="130"/>
    </row>
    <row r="10" spans="1:5" hidden="1" x14ac:dyDescent="0.15">
      <c r="A10" s="130">
        <v>37113</v>
      </c>
      <c r="B10" s="138">
        <v>2079287</v>
      </c>
      <c r="C10" s="138">
        <v>93406</v>
      </c>
      <c r="D10" s="138">
        <v>2124676</v>
      </c>
      <c r="E10" s="130"/>
    </row>
    <row r="11" spans="1:5" hidden="1" x14ac:dyDescent="0.15">
      <c r="A11" s="130">
        <v>37116</v>
      </c>
      <c r="B11" s="138">
        <v>1611819</v>
      </c>
      <c r="C11" s="138">
        <v>91114</v>
      </c>
      <c r="D11" s="138">
        <v>1624772</v>
      </c>
      <c r="E11" s="130"/>
    </row>
    <row r="12" spans="1:5" hidden="1" x14ac:dyDescent="0.15">
      <c r="A12" s="130">
        <v>37117</v>
      </c>
      <c r="B12" s="138">
        <v>1644596</v>
      </c>
      <c r="C12" s="138">
        <v>199856</v>
      </c>
      <c r="D12" s="138">
        <v>1671632</v>
      </c>
      <c r="E12" s="130"/>
    </row>
    <row r="13" spans="1:5" hidden="1" x14ac:dyDescent="0.15">
      <c r="A13" s="130">
        <v>37118</v>
      </c>
      <c r="B13" s="138">
        <v>1777097</v>
      </c>
      <c r="C13" s="138">
        <v>235752</v>
      </c>
      <c r="D13" s="138">
        <v>1807253</v>
      </c>
      <c r="E13" s="130"/>
    </row>
    <row r="14" spans="1:5" hidden="1" x14ac:dyDescent="0.15">
      <c r="A14" s="130">
        <v>37119</v>
      </c>
      <c r="B14" s="138">
        <v>1743795</v>
      </c>
      <c r="C14" s="138">
        <v>230380</v>
      </c>
      <c r="D14" s="138">
        <v>1779408</v>
      </c>
      <c r="E14" s="130"/>
    </row>
    <row r="15" spans="1:5" hidden="1" x14ac:dyDescent="0.15">
      <c r="A15" s="130">
        <v>37120</v>
      </c>
      <c r="B15" s="138">
        <v>1716027</v>
      </c>
      <c r="C15" s="138">
        <v>227200</v>
      </c>
      <c r="D15" s="138">
        <v>1753635</v>
      </c>
      <c r="E15" s="130"/>
    </row>
    <row r="16" spans="1:5" hidden="1" x14ac:dyDescent="0.15">
      <c r="A16" s="130">
        <v>37123</v>
      </c>
      <c r="B16" s="138">
        <v>1664305</v>
      </c>
      <c r="C16" s="138">
        <v>218625</v>
      </c>
      <c r="D16" s="138">
        <v>1701884</v>
      </c>
      <c r="E16" s="130"/>
    </row>
    <row r="17" spans="1:5" hidden="1" x14ac:dyDescent="0.15">
      <c r="A17" s="130">
        <v>37124</v>
      </c>
      <c r="B17" s="138">
        <v>1874522</v>
      </c>
      <c r="C17" s="138">
        <v>217562</v>
      </c>
      <c r="D17" s="138">
        <v>1904918</v>
      </c>
      <c r="E17" s="130"/>
    </row>
    <row r="18" spans="1:5" hidden="1" x14ac:dyDescent="0.15">
      <c r="A18" s="130">
        <v>37125</v>
      </c>
      <c r="B18" s="138">
        <v>1748801</v>
      </c>
      <c r="C18" s="138">
        <v>15436</v>
      </c>
      <c r="D18" s="138">
        <v>1752036</v>
      </c>
      <c r="E18" s="130"/>
    </row>
    <row r="19" spans="1:5" hidden="1" x14ac:dyDescent="0.15">
      <c r="A19" s="130">
        <v>37126</v>
      </c>
      <c r="B19" s="138">
        <v>1821611</v>
      </c>
      <c r="C19" s="138">
        <v>181116</v>
      </c>
      <c r="D19" s="138">
        <v>1934968</v>
      </c>
      <c r="E19" s="130"/>
    </row>
    <row r="20" spans="1:5" hidden="1" x14ac:dyDescent="0.15">
      <c r="A20" s="130">
        <v>37127</v>
      </c>
      <c r="B20" s="138">
        <v>1776291</v>
      </c>
      <c r="C20" s="138">
        <v>175056</v>
      </c>
      <c r="D20" s="138">
        <v>1889856</v>
      </c>
      <c r="E20" s="130"/>
    </row>
    <row r="21" spans="1:5" hidden="1" x14ac:dyDescent="0.15">
      <c r="A21" s="130">
        <v>37130</v>
      </c>
      <c r="B21" s="138">
        <v>1688411</v>
      </c>
      <c r="C21" s="138">
        <v>18470</v>
      </c>
      <c r="D21" s="138">
        <v>1695783</v>
      </c>
      <c r="E21" s="130"/>
    </row>
    <row r="22" spans="1:5" hidden="1" x14ac:dyDescent="0.15">
      <c r="A22" s="130">
        <v>37131</v>
      </c>
      <c r="B22" s="138">
        <v>1648123</v>
      </c>
      <c r="C22" s="138">
        <v>0</v>
      </c>
      <c r="D22" s="138">
        <v>1648123</v>
      </c>
      <c r="E22" s="130"/>
    </row>
    <row r="23" spans="1:5" hidden="1" x14ac:dyDescent="0.15">
      <c r="A23" s="130">
        <v>37132</v>
      </c>
      <c r="B23" s="138">
        <v>1788488</v>
      </c>
      <c r="C23" s="138">
        <v>11501</v>
      </c>
      <c r="D23" s="138">
        <v>1795643</v>
      </c>
      <c r="E23" s="130"/>
    </row>
    <row r="24" spans="1:5" hidden="1" x14ac:dyDescent="0.15">
      <c r="A24" s="130">
        <v>37133</v>
      </c>
      <c r="B24" s="138">
        <v>1894682</v>
      </c>
      <c r="C24" s="138">
        <v>208792</v>
      </c>
      <c r="D24" s="138">
        <v>2018097</v>
      </c>
      <c r="E24" s="130"/>
    </row>
    <row r="25" spans="1:5" hidden="1" x14ac:dyDescent="0.15">
      <c r="A25" s="130">
        <v>37134</v>
      </c>
      <c r="B25" s="138">
        <v>1955089</v>
      </c>
      <c r="C25" s="138">
        <v>11215</v>
      </c>
      <c r="D25" s="138">
        <v>1956700</v>
      </c>
      <c r="E25" s="130"/>
    </row>
    <row r="26" spans="1:5" hidden="1" x14ac:dyDescent="0.15">
      <c r="A26" s="130">
        <v>37138</v>
      </c>
      <c r="B26" s="138">
        <v>1973918</v>
      </c>
      <c r="C26" s="138">
        <v>87818</v>
      </c>
      <c r="D26" s="138">
        <v>2024788</v>
      </c>
      <c r="E26" s="130"/>
    </row>
    <row r="27" spans="1:5" hidden="1" x14ac:dyDescent="0.15">
      <c r="A27" s="130">
        <v>37139</v>
      </c>
      <c r="B27" s="138">
        <v>1973918</v>
      </c>
      <c r="C27" s="138">
        <v>175766</v>
      </c>
      <c r="D27" s="138">
        <v>2024788</v>
      </c>
      <c r="E27" s="130"/>
    </row>
    <row r="28" spans="1:5" hidden="1" x14ac:dyDescent="0.15">
      <c r="A28" s="130">
        <v>37140</v>
      </c>
      <c r="B28" s="138">
        <v>850299</v>
      </c>
      <c r="C28" s="138">
        <v>178332</v>
      </c>
      <c r="D28" s="138">
        <v>918272</v>
      </c>
      <c r="E28" s="130"/>
    </row>
    <row r="29" spans="1:5" hidden="1" x14ac:dyDescent="0.15">
      <c r="A29" s="130">
        <v>37141</v>
      </c>
      <c r="B29" s="138">
        <v>995491</v>
      </c>
      <c r="C29" s="138">
        <v>184335</v>
      </c>
      <c r="D29" s="138">
        <v>1095875</v>
      </c>
      <c r="E29" s="130"/>
    </row>
    <row r="30" spans="1:5" hidden="1" x14ac:dyDescent="0.15">
      <c r="A30" s="130">
        <v>37144</v>
      </c>
      <c r="B30" s="138">
        <v>1216305</v>
      </c>
      <c r="C30" s="138">
        <v>178635</v>
      </c>
      <c r="D30" s="138">
        <v>1305412</v>
      </c>
      <c r="E30" s="130"/>
    </row>
    <row r="31" spans="1:5" hidden="1" x14ac:dyDescent="0.15">
      <c r="A31" s="130">
        <v>37146</v>
      </c>
      <c r="B31" s="138">
        <v>1255926</v>
      </c>
      <c r="C31" s="138">
        <v>178635</v>
      </c>
      <c r="D31" s="138">
        <v>1343274</v>
      </c>
    </row>
    <row r="32" spans="1:5" hidden="1" x14ac:dyDescent="0.15">
      <c r="A32" s="130">
        <v>37147</v>
      </c>
      <c r="B32" s="138">
        <v>1323775</v>
      </c>
      <c r="C32" s="138">
        <v>188977</v>
      </c>
      <c r="D32" s="138">
        <v>1420686</v>
      </c>
    </row>
    <row r="33" spans="1:4" hidden="1" x14ac:dyDescent="0.15">
      <c r="A33" s="130">
        <v>37148</v>
      </c>
      <c r="B33" s="138">
        <v>1378447</v>
      </c>
      <c r="C33" s="138">
        <v>195228</v>
      </c>
      <c r="D33" s="138">
        <v>1471332</v>
      </c>
    </row>
    <row r="34" spans="1:4" hidden="1" x14ac:dyDescent="0.15">
      <c r="A34" s="130">
        <v>37151</v>
      </c>
      <c r="B34" s="138">
        <v>1308291</v>
      </c>
      <c r="C34" s="138">
        <v>162123</v>
      </c>
      <c r="D34" s="138">
        <v>1386316</v>
      </c>
    </row>
    <row r="35" spans="1:4" hidden="1" x14ac:dyDescent="0.15">
      <c r="A35" s="130">
        <v>37152</v>
      </c>
      <c r="B35" s="138">
        <v>1524084</v>
      </c>
      <c r="C35" s="138">
        <v>76340</v>
      </c>
      <c r="D35" s="138">
        <v>1559652</v>
      </c>
    </row>
    <row r="36" spans="1:4" hidden="1" x14ac:dyDescent="0.15">
      <c r="A36" s="130">
        <v>37153</v>
      </c>
      <c r="B36" s="138">
        <v>1336349</v>
      </c>
      <c r="C36" s="138">
        <v>177127</v>
      </c>
      <c r="D36" s="138">
        <v>1478968</v>
      </c>
    </row>
    <row r="37" spans="1:4" hidden="1" x14ac:dyDescent="0.15">
      <c r="A37" s="130">
        <v>37154</v>
      </c>
      <c r="B37" s="138">
        <v>1268363</v>
      </c>
      <c r="C37" s="138">
        <v>171181</v>
      </c>
      <c r="D37" s="138">
        <v>1399296</v>
      </c>
    </row>
    <row r="38" spans="1:4" hidden="1" x14ac:dyDescent="0.15">
      <c r="A38" s="130">
        <v>37155</v>
      </c>
      <c r="B38" s="138">
        <v>1211328</v>
      </c>
      <c r="C38" s="138">
        <v>171048</v>
      </c>
      <c r="D38" s="138">
        <v>1343675</v>
      </c>
    </row>
    <row r="39" spans="1:4" hidden="1" x14ac:dyDescent="0.15">
      <c r="A39" s="130">
        <v>37158</v>
      </c>
      <c r="B39" s="138">
        <v>1507055</v>
      </c>
      <c r="C39" s="138">
        <v>292917</v>
      </c>
      <c r="D39" s="138">
        <v>1773048</v>
      </c>
    </row>
    <row r="40" spans="1:4" hidden="1" x14ac:dyDescent="0.15">
      <c r="A40" s="130">
        <v>37159</v>
      </c>
      <c r="B40" s="138">
        <v>1350778</v>
      </c>
      <c r="C40" s="138">
        <v>66536</v>
      </c>
      <c r="D40" s="138">
        <v>1494675</v>
      </c>
    </row>
    <row r="41" spans="1:4" hidden="1" x14ac:dyDescent="0.15">
      <c r="A41" s="130">
        <v>37160</v>
      </c>
      <c r="B41" s="138">
        <v>1365565</v>
      </c>
      <c r="C41" s="138">
        <v>249445</v>
      </c>
      <c r="D41" s="138">
        <v>1585881</v>
      </c>
    </row>
    <row r="42" spans="1:4" hidden="1" x14ac:dyDescent="0.15">
      <c r="A42" s="130">
        <v>37161</v>
      </c>
      <c r="B42" s="138">
        <v>1406354</v>
      </c>
      <c r="C42" s="138">
        <v>256233</v>
      </c>
      <c r="D42" s="138">
        <v>1647277</v>
      </c>
    </row>
    <row r="43" spans="1:4" hidden="1" x14ac:dyDescent="0.15">
      <c r="A43" s="130">
        <v>37162</v>
      </c>
      <c r="B43" s="138">
        <v>1483992</v>
      </c>
      <c r="C43" s="138">
        <v>256028</v>
      </c>
      <c r="D43" s="138">
        <v>1711306</v>
      </c>
    </row>
    <row r="44" spans="1:4" hidden="1" x14ac:dyDescent="0.15">
      <c r="A44" s="130">
        <v>37165</v>
      </c>
      <c r="B44" s="138">
        <v>1438638</v>
      </c>
      <c r="C44" s="138">
        <v>13047</v>
      </c>
      <c r="D44" s="138">
        <v>1443693</v>
      </c>
    </row>
    <row r="45" spans="1:4" hidden="1" x14ac:dyDescent="0.15">
      <c r="A45" s="130">
        <v>37166</v>
      </c>
      <c r="B45" s="138">
        <v>1284451</v>
      </c>
      <c r="C45" s="138">
        <v>168294</v>
      </c>
      <c r="D45" s="138">
        <v>1399647</v>
      </c>
    </row>
    <row r="46" spans="1:4" hidden="1" x14ac:dyDescent="0.15">
      <c r="A46" s="130">
        <v>37167</v>
      </c>
      <c r="B46" s="138">
        <v>554984</v>
      </c>
      <c r="C46" s="138">
        <v>200018</v>
      </c>
      <c r="D46" s="138">
        <v>455999</v>
      </c>
    </row>
    <row r="47" spans="1:4" hidden="1" x14ac:dyDescent="0.15">
      <c r="A47" s="130">
        <v>37168</v>
      </c>
      <c r="B47" s="138">
        <v>632764</v>
      </c>
      <c r="C47" s="138">
        <v>207064</v>
      </c>
      <c r="D47" s="138">
        <v>513338</v>
      </c>
    </row>
    <row r="48" spans="1:4" hidden="1" x14ac:dyDescent="0.15">
      <c r="A48" s="130">
        <v>37169</v>
      </c>
      <c r="B48" s="138">
        <v>490476</v>
      </c>
      <c r="C48" s="138">
        <v>26644</v>
      </c>
      <c r="D48" s="138">
        <v>476734</v>
      </c>
    </row>
    <row r="49" spans="1:4" hidden="1" x14ac:dyDescent="0.15">
      <c r="A49" s="130">
        <v>37172</v>
      </c>
      <c r="B49" s="138">
        <v>559630</v>
      </c>
      <c r="C49" s="138">
        <v>84475</v>
      </c>
      <c r="D49" s="138">
        <v>580179</v>
      </c>
    </row>
    <row r="50" spans="1:4" hidden="1" x14ac:dyDescent="0.15">
      <c r="A50" s="130">
        <v>37173</v>
      </c>
      <c r="B50" s="138">
        <v>515339</v>
      </c>
      <c r="C50" s="138">
        <v>66890</v>
      </c>
      <c r="D50" s="138">
        <v>542774</v>
      </c>
    </row>
    <row r="51" spans="1:4" hidden="1" x14ac:dyDescent="0.15">
      <c r="A51" s="130">
        <v>37174</v>
      </c>
      <c r="B51" s="138">
        <v>495302</v>
      </c>
      <c r="C51" s="138">
        <v>206736</v>
      </c>
      <c r="D51" s="138">
        <v>551578</v>
      </c>
    </row>
    <row r="52" spans="1:4" hidden="1" x14ac:dyDescent="0.15">
      <c r="A52" s="130">
        <v>37175</v>
      </c>
      <c r="B52" s="138">
        <v>538061</v>
      </c>
      <c r="C52" s="138">
        <v>184786</v>
      </c>
      <c r="D52" s="138">
        <v>610523</v>
      </c>
    </row>
    <row r="53" spans="1:4" hidden="1" x14ac:dyDescent="0.15">
      <c r="A53" s="130">
        <v>37176</v>
      </c>
      <c r="B53" s="138">
        <v>602751</v>
      </c>
      <c r="C53" s="138">
        <v>169216</v>
      </c>
      <c r="D53" s="138">
        <v>683323</v>
      </c>
    </row>
    <row r="54" spans="1:4" hidden="1" x14ac:dyDescent="0.15">
      <c r="A54" s="130">
        <v>37179</v>
      </c>
      <c r="B54" s="138">
        <v>580128</v>
      </c>
      <c r="C54" s="138">
        <v>89178</v>
      </c>
      <c r="D54" s="138">
        <v>620210</v>
      </c>
    </row>
    <row r="55" spans="1:4" hidden="1" x14ac:dyDescent="0.15">
      <c r="A55" s="130">
        <v>37180</v>
      </c>
      <c r="B55" s="138">
        <v>513093</v>
      </c>
      <c r="C55" s="138">
        <v>118142</v>
      </c>
      <c r="D55" s="138">
        <v>508063</v>
      </c>
    </row>
    <row r="56" spans="1:4" hidden="1" x14ac:dyDescent="0.15">
      <c r="A56" s="130">
        <v>37181</v>
      </c>
      <c r="B56" s="138">
        <v>580584</v>
      </c>
      <c r="C56" s="138">
        <v>116719</v>
      </c>
      <c r="D56" s="138">
        <v>654376</v>
      </c>
    </row>
    <row r="57" spans="1:4" hidden="1" x14ac:dyDescent="0.15">
      <c r="A57" s="130">
        <v>37182</v>
      </c>
      <c r="B57" s="138">
        <v>548558</v>
      </c>
      <c r="C57" s="138">
        <v>193706</v>
      </c>
      <c r="D57" s="138">
        <v>641275</v>
      </c>
    </row>
    <row r="58" spans="1:4" hidden="1" x14ac:dyDescent="0.15">
      <c r="A58" s="130">
        <v>37183</v>
      </c>
      <c r="B58" s="138">
        <v>534120</v>
      </c>
      <c r="C58" s="138">
        <v>229094</v>
      </c>
      <c r="D58" s="138">
        <v>590621</v>
      </c>
    </row>
    <row r="59" spans="1:4" hidden="1" x14ac:dyDescent="0.15">
      <c r="A59" s="130">
        <v>37186</v>
      </c>
      <c r="B59" s="138">
        <v>596225</v>
      </c>
      <c r="C59" s="138">
        <v>250266</v>
      </c>
      <c r="D59" s="138">
        <v>552601</v>
      </c>
    </row>
    <row r="60" spans="1:4" hidden="1" x14ac:dyDescent="0.15">
      <c r="A60" s="130">
        <v>37187</v>
      </c>
      <c r="B60" s="138">
        <v>555530</v>
      </c>
      <c r="C60" s="138">
        <v>167130</v>
      </c>
      <c r="D60" s="138">
        <v>621551</v>
      </c>
    </row>
    <row r="61" spans="1:4" hidden="1" x14ac:dyDescent="0.15">
      <c r="A61" s="130">
        <v>37188</v>
      </c>
      <c r="B61" s="138">
        <v>578453</v>
      </c>
      <c r="C61" s="138">
        <v>109855</v>
      </c>
      <c r="D61" s="138">
        <v>580196</v>
      </c>
    </row>
    <row r="62" spans="1:4" hidden="1" x14ac:dyDescent="0.15">
      <c r="A62" s="130">
        <v>37189</v>
      </c>
      <c r="B62" s="138">
        <v>566703</v>
      </c>
      <c r="C62" s="138">
        <v>105129</v>
      </c>
      <c r="D62" s="138">
        <v>564393</v>
      </c>
    </row>
    <row r="63" spans="1:4" hidden="1" x14ac:dyDescent="0.15">
      <c r="A63" s="130">
        <v>37190</v>
      </c>
      <c r="B63" s="138">
        <v>580917</v>
      </c>
      <c r="C63" s="138">
        <v>0</v>
      </c>
      <c r="D63" s="138">
        <v>580917</v>
      </c>
    </row>
    <row r="64" spans="1:4" hidden="1" x14ac:dyDescent="0.15">
      <c r="A64" s="130">
        <v>37193</v>
      </c>
      <c r="B64" s="138">
        <v>595709</v>
      </c>
      <c r="C64" s="138">
        <v>161855</v>
      </c>
      <c r="D64" s="138">
        <v>609024</v>
      </c>
    </row>
    <row r="65" spans="1:4" hidden="1" x14ac:dyDescent="0.15">
      <c r="A65" s="130">
        <v>37194</v>
      </c>
      <c r="B65" s="138">
        <v>625084</v>
      </c>
      <c r="C65" s="138">
        <v>160900</v>
      </c>
      <c r="D65" s="138">
        <v>606918</v>
      </c>
    </row>
    <row r="66" spans="1:4" hidden="1" x14ac:dyDescent="0.15">
      <c r="A66" s="130">
        <v>37195</v>
      </c>
      <c r="B66" s="138">
        <v>625364</v>
      </c>
      <c r="C66" s="138">
        <v>21529</v>
      </c>
      <c r="D66" s="138">
        <v>625364</v>
      </c>
    </row>
    <row r="67" spans="1:4" hidden="1" x14ac:dyDescent="0.15">
      <c r="A67" s="130">
        <v>37196</v>
      </c>
      <c r="B67" s="138">
        <v>407821</v>
      </c>
      <c r="C67" s="138">
        <v>105873</v>
      </c>
      <c r="D67" s="138">
        <v>390990</v>
      </c>
    </row>
    <row r="68" spans="1:4" hidden="1" x14ac:dyDescent="0.15">
      <c r="A68" s="130">
        <v>37197</v>
      </c>
      <c r="B68" s="138">
        <v>409054</v>
      </c>
      <c r="C68" s="138">
        <v>49989</v>
      </c>
      <c r="D68" s="138">
        <v>413583</v>
      </c>
    </row>
    <row r="69" spans="1:4" hidden="1" x14ac:dyDescent="0.15">
      <c r="A69" s="130">
        <v>37200</v>
      </c>
      <c r="B69" s="138">
        <v>546870</v>
      </c>
      <c r="C69" s="138">
        <v>261305</v>
      </c>
      <c r="D69" s="138">
        <v>740934</v>
      </c>
    </row>
    <row r="70" spans="1:4" hidden="1" x14ac:dyDescent="0.15">
      <c r="A70" s="130">
        <v>37201</v>
      </c>
      <c r="B70" s="138">
        <v>618400</v>
      </c>
      <c r="C70" s="138">
        <v>283409</v>
      </c>
      <c r="D70" s="138">
        <v>855367</v>
      </c>
    </row>
    <row r="71" spans="1:4" hidden="1" x14ac:dyDescent="0.15">
      <c r="A71" s="130">
        <v>37202</v>
      </c>
      <c r="B71" s="138">
        <v>559293</v>
      </c>
      <c r="C71" s="138">
        <v>241141</v>
      </c>
      <c r="D71" s="138">
        <v>747592</v>
      </c>
    </row>
    <row r="72" spans="1:4" hidden="1" x14ac:dyDescent="0.15">
      <c r="A72" s="130">
        <v>37203</v>
      </c>
      <c r="B72" s="138">
        <v>566614</v>
      </c>
      <c r="C72" s="138">
        <v>248951</v>
      </c>
      <c r="D72" s="138">
        <v>759008</v>
      </c>
    </row>
    <row r="73" spans="1:4" hidden="1" x14ac:dyDescent="0.15">
      <c r="A73" s="130">
        <v>37204</v>
      </c>
      <c r="B73" s="138">
        <v>582274</v>
      </c>
      <c r="C73" s="138">
        <v>112543</v>
      </c>
      <c r="D73" s="138">
        <v>673397</v>
      </c>
    </row>
    <row r="74" spans="1:4" hidden="1" x14ac:dyDescent="0.15">
      <c r="A74" s="130">
        <v>37207</v>
      </c>
      <c r="B74" s="138">
        <v>728022</v>
      </c>
      <c r="C74" s="138">
        <v>238102</v>
      </c>
      <c r="D74" s="138">
        <v>953205</v>
      </c>
    </row>
    <row r="75" spans="1:4" hidden="1" x14ac:dyDescent="0.15">
      <c r="A75" s="130">
        <v>37208</v>
      </c>
      <c r="B75" s="138">
        <v>618940</v>
      </c>
      <c r="C75" s="138">
        <v>242383</v>
      </c>
      <c r="D75" s="138">
        <v>808640</v>
      </c>
    </row>
    <row r="76" spans="1:4" hidden="1" x14ac:dyDescent="0.15">
      <c r="A76" s="130">
        <v>37209</v>
      </c>
      <c r="B76" s="138">
        <v>690967</v>
      </c>
      <c r="C76" s="138">
        <v>371495</v>
      </c>
      <c r="D76" s="138">
        <v>1019463</v>
      </c>
    </row>
    <row r="77" spans="1:4" hidden="1" x14ac:dyDescent="0.15">
      <c r="A77" s="130">
        <v>37210</v>
      </c>
      <c r="B77" s="138">
        <v>728217</v>
      </c>
      <c r="C77" s="138">
        <v>89160</v>
      </c>
      <c r="D77" s="138">
        <v>794310</v>
      </c>
    </row>
    <row r="78" spans="1:4" hidden="1" x14ac:dyDescent="0.15">
      <c r="A78" s="130">
        <v>37211</v>
      </c>
      <c r="B78" s="138">
        <v>629777</v>
      </c>
      <c r="C78" s="138">
        <v>91761</v>
      </c>
      <c r="D78" s="138">
        <v>683206</v>
      </c>
    </row>
    <row r="79" spans="1:4" hidden="1" x14ac:dyDescent="0.15">
      <c r="A79" s="130">
        <v>37214</v>
      </c>
      <c r="B79" s="138">
        <v>450432</v>
      </c>
      <c r="C79" s="138">
        <v>73633</v>
      </c>
      <c r="D79" s="138">
        <v>463600</v>
      </c>
    </row>
    <row r="80" spans="1:4" hidden="1" x14ac:dyDescent="0.15">
      <c r="A80" s="130">
        <v>37215</v>
      </c>
      <c r="B80" s="138">
        <v>516967</v>
      </c>
      <c r="C80" s="138">
        <v>207174</v>
      </c>
      <c r="D80" s="138">
        <v>648405</v>
      </c>
    </row>
    <row r="81" spans="1:4" hidden="1" x14ac:dyDescent="0.15">
      <c r="A81" s="130">
        <v>37216</v>
      </c>
      <c r="B81" s="138">
        <v>681358</v>
      </c>
      <c r="C81" s="138">
        <v>73108</v>
      </c>
      <c r="D81" s="138">
        <v>731807</v>
      </c>
    </row>
    <row r="82" spans="1:4" hidden="1" x14ac:dyDescent="0.15">
      <c r="A82" s="130">
        <v>37221</v>
      </c>
      <c r="B82" s="138">
        <v>729554</v>
      </c>
      <c r="C82" s="138">
        <v>0</v>
      </c>
      <c r="D82" s="138">
        <v>729554</v>
      </c>
    </row>
    <row r="83" spans="1:4" hidden="1" x14ac:dyDescent="0.15">
      <c r="A83" s="130">
        <v>37222</v>
      </c>
      <c r="B83" s="138">
        <v>776344</v>
      </c>
      <c r="C83" s="138">
        <v>0</v>
      </c>
      <c r="D83" s="138">
        <v>776344</v>
      </c>
    </row>
    <row r="84" spans="1:4" hidden="1" x14ac:dyDescent="0.15">
      <c r="A84" s="130">
        <v>37223</v>
      </c>
      <c r="B84" s="138">
        <v>918458</v>
      </c>
      <c r="C84" s="138">
        <v>0</v>
      </c>
      <c r="D84" s="138">
        <v>918458</v>
      </c>
    </row>
    <row r="85" spans="1:4" hidden="1" x14ac:dyDescent="0.15">
      <c r="A85" s="130">
        <v>37224</v>
      </c>
      <c r="B85" s="138">
        <v>913348</v>
      </c>
      <c r="C85" s="138">
        <v>115680</v>
      </c>
      <c r="D85" s="138">
        <v>1006161</v>
      </c>
    </row>
    <row r="86" spans="1:4" hidden="1" x14ac:dyDescent="0.15">
      <c r="A86" s="130">
        <v>37225</v>
      </c>
      <c r="B86" s="138">
        <v>980641</v>
      </c>
      <c r="C86" s="138">
        <v>133559</v>
      </c>
      <c r="D86" s="138">
        <v>1088013</v>
      </c>
    </row>
    <row r="87" spans="1:4" x14ac:dyDescent="0.15">
      <c r="A87" s="130">
        <v>37228</v>
      </c>
      <c r="B87" s="138">
        <v>589757</v>
      </c>
      <c r="C87" s="138">
        <v>40250</v>
      </c>
      <c r="D87" s="138">
        <v>612067</v>
      </c>
    </row>
    <row r="88" spans="1:4" x14ac:dyDescent="0.15">
      <c r="A88" s="130">
        <v>37229</v>
      </c>
      <c r="B88" s="138">
        <v>511250</v>
      </c>
      <c r="C88" s="138">
        <v>102060</v>
      </c>
      <c r="D88" s="138">
        <v>548295</v>
      </c>
    </row>
    <row r="89" spans="1:4" x14ac:dyDescent="0.15">
      <c r="A89" s="130">
        <v>37230</v>
      </c>
      <c r="B89" s="138">
        <v>508541</v>
      </c>
      <c r="C89" s="138">
        <v>138638</v>
      </c>
      <c r="D89" s="138">
        <v>596458</v>
      </c>
    </row>
    <row r="90" spans="1:4" x14ac:dyDescent="0.15">
      <c r="A90" s="130">
        <v>37231</v>
      </c>
      <c r="B90" s="138">
        <v>529505</v>
      </c>
      <c r="C90" s="138">
        <v>157877</v>
      </c>
      <c r="D90" s="138">
        <v>657434</v>
      </c>
    </row>
    <row r="91" spans="1:4" x14ac:dyDescent="0.15">
      <c r="A91" s="130">
        <v>37232</v>
      </c>
      <c r="B91" s="138">
        <v>484805</v>
      </c>
      <c r="C91" s="138">
        <v>128411</v>
      </c>
      <c r="D91" s="138">
        <v>582765</v>
      </c>
    </row>
    <row r="92" spans="1:4" x14ac:dyDescent="0.15">
      <c r="A92" s="130">
        <v>37235</v>
      </c>
      <c r="B92" s="138">
        <v>346165</v>
      </c>
      <c r="C92" s="138">
        <v>150060</v>
      </c>
      <c r="D92" s="138">
        <v>390093</v>
      </c>
    </row>
    <row r="93" spans="1:4" x14ac:dyDescent="0.15">
      <c r="A93" s="130">
        <v>37236</v>
      </c>
      <c r="B93" s="138">
        <v>490929</v>
      </c>
      <c r="C93" s="138">
        <v>164620</v>
      </c>
      <c r="D93" s="138">
        <v>626061</v>
      </c>
    </row>
    <row r="94" spans="1:4" x14ac:dyDescent="0.15">
      <c r="A94" s="130">
        <v>37237</v>
      </c>
      <c r="B94" s="138">
        <v>527434</v>
      </c>
      <c r="C94" s="138">
        <v>335675</v>
      </c>
      <c r="D94" s="138">
        <v>809776</v>
      </c>
    </row>
    <row r="95" spans="1:4" x14ac:dyDescent="0.15">
      <c r="A95" s="130">
        <v>37238</v>
      </c>
      <c r="B95" s="138">
        <v>390067</v>
      </c>
      <c r="C95" s="138">
        <v>277123</v>
      </c>
      <c r="D95" s="138">
        <v>609705</v>
      </c>
    </row>
    <row r="96" spans="1:4" x14ac:dyDescent="0.15">
      <c r="A96" s="130">
        <v>37239</v>
      </c>
      <c r="B96" s="138">
        <v>301541</v>
      </c>
      <c r="C96" s="138">
        <v>283690</v>
      </c>
      <c r="D96" s="138">
        <v>441246</v>
      </c>
    </row>
    <row r="97" spans="1:4" x14ac:dyDescent="0.15">
      <c r="A97" s="130">
        <v>37242</v>
      </c>
      <c r="B97" s="138">
        <v>410206</v>
      </c>
      <c r="C97" s="138">
        <v>134457</v>
      </c>
      <c r="D97" s="138">
        <v>504708</v>
      </c>
    </row>
    <row r="98" spans="1:4" x14ac:dyDescent="0.15">
      <c r="A98" s="130">
        <v>37243</v>
      </c>
      <c r="B98" s="138">
        <v>407381</v>
      </c>
      <c r="C98" s="138">
        <v>0</v>
      </c>
      <c r="D98" s="138">
        <v>407381</v>
      </c>
    </row>
    <row r="99" spans="1:4" x14ac:dyDescent="0.15">
      <c r="A99" s="130">
        <v>37244</v>
      </c>
      <c r="B99" s="138">
        <v>453176</v>
      </c>
      <c r="C99" s="138">
        <v>0</v>
      </c>
      <c r="D99" s="138">
        <v>453176</v>
      </c>
    </row>
    <row r="100" spans="1:4" x14ac:dyDescent="0.15">
      <c r="A100" s="130">
        <v>37245</v>
      </c>
      <c r="B100" s="138">
        <v>502348</v>
      </c>
      <c r="C100" s="138">
        <v>0</v>
      </c>
      <c r="D100" s="138">
        <v>502348</v>
      </c>
    </row>
    <row r="101" spans="1:4" x14ac:dyDescent="0.15">
      <c r="A101" s="130">
        <v>37246</v>
      </c>
      <c r="B101" s="138">
        <v>348234</v>
      </c>
      <c r="C101" s="138">
        <v>0</v>
      </c>
      <c r="D101" s="138">
        <v>348234</v>
      </c>
    </row>
    <row r="102" spans="1:4" x14ac:dyDescent="0.15">
      <c r="A102" s="130">
        <v>37249</v>
      </c>
      <c r="B102" s="138">
        <v>347552</v>
      </c>
      <c r="C102" s="138">
        <v>0</v>
      </c>
      <c r="D102" s="138">
        <v>347552</v>
      </c>
    </row>
    <row r="103" spans="1:4" x14ac:dyDescent="0.15">
      <c r="A103" s="130">
        <v>37251</v>
      </c>
      <c r="B103" s="138">
        <v>305387</v>
      </c>
      <c r="C103" s="138">
        <v>0</v>
      </c>
      <c r="D103" s="138">
        <v>305387</v>
      </c>
    </row>
    <row r="104" spans="1:4" x14ac:dyDescent="0.15">
      <c r="A104" s="130">
        <v>37252</v>
      </c>
      <c r="B104" s="138">
        <v>532631</v>
      </c>
      <c r="C104" s="138">
        <v>0</v>
      </c>
      <c r="D104" s="138">
        <v>532631</v>
      </c>
    </row>
    <row r="105" spans="1:4" x14ac:dyDescent="0.15">
      <c r="A105" s="130">
        <v>37253</v>
      </c>
      <c r="B105" s="138">
        <v>464946</v>
      </c>
      <c r="C105" s="138">
        <v>0</v>
      </c>
      <c r="D105" s="138">
        <v>464946</v>
      </c>
    </row>
    <row r="106" spans="1:4" x14ac:dyDescent="0.15">
      <c r="B106" s="138"/>
      <c r="C106" s="138"/>
      <c r="D106" s="138"/>
    </row>
    <row r="107" spans="1:4" x14ac:dyDescent="0.15">
      <c r="B107" s="138"/>
      <c r="C107" s="138"/>
      <c r="D107" s="138"/>
    </row>
    <row r="108" spans="1:4" x14ac:dyDescent="0.15">
      <c r="B108" s="138"/>
      <c r="C108" s="138"/>
      <c r="D108" s="138"/>
    </row>
    <row r="109" spans="1:4" x14ac:dyDescent="0.15">
      <c r="B109" s="138"/>
      <c r="C109" s="138"/>
      <c r="D109" s="138"/>
    </row>
    <row r="110" spans="1:4" x14ac:dyDescent="0.15">
      <c r="B110" s="138"/>
      <c r="C110" s="138"/>
      <c r="D110" s="138"/>
    </row>
    <row r="111" spans="1:4" x14ac:dyDescent="0.15">
      <c r="B111" s="138"/>
      <c r="C111" s="138"/>
      <c r="D111" s="138"/>
    </row>
    <row r="112" spans="1:4" x14ac:dyDescent="0.15">
      <c r="B112" s="138"/>
      <c r="C112" s="138"/>
      <c r="D112" s="138"/>
    </row>
    <row r="113" spans="2:4" x14ac:dyDescent="0.15">
      <c r="B113" s="138"/>
      <c r="C113" s="138"/>
      <c r="D113" s="138"/>
    </row>
    <row r="114" spans="2:4" x14ac:dyDescent="0.15">
      <c r="B114" s="138"/>
      <c r="C114" s="138"/>
      <c r="D114" s="138"/>
    </row>
    <row r="115" spans="2:4" x14ac:dyDescent="0.15">
      <c r="B115" s="138"/>
      <c r="C115" s="138"/>
      <c r="D115" s="138"/>
    </row>
    <row r="116" spans="2:4" x14ac:dyDescent="0.15">
      <c r="B116" s="138"/>
      <c r="C116" s="138"/>
      <c r="D116" s="138"/>
    </row>
    <row r="117" spans="2:4" x14ac:dyDescent="0.15">
      <c r="B117" s="138"/>
      <c r="C117" s="138"/>
      <c r="D117" s="138"/>
    </row>
    <row r="118" spans="2:4" x14ac:dyDescent="0.15">
      <c r="B118" s="138"/>
      <c r="C118" s="138"/>
      <c r="D118" s="138"/>
    </row>
    <row r="119" spans="2:4" x14ac:dyDescent="0.15">
      <c r="B119" s="138"/>
      <c r="C119" s="138"/>
      <c r="D119" s="138"/>
    </row>
    <row r="120" spans="2:4" x14ac:dyDescent="0.15">
      <c r="B120" s="138"/>
      <c r="C120" s="138"/>
      <c r="D120" s="138"/>
    </row>
    <row r="121" spans="2:4" x14ac:dyDescent="0.15">
      <c r="B121" s="138"/>
      <c r="C121" s="138"/>
      <c r="D121" s="138"/>
    </row>
    <row r="122" spans="2:4" x14ac:dyDescent="0.15">
      <c r="B122" s="138"/>
      <c r="C122" s="138"/>
      <c r="D122" s="138"/>
    </row>
    <row r="123" spans="2:4" x14ac:dyDescent="0.15">
      <c r="B123" s="138"/>
      <c r="C123" s="138"/>
      <c r="D123" s="138"/>
    </row>
    <row r="124" spans="2:4" x14ac:dyDescent="0.15">
      <c r="B124" s="138"/>
      <c r="C124" s="138"/>
      <c r="D124" s="138"/>
    </row>
    <row r="125" spans="2:4" x14ac:dyDescent="0.15">
      <c r="B125" s="138"/>
      <c r="C125" s="138"/>
      <c r="D125" s="138"/>
    </row>
    <row r="126" spans="2:4" x14ac:dyDescent="0.15">
      <c r="B126" s="138"/>
      <c r="C126" s="138"/>
      <c r="D126" s="138"/>
    </row>
    <row r="127" spans="2:4" x14ac:dyDescent="0.15">
      <c r="B127" s="138"/>
      <c r="C127" s="138"/>
      <c r="D127" s="138"/>
    </row>
    <row r="128" spans="2:4" x14ac:dyDescent="0.15">
      <c r="B128" s="138"/>
      <c r="C128" s="138"/>
      <c r="D128" s="138"/>
    </row>
    <row r="129" spans="2:4" x14ac:dyDescent="0.15">
      <c r="B129" s="138"/>
      <c r="C129" s="138"/>
      <c r="D129" s="138"/>
    </row>
    <row r="130" spans="2:4" x14ac:dyDescent="0.15">
      <c r="B130" s="138"/>
      <c r="C130" s="138"/>
      <c r="D130" s="138"/>
    </row>
    <row r="131" spans="2:4" x14ac:dyDescent="0.15">
      <c r="B131" s="138"/>
      <c r="C131" s="138"/>
      <c r="D131" s="138"/>
    </row>
    <row r="132" spans="2:4" x14ac:dyDescent="0.15">
      <c r="B132" s="138"/>
      <c r="C132" s="138"/>
      <c r="D132" s="138"/>
    </row>
    <row r="133" spans="2:4" x14ac:dyDescent="0.15">
      <c r="B133" s="138"/>
      <c r="C133" s="138"/>
      <c r="D133" s="138"/>
    </row>
    <row r="134" spans="2:4" x14ac:dyDescent="0.15">
      <c r="B134" s="138"/>
      <c r="C134" s="138"/>
      <c r="D134" s="138"/>
    </row>
    <row r="135" spans="2:4" x14ac:dyDescent="0.15">
      <c r="B135" s="138"/>
      <c r="C135" s="138"/>
      <c r="D135" s="138"/>
    </row>
    <row r="136" spans="2:4" x14ac:dyDescent="0.15">
      <c r="B136" s="138"/>
      <c r="C136" s="138"/>
      <c r="D136" s="138"/>
    </row>
    <row r="137" spans="2:4" x14ac:dyDescent="0.15">
      <c r="B137" s="138"/>
      <c r="C137" s="138"/>
      <c r="D137" s="138"/>
    </row>
    <row r="138" spans="2:4" x14ac:dyDescent="0.15">
      <c r="B138" s="138"/>
      <c r="C138" s="138"/>
      <c r="D138" s="138"/>
    </row>
    <row r="139" spans="2:4" x14ac:dyDescent="0.15">
      <c r="B139" s="138"/>
      <c r="C139" s="138"/>
      <c r="D139" s="138"/>
    </row>
    <row r="140" spans="2:4" x14ac:dyDescent="0.15">
      <c r="B140" s="138"/>
      <c r="C140" s="138"/>
      <c r="D140" s="138"/>
    </row>
    <row r="141" spans="2:4" x14ac:dyDescent="0.15">
      <c r="B141" s="138"/>
      <c r="C141" s="138"/>
      <c r="D141" s="138"/>
    </row>
    <row r="142" spans="2:4" x14ac:dyDescent="0.15">
      <c r="B142" s="138"/>
      <c r="C142" s="138"/>
      <c r="D142" s="138"/>
    </row>
    <row r="143" spans="2:4" x14ac:dyDescent="0.15">
      <c r="B143" s="138"/>
      <c r="C143" s="138"/>
      <c r="D143" s="138"/>
    </row>
    <row r="144" spans="2:4" x14ac:dyDescent="0.15">
      <c r="B144" s="138"/>
      <c r="C144" s="138"/>
      <c r="D144" s="138"/>
    </row>
    <row r="145" spans="2:4" x14ac:dyDescent="0.15">
      <c r="B145" s="138"/>
      <c r="C145" s="138"/>
      <c r="D145" s="138"/>
    </row>
    <row r="146" spans="2:4" x14ac:dyDescent="0.15">
      <c r="B146" s="138"/>
      <c r="C146" s="138"/>
      <c r="D146" s="138"/>
    </row>
    <row r="147" spans="2:4" x14ac:dyDescent="0.15">
      <c r="B147" s="138"/>
      <c r="C147" s="138"/>
      <c r="D147" s="138"/>
    </row>
    <row r="148" spans="2:4" x14ac:dyDescent="0.15">
      <c r="B148" s="138"/>
      <c r="C148" s="138"/>
      <c r="D148" s="138"/>
    </row>
    <row r="149" spans="2:4" x14ac:dyDescent="0.15">
      <c r="B149" s="138"/>
      <c r="C149" s="138"/>
      <c r="D149" s="138"/>
    </row>
    <row r="150" spans="2:4" x14ac:dyDescent="0.15">
      <c r="B150" s="138"/>
      <c r="C150" s="138"/>
      <c r="D150" s="138"/>
    </row>
    <row r="151" spans="2:4" x14ac:dyDescent="0.15">
      <c r="B151" s="138"/>
      <c r="C151" s="138"/>
      <c r="D151" s="138"/>
    </row>
    <row r="152" spans="2:4" x14ac:dyDescent="0.15">
      <c r="B152" s="138"/>
      <c r="C152" s="138"/>
      <c r="D152" s="138"/>
    </row>
    <row r="153" spans="2:4" x14ac:dyDescent="0.15">
      <c r="B153" s="138"/>
      <c r="C153" s="138"/>
      <c r="D153" s="138"/>
    </row>
    <row r="154" spans="2:4" x14ac:dyDescent="0.15">
      <c r="B154" s="138"/>
      <c r="C154" s="138"/>
      <c r="D154" s="138"/>
    </row>
    <row r="155" spans="2:4" x14ac:dyDescent="0.15">
      <c r="B155" s="138"/>
      <c r="C155" s="138"/>
      <c r="D155" s="138"/>
    </row>
    <row r="156" spans="2:4" x14ac:dyDescent="0.15">
      <c r="B156" s="138"/>
      <c r="C156" s="138"/>
      <c r="D156" s="138"/>
    </row>
    <row r="157" spans="2:4" x14ac:dyDescent="0.15">
      <c r="B157" s="138"/>
      <c r="C157" s="138"/>
      <c r="D157" s="138"/>
    </row>
    <row r="158" spans="2:4" x14ac:dyDescent="0.15">
      <c r="B158" s="138"/>
      <c r="C158" s="138"/>
      <c r="D158" s="138"/>
    </row>
    <row r="159" spans="2:4" x14ac:dyDescent="0.15">
      <c r="B159" s="138"/>
      <c r="C159" s="138"/>
      <c r="D159" s="138"/>
    </row>
    <row r="160" spans="2:4" x14ac:dyDescent="0.15">
      <c r="B160" s="138"/>
      <c r="C160" s="138"/>
      <c r="D160" s="138"/>
    </row>
    <row r="161" spans="2:4" x14ac:dyDescent="0.15">
      <c r="B161" s="138"/>
      <c r="C161" s="138"/>
      <c r="D161" s="138"/>
    </row>
    <row r="162" spans="2:4" x14ac:dyDescent="0.15">
      <c r="B162" s="138"/>
      <c r="C162" s="138"/>
      <c r="D162" s="138"/>
    </row>
    <row r="163" spans="2:4" x14ac:dyDescent="0.15">
      <c r="B163" s="138"/>
      <c r="C163" s="138"/>
      <c r="D163" s="138"/>
    </row>
    <row r="164" spans="2:4" x14ac:dyDescent="0.15">
      <c r="B164" s="138"/>
      <c r="C164" s="138"/>
      <c r="D164" s="138"/>
    </row>
    <row r="165" spans="2:4" x14ac:dyDescent="0.15">
      <c r="B165" s="138"/>
      <c r="C165" s="138"/>
      <c r="D165" s="138"/>
    </row>
    <row r="166" spans="2:4" x14ac:dyDescent="0.15">
      <c r="B166" s="138"/>
      <c r="C166" s="138"/>
      <c r="D166" s="138"/>
    </row>
    <row r="167" spans="2:4" x14ac:dyDescent="0.15">
      <c r="B167" s="138"/>
      <c r="C167" s="138"/>
      <c r="D167" s="138"/>
    </row>
    <row r="168" spans="2:4" x14ac:dyDescent="0.15">
      <c r="B168" s="138"/>
      <c r="C168" s="138"/>
      <c r="D168" s="138"/>
    </row>
    <row r="169" spans="2:4" x14ac:dyDescent="0.15">
      <c r="B169" s="138"/>
      <c r="C169" s="138"/>
      <c r="D169" s="138"/>
    </row>
    <row r="170" spans="2:4" x14ac:dyDescent="0.15">
      <c r="B170" s="138"/>
      <c r="C170" s="138"/>
      <c r="D170" s="138"/>
    </row>
    <row r="171" spans="2:4" x14ac:dyDescent="0.15">
      <c r="B171" s="138"/>
      <c r="C171" s="138"/>
      <c r="D171" s="138"/>
    </row>
    <row r="172" spans="2:4" x14ac:dyDescent="0.15">
      <c r="B172" s="138"/>
      <c r="C172" s="138"/>
      <c r="D172" s="138"/>
    </row>
    <row r="173" spans="2:4" x14ac:dyDescent="0.15">
      <c r="B173" s="138"/>
      <c r="C173" s="138"/>
      <c r="D173" s="138"/>
    </row>
    <row r="174" spans="2:4" x14ac:dyDescent="0.15">
      <c r="B174" s="138"/>
      <c r="C174" s="138"/>
      <c r="D174" s="138"/>
    </row>
    <row r="175" spans="2:4" x14ac:dyDescent="0.15">
      <c r="B175" s="138"/>
      <c r="C175" s="138"/>
      <c r="D175" s="138"/>
    </row>
    <row r="176" spans="2:4" x14ac:dyDescent="0.15">
      <c r="B176" s="138"/>
      <c r="C176" s="138"/>
      <c r="D176" s="138"/>
    </row>
    <row r="177" spans="2:4" x14ac:dyDescent="0.15">
      <c r="B177" s="138"/>
      <c r="C177" s="138"/>
      <c r="D177" s="138"/>
    </row>
    <row r="178" spans="2:4" x14ac:dyDescent="0.15">
      <c r="B178" s="138"/>
      <c r="C178" s="138"/>
      <c r="D178" s="138"/>
    </row>
    <row r="179" spans="2:4" x14ac:dyDescent="0.15">
      <c r="B179" s="138"/>
      <c r="C179" s="138"/>
      <c r="D179" s="138"/>
    </row>
    <row r="180" spans="2:4" x14ac:dyDescent="0.15">
      <c r="B180" s="138"/>
      <c r="C180" s="138"/>
      <c r="D180" s="138"/>
    </row>
    <row r="181" spans="2:4" x14ac:dyDescent="0.15">
      <c r="B181" s="138"/>
      <c r="C181" s="138"/>
      <c r="D181" s="138"/>
    </row>
    <row r="182" spans="2:4" x14ac:dyDescent="0.15">
      <c r="B182" s="138"/>
      <c r="C182" s="138"/>
      <c r="D182" s="138"/>
    </row>
    <row r="183" spans="2:4" x14ac:dyDescent="0.15">
      <c r="B183" s="138"/>
      <c r="C183" s="138"/>
      <c r="D183" s="138"/>
    </row>
    <row r="184" spans="2:4" x14ac:dyDescent="0.15">
      <c r="B184" s="138"/>
      <c r="C184" s="138"/>
      <c r="D184" s="138"/>
    </row>
    <row r="185" spans="2:4" x14ac:dyDescent="0.15">
      <c r="B185" s="138"/>
      <c r="C185" s="138"/>
      <c r="D185" s="138"/>
    </row>
    <row r="186" spans="2:4" x14ac:dyDescent="0.15">
      <c r="B186" s="138"/>
      <c r="C186" s="138"/>
      <c r="D186" s="138"/>
    </row>
    <row r="187" spans="2:4" x14ac:dyDescent="0.15">
      <c r="B187" s="138"/>
      <c r="C187" s="138"/>
      <c r="D187" s="138"/>
    </row>
    <row r="188" spans="2:4" x14ac:dyDescent="0.15">
      <c r="B188" s="138"/>
      <c r="C188" s="138"/>
      <c r="D188" s="138"/>
    </row>
    <row r="189" spans="2:4" x14ac:dyDescent="0.15">
      <c r="B189" s="138"/>
      <c r="C189" s="138"/>
      <c r="D189" s="138"/>
    </row>
    <row r="190" spans="2:4" x14ac:dyDescent="0.15">
      <c r="B190" s="138"/>
      <c r="C190" s="138"/>
      <c r="D190" s="138"/>
    </row>
    <row r="191" spans="2:4" x14ac:dyDescent="0.15">
      <c r="B191" s="138"/>
      <c r="C191" s="138"/>
      <c r="D191" s="138"/>
    </row>
    <row r="192" spans="2:4" x14ac:dyDescent="0.15">
      <c r="B192" s="138"/>
      <c r="C192" s="138"/>
      <c r="D192" s="138"/>
    </row>
    <row r="193" spans="2:4" x14ac:dyDescent="0.15">
      <c r="B193" s="138"/>
      <c r="C193" s="138"/>
      <c r="D193" s="138"/>
    </row>
    <row r="194" spans="2:4" x14ac:dyDescent="0.15">
      <c r="B194" s="138"/>
      <c r="C194" s="138"/>
      <c r="D194" s="138"/>
    </row>
    <row r="195" spans="2:4" x14ac:dyDescent="0.15">
      <c r="B195" s="138"/>
      <c r="C195" s="138"/>
      <c r="D195" s="138"/>
    </row>
    <row r="196" spans="2:4" x14ac:dyDescent="0.15">
      <c r="B196" s="138"/>
      <c r="C196" s="138"/>
      <c r="D196" s="138"/>
    </row>
    <row r="197" spans="2:4" x14ac:dyDescent="0.15">
      <c r="B197" s="138"/>
      <c r="C197" s="138"/>
      <c r="D197" s="138"/>
    </row>
    <row r="198" spans="2:4" x14ac:dyDescent="0.15">
      <c r="B198" s="138"/>
      <c r="C198" s="138"/>
      <c r="D198" s="138"/>
    </row>
    <row r="199" spans="2:4" x14ac:dyDescent="0.15">
      <c r="B199" s="138"/>
      <c r="C199" s="138"/>
      <c r="D199" s="138"/>
    </row>
    <row r="200" spans="2:4" x14ac:dyDescent="0.15">
      <c r="B200" s="138"/>
      <c r="C200" s="138"/>
      <c r="D200" s="138"/>
    </row>
    <row r="201" spans="2:4" x14ac:dyDescent="0.15">
      <c r="B201" s="138"/>
      <c r="C201" s="138"/>
      <c r="D201" s="138"/>
    </row>
    <row r="202" spans="2:4" x14ac:dyDescent="0.15">
      <c r="B202" s="138"/>
      <c r="C202" s="138"/>
      <c r="D202" s="138"/>
    </row>
    <row r="203" spans="2:4" x14ac:dyDescent="0.15">
      <c r="B203" s="138"/>
      <c r="C203" s="138"/>
      <c r="D203" s="138"/>
    </row>
    <row r="204" spans="2:4" x14ac:dyDescent="0.15">
      <c r="B204" s="138"/>
      <c r="C204" s="138"/>
      <c r="D204" s="138"/>
    </row>
    <row r="205" spans="2:4" x14ac:dyDescent="0.15">
      <c r="B205" s="138"/>
      <c r="C205" s="138"/>
      <c r="D205" s="138"/>
    </row>
    <row r="206" spans="2:4" x14ac:dyDescent="0.15">
      <c r="B206" s="138"/>
      <c r="C206" s="138"/>
      <c r="D206" s="138"/>
    </row>
    <row r="207" spans="2:4" x14ac:dyDescent="0.15">
      <c r="B207" s="138"/>
      <c r="C207" s="138"/>
      <c r="D207" s="138"/>
    </row>
    <row r="208" spans="2:4" x14ac:dyDescent="0.15">
      <c r="B208" s="138"/>
      <c r="C208" s="138"/>
      <c r="D208" s="138"/>
    </row>
    <row r="209" spans="2:4" x14ac:dyDescent="0.15">
      <c r="B209" s="138"/>
      <c r="C209" s="138"/>
      <c r="D209" s="138"/>
    </row>
    <row r="210" spans="2:4" x14ac:dyDescent="0.15">
      <c r="B210" s="138"/>
      <c r="C210" s="138"/>
      <c r="D210" s="138"/>
    </row>
    <row r="211" spans="2:4" x14ac:dyDescent="0.15">
      <c r="B211" s="138"/>
      <c r="C211" s="138"/>
      <c r="D211" s="138"/>
    </row>
    <row r="212" spans="2:4" x14ac:dyDescent="0.15">
      <c r="B212" s="138"/>
      <c r="C212" s="138"/>
      <c r="D212" s="138"/>
    </row>
    <row r="213" spans="2:4" x14ac:dyDescent="0.15">
      <c r="B213" s="138"/>
      <c r="C213" s="138"/>
      <c r="D213" s="138"/>
    </row>
    <row r="214" spans="2:4" x14ac:dyDescent="0.15">
      <c r="B214" s="138"/>
      <c r="C214" s="138"/>
      <c r="D214" s="138"/>
    </row>
    <row r="215" spans="2:4" x14ac:dyDescent="0.15">
      <c r="B215" s="138"/>
      <c r="C215" s="138"/>
      <c r="D215" s="138"/>
    </row>
    <row r="216" spans="2:4" x14ac:dyDescent="0.15">
      <c r="B216" s="138"/>
      <c r="C216" s="138"/>
      <c r="D216" s="138"/>
    </row>
    <row r="217" spans="2:4" x14ac:dyDescent="0.15">
      <c r="B217" s="138"/>
      <c r="C217" s="138"/>
      <c r="D217" s="138"/>
    </row>
    <row r="218" spans="2:4" x14ac:dyDescent="0.15">
      <c r="B218" s="138"/>
      <c r="C218" s="138"/>
      <c r="D218" s="138"/>
    </row>
    <row r="219" spans="2:4" x14ac:dyDescent="0.15">
      <c r="B219" s="138"/>
      <c r="C219" s="138"/>
      <c r="D219" s="138"/>
    </row>
    <row r="220" spans="2:4" x14ac:dyDescent="0.15">
      <c r="B220" s="138"/>
      <c r="C220" s="138"/>
      <c r="D220" s="138"/>
    </row>
    <row r="221" spans="2:4" x14ac:dyDescent="0.15">
      <c r="B221" s="138"/>
      <c r="C221" s="138"/>
      <c r="D221" s="138"/>
    </row>
    <row r="222" spans="2:4" x14ac:dyDescent="0.15">
      <c r="B222" s="138"/>
      <c r="C222" s="138"/>
      <c r="D222" s="138"/>
    </row>
    <row r="223" spans="2:4" x14ac:dyDescent="0.15">
      <c r="B223" s="138"/>
      <c r="C223" s="138"/>
      <c r="D223" s="138"/>
    </row>
    <row r="224" spans="2:4" x14ac:dyDescent="0.15">
      <c r="B224" s="138"/>
      <c r="C224" s="138"/>
      <c r="D224" s="138"/>
    </row>
    <row r="225" spans="2:4" x14ac:dyDescent="0.15">
      <c r="B225" s="138"/>
      <c r="C225" s="138"/>
      <c r="D225" s="138"/>
    </row>
    <row r="226" spans="2:4" x14ac:dyDescent="0.15">
      <c r="B226" s="138"/>
      <c r="C226" s="138"/>
      <c r="D226" s="138"/>
    </row>
    <row r="227" spans="2:4" x14ac:dyDescent="0.15">
      <c r="B227" s="138"/>
      <c r="C227" s="138"/>
      <c r="D227" s="138"/>
    </row>
    <row r="228" spans="2:4" x14ac:dyDescent="0.15">
      <c r="B228" s="138"/>
      <c r="C228" s="138"/>
      <c r="D228" s="138"/>
    </row>
    <row r="229" spans="2:4" x14ac:dyDescent="0.15">
      <c r="B229" s="138"/>
      <c r="C229" s="138"/>
      <c r="D229" s="138"/>
    </row>
    <row r="230" spans="2:4" x14ac:dyDescent="0.15">
      <c r="B230" s="138"/>
      <c r="C230" s="138"/>
      <c r="D230" s="138"/>
    </row>
    <row r="231" spans="2:4" x14ac:dyDescent="0.15">
      <c r="B231" s="138"/>
      <c r="C231" s="138"/>
      <c r="D231" s="138"/>
    </row>
    <row r="232" spans="2:4" x14ac:dyDescent="0.15">
      <c r="B232" s="138"/>
      <c r="C232" s="138"/>
      <c r="D232" s="138"/>
    </row>
    <row r="233" spans="2:4" x14ac:dyDescent="0.15">
      <c r="B233" s="138"/>
      <c r="C233" s="138"/>
      <c r="D233" s="138"/>
    </row>
    <row r="234" spans="2:4" x14ac:dyDescent="0.15">
      <c r="B234" s="138"/>
      <c r="C234" s="138"/>
      <c r="D234" s="138"/>
    </row>
    <row r="235" spans="2:4" x14ac:dyDescent="0.15">
      <c r="B235" s="138"/>
      <c r="C235" s="138"/>
      <c r="D235" s="138"/>
    </row>
    <row r="236" spans="2:4" x14ac:dyDescent="0.15">
      <c r="B236" s="138"/>
      <c r="C236" s="138"/>
      <c r="D236" s="138"/>
    </row>
    <row r="237" spans="2:4" x14ac:dyDescent="0.15">
      <c r="B237" s="138"/>
      <c r="C237" s="138"/>
      <c r="D237" s="138"/>
    </row>
    <row r="238" spans="2:4" x14ac:dyDescent="0.15">
      <c r="B238" s="138"/>
      <c r="C238" s="138"/>
      <c r="D238" s="138"/>
    </row>
    <row r="239" spans="2:4" x14ac:dyDescent="0.15">
      <c r="B239" s="138"/>
      <c r="C239" s="138"/>
      <c r="D239" s="138"/>
    </row>
    <row r="240" spans="2:4" x14ac:dyDescent="0.15">
      <c r="B240" s="138"/>
      <c r="C240" s="138"/>
      <c r="D240" s="138"/>
    </row>
    <row r="241" spans="2:4" x14ac:dyDescent="0.15">
      <c r="B241" s="138"/>
      <c r="C241" s="138"/>
      <c r="D241" s="138"/>
    </row>
    <row r="242" spans="2:4" x14ac:dyDescent="0.15">
      <c r="B242" s="138"/>
      <c r="C242" s="138"/>
      <c r="D242" s="138"/>
    </row>
    <row r="243" spans="2:4" x14ac:dyDescent="0.15">
      <c r="B243" s="138"/>
      <c r="C243" s="138"/>
      <c r="D243" s="138"/>
    </row>
    <row r="244" spans="2:4" x14ac:dyDescent="0.15">
      <c r="B244" s="138"/>
      <c r="C244" s="138"/>
      <c r="D244" s="138"/>
    </row>
    <row r="245" spans="2:4" x14ac:dyDescent="0.15">
      <c r="B245" s="138"/>
      <c r="C245" s="138"/>
      <c r="D245" s="138"/>
    </row>
    <row r="246" spans="2:4" x14ac:dyDescent="0.15">
      <c r="B246" s="138"/>
      <c r="C246" s="138"/>
      <c r="D246" s="138"/>
    </row>
    <row r="247" spans="2:4" x14ac:dyDescent="0.15">
      <c r="B247" s="138"/>
      <c r="C247" s="138"/>
      <c r="D247" s="138"/>
    </row>
    <row r="248" spans="2:4" x14ac:dyDescent="0.15">
      <c r="B248" s="138"/>
      <c r="C248" s="138"/>
      <c r="D248" s="138"/>
    </row>
    <row r="249" spans="2:4" x14ac:dyDescent="0.15">
      <c r="B249" s="138"/>
      <c r="C249" s="138"/>
      <c r="D249" s="138"/>
    </row>
    <row r="250" spans="2:4" x14ac:dyDescent="0.15">
      <c r="B250" s="138"/>
      <c r="C250" s="138"/>
      <c r="D250" s="138"/>
    </row>
    <row r="251" spans="2:4" x14ac:dyDescent="0.15">
      <c r="B251" s="138"/>
      <c r="C251" s="138"/>
      <c r="D251" s="138"/>
    </row>
    <row r="252" spans="2:4" x14ac:dyDescent="0.15">
      <c r="B252" s="138"/>
      <c r="C252" s="138"/>
      <c r="D252" s="138"/>
    </row>
    <row r="253" spans="2:4" x14ac:dyDescent="0.15">
      <c r="B253" s="138"/>
      <c r="C253" s="138"/>
      <c r="D253" s="138"/>
    </row>
    <row r="254" spans="2:4" x14ac:dyDescent="0.15">
      <c r="B254" s="138"/>
      <c r="C254" s="138"/>
      <c r="D254" s="138"/>
    </row>
    <row r="255" spans="2:4" x14ac:dyDescent="0.15">
      <c r="B255" s="138"/>
      <c r="C255" s="138"/>
      <c r="D255" s="138"/>
    </row>
    <row r="256" spans="2:4" x14ac:dyDescent="0.15">
      <c r="B256" s="138"/>
      <c r="C256" s="138"/>
      <c r="D256" s="138"/>
    </row>
    <row r="257" spans="2:4" x14ac:dyDescent="0.15">
      <c r="B257" s="138"/>
      <c r="C257" s="138"/>
      <c r="D257" s="138"/>
    </row>
    <row r="258" spans="2:4" x14ac:dyDescent="0.15">
      <c r="B258" s="138"/>
      <c r="C258" s="138"/>
      <c r="D258" s="138"/>
    </row>
    <row r="259" spans="2:4" x14ac:dyDescent="0.15">
      <c r="B259" s="138"/>
      <c r="C259" s="138"/>
      <c r="D259" s="138"/>
    </row>
    <row r="260" spans="2:4" x14ac:dyDescent="0.15">
      <c r="B260" s="138"/>
      <c r="C260" s="138"/>
      <c r="D260" s="138"/>
    </row>
    <row r="261" spans="2:4" x14ac:dyDescent="0.15">
      <c r="B261" s="138"/>
      <c r="C261" s="138"/>
      <c r="D261" s="138"/>
    </row>
    <row r="262" spans="2:4" x14ac:dyDescent="0.15">
      <c r="B262" s="138"/>
      <c r="C262" s="138"/>
      <c r="D262" s="138"/>
    </row>
    <row r="263" spans="2:4" x14ac:dyDescent="0.15">
      <c r="B263" s="138"/>
      <c r="C263" s="138"/>
      <c r="D263" s="138"/>
    </row>
    <row r="264" spans="2:4" x14ac:dyDescent="0.15">
      <c r="B264" s="138"/>
      <c r="C264" s="138"/>
      <c r="D264" s="138"/>
    </row>
    <row r="265" spans="2:4" x14ac:dyDescent="0.15">
      <c r="B265" s="138"/>
      <c r="C265" s="138"/>
      <c r="D265" s="138"/>
    </row>
    <row r="266" spans="2:4" x14ac:dyDescent="0.15">
      <c r="B266" s="138"/>
      <c r="C266" s="138"/>
      <c r="D266" s="138"/>
    </row>
    <row r="267" spans="2:4" x14ac:dyDescent="0.15">
      <c r="B267" s="138"/>
      <c r="C267" s="138"/>
      <c r="D267" s="138"/>
    </row>
    <row r="268" spans="2:4" x14ac:dyDescent="0.15">
      <c r="B268" s="138"/>
      <c r="C268" s="138"/>
      <c r="D268" s="138"/>
    </row>
    <row r="269" spans="2:4" x14ac:dyDescent="0.15">
      <c r="B269" s="138"/>
      <c r="C269" s="138"/>
      <c r="D269" s="138"/>
    </row>
    <row r="270" spans="2:4" x14ac:dyDescent="0.15">
      <c r="B270" s="138"/>
      <c r="C270" s="138"/>
      <c r="D270" s="138"/>
    </row>
    <row r="271" spans="2:4" x14ac:dyDescent="0.15">
      <c r="B271" s="138"/>
      <c r="C271" s="138"/>
      <c r="D271" s="138"/>
    </row>
    <row r="272" spans="2:4" x14ac:dyDescent="0.15">
      <c r="B272" s="138"/>
      <c r="C272" s="138"/>
      <c r="D272" s="138"/>
    </row>
    <row r="273" spans="2:4" x14ac:dyDescent="0.15">
      <c r="B273" s="138"/>
      <c r="C273" s="138"/>
      <c r="D273" s="138"/>
    </row>
    <row r="274" spans="2:4" x14ac:dyDescent="0.15">
      <c r="B274" s="138"/>
      <c r="C274" s="138"/>
      <c r="D274" s="138"/>
    </row>
    <row r="275" spans="2:4" x14ac:dyDescent="0.15">
      <c r="B275" s="138"/>
      <c r="C275" s="138"/>
      <c r="D275" s="138"/>
    </row>
    <row r="276" spans="2:4" x14ac:dyDescent="0.15">
      <c r="B276" s="138"/>
      <c r="C276" s="138"/>
      <c r="D276" s="138"/>
    </row>
    <row r="277" spans="2:4" x14ac:dyDescent="0.15">
      <c r="B277" s="138"/>
      <c r="C277" s="138"/>
      <c r="D277" s="138"/>
    </row>
    <row r="278" spans="2:4" x14ac:dyDescent="0.15">
      <c r="B278" s="138"/>
      <c r="C278" s="138"/>
      <c r="D278" s="138"/>
    </row>
    <row r="279" spans="2:4" x14ac:dyDescent="0.15">
      <c r="B279" s="138"/>
      <c r="C279" s="138"/>
      <c r="D279" s="138"/>
    </row>
    <row r="280" spans="2:4" x14ac:dyDescent="0.15">
      <c r="B280" s="138"/>
      <c r="C280" s="138"/>
      <c r="D280" s="138"/>
    </row>
    <row r="281" spans="2:4" x14ac:dyDescent="0.15">
      <c r="B281" s="138"/>
      <c r="C281" s="138"/>
      <c r="D281" s="138"/>
    </row>
    <row r="282" spans="2:4" x14ac:dyDescent="0.15">
      <c r="B282" s="138"/>
      <c r="C282" s="138"/>
      <c r="D282" s="138"/>
    </row>
    <row r="283" spans="2:4" x14ac:dyDescent="0.15">
      <c r="B283" s="138"/>
      <c r="C283" s="138"/>
      <c r="D283" s="138"/>
    </row>
    <row r="284" spans="2:4" x14ac:dyDescent="0.15">
      <c r="B284" s="138"/>
      <c r="C284" s="138"/>
      <c r="D284" s="138"/>
    </row>
    <row r="285" spans="2:4" x14ac:dyDescent="0.15">
      <c r="B285" s="138"/>
      <c r="C285" s="138"/>
      <c r="D285" s="138"/>
    </row>
    <row r="286" spans="2:4" x14ac:dyDescent="0.15">
      <c r="B286" s="138"/>
      <c r="C286" s="138"/>
      <c r="D286" s="138"/>
    </row>
    <row r="287" spans="2:4" x14ac:dyDescent="0.15">
      <c r="B287" s="138"/>
      <c r="C287" s="138"/>
      <c r="D287" s="138"/>
    </row>
    <row r="288" spans="2:4" x14ac:dyDescent="0.15">
      <c r="B288" s="138"/>
      <c r="C288" s="138"/>
      <c r="D288" s="138"/>
    </row>
    <row r="289" spans="2:4" x14ac:dyDescent="0.15">
      <c r="B289" s="138"/>
      <c r="C289" s="138"/>
      <c r="D289" s="138"/>
    </row>
    <row r="290" spans="2:4" x14ac:dyDescent="0.15">
      <c r="B290" s="138"/>
      <c r="C290" s="138"/>
      <c r="D290" s="138"/>
    </row>
    <row r="291" spans="2:4" x14ac:dyDescent="0.15">
      <c r="B291" s="138"/>
      <c r="C291" s="138"/>
      <c r="D291" s="138"/>
    </row>
    <row r="292" spans="2:4" x14ac:dyDescent="0.15">
      <c r="B292" s="138"/>
      <c r="C292" s="138"/>
      <c r="D292" s="138"/>
    </row>
    <row r="293" spans="2:4" x14ac:dyDescent="0.15">
      <c r="B293" s="138"/>
      <c r="C293" s="138"/>
      <c r="D293" s="138"/>
    </row>
    <row r="294" spans="2:4" x14ac:dyDescent="0.15">
      <c r="B294" s="138"/>
      <c r="C294" s="138"/>
      <c r="D294" s="138"/>
    </row>
    <row r="295" spans="2:4" x14ac:dyDescent="0.15">
      <c r="B295" s="138"/>
      <c r="C295" s="138"/>
      <c r="D295" s="138"/>
    </row>
    <row r="296" spans="2:4" x14ac:dyDescent="0.15">
      <c r="B296" s="138"/>
      <c r="C296" s="138"/>
      <c r="D296" s="138"/>
    </row>
    <row r="297" spans="2:4" x14ac:dyDescent="0.15">
      <c r="B297" s="138"/>
      <c r="C297" s="138"/>
      <c r="D297" s="138"/>
    </row>
    <row r="298" spans="2:4" x14ac:dyDescent="0.15">
      <c r="B298" s="138"/>
      <c r="C298" s="138"/>
      <c r="D298" s="138"/>
    </row>
    <row r="299" spans="2:4" x14ac:dyDescent="0.15">
      <c r="B299" s="138"/>
      <c r="C299" s="138"/>
      <c r="D299" s="138"/>
    </row>
    <row r="300" spans="2:4" x14ac:dyDescent="0.15">
      <c r="B300" s="138"/>
      <c r="C300" s="138"/>
      <c r="D300" s="138"/>
    </row>
    <row r="301" spans="2:4" x14ac:dyDescent="0.15">
      <c r="B301" s="138"/>
      <c r="C301" s="138"/>
      <c r="D301" s="138"/>
    </row>
    <row r="302" spans="2:4" x14ac:dyDescent="0.15">
      <c r="B302" s="138"/>
      <c r="C302" s="138"/>
      <c r="D302" s="138"/>
    </row>
    <row r="303" spans="2:4" x14ac:dyDescent="0.15">
      <c r="B303" s="138"/>
      <c r="C303" s="138"/>
      <c r="D303" s="138"/>
    </row>
    <row r="304" spans="2:4" x14ac:dyDescent="0.15">
      <c r="B304" s="138"/>
      <c r="C304" s="138"/>
      <c r="D304" s="138"/>
    </row>
    <row r="305" spans="2:4" x14ac:dyDescent="0.15">
      <c r="B305" s="138"/>
      <c r="C305" s="138"/>
      <c r="D305" s="138"/>
    </row>
    <row r="306" spans="2:4" x14ac:dyDescent="0.15">
      <c r="B306" s="138"/>
      <c r="C306" s="138"/>
      <c r="D306" s="138"/>
    </row>
    <row r="307" spans="2:4" x14ac:dyDescent="0.15">
      <c r="B307" s="138"/>
      <c r="C307" s="138"/>
      <c r="D307" s="138"/>
    </row>
    <row r="308" spans="2:4" x14ac:dyDescent="0.15">
      <c r="B308" s="138"/>
      <c r="C308" s="138"/>
      <c r="D308" s="138"/>
    </row>
    <row r="309" spans="2:4" x14ac:dyDescent="0.15">
      <c r="B309" s="138"/>
      <c r="C309" s="138"/>
      <c r="D309" s="138"/>
    </row>
    <row r="310" spans="2:4" x14ac:dyDescent="0.15">
      <c r="B310" s="138"/>
      <c r="C310" s="138"/>
      <c r="D310" s="138"/>
    </row>
    <row r="311" spans="2:4" x14ac:dyDescent="0.15">
      <c r="B311" s="138"/>
      <c r="C311" s="138"/>
      <c r="D311" s="138"/>
    </row>
    <row r="312" spans="2:4" x14ac:dyDescent="0.15">
      <c r="B312" s="138"/>
      <c r="C312" s="138"/>
      <c r="D312" s="138"/>
    </row>
    <row r="313" spans="2:4" x14ac:dyDescent="0.15">
      <c r="B313" s="138"/>
      <c r="C313" s="138"/>
      <c r="D313" s="138"/>
    </row>
    <row r="314" spans="2:4" x14ac:dyDescent="0.15">
      <c r="B314" s="138"/>
      <c r="C314" s="138"/>
      <c r="D314" s="138"/>
    </row>
    <row r="315" spans="2:4" x14ac:dyDescent="0.15">
      <c r="B315" s="138"/>
      <c r="C315" s="138"/>
      <c r="D315" s="138"/>
    </row>
    <row r="316" spans="2:4" x14ac:dyDescent="0.15">
      <c r="B316" s="138"/>
      <c r="C316" s="138"/>
      <c r="D316" s="138"/>
    </row>
    <row r="317" spans="2:4" x14ac:dyDescent="0.15">
      <c r="B317" s="138"/>
      <c r="C317" s="138"/>
      <c r="D317" s="138"/>
    </row>
    <row r="318" spans="2:4" x14ac:dyDescent="0.15">
      <c r="B318" s="138"/>
      <c r="C318" s="138"/>
      <c r="D318" s="138"/>
    </row>
    <row r="319" spans="2:4" x14ac:dyDescent="0.15">
      <c r="B319" s="138"/>
      <c r="C319" s="138"/>
      <c r="D319" s="138"/>
    </row>
    <row r="320" spans="2:4" x14ac:dyDescent="0.15">
      <c r="B320" s="138"/>
      <c r="C320" s="138"/>
      <c r="D320" s="138"/>
    </row>
    <row r="321" spans="2:4" x14ac:dyDescent="0.15">
      <c r="B321" s="138"/>
      <c r="C321" s="138"/>
      <c r="D321" s="138"/>
    </row>
    <row r="322" spans="2:4" x14ac:dyDescent="0.15">
      <c r="B322" s="138"/>
      <c r="C322" s="138"/>
      <c r="D322" s="138"/>
    </row>
    <row r="323" spans="2:4" x14ac:dyDescent="0.15">
      <c r="B323" s="138"/>
      <c r="C323" s="138"/>
      <c r="D323" s="138"/>
    </row>
    <row r="324" spans="2:4" x14ac:dyDescent="0.15">
      <c r="B324" s="138"/>
      <c r="C324" s="138"/>
      <c r="D324" s="138"/>
    </row>
    <row r="325" spans="2:4" x14ac:dyDescent="0.15">
      <c r="B325" s="138"/>
      <c r="C325" s="138"/>
      <c r="D325" s="138"/>
    </row>
    <row r="326" spans="2:4" x14ac:dyDescent="0.15">
      <c r="B326" s="138"/>
      <c r="C326" s="138"/>
      <c r="D326" s="138"/>
    </row>
    <row r="327" spans="2:4" x14ac:dyDescent="0.15">
      <c r="B327" s="138"/>
      <c r="C327" s="138"/>
      <c r="D327" s="138"/>
    </row>
    <row r="328" spans="2:4" x14ac:dyDescent="0.15">
      <c r="B328" s="138"/>
      <c r="C328" s="138"/>
      <c r="D328" s="138"/>
    </row>
    <row r="329" spans="2:4" x14ac:dyDescent="0.15">
      <c r="B329" s="138"/>
      <c r="C329" s="138"/>
      <c r="D329" s="138"/>
    </row>
    <row r="330" spans="2:4" x14ac:dyDescent="0.15">
      <c r="B330" s="138"/>
      <c r="C330" s="138"/>
      <c r="D330" s="138"/>
    </row>
    <row r="331" spans="2:4" x14ac:dyDescent="0.15">
      <c r="B331" s="138"/>
      <c r="C331" s="138"/>
      <c r="D331" s="138"/>
    </row>
    <row r="332" spans="2:4" x14ac:dyDescent="0.15">
      <c r="B332" s="138"/>
      <c r="C332" s="138"/>
      <c r="D332" s="138"/>
    </row>
    <row r="333" spans="2:4" x14ac:dyDescent="0.15">
      <c r="B333" s="138"/>
      <c r="C333" s="138"/>
      <c r="D333" s="138"/>
    </row>
    <row r="334" spans="2:4" x14ac:dyDescent="0.15">
      <c r="B334" s="138"/>
      <c r="C334" s="138"/>
      <c r="D334" s="138"/>
    </row>
    <row r="335" spans="2:4" x14ac:dyDescent="0.15">
      <c r="B335" s="138"/>
      <c r="C335" s="138"/>
      <c r="D335" s="138"/>
    </row>
    <row r="336" spans="2:4" x14ac:dyDescent="0.15">
      <c r="B336" s="138"/>
      <c r="C336" s="138"/>
      <c r="D336" s="138"/>
    </row>
    <row r="337" spans="2:4" x14ac:dyDescent="0.15">
      <c r="B337" s="138"/>
      <c r="C337" s="138"/>
      <c r="D337" s="138"/>
    </row>
    <row r="338" spans="2:4" x14ac:dyDescent="0.15">
      <c r="B338" s="138"/>
      <c r="C338" s="138"/>
      <c r="D338" s="138"/>
    </row>
    <row r="339" spans="2:4" x14ac:dyDescent="0.15">
      <c r="B339" s="138"/>
      <c r="C339" s="138"/>
      <c r="D339" s="138"/>
    </row>
    <row r="340" spans="2:4" x14ac:dyDescent="0.15">
      <c r="B340" s="138"/>
      <c r="C340" s="138"/>
      <c r="D340" s="138"/>
    </row>
    <row r="341" spans="2:4" x14ac:dyDescent="0.15">
      <c r="B341" s="138"/>
      <c r="C341" s="138"/>
      <c r="D341" s="138"/>
    </row>
    <row r="342" spans="2:4" x14ac:dyDescent="0.15">
      <c r="B342" s="138"/>
      <c r="C342" s="138"/>
      <c r="D342" s="138"/>
    </row>
    <row r="343" spans="2:4" x14ac:dyDescent="0.15">
      <c r="B343" s="138"/>
      <c r="C343" s="138"/>
      <c r="D343" s="138"/>
    </row>
    <row r="344" spans="2:4" x14ac:dyDescent="0.15">
      <c r="B344" s="138"/>
      <c r="C344" s="138"/>
      <c r="D344" s="138"/>
    </row>
    <row r="345" spans="2:4" x14ac:dyDescent="0.15">
      <c r="B345" s="138"/>
      <c r="C345" s="138"/>
      <c r="D345" s="138"/>
    </row>
    <row r="346" spans="2:4" x14ac:dyDescent="0.15">
      <c r="B346" s="138"/>
      <c r="C346" s="138"/>
      <c r="D346" s="138"/>
    </row>
    <row r="347" spans="2:4" x14ac:dyDescent="0.15">
      <c r="B347" s="138"/>
      <c r="C347" s="138"/>
      <c r="D347" s="138"/>
    </row>
    <row r="348" spans="2:4" x14ac:dyDescent="0.15">
      <c r="B348" s="138"/>
      <c r="C348" s="138"/>
      <c r="D348" s="138"/>
    </row>
    <row r="349" spans="2:4" x14ac:dyDescent="0.15">
      <c r="B349" s="138"/>
      <c r="C349" s="138"/>
      <c r="D349" s="138"/>
    </row>
    <row r="350" spans="2:4" x14ac:dyDescent="0.15">
      <c r="B350" s="138"/>
      <c r="C350" s="138"/>
      <c r="D350" s="138"/>
    </row>
    <row r="351" spans="2:4" x14ac:dyDescent="0.15">
      <c r="B351" s="138"/>
      <c r="C351" s="138"/>
      <c r="D351" s="138"/>
    </row>
    <row r="352" spans="2:4" x14ac:dyDescent="0.15">
      <c r="B352" s="138"/>
      <c r="C352" s="138"/>
      <c r="D352" s="138"/>
    </row>
    <row r="353" spans="2:4" x14ac:dyDescent="0.15">
      <c r="B353" s="138"/>
      <c r="C353" s="138"/>
      <c r="D353" s="138"/>
    </row>
    <row r="354" spans="2:4" x14ac:dyDescent="0.15">
      <c r="B354" s="138"/>
      <c r="C354" s="138"/>
      <c r="D354" s="138"/>
    </row>
    <row r="355" spans="2:4" x14ac:dyDescent="0.15">
      <c r="B355" s="138"/>
      <c r="C355" s="138"/>
      <c r="D355" s="138"/>
    </row>
    <row r="356" spans="2:4" x14ac:dyDescent="0.15">
      <c r="B356" s="138"/>
      <c r="C356" s="138"/>
      <c r="D356" s="138"/>
    </row>
    <row r="357" spans="2:4" x14ac:dyDescent="0.15">
      <c r="B357" s="138"/>
      <c r="C357" s="138"/>
      <c r="D357" s="138"/>
    </row>
    <row r="358" spans="2:4" x14ac:dyDescent="0.15">
      <c r="B358" s="138"/>
      <c r="C358" s="138"/>
      <c r="D358" s="138"/>
    </row>
    <row r="359" spans="2:4" x14ac:dyDescent="0.15">
      <c r="B359" s="138"/>
      <c r="C359" s="138"/>
      <c r="D359" s="138"/>
    </row>
    <row r="360" spans="2:4" x14ac:dyDescent="0.15">
      <c r="B360" s="138"/>
      <c r="C360" s="138"/>
      <c r="D360" s="138"/>
    </row>
    <row r="361" spans="2:4" x14ac:dyDescent="0.15">
      <c r="B361" s="138"/>
      <c r="C361" s="138"/>
      <c r="D361" s="138"/>
    </row>
    <row r="362" spans="2:4" x14ac:dyDescent="0.15">
      <c r="B362" s="138"/>
      <c r="C362" s="138"/>
      <c r="D362" s="138"/>
    </row>
    <row r="363" spans="2:4" x14ac:dyDescent="0.15">
      <c r="B363" s="138"/>
      <c r="C363" s="138"/>
      <c r="D363" s="138"/>
    </row>
    <row r="364" spans="2:4" x14ac:dyDescent="0.15">
      <c r="B364" s="138"/>
      <c r="C364" s="138"/>
      <c r="D364" s="138"/>
    </row>
    <row r="365" spans="2:4" x14ac:dyDescent="0.15">
      <c r="B365" s="138"/>
      <c r="C365" s="138"/>
      <c r="D365" s="138"/>
    </row>
    <row r="366" spans="2:4" x14ac:dyDescent="0.15">
      <c r="B366" s="138"/>
      <c r="C366" s="138"/>
      <c r="D366" s="138"/>
    </row>
    <row r="367" spans="2:4" x14ac:dyDescent="0.15">
      <c r="B367" s="138"/>
      <c r="C367" s="138"/>
      <c r="D367" s="138"/>
    </row>
    <row r="368" spans="2:4" x14ac:dyDescent="0.15">
      <c r="B368" s="138"/>
      <c r="C368" s="138"/>
      <c r="D368" s="138"/>
    </row>
    <row r="369" spans="2:4" x14ac:dyDescent="0.15">
      <c r="B369" s="138"/>
      <c r="C369" s="138"/>
      <c r="D369" s="138"/>
    </row>
    <row r="370" spans="2:4" x14ac:dyDescent="0.15">
      <c r="B370" s="138"/>
      <c r="C370" s="138"/>
      <c r="D370" s="138"/>
    </row>
    <row r="371" spans="2:4" x14ac:dyDescent="0.15">
      <c r="B371" s="138"/>
      <c r="C371" s="138"/>
      <c r="D371" s="138"/>
    </row>
    <row r="372" spans="2:4" x14ac:dyDescent="0.15">
      <c r="B372" s="138"/>
      <c r="C372" s="138"/>
      <c r="D372" s="138"/>
    </row>
    <row r="373" spans="2:4" x14ac:dyDescent="0.15">
      <c r="B373" s="138"/>
      <c r="C373" s="138"/>
      <c r="D373" s="138"/>
    </row>
    <row r="374" spans="2:4" x14ac:dyDescent="0.15">
      <c r="B374" s="138"/>
      <c r="C374" s="138"/>
      <c r="D374" s="138"/>
    </row>
    <row r="375" spans="2:4" x14ac:dyDescent="0.15">
      <c r="B375" s="138"/>
      <c r="C375" s="138"/>
      <c r="D375" s="138"/>
    </row>
    <row r="376" spans="2:4" x14ac:dyDescent="0.15">
      <c r="B376" s="138"/>
      <c r="C376" s="138"/>
      <c r="D376" s="138"/>
    </row>
    <row r="377" spans="2:4" x14ac:dyDescent="0.15">
      <c r="B377" s="138"/>
      <c r="C377" s="138"/>
      <c r="D377" s="138"/>
    </row>
    <row r="378" spans="2:4" x14ac:dyDescent="0.15">
      <c r="B378" s="138"/>
      <c r="C378" s="138"/>
      <c r="D378" s="138"/>
    </row>
    <row r="379" spans="2:4" x14ac:dyDescent="0.15">
      <c r="B379" s="138"/>
      <c r="C379" s="138"/>
      <c r="D379" s="138"/>
    </row>
    <row r="380" spans="2:4" x14ac:dyDescent="0.15">
      <c r="B380" s="138"/>
      <c r="C380" s="138"/>
      <c r="D380" s="138"/>
    </row>
    <row r="381" spans="2:4" x14ac:dyDescent="0.15">
      <c r="B381" s="138"/>
      <c r="C381" s="138"/>
      <c r="D381" s="138"/>
    </row>
    <row r="382" spans="2:4" x14ac:dyDescent="0.15">
      <c r="B382" s="138"/>
      <c r="C382" s="138"/>
      <c r="D382" s="138"/>
    </row>
    <row r="383" spans="2:4" x14ac:dyDescent="0.15">
      <c r="B383" s="138"/>
      <c r="C383" s="138"/>
      <c r="D383" s="138"/>
    </row>
    <row r="384" spans="2:4" x14ac:dyDescent="0.15">
      <c r="B384" s="138"/>
      <c r="C384" s="138"/>
      <c r="D384" s="138"/>
    </row>
    <row r="385" spans="2:4" x14ac:dyDescent="0.15">
      <c r="B385" s="138"/>
      <c r="C385" s="138"/>
      <c r="D385" s="138"/>
    </row>
    <row r="386" spans="2:4" x14ac:dyDescent="0.15">
      <c r="B386" s="138"/>
      <c r="C386" s="138"/>
      <c r="D386" s="138"/>
    </row>
    <row r="387" spans="2:4" x14ac:dyDescent="0.15">
      <c r="B387" s="138"/>
      <c r="C387" s="138"/>
      <c r="D387" s="138"/>
    </row>
    <row r="388" spans="2:4" x14ac:dyDescent="0.15">
      <c r="B388" s="138"/>
      <c r="C388" s="138"/>
      <c r="D388" s="138"/>
    </row>
    <row r="389" spans="2:4" x14ac:dyDescent="0.15">
      <c r="B389" s="138"/>
      <c r="C389" s="138"/>
      <c r="D389" s="138"/>
    </row>
    <row r="390" spans="2:4" x14ac:dyDescent="0.15">
      <c r="B390" s="138"/>
      <c r="C390" s="138"/>
      <c r="D390" s="138"/>
    </row>
    <row r="391" spans="2:4" x14ac:dyDescent="0.15">
      <c r="B391" s="138"/>
      <c r="C391" s="138"/>
      <c r="D391" s="138"/>
    </row>
    <row r="392" spans="2:4" x14ac:dyDescent="0.15">
      <c r="B392" s="138"/>
      <c r="C392" s="138"/>
      <c r="D392" s="138"/>
    </row>
    <row r="393" spans="2:4" x14ac:dyDescent="0.15">
      <c r="B393" s="138"/>
      <c r="C393" s="138"/>
      <c r="D393" s="138"/>
    </row>
    <row r="394" spans="2:4" x14ac:dyDescent="0.15">
      <c r="B394" s="138"/>
      <c r="C394" s="138"/>
      <c r="D394" s="138"/>
    </row>
    <row r="395" spans="2:4" x14ac:dyDescent="0.15">
      <c r="B395" s="138"/>
      <c r="C395" s="138"/>
      <c r="D395" s="138"/>
    </row>
    <row r="396" spans="2:4" x14ac:dyDescent="0.15">
      <c r="B396" s="138"/>
      <c r="C396" s="138"/>
      <c r="D396" s="138"/>
    </row>
    <row r="397" spans="2:4" x14ac:dyDescent="0.15">
      <c r="B397" s="138"/>
      <c r="C397" s="138"/>
      <c r="D397" s="138"/>
    </row>
    <row r="398" spans="2:4" x14ac:dyDescent="0.15">
      <c r="B398" s="138"/>
      <c r="C398" s="138"/>
      <c r="D398" s="138"/>
    </row>
    <row r="399" spans="2:4" x14ac:dyDescent="0.15">
      <c r="B399" s="138"/>
      <c r="C399" s="138"/>
      <c r="D399" s="138"/>
    </row>
    <row r="400" spans="2:4" x14ac:dyDescent="0.15">
      <c r="B400" s="138"/>
      <c r="C400" s="138"/>
      <c r="D400" s="138"/>
    </row>
    <row r="401" spans="2:4" x14ac:dyDescent="0.15">
      <c r="B401" s="138"/>
      <c r="C401" s="138"/>
      <c r="D401" s="138"/>
    </row>
    <row r="402" spans="2:4" x14ac:dyDescent="0.15">
      <c r="B402" s="138"/>
      <c r="C402" s="138"/>
      <c r="D402" s="138"/>
    </row>
    <row r="403" spans="2:4" x14ac:dyDescent="0.15">
      <c r="B403" s="138"/>
      <c r="C403" s="138"/>
      <c r="D403" s="138"/>
    </row>
    <row r="404" spans="2:4" x14ac:dyDescent="0.15">
      <c r="B404" s="138"/>
      <c r="C404" s="138"/>
      <c r="D404" s="138"/>
    </row>
    <row r="405" spans="2:4" x14ac:dyDescent="0.15">
      <c r="B405" s="138"/>
      <c r="C405" s="138"/>
      <c r="D405" s="138"/>
    </row>
    <row r="406" spans="2:4" x14ac:dyDescent="0.15">
      <c r="B406" s="138"/>
      <c r="C406" s="138"/>
      <c r="D406" s="138"/>
    </row>
    <row r="407" spans="2:4" x14ac:dyDescent="0.15">
      <c r="B407" s="138"/>
      <c r="C407" s="138"/>
      <c r="D407" s="138"/>
    </row>
    <row r="408" spans="2:4" x14ac:dyDescent="0.15">
      <c r="B408" s="138"/>
      <c r="C408" s="138"/>
      <c r="D408" s="138"/>
    </row>
    <row r="409" spans="2:4" x14ac:dyDescent="0.15">
      <c r="B409" s="138"/>
      <c r="C409" s="138"/>
      <c r="D409" s="138"/>
    </row>
    <row r="410" spans="2:4" x14ac:dyDescent="0.15">
      <c r="B410" s="138"/>
      <c r="C410" s="138"/>
      <c r="D410" s="138"/>
    </row>
    <row r="411" spans="2:4" x14ac:dyDescent="0.15">
      <c r="B411" s="138"/>
      <c r="C411" s="138"/>
      <c r="D411" s="138"/>
    </row>
    <row r="412" spans="2:4" x14ac:dyDescent="0.15">
      <c r="B412" s="138"/>
      <c r="C412" s="138"/>
      <c r="D412" s="138"/>
    </row>
    <row r="413" spans="2:4" x14ac:dyDescent="0.15">
      <c r="B413" s="138"/>
      <c r="C413" s="138"/>
      <c r="D413" s="138"/>
    </row>
    <row r="414" spans="2:4" x14ac:dyDescent="0.15">
      <c r="B414" s="138"/>
      <c r="C414" s="138"/>
      <c r="D414" s="138"/>
    </row>
    <row r="415" spans="2:4" x14ac:dyDescent="0.15">
      <c r="B415" s="138"/>
      <c r="C415" s="138"/>
      <c r="D415" s="138"/>
    </row>
    <row r="416" spans="2:4" x14ac:dyDescent="0.15">
      <c r="B416" s="138"/>
      <c r="C416" s="138"/>
      <c r="D416" s="138"/>
    </row>
    <row r="417" spans="2:4" x14ac:dyDescent="0.15">
      <c r="B417" s="138"/>
      <c r="C417" s="138"/>
      <c r="D417" s="138"/>
    </row>
    <row r="418" spans="2:4" x14ac:dyDescent="0.15">
      <c r="B418" s="138"/>
      <c r="C418" s="138"/>
      <c r="D418" s="138"/>
    </row>
    <row r="419" spans="2:4" x14ac:dyDescent="0.15">
      <c r="B419" s="138"/>
      <c r="C419" s="138"/>
      <c r="D419" s="138"/>
    </row>
    <row r="420" spans="2:4" x14ac:dyDescent="0.15">
      <c r="B420" s="138"/>
      <c r="C420" s="138"/>
      <c r="D420" s="138"/>
    </row>
    <row r="421" spans="2:4" x14ac:dyDescent="0.15">
      <c r="B421" s="138"/>
      <c r="C421" s="138"/>
      <c r="D421" s="138"/>
    </row>
    <row r="422" spans="2:4" x14ac:dyDescent="0.15">
      <c r="B422" s="138"/>
      <c r="C422" s="138"/>
      <c r="D422" s="138"/>
    </row>
    <row r="423" spans="2:4" x14ac:dyDescent="0.15">
      <c r="B423" s="138"/>
      <c r="C423" s="138"/>
      <c r="D423" s="138"/>
    </row>
    <row r="424" spans="2:4" x14ac:dyDescent="0.15">
      <c r="B424" s="138"/>
      <c r="C424" s="138"/>
      <c r="D424" s="138"/>
    </row>
    <row r="425" spans="2:4" x14ac:dyDescent="0.15">
      <c r="B425" s="138"/>
      <c r="C425" s="138"/>
      <c r="D425" s="138"/>
    </row>
    <row r="426" spans="2:4" x14ac:dyDescent="0.15">
      <c r="B426" s="138"/>
      <c r="C426" s="138"/>
      <c r="D426" s="138"/>
    </row>
    <row r="427" spans="2:4" x14ac:dyDescent="0.15">
      <c r="B427" s="138"/>
      <c r="C427" s="138"/>
      <c r="D427" s="138"/>
    </row>
    <row r="428" spans="2:4" x14ac:dyDescent="0.15">
      <c r="B428" s="138"/>
      <c r="C428" s="138"/>
      <c r="D428" s="138"/>
    </row>
    <row r="429" spans="2:4" x14ac:dyDescent="0.15">
      <c r="B429" s="138"/>
      <c r="C429" s="138"/>
      <c r="D429" s="138"/>
    </row>
    <row r="430" spans="2:4" x14ac:dyDescent="0.15">
      <c r="B430" s="138"/>
      <c r="C430" s="138"/>
      <c r="D430" s="138"/>
    </row>
    <row r="431" spans="2:4" x14ac:dyDescent="0.15">
      <c r="B431" s="138"/>
      <c r="C431" s="138"/>
      <c r="D431" s="138"/>
    </row>
    <row r="432" spans="2:4" x14ac:dyDescent="0.15">
      <c r="B432" s="138"/>
      <c r="C432" s="138"/>
      <c r="D432" s="138"/>
    </row>
    <row r="433" spans="2:4" x14ac:dyDescent="0.15">
      <c r="B433" s="138"/>
      <c r="C433" s="138"/>
      <c r="D433" s="138"/>
    </row>
    <row r="434" spans="2:4" x14ac:dyDescent="0.15">
      <c r="B434" s="138"/>
      <c r="C434" s="138"/>
      <c r="D434" s="138"/>
    </row>
    <row r="435" spans="2:4" x14ac:dyDescent="0.15">
      <c r="B435" s="138"/>
      <c r="C435" s="138"/>
      <c r="D435" s="138"/>
    </row>
    <row r="436" spans="2:4" x14ac:dyDescent="0.15">
      <c r="B436" s="138"/>
      <c r="C436" s="138"/>
      <c r="D436" s="138"/>
    </row>
    <row r="437" spans="2:4" x14ac:dyDescent="0.15">
      <c r="B437" s="138"/>
      <c r="C437" s="138"/>
      <c r="D437" s="138"/>
    </row>
    <row r="438" spans="2:4" x14ac:dyDescent="0.15">
      <c r="B438" s="138"/>
      <c r="C438" s="138"/>
      <c r="D438" s="138"/>
    </row>
    <row r="439" spans="2:4" x14ac:dyDescent="0.15">
      <c r="B439" s="138"/>
      <c r="C439" s="138"/>
      <c r="D439" s="138"/>
    </row>
    <row r="440" spans="2:4" x14ac:dyDescent="0.15">
      <c r="B440" s="138"/>
      <c r="C440" s="138"/>
      <c r="D440" s="138"/>
    </row>
    <row r="441" spans="2:4" x14ac:dyDescent="0.15">
      <c r="B441" s="138"/>
      <c r="C441" s="138"/>
      <c r="D441" s="138"/>
    </row>
    <row r="442" spans="2:4" x14ac:dyDescent="0.15">
      <c r="B442" s="138"/>
      <c r="C442" s="138"/>
      <c r="D442" s="138"/>
    </row>
    <row r="443" spans="2:4" x14ac:dyDescent="0.15">
      <c r="B443" s="138"/>
      <c r="C443" s="138"/>
      <c r="D443" s="138"/>
    </row>
    <row r="444" spans="2:4" x14ac:dyDescent="0.15">
      <c r="B444" s="138"/>
      <c r="C444" s="138"/>
      <c r="D444" s="138"/>
    </row>
    <row r="445" spans="2:4" x14ac:dyDescent="0.15">
      <c r="B445" s="138"/>
      <c r="C445" s="138"/>
      <c r="D445" s="138"/>
    </row>
    <row r="446" spans="2:4" x14ac:dyDescent="0.15">
      <c r="B446" s="138"/>
      <c r="C446" s="138"/>
      <c r="D446" s="138"/>
    </row>
    <row r="447" spans="2:4" x14ac:dyDescent="0.15">
      <c r="B447" s="138"/>
      <c r="C447" s="138"/>
      <c r="D447" s="138"/>
    </row>
    <row r="448" spans="2:4" x14ac:dyDescent="0.15">
      <c r="B448" s="138"/>
      <c r="C448" s="138"/>
      <c r="D448" s="138"/>
    </row>
    <row r="449" spans="2:4" x14ac:dyDescent="0.15">
      <c r="B449" s="138"/>
      <c r="C449" s="138"/>
      <c r="D449" s="138"/>
    </row>
    <row r="450" spans="2:4" x14ac:dyDescent="0.15">
      <c r="B450" s="138"/>
      <c r="C450" s="138"/>
      <c r="D450" s="138"/>
    </row>
    <row r="451" spans="2:4" x14ac:dyDescent="0.15">
      <c r="B451" s="138"/>
      <c r="C451" s="138"/>
      <c r="D451" s="138"/>
    </row>
    <row r="452" spans="2:4" x14ac:dyDescent="0.15">
      <c r="B452" s="138"/>
      <c r="C452" s="138"/>
      <c r="D452" s="138"/>
    </row>
    <row r="453" spans="2:4" x14ac:dyDescent="0.15">
      <c r="B453" s="138"/>
      <c r="C453" s="138"/>
      <c r="D453" s="138"/>
    </row>
    <row r="454" spans="2:4" x14ac:dyDescent="0.15">
      <c r="B454" s="138"/>
      <c r="C454" s="138"/>
      <c r="D454" s="138"/>
    </row>
    <row r="455" spans="2:4" x14ac:dyDescent="0.15">
      <c r="B455" s="138"/>
      <c r="C455" s="138"/>
      <c r="D455" s="138"/>
    </row>
    <row r="456" spans="2:4" x14ac:dyDescent="0.15">
      <c r="B456" s="138"/>
      <c r="C456" s="138"/>
      <c r="D456" s="138"/>
    </row>
    <row r="457" spans="2:4" x14ac:dyDescent="0.15">
      <c r="B457" s="138"/>
      <c r="C457" s="138"/>
      <c r="D457" s="138"/>
    </row>
    <row r="458" spans="2:4" x14ac:dyDescent="0.15">
      <c r="B458" s="138"/>
      <c r="C458" s="138"/>
      <c r="D458" s="138"/>
    </row>
    <row r="459" spans="2:4" x14ac:dyDescent="0.15">
      <c r="B459" s="138"/>
      <c r="C459" s="138"/>
      <c r="D459" s="138"/>
    </row>
    <row r="460" spans="2:4" x14ac:dyDescent="0.15">
      <c r="B460" s="138"/>
      <c r="C460" s="138"/>
      <c r="D460" s="138"/>
    </row>
    <row r="461" spans="2:4" x14ac:dyDescent="0.15">
      <c r="B461" s="138"/>
      <c r="C461" s="138"/>
      <c r="D461" s="138"/>
    </row>
    <row r="462" spans="2:4" x14ac:dyDescent="0.15">
      <c r="B462" s="138"/>
      <c r="C462" s="138"/>
      <c r="D462" s="138"/>
    </row>
    <row r="463" spans="2:4" x14ac:dyDescent="0.15">
      <c r="B463" s="138"/>
      <c r="C463" s="138"/>
      <c r="D463" s="138"/>
    </row>
    <row r="464" spans="2:4" x14ac:dyDescent="0.15">
      <c r="B464" s="138"/>
      <c r="C464" s="138"/>
      <c r="D464" s="138"/>
    </row>
    <row r="465" spans="2:4" x14ac:dyDescent="0.15">
      <c r="B465" s="138"/>
      <c r="C465" s="138"/>
      <c r="D465" s="138"/>
    </row>
    <row r="466" spans="2:4" x14ac:dyDescent="0.15">
      <c r="B466" s="138"/>
      <c r="C466" s="138"/>
      <c r="D466" s="138"/>
    </row>
    <row r="467" spans="2:4" x14ac:dyDescent="0.15">
      <c r="B467" s="138"/>
      <c r="C467" s="138"/>
      <c r="D467" s="138"/>
    </row>
    <row r="468" spans="2:4" x14ac:dyDescent="0.15">
      <c r="B468" s="138"/>
      <c r="C468" s="138"/>
      <c r="D468" s="138"/>
    </row>
    <row r="469" spans="2:4" x14ac:dyDescent="0.15">
      <c r="B469" s="138"/>
      <c r="C469" s="138"/>
      <c r="D469" s="138"/>
    </row>
    <row r="470" spans="2:4" x14ac:dyDescent="0.15">
      <c r="B470" s="138"/>
      <c r="C470" s="138"/>
      <c r="D470" s="138"/>
    </row>
    <row r="471" spans="2:4" x14ac:dyDescent="0.15">
      <c r="B471" s="138"/>
      <c r="C471" s="138"/>
      <c r="D471" s="138"/>
    </row>
    <row r="472" spans="2:4" x14ac:dyDescent="0.15">
      <c r="B472" s="138"/>
      <c r="C472" s="138"/>
      <c r="D472" s="138"/>
    </row>
    <row r="473" spans="2:4" x14ac:dyDescent="0.15">
      <c r="B473" s="138"/>
      <c r="C473" s="138"/>
      <c r="D473" s="138"/>
    </row>
    <row r="474" spans="2:4" x14ac:dyDescent="0.15">
      <c r="B474" s="138"/>
      <c r="C474" s="138"/>
      <c r="D474" s="138"/>
    </row>
    <row r="475" spans="2:4" x14ac:dyDescent="0.15">
      <c r="B475" s="138"/>
      <c r="C475" s="138"/>
      <c r="D475" s="138"/>
    </row>
    <row r="476" spans="2:4" x14ac:dyDescent="0.15">
      <c r="B476" s="138"/>
      <c r="C476" s="138"/>
      <c r="D476" s="138"/>
    </row>
    <row r="477" spans="2:4" x14ac:dyDescent="0.15">
      <c r="B477" s="138"/>
      <c r="C477" s="138"/>
      <c r="D477" s="138"/>
    </row>
    <row r="478" spans="2:4" x14ac:dyDescent="0.15">
      <c r="B478" s="138"/>
      <c r="C478" s="138"/>
      <c r="D478" s="138"/>
    </row>
    <row r="479" spans="2:4" x14ac:dyDescent="0.15">
      <c r="B479" s="138"/>
      <c r="C479" s="138"/>
      <c r="D479" s="138"/>
    </row>
    <row r="480" spans="2:4" x14ac:dyDescent="0.15">
      <c r="B480" s="138"/>
      <c r="C480" s="138"/>
      <c r="D480" s="138"/>
    </row>
    <row r="481" spans="2:4" x14ac:dyDescent="0.15">
      <c r="B481" s="138"/>
      <c r="C481" s="138"/>
      <c r="D481" s="138"/>
    </row>
    <row r="482" spans="2:4" x14ac:dyDescent="0.15">
      <c r="B482" s="138"/>
      <c r="C482" s="138"/>
      <c r="D482" s="138"/>
    </row>
    <row r="483" spans="2:4" x14ac:dyDescent="0.15">
      <c r="B483" s="138"/>
      <c r="C483" s="138"/>
      <c r="D483" s="138"/>
    </row>
    <row r="484" spans="2:4" x14ac:dyDescent="0.15">
      <c r="B484" s="138"/>
      <c r="C484" s="138"/>
      <c r="D484" s="138"/>
    </row>
    <row r="485" spans="2:4" x14ac:dyDescent="0.15">
      <c r="B485" s="138"/>
      <c r="C485" s="138"/>
      <c r="D485" s="138"/>
    </row>
    <row r="486" spans="2:4" x14ac:dyDescent="0.15">
      <c r="B486" s="138"/>
      <c r="C486" s="138"/>
      <c r="D486" s="138"/>
    </row>
    <row r="487" spans="2:4" x14ac:dyDescent="0.15">
      <c r="B487" s="138"/>
      <c r="C487" s="138"/>
      <c r="D487" s="138"/>
    </row>
    <row r="488" spans="2:4" x14ac:dyDescent="0.15">
      <c r="B488" s="138"/>
      <c r="C488" s="138"/>
      <c r="D488" s="138"/>
    </row>
    <row r="489" spans="2:4" x14ac:dyDescent="0.15">
      <c r="B489" s="138"/>
      <c r="C489" s="138"/>
      <c r="D489" s="138"/>
    </row>
    <row r="490" spans="2:4" x14ac:dyDescent="0.15">
      <c r="B490" s="138"/>
      <c r="C490" s="138"/>
      <c r="D490" s="138"/>
    </row>
    <row r="491" spans="2:4" x14ac:dyDescent="0.15">
      <c r="B491" s="138"/>
      <c r="C491" s="138"/>
      <c r="D491" s="138"/>
    </row>
    <row r="492" spans="2:4" x14ac:dyDescent="0.15">
      <c r="B492" s="138"/>
      <c r="C492" s="138"/>
      <c r="D492" s="138"/>
    </row>
    <row r="493" spans="2:4" x14ac:dyDescent="0.15">
      <c r="B493" s="138"/>
      <c r="C493" s="138"/>
      <c r="D493" s="138"/>
    </row>
    <row r="494" spans="2:4" x14ac:dyDescent="0.15">
      <c r="B494" s="138"/>
      <c r="C494" s="138"/>
      <c r="D494" s="138"/>
    </row>
    <row r="495" spans="2:4" x14ac:dyDescent="0.15">
      <c r="B495" s="138"/>
      <c r="C495" s="138"/>
      <c r="D495" s="138"/>
    </row>
    <row r="496" spans="2:4" x14ac:dyDescent="0.15">
      <c r="B496" s="138"/>
      <c r="C496" s="138"/>
      <c r="D496" s="138"/>
    </row>
    <row r="497" spans="2:4" x14ac:dyDescent="0.15">
      <c r="B497" s="138"/>
      <c r="C497" s="138"/>
      <c r="D497" s="138"/>
    </row>
    <row r="498" spans="2:4" x14ac:dyDescent="0.15">
      <c r="B498" s="138"/>
      <c r="C498" s="138"/>
      <c r="D498" s="138"/>
    </row>
    <row r="499" spans="2:4" x14ac:dyDescent="0.15">
      <c r="B499" s="138"/>
      <c r="C499" s="138"/>
      <c r="D499" s="138"/>
    </row>
    <row r="500" spans="2:4" x14ac:dyDescent="0.15">
      <c r="B500" s="138"/>
      <c r="C500" s="138"/>
      <c r="D500" s="138"/>
    </row>
    <row r="501" spans="2:4" x14ac:dyDescent="0.15">
      <c r="B501" s="138"/>
      <c r="C501" s="138"/>
      <c r="D501" s="138"/>
    </row>
    <row r="502" spans="2:4" x14ac:dyDescent="0.15">
      <c r="B502" s="138"/>
      <c r="C502" s="138"/>
      <c r="D502" s="138"/>
    </row>
    <row r="503" spans="2:4" x14ac:dyDescent="0.15">
      <c r="B503" s="138"/>
      <c r="C503" s="138"/>
      <c r="D503" s="138"/>
    </row>
    <row r="504" spans="2:4" x14ac:dyDescent="0.15">
      <c r="B504" s="138"/>
      <c r="C504" s="138"/>
      <c r="D504" s="138"/>
    </row>
    <row r="505" spans="2:4" x14ac:dyDescent="0.15">
      <c r="B505" s="138"/>
      <c r="C505" s="138"/>
      <c r="D505" s="138"/>
    </row>
    <row r="506" spans="2:4" x14ac:dyDescent="0.15">
      <c r="B506" s="138"/>
      <c r="C506" s="138"/>
      <c r="D506" s="138"/>
    </row>
    <row r="507" spans="2:4" x14ac:dyDescent="0.15">
      <c r="B507" s="138"/>
      <c r="C507" s="138"/>
      <c r="D507" s="138"/>
    </row>
    <row r="508" spans="2:4" x14ac:dyDescent="0.15">
      <c r="B508" s="138"/>
      <c r="C508" s="138"/>
      <c r="D508" s="138"/>
    </row>
    <row r="509" spans="2:4" x14ac:dyDescent="0.15">
      <c r="B509" s="138"/>
      <c r="C509" s="138"/>
      <c r="D509" s="138"/>
    </row>
    <row r="510" spans="2:4" x14ac:dyDescent="0.15">
      <c r="B510" s="138"/>
      <c r="C510" s="138"/>
      <c r="D510" s="138"/>
    </row>
    <row r="511" spans="2:4" x14ac:dyDescent="0.15">
      <c r="B511" s="138"/>
      <c r="C511" s="138"/>
      <c r="D511" s="138"/>
    </row>
    <row r="512" spans="2:4" x14ac:dyDescent="0.15">
      <c r="B512" s="138"/>
      <c r="C512" s="138"/>
      <c r="D512" s="138"/>
    </row>
    <row r="513" spans="2:4" x14ac:dyDescent="0.15">
      <c r="B513" s="138"/>
      <c r="C513" s="138"/>
      <c r="D513" s="138"/>
    </row>
    <row r="514" spans="2:4" x14ac:dyDescent="0.15">
      <c r="B514" s="138"/>
      <c r="C514" s="138"/>
      <c r="D514" s="138"/>
    </row>
    <row r="515" spans="2:4" x14ac:dyDescent="0.15">
      <c r="B515" s="138"/>
      <c r="C515" s="138"/>
      <c r="D515" s="138"/>
    </row>
    <row r="516" spans="2:4" x14ac:dyDescent="0.15">
      <c r="B516" s="138"/>
      <c r="C516" s="138"/>
      <c r="D516" s="138"/>
    </row>
    <row r="517" spans="2:4" x14ac:dyDescent="0.15">
      <c r="B517" s="138"/>
      <c r="C517" s="138"/>
      <c r="D517" s="138"/>
    </row>
    <row r="518" spans="2:4" x14ac:dyDescent="0.15">
      <c r="B518" s="138"/>
      <c r="C518" s="138"/>
      <c r="D518" s="138"/>
    </row>
    <row r="519" spans="2:4" x14ac:dyDescent="0.15">
      <c r="B519" s="138"/>
      <c r="C519" s="138"/>
      <c r="D519" s="138"/>
    </row>
    <row r="520" spans="2:4" x14ac:dyDescent="0.15">
      <c r="B520" s="138"/>
      <c r="C520" s="138"/>
      <c r="D520" s="138"/>
    </row>
    <row r="521" spans="2:4" x14ac:dyDescent="0.15">
      <c r="B521" s="138"/>
      <c r="C521" s="138"/>
      <c r="D521" s="138"/>
    </row>
    <row r="522" spans="2:4" x14ac:dyDescent="0.15">
      <c r="B522" s="138"/>
      <c r="C522" s="138"/>
      <c r="D522" s="138"/>
    </row>
    <row r="523" spans="2:4" x14ac:dyDescent="0.15">
      <c r="B523" s="138"/>
      <c r="C523" s="138"/>
      <c r="D523" s="138"/>
    </row>
    <row r="524" spans="2:4" x14ac:dyDescent="0.15">
      <c r="B524" s="138"/>
      <c r="C524" s="138"/>
      <c r="D524" s="138"/>
    </row>
    <row r="525" spans="2:4" x14ac:dyDescent="0.15">
      <c r="B525" s="138"/>
      <c r="C525" s="138"/>
      <c r="D525" s="138"/>
    </row>
    <row r="526" spans="2:4" x14ac:dyDescent="0.15">
      <c r="B526" s="138"/>
      <c r="C526" s="138"/>
      <c r="D526" s="138"/>
    </row>
    <row r="527" spans="2:4" x14ac:dyDescent="0.15">
      <c r="B527" s="138"/>
      <c r="C527" s="138"/>
      <c r="D527" s="138"/>
    </row>
    <row r="528" spans="2:4" x14ac:dyDescent="0.15">
      <c r="B528" s="138"/>
      <c r="C528" s="138"/>
      <c r="D528" s="138"/>
    </row>
    <row r="529" spans="2:4" x14ac:dyDescent="0.15">
      <c r="B529" s="138"/>
      <c r="C529" s="138"/>
      <c r="D529" s="138"/>
    </row>
    <row r="530" spans="2:4" x14ac:dyDescent="0.15">
      <c r="B530" s="138"/>
      <c r="C530" s="138"/>
      <c r="D530" s="138"/>
    </row>
    <row r="531" spans="2:4" x14ac:dyDescent="0.15">
      <c r="B531" s="138"/>
      <c r="C531" s="138"/>
      <c r="D531" s="138"/>
    </row>
    <row r="532" spans="2:4" x14ac:dyDescent="0.15">
      <c r="B532" s="138"/>
      <c r="C532" s="138"/>
      <c r="D532" s="138"/>
    </row>
    <row r="533" spans="2:4" x14ac:dyDescent="0.15">
      <c r="B533" s="138"/>
      <c r="C533" s="138"/>
      <c r="D533" s="138"/>
    </row>
    <row r="534" spans="2:4" x14ac:dyDescent="0.15">
      <c r="B534" s="138"/>
      <c r="C534" s="138"/>
      <c r="D534" s="138"/>
    </row>
    <row r="535" spans="2:4" x14ac:dyDescent="0.15">
      <c r="B535" s="138"/>
      <c r="C535" s="138"/>
      <c r="D535" s="138"/>
    </row>
    <row r="536" spans="2:4" x14ac:dyDescent="0.15">
      <c r="B536" s="138"/>
      <c r="C536" s="138"/>
      <c r="D536" s="138"/>
    </row>
    <row r="537" spans="2:4" x14ac:dyDescent="0.15">
      <c r="B537" s="138"/>
      <c r="C537" s="138"/>
      <c r="D537" s="138"/>
    </row>
    <row r="538" spans="2:4" x14ac:dyDescent="0.15">
      <c r="B538" s="138"/>
      <c r="C538" s="138"/>
      <c r="D538" s="138"/>
    </row>
    <row r="539" spans="2:4" x14ac:dyDescent="0.15">
      <c r="B539" s="138"/>
      <c r="C539" s="138"/>
      <c r="D539" s="138"/>
    </row>
    <row r="540" spans="2:4" x14ac:dyDescent="0.15">
      <c r="B540" s="138"/>
      <c r="C540" s="138"/>
      <c r="D540" s="138"/>
    </row>
    <row r="541" spans="2:4" x14ac:dyDescent="0.15">
      <c r="B541" s="138"/>
      <c r="C541" s="138"/>
      <c r="D541" s="138"/>
    </row>
    <row r="542" spans="2:4" x14ac:dyDescent="0.15">
      <c r="B542" s="138"/>
      <c r="C542" s="138"/>
      <c r="D542" s="138"/>
    </row>
    <row r="543" spans="2:4" x14ac:dyDescent="0.15">
      <c r="B543" s="138"/>
      <c r="C543" s="138"/>
      <c r="D543" s="138"/>
    </row>
    <row r="544" spans="2:4" x14ac:dyDescent="0.15">
      <c r="B544" s="138"/>
      <c r="C544" s="138"/>
      <c r="D544" s="138"/>
    </row>
    <row r="545" spans="2:4" x14ac:dyDescent="0.15">
      <c r="B545" s="138"/>
      <c r="C545" s="138"/>
      <c r="D545" s="138"/>
    </row>
    <row r="546" spans="2:4" x14ac:dyDescent="0.15">
      <c r="B546" s="138"/>
      <c r="C546" s="138"/>
      <c r="D546" s="138"/>
    </row>
    <row r="547" spans="2:4" x14ac:dyDescent="0.15">
      <c r="B547" s="138"/>
      <c r="C547" s="138"/>
      <c r="D547" s="138"/>
    </row>
    <row r="548" spans="2:4" x14ac:dyDescent="0.15">
      <c r="B548" s="138"/>
      <c r="C548" s="138"/>
      <c r="D548" s="138"/>
    </row>
    <row r="549" spans="2:4" x14ac:dyDescent="0.15">
      <c r="B549" s="138"/>
      <c r="C549" s="138"/>
      <c r="D549" s="138"/>
    </row>
    <row r="550" spans="2:4" x14ac:dyDescent="0.15">
      <c r="B550" s="138"/>
      <c r="C550" s="138"/>
      <c r="D550" s="138"/>
    </row>
    <row r="551" spans="2:4" x14ac:dyDescent="0.15">
      <c r="B551" s="138"/>
      <c r="C551" s="138"/>
      <c r="D551" s="138"/>
    </row>
    <row r="552" spans="2:4" x14ac:dyDescent="0.15">
      <c r="B552" s="138"/>
      <c r="C552" s="138"/>
      <c r="D552" s="138"/>
    </row>
    <row r="553" spans="2:4" x14ac:dyDescent="0.15">
      <c r="B553" s="138"/>
      <c r="C553" s="138"/>
      <c r="D553" s="138"/>
    </row>
    <row r="554" spans="2:4" x14ac:dyDescent="0.15">
      <c r="B554" s="138"/>
      <c r="C554" s="138"/>
      <c r="D554" s="138"/>
    </row>
    <row r="555" spans="2:4" x14ac:dyDescent="0.15">
      <c r="B555" s="138"/>
      <c r="C555" s="138"/>
      <c r="D555" s="138"/>
    </row>
    <row r="556" spans="2:4" x14ac:dyDescent="0.15">
      <c r="B556" s="138"/>
      <c r="C556" s="138"/>
      <c r="D556" s="138"/>
    </row>
    <row r="557" spans="2:4" x14ac:dyDescent="0.15">
      <c r="B557" s="138"/>
      <c r="C557" s="138"/>
      <c r="D557" s="138"/>
    </row>
    <row r="558" spans="2:4" x14ac:dyDescent="0.15">
      <c r="B558" s="138"/>
      <c r="C558" s="138"/>
      <c r="D558" s="138"/>
    </row>
    <row r="559" spans="2:4" x14ac:dyDescent="0.15">
      <c r="B559" s="138"/>
      <c r="C559" s="138"/>
      <c r="D559" s="138"/>
    </row>
    <row r="560" spans="2:4" x14ac:dyDescent="0.15">
      <c r="B560" s="138"/>
      <c r="C560" s="138"/>
      <c r="D560" s="138"/>
    </row>
    <row r="561" spans="2:4" x14ac:dyDescent="0.15">
      <c r="B561" s="138"/>
      <c r="C561" s="138"/>
      <c r="D561" s="138"/>
    </row>
    <row r="562" spans="2:4" x14ac:dyDescent="0.15">
      <c r="B562" s="138"/>
      <c r="C562" s="138"/>
      <c r="D562" s="138"/>
    </row>
    <row r="563" spans="2:4" x14ac:dyDescent="0.15">
      <c r="B563" s="138"/>
      <c r="C563" s="138"/>
      <c r="D563" s="138"/>
    </row>
    <row r="564" spans="2:4" x14ac:dyDescent="0.15">
      <c r="B564" s="138"/>
      <c r="C564" s="138"/>
      <c r="D564" s="138"/>
    </row>
    <row r="565" spans="2:4" x14ac:dyDescent="0.15">
      <c r="B565" s="138"/>
      <c r="C565" s="138"/>
      <c r="D565" s="138"/>
    </row>
    <row r="566" spans="2:4" x14ac:dyDescent="0.15">
      <c r="B566" s="138"/>
      <c r="C566" s="138"/>
      <c r="D566" s="138"/>
    </row>
    <row r="567" spans="2:4" x14ac:dyDescent="0.15">
      <c r="B567" s="138"/>
      <c r="C567" s="138"/>
      <c r="D567" s="138"/>
    </row>
    <row r="568" spans="2:4" x14ac:dyDescent="0.15">
      <c r="B568" s="138"/>
      <c r="C568" s="138"/>
      <c r="D568" s="138"/>
    </row>
    <row r="569" spans="2:4" x14ac:dyDescent="0.15">
      <c r="B569" s="138"/>
      <c r="C569" s="138"/>
      <c r="D569" s="138"/>
    </row>
    <row r="570" spans="2:4" x14ac:dyDescent="0.15">
      <c r="B570" s="138"/>
      <c r="C570" s="138"/>
      <c r="D570" s="138"/>
    </row>
    <row r="571" spans="2:4" x14ac:dyDescent="0.15">
      <c r="B571" s="138"/>
      <c r="C571" s="138"/>
      <c r="D571" s="138"/>
    </row>
    <row r="572" spans="2:4" x14ac:dyDescent="0.15">
      <c r="B572" s="138"/>
      <c r="C572" s="138"/>
      <c r="D572" s="138"/>
    </row>
    <row r="573" spans="2:4" x14ac:dyDescent="0.15">
      <c r="B573" s="138"/>
      <c r="C573" s="138"/>
      <c r="D573" s="138"/>
    </row>
    <row r="574" spans="2:4" x14ac:dyDescent="0.15">
      <c r="B574" s="138"/>
      <c r="C574" s="138"/>
      <c r="D574" s="138"/>
    </row>
    <row r="575" spans="2:4" x14ac:dyDescent="0.15">
      <c r="B575" s="138"/>
      <c r="C575" s="138"/>
      <c r="D575" s="138"/>
    </row>
    <row r="576" spans="2:4" x14ac:dyDescent="0.15">
      <c r="B576" s="138"/>
      <c r="C576" s="138"/>
      <c r="D576" s="138"/>
    </row>
    <row r="577" spans="2:4" x14ac:dyDescent="0.15">
      <c r="B577" s="138"/>
      <c r="C577" s="138"/>
      <c r="D577" s="138"/>
    </row>
    <row r="578" spans="2:4" x14ac:dyDescent="0.15">
      <c r="B578" s="138"/>
      <c r="C578" s="138"/>
      <c r="D578" s="138"/>
    </row>
    <row r="579" spans="2:4" x14ac:dyDescent="0.15">
      <c r="B579" s="138"/>
      <c r="C579" s="138"/>
      <c r="D579" s="138"/>
    </row>
    <row r="580" spans="2:4" x14ac:dyDescent="0.15">
      <c r="B580" s="138"/>
      <c r="C580" s="138"/>
      <c r="D580" s="138"/>
    </row>
    <row r="581" spans="2:4" x14ac:dyDescent="0.15">
      <c r="B581" s="138"/>
      <c r="C581" s="138"/>
      <c r="D581" s="138"/>
    </row>
    <row r="582" spans="2:4" x14ac:dyDescent="0.15">
      <c r="B582" s="138"/>
      <c r="C582" s="138"/>
      <c r="D582" s="138"/>
    </row>
    <row r="583" spans="2:4" x14ac:dyDescent="0.15">
      <c r="B583" s="138"/>
      <c r="C583" s="138"/>
      <c r="D583" s="138"/>
    </row>
    <row r="584" spans="2:4" x14ac:dyDescent="0.15">
      <c r="B584" s="138"/>
      <c r="C584" s="138"/>
      <c r="D584" s="138"/>
    </row>
    <row r="585" spans="2:4" x14ac:dyDescent="0.15">
      <c r="B585" s="138"/>
      <c r="C585" s="138"/>
      <c r="D585" s="138"/>
    </row>
    <row r="586" spans="2:4" x14ac:dyDescent="0.15">
      <c r="B586" s="138"/>
      <c r="C586" s="138"/>
      <c r="D586" s="138"/>
    </row>
    <row r="587" spans="2:4" x14ac:dyDescent="0.15">
      <c r="B587" s="138"/>
      <c r="C587" s="138"/>
      <c r="D587" s="138"/>
    </row>
    <row r="588" spans="2:4" x14ac:dyDescent="0.15">
      <c r="B588" s="138"/>
      <c r="C588" s="138"/>
      <c r="D588" s="138"/>
    </row>
    <row r="589" spans="2:4" x14ac:dyDescent="0.15">
      <c r="B589" s="138"/>
      <c r="C589" s="138"/>
      <c r="D589" s="138"/>
    </row>
    <row r="590" spans="2:4" x14ac:dyDescent="0.15">
      <c r="B590" s="138"/>
      <c r="C590" s="138"/>
      <c r="D590" s="138"/>
    </row>
    <row r="591" spans="2:4" x14ac:dyDescent="0.15">
      <c r="B591" s="138"/>
      <c r="C591" s="138"/>
      <c r="D591" s="138"/>
    </row>
    <row r="592" spans="2:4" x14ac:dyDescent="0.15">
      <c r="B592" s="138"/>
      <c r="C592" s="138"/>
      <c r="D592" s="138"/>
    </row>
    <row r="593" spans="2:4" x14ac:dyDescent="0.15">
      <c r="B593" s="138"/>
      <c r="C593" s="138"/>
      <c r="D593" s="138"/>
    </row>
    <row r="594" spans="2:4" x14ac:dyDescent="0.15">
      <c r="B594" s="138"/>
      <c r="C594" s="138"/>
      <c r="D594" s="138"/>
    </row>
    <row r="595" spans="2:4" x14ac:dyDescent="0.15">
      <c r="B595" s="138"/>
      <c r="C595" s="138"/>
      <c r="D595" s="138"/>
    </row>
    <row r="596" spans="2:4" x14ac:dyDescent="0.15">
      <c r="B596" s="138"/>
      <c r="C596" s="138"/>
      <c r="D596" s="138"/>
    </row>
    <row r="597" spans="2:4" x14ac:dyDescent="0.15">
      <c r="B597" s="138"/>
      <c r="C597" s="138"/>
      <c r="D597" s="138"/>
    </row>
    <row r="598" spans="2:4" x14ac:dyDescent="0.15">
      <c r="B598" s="138"/>
      <c r="C598" s="138"/>
      <c r="D598" s="138"/>
    </row>
    <row r="599" spans="2:4" x14ac:dyDescent="0.15">
      <c r="B599" s="138"/>
      <c r="C599" s="138"/>
      <c r="D599" s="138"/>
    </row>
    <row r="600" spans="2:4" x14ac:dyDescent="0.15">
      <c r="B600" s="138"/>
      <c r="C600" s="138"/>
      <c r="D600" s="138"/>
    </row>
    <row r="601" spans="2:4" x14ac:dyDescent="0.15">
      <c r="B601" s="138"/>
      <c r="C601" s="138"/>
      <c r="D601" s="138"/>
    </row>
    <row r="602" spans="2:4" x14ac:dyDescent="0.15">
      <c r="B602" s="138"/>
      <c r="C602" s="138"/>
      <c r="D602" s="138"/>
    </row>
    <row r="603" spans="2:4" x14ac:dyDescent="0.15">
      <c r="B603" s="138"/>
      <c r="C603" s="138"/>
      <c r="D603" s="138"/>
    </row>
    <row r="604" spans="2:4" x14ac:dyDescent="0.15">
      <c r="B604" s="138"/>
      <c r="C604" s="138"/>
      <c r="D604" s="138"/>
    </row>
    <row r="605" spans="2:4" x14ac:dyDescent="0.15">
      <c r="B605" s="138"/>
      <c r="C605" s="138"/>
      <c r="D605" s="138"/>
    </row>
    <row r="606" spans="2:4" x14ac:dyDescent="0.15">
      <c r="B606" s="138"/>
      <c r="C606" s="138"/>
      <c r="D606" s="138"/>
    </row>
    <row r="607" spans="2:4" x14ac:dyDescent="0.15">
      <c r="B607" s="138"/>
      <c r="C607" s="138"/>
      <c r="D607" s="138"/>
    </row>
    <row r="608" spans="2:4" x14ac:dyDescent="0.15">
      <c r="B608" s="138"/>
      <c r="C608" s="138"/>
      <c r="D608" s="138"/>
    </row>
    <row r="609" spans="2:4" x14ac:dyDescent="0.15">
      <c r="B609" s="138"/>
      <c r="C609" s="138"/>
      <c r="D609" s="138"/>
    </row>
    <row r="610" spans="2:4" x14ac:dyDescent="0.15">
      <c r="B610" s="138"/>
      <c r="C610" s="138"/>
      <c r="D610" s="138"/>
    </row>
    <row r="611" spans="2:4" x14ac:dyDescent="0.15">
      <c r="B611" s="138"/>
      <c r="C611" s="138"/>
      <c r="D611" s="138"/>
    </row>
    <row r="612" spans="2:4" x14ac:dyDescent="0.15">
      <c r="B612" s="138"/>
      <c r="C612" s="138"/>
      <c r="D612" s="138"/>
    </row>
    <row r="613" spans="2:4" x14ac:dyDescent="0.15">
      <c r="B613" s="138"/>
      <c r="C613" s="138"/>
      <c r="D613" s="138"/>
    </row>
    <row r="614" spans="2:4" x14ac:dyDescent="0.15">
      <c r="B614" s="138"/>
      <c r="C614" s="138"/>
      <c r="D614" s="138"/>
    </row>
    <row r="615" spans="2:4" x14ac:dyDescent="0.15">
      <c r="B615" s="138"/>
      <c r="C615" s="138"/>
      <c r="D615" s="138"/>
    </row>
    <row r="616" spans="2:4" x14ac:dyDescent="0.15">
      <c r="B616" s="138"/>
      <c r="C616" s="138"/>
      <c r="D616" s="138"/>
    </row>
    <row r="617" spans="2:4" x14ac:dyDescent="0.15">
      <c r="B617" s="138"/>
      <c r="C617" s="138"/>
      <c r="D617" s="138"/>
    </row>
    <row r="618" spans="2:4" x14ac:dyDescent="0.15">
      <c r="B618" s="138"/>
      <c r="C618" s="138"/>
      <c r="D618" s="138"/>
    </row>
    <row r="619" spans="2:4" x14ac:dyDescent="0.15">
      <c r="B619" s="138"/>
      <c r="C619" s="138"/>
      <c r="D619" s="138"/>
    </row>
    <row r="620" spans="2:4" x14ac:dyDescent="0.15">
      <c r="B620" s="138"/>
      <c r="C620" s="138"/>
      <c r="D620" s="138"/>
    </row>
    <row r="621" spans="2:4" x14ac:dyDescent="0.15">
      <c r="B621" s="138"/>
      <c r="C621" s="138"/>
      <c r="D621" s="138"/>
    </row>
    <row r="622" spans="2:4" x14ac:dyDescent="0.15">
      <c r="B622" s="138"/>
      <c r="C622" s="138"/>
      <c r="D622" s="138"/>
    </row>
    <row r="623" spans="2:4" x14ac:dyDescent="0.15">
      <c r="B623" s="138"/>
      <c r="C623" s="138"/>
      <c r="D623" s="138"/>
    </row>
    <row r="624" spans="2:4" x14ac:dyDescent="0.15">
      <c r="B624" s="138"/>
      <c r="C624" s="138"/>
      <c r="D624" s="138"/>
    </row>
    <row r="625" spans="2:4" x14ac:dyDescent="0.15">
      <c r="B625" s="138"/>
      <c r="C625" s="138"/>
      <c r="D625" s="138"/>
    </row>
    <row r="626" spans="2:4" x14ac:dyDescent="0.15">
      <c r="B626" s="138"/>
      <c r="C626" s="138"/>
      <c r="D626" s="138"/>
    </row>
    <row r="627" spans="2:4" x14ac:dyDescent="0.15">
      <c r="B627" s="138"/>
      <c r="C627" s="138"/>
      <c r="D627" s="138"/>
    </row>
    <row r="628" spans="2:4" x14ac:dyDescent="0.15">
      <c r="B628" s="138"/>
      <c r="C628" s="138"/>
      <c r="D628" s="138"/>
    </row>
    <row r="629" spans="2:4" x14ac:dyDescent="0.15">
      <c r="B629" s="138"/>
      <c r="C629" s="138"/>
      <c r="D629" s="138"/>
    </row>
    <row r="630" spans="2:4" x14ac:dyDescent="0.15">
      <c r="B630" s="138"/>
      <c r="C630" s="138"/>
      <c r="D630" s="138"/>
    </row>
    <row r="631" spans="2:4" x14ac:dyDescent="0.15">
      <c r="B631" s="138"/>
      <c r="C631" s="138"/>
      <c r="D631" s="138"/>
    </row>
    <row r="632" spans="2:4" x14ac:dyDescent="0.15">
      <c r="B632" s="138"/>
      <c r="C632" s="138"/>
      <c r="D632" s="138"/>
    </row>
    <row r="633" spans="2:4" x14ac:dyDescent="0.15">
      <c r="B633" s="138"/>
      <c r="C633" s="138"/>
      <c r="D633" s="138"/>
    </row>
    <row r="634" spans="2:4" x14ac:dyDescent="0.15">
      <c r="B634" s="138"/>
      <c r="C634" s="138"/>
      <c r="D634" s="138"/>
    </row>
    <row r="635" spans="2:4" x14ac:dyDescent="0.15">
      <c r="B635" s="138"/>
      <c r="C635" s="138"/>
      <c r="D635" s="138"/>
    </row>
    <row r="636" spans="2:4" x14ac:dyDescent="0.15">
      <c r="B636" s="138"/>
      <c r="C636" s="138"/>
      <c r="D636" s="138"/>
    </row>
    <row r="637" spans="2:4" x14ac:dyDescent="0.15">
      <c r="B637" s="138"/>
      <c r="C637" s="138"/>
      <c r="D637" s="138"/>
    </row>
    <row r="638" spans="2:4" x14ac:dyDescent="0.15">
      <c r="B638" s="138"/>
      <c r="C638" s="138"/>
      <c r="D638" s="138"/>
    </row>
    <row r="639" spans="2:4" x14ac:dyDescent="0.15">
      <c r="B639" s="138"/>
      <c r="C639" s="138"/>
      <c r="D639" s="138"/>
    </row>
    <row r="640" spans="2:4" x14ac:dyDescent="0.15">
      <c r="B640" s="138"/>
      <c r="C640" s="138"/>
      <c r="D640" s="138"/>
    </row>
    <row r="641" spans="2:4" x14ac:dyDescent="0.15">
      <c r="B641" s="138"/>
      <c r="C641" s="138"/>
      <c r="D641" s="138"/>
    </row>
    <row r="642" spans="2:4" x14ac:dyDescent="0.15">
      <c r="B642" s="138"/>
      <c r="C642" s="138"/>
      <c r="D642" s="138"/>
    </row>
    <row r="643" spans="2:4" x14ac:dyDescent="0.15">
      <c r="B643" s="138"/>
      <c r="C643" s="138"/>
      <c r="D643" s="138"/>
    </row>
    <row r="644" spans="2:4" x14ac:dyDescent="0.15">
      <c r="B644" s="138"/>
      <c r="C644" s="138"/>
      <c r="D644" s="138"/>
    </row>
    <row r="645" spans="2:4" x14ac:dyDescent="0.15">
      <c r="B645" s="138"/>
      <c r="C645" s="138"/>
      <c r="D645" s="138"/>
    </row>
    <row r="646" spans="2:4" x14ac:dyDescent="0.15">
      <c r="B646" s="138"/>
      <c r="C646" s="138"/>
      <c r="D646" s="138"/>
    </row>
    <row r="647" spans="2:4" x14ac:dyDescent="0.15">
      <c r="B647" s="138"/>
      <c r="C647" s="138"/>
      <c r="D647" s="138"/>
    </row>
    <row r="648" spans="2:4" x14ac:dyDescent="0.15">
      <c r="B648" s="138"/>
      <c r="C648" s="138"/>
      <c r="D648" s="138"/>
    </row>
    <row r="649" spans="2:4" x14ac:dyDescent="0.15">
      <c r="B649" s="138"/>
      <c r="C649" s="138"/>
      <c r="D649" s="138"/>
    </row>
    <row r="650" spans="2:4" x14ac:dyDescent="0.15">
      <c r="B650" s="138"/>
      <c r="C650" s="138"/>
      <c r="D650" s="138"/>
    </row>
    <row r="651" spans="2:4" x14ac:dyDescent="0.15">
      <c r="B651" s="138"/>
      <c r="C651" s="138"/>
      <c r="D651" s="138"/>
    </row>
    <row r="652" spans="2:4" x14ac:dyDescent="0.15">
      <c r="B652" s="138"/>
      <c r="C652" s="138"/>
      <c r="D652" s="138"/>
    </row>
    <row r="653" spans="2:4" x14ac:dyDescent="0.15">
      <c r="B653" s="138"/>
      <c r="C653" s="138"/>
      <c r="D653" s="138"/>
    </row>
    <row r="654" spans="2:4" x14ac:dyDescent="0.15">
      <c r="B654" s="138"/>
      <c r="C654" s="138"/>
      <c r="D654" s="138"/>
    </row>
    <row r="655" spans="2:4" x14ac:dyDescent="0.15">
      <c r="B655" s="138"/>
      <c r="C655" s="138"/>
      <c r="D655" s="138"/>
    </row>
    <row r="656" spans="2:4" x14ac:dyDescent="0.15">
      <c r="B656" s="138"/>
      <c r="C656" s="138"/>
      <c r="D656" s="138"/>
    </row>
    <row r="657" spans="2:4" x14ac:dyDescent="0.15">
      <c r="B657" s="138"/>
      <c r="C657" s="138"/>
      <c r="D657" s="138"/>
    </row>
    <row r="658" spans="2:4" x14ac:dyDescent="0.15">
      <c r="B658" s="138"/>
      <c r="C658" s="138"/>
      <c r="D658" s="138"/>
    </row>
    <row r="659" spans="2:4" x14ac:dyDescent="0.15">
      <c r="B659" s="138"/>
      <c r="C659" s="138"/>
      <c r="D659" s="138"/>
    </row>
    <row r="660" spans="2:4" x14ac:dyDescent="0.15">
      <c r="B660" s="138"/>
      <c r="C660" s="138"/>
      <c r="D660" s="138"/>
    </row>
    <row r="661" spans="2:4" x14ac:dyDescent="0.15">
      <c r="B661" s="138"/>
      <c r="C661" s="138"/>
      <c r="D661" s="138"/>
    </row>
    <row r="662" spans="2:4" x14ac:dyDescent="0.15">
      <c r="B662" s="138"/>
      <c r="C662" s="138"/>
      <c r="D662" s="138"/>
    </row>
    <row r="663" spans="2:4" x14ac:dyDescent="0.15">
      <c r="B663" s="138"/>
      <c r="C663" s="138"/>
      <c r="D663" s="138"/>
    </row>
    <row r="664" spans="2:4" x14ac:dyDescent="0.15">
      <c r="B664" s="138"/>
      <c r="C664" s="138"/>
      <c r="D664" s="138"/>
    </row>
    <row r="665" spans="2:4" x14ac:dyDescent="0.15">
      <c r="B665" s="138"/>
      <c r="C665" s="138"/>
      <c r="D665" s="138"/>
    </row>
    <row r="666" spans="2:4" x14ac:dyDescent="0.15">
      <c r="B666" s="138"/>
      <c r="C666" s="138"/>
      <c r="D666" s="138"/>
    </row>
    <row r="667" spans="2:4" x14ac:dyDescent="0.15">
      <c r="B667" s="138"/>
      <c r="C667" s="138"/>
      <c r="D667" s="138"/>
    </row>
    <row r="668" spans="2:4" x14ac:dyDescent="0.15">
      <c r="B668" s="138"/>
      <c r="C668" s="138"/>
      <c r="D668" s="138"/>
    </row>
    <row r="669" spans="2:4" x14ac:dyDescent="0.15">
      <c r="B669" s="138"/>
      <c r="C669" s="138"/>
      <c r="D669" s="138"/>
    </row>
    <row r="670" spans="2:4" x14ac:dyDescent="0.15">
      <c r="B670" s="138"/>
      <c r="C670" s="138"/>
      <c r="D670" s="138"/>
    </row>
    <row r="671" spans="2:4" x14ac:dyDescent="0.15">
      <c r="B671" s="138"/>
      <c r="C671" s="138"/>
      <c r="D671" s="138"/>
    </row>
    <row r="672" spans="2:4" x14ac:dyDescent="0.15">
      <c r="B672" s="138"/>
      <c r="C672" s="138"/>
      <c r="D672" s="138"/>
    </row>
    <row r="673" spans="2:4" x14ac:dyDescent="0.15">
      <c r="B673" s="138"/>
      <c r="C673" s="138"/>
      <c r="D673" s="138"/>
    </row>
    <row r="674" spans="2:4" x14ac:dyDescent="0.15">
      <c r="B674" s="138"/>
      <c r="C674" s="138"/>
      <c r="D674" s="138"/>
    </row>
    <row r="675" spans="2:4" x14ac:dyDescent="0.15">
      <c r="B675" s="138"/>
      <c r="C675" s="138"/>
      <c r="D675" s="138"/>
    </row>
    <row r="676" spans="2:4" x14ac:dyDescent="0.15">
      <c r="B676" s="138"/>
      <c r="C676" s="138"/>
      <c r="D676" s="138"/>
    </row>
    <row r="677" spans="2:4" x14ac:dyDescent="0.15">
      <c r="B677" s="138"/>
      <c r="C677" s="138"/>
      <c r="D677" s="138"/>
    </row>
    <row r="678" spans="2:4" x14ac:dyDescent="0.15">
      <c r="B678" s="138"/>
      <c r="C678" s="138"/>
      <c r="D678" s="138"/>
    </row>
    <row r="679" spans="2:4" x14ac:dyDescent="0.15">
      <c r="B679" s="138"/>
      <c r="C679" s="138"/>
      <c r="D679" s="138"/>
    </row>
    <row r="680" spans="2:4" x14ac:dyDescent="0.15">
      <c r="B680" s="138"/>
      <c r="C680" s="138"/>
      <c r="D680" s="138"/>
    </row>
    <row r="681" spans="2:4" x14ac:dyDescent="0.15">
      <c r="B681" s="138"/>
      <c r="C681" s="138"/>
      <c r="D681" s="138"/>
    </row>
    <row r="682" spans="2:4" x14ac:dyDescent="0.15">
      <c r="B682" s="138"/>
      <c r="C682" s="138"/>
      <c r="D682" s="138"/>
    </row>
    <row r="683" spans="2:4" x14ac:dyDescent="0.15">
      <c r="B683" s="138"/>
      <c r="C683" s="138"/>
      <c r="D683" s="138"/>
    </row>
    <row r="684" spans="2:4" x14ac:dyDescent="0.15">
      <c r="B684" s="138"/>
      <c r="C684" s="138"/>
      <c r="D684" s="138"/>
    </row>
    <row r="685" spans="2:4" x14ac:dyDescent="0.15">
      <c r="B685" s="138"/>
      <c r="C685" s="138"/>
      <c r="D685" s="138"/>
    </row>
    <row r="686" spans="2:4" x14ac:dyDescent="0.15">
      <c r="B686" s="138"/>
      <c r="C686" s="138"/>
      <c r="D686" s="138"/>
    </row>
    <row r="687" spans="2:4" x14ac:dyDescent="0.15">
      <c r="B687" s="138"/>
      <c r="C687" s="138"/>
      <c r="D687" s="138"/>
    </row>
    <row r="688" spans="2:4" x14ac:dyDescent="0.15">
      <c r="B688" s="138"/>
      <c r="C688" s="138"/>
      <c r="D688" s="138"/>
    </row>
    <row r="689" spans="2:4" x14ac:dyDescent="0.15">
      <c r="B689" s="138"/>
      <c r="C689" s="138"/>
      <c r="D689" s="138"/>
    </row>
    <row r="690" spans="2:4" x14ac:dyDescent="0.15">
      <c r="B690" s="138"/>
      <c r="C690" s="138"/>
      <c r="D690" s="138"/>
    </row>
    <row r="691" spans="2:4" x14ac:dyDescent="0.15">
      <c r="B691" s="138"/>
      <c r="C691" s="138"/>
      <c r="D691" s="138"/>
    </row>
    <row r="692" spans="2:4" x14ac:dyDescent="0.15">
      <c r="B692" s="138"/>
      <c r="C692" s="138"/>
      <c r="D692" s="138"/>
    </row>
    <row r="693" spans="2:4" x14ac:dyDescent="0.15">
      <c r="B693" s="138"/>
      <c r="C693" s="138"/>
      <c r="D693" s="138"/>
    </row>
    <row r="694" spans="2:4" x14ac:dyDescent="0.15">
      <c r="B694" s="138"/>
      <c r="C694" s="138"/>
      <c r="D694" s="138"/>
    </row>
    <row r="695" spans="2:4" x14ac:dyDescent="0.15">
      <c r="B695" s="138"/>
      <c r="C695" s="138"/>
      <c r="D695" s="138"/>
    </row>
    <row r="696" spans="2:4" x14ac:dyDescent="0.15">
      <c r="B696" s="138"/>
      <c r="C696" s="138"/>
      <c r="D696" s="138"/>
    </row>
    <row r="697" spans="2:4" x14ac:dyDescent="0.15">
      <c r="B697" s="138"/>
      <c r="C697" s="138"/>
      <c r="D697" s="138"/>
    </row>
    <row r="698" spans="2:4" x14ac:dyDescent="0.15">
      <c r="B698" s="138"/>
      <c r="C698" s="138"/>
      <c r="D698" s="138"/>
    </row>
    <row r="699" spans="2:4" x14ac:dyDescent="0.15">
      <c r="B699" s="138"/>
      <c r="C699" s="138"/>
      <c r="D699" s="138"/>
    </row>
    <row r="700" spans="2:4" x14ac:dyDescent="0.15">
      <c r="B700" s="138"/>
      <c r="C700" s="138"/>
      <c r="D700" s="138"/>
    </row>
    <row r="701" spans="2:4" x14ac:dyDescent="0.15">
      <c r="B701" s="138"/>
      <c r="C701" s="138"/>
      <c r="D701" s="138"/>
    </row>
    <row r="702" spans="2:4" x14ac:dyDescent="0.15">
      <c r="B702" s="138"/>
      <c r="C702" s="138"/>
      <c r="D702" s="138"/>
    </row>
    <row r="703" spans="2:4" x14ac:dyDescent="0.15">
      <c r="B703" s="138"/>
      <c r="C703" s="138"/>
      <c r="D703" s="138"/>
    </row>
    <row r="704" spans="2:4" x14ac:dyDescent="0.15">
      <c r="B704" s="138"/>
      <c r="C704" s="138"/>
      <c r="D704" s="138"/>
    </row>
    <row r="705" spans="2:4" x14ac:dyDescent="0.15">
      <c r="B705" s="138"/>
      <c r="C705" s="138"/>
      <c r="D705" s="138"/>
    </row>
    <row r="706" spans="2:4" x14ac:dyDescent="0.15">
      <c r="B706" s="138"/>
      <c r="C706" s="138"/>
      <c r="D706" s="138"/>
    </row>
    <row r="707" spans="2:4" x14ac:dyDescent="0.15">
      <c r="B707" s="138"/>
      <c r="C707" s="138"/>
      <c r="D707" s="138"/>
    </row>
    <row r="708" spans="2:4" x14ac:dyDescent="0.15">
      <c r="B708" s="138"/>
      <c r="C708" s="138"/>
      <c r="D708" s="138"/>
    </row>
    <row r="709" spans="2:4" x14ac:dyDescent="0.15">
      <c r="B709" s="138"/>
      <c r="C709" s="138"/>
      <c r="D709" s="138"/>
    </row>
    <row r="710" spans="2:4" x14ac:dyDescent="0.15">
      <c r="B710" s="138"/>
      <c r="C710" s="138"/>
      <c r="D710" s="138"/>
    </row>
    <row r="711" spans="2:4" x14ac:dyDescent="0.15">
      <c r="B711" s="138"/>
      <c r="C711" s="138"/>
      <c r="D711" s="138"/>
    </row>
    <row r="712" spans="2:4" x14ac:dyDescent="0.15">
      <c r="B712" s="138"/>
      <c r="C712" s="138"/>
      <c r="D712" s="138"/>
    </row>
    <row r="713" spans="2:4" x14ac:dyDescent="0.15">
      <c r="B713" s="138"/>
      <c r="C713" s="138"/>
      <c r="D713" s="138"/>
    </row>
    <row r="714" spans="2:4" x14ac:dyDescent="0.15">
      <c r="B714" s="138"/>
      <c r="C714" s="138"/>
      <c r="D714" s="138"/>
    </row>
    <row r="715" spans="2:4" x14ac:dyDescent="0.15">
      <c r="B715" s="138"/>
      <c r="C715" s="138"/>
      <c r="D715" s="138"/>
    </row>
    <row r="716" spans="2:4" x14ac:dyDescent="0.15">
      <c r="B716" s="138"/>
      <c r="C716" s="138"/>
      <c r="D716" s="138"/>
    </row>
    <row r="717" spans="2:4" x14ac:dyDescent="0.15">
      <c r="B717" s="138"/>
      <c r="C717" s="138"/>
      <c r="D717" s="138"/>
    </row>
    <row r="718" spans="2:4" x14ac:dyDescent="0.15">
      <c r="B718" s="138"/>
      <c r="C718" s="138"/>
      <c r="D718" s="138"/>
    </row>
    <row r="719" spans="2:4" x14ac:dyDescent="0.15">
      <c r="B719" s="138"/>
      <c r="C719" s="138"/>
      <c r="D719" s="138"/>
    </row>
    <row r="720" spans="2:4" x14ac:dyDescent="0.15">
      <c r="B720" s="138"/>
      <c r="C720" s="138"/>
      <c r="D720" s="138"/>
    </row>
    <row r="721" spans="2:4" x14ac:dyDescent="0.15">
      <c r="B721" s="138"/>
      <c r="C721" s="138"/>
      <c r="D721" s="138"/>
    </row>
    <row r="722" spans="2:4" x14ac:dyDescent="0.15">
      <c r="B722" s="138"/>
      <c r="C722" s="138"/>
      <c r="D722" s="138"/>
    </row>
    <row r="723" spans="2:4" x14ac:dyDescent="0.15">
      <c r="B723" s="138"/>
      <c r="C723" s="138"/>
      <c r="D723" s="138"/>
    </row>
    <row r="724" spans="2:4" x14ac:dyDescent="0.15">
      <c r="B724" s="138"/>
      <c r="C724" s="138"/>
      <c r="D724" s="138"/>
    </row>
    <row r="725" spans="2:4" x14ac:dyDescent="0.15">
      <c r="B725" s="138"/>
      <c r="C725" s="138"/>
      <c r="D725" s="138"/>
    </row>
    <row r="726" spans="2:4" x14ac:dyDescent="0.15">
      <c r="B726" s="138"/>
      <c r="C726" s="138"/>
      <c r="D726" s="138"/>
    </row>
    <row r="727" spans="2:4" x14ac:dyDescent="0.15">
      <c r="B727" s="138"/>
      <c r="C727" s="138"/>
      <c r="D727" s="138"/>
    </row>
    <row r="728" spans="2:4" x14ac:dyDescent="0.15">
      <c r="B728" s="138"/>
      <c r="C728" s="138"/>
      <c r="D728" s="138"/>
    </row>
    <row r="729" spans="2:4" x14ac:dyDescent="0.15">
      <c r="B729" s="138"/>
      <c r="C729" s="138"/>
      <c r="D729" s="138"/>
    </row>
    <row r="730" spans="2:4" x14ac:dyDescent="0.15">
      <c r="B730" s="138"/>
      <c r="C730" s="138"/>
      <c r="D730" s="138"/>
    </row>
    <row r="731" spans="2:4" x14ac:dyDescent="0.15">
      <c r="B731" s="138"/>
      <c r="C731" s="138"/>
      <c r="D731" s="138"/>
    </row>
    <row r="732" spans="2:4" x14ac:dyDescent="0.15">
      <c r="B732" s="138"/>
      <c r="C732" s="138"/>
      <c r="D732" s="138"/>
    </row>
    <row r="733" spans="2:4" x14ac:dyDescent="0.15">
      <c r="B733" s="138"/>
      <c r="C733" s="138"/>
      <c r="D733" s="138"/>
    </row>
    <row r="734" spans="2:4" x14ac:dyDescent="0.15">
      <c r="B734" s="138"/>
      <c r="C734" s="138"/>
      <c r="D734" s="138"/>
    </row>
    <row r="735" spans="2:4" x14ac:dyDescent="0.15">
      <c r="B735" s="138"/>
      <c r="C735" s="138"/>
      <c r="D735" s="138"/>
    </row>
    <row r="736" spans="2:4" x14ac:dyDescent="0.15">
      <c r="B736" s="138"/>
      <c r="C736" s="138"/>
      <c r="D736" s="138"/>
    </row>
    <row r="737" spans="2:4" x14ac:dyDescent="0.15">
      <c r="B737" s="138"/>
      <c r="C737" s="138"/>
      <c r="D737" s="138"/>
    </row>
    <row r="738" spans="2:4" x14ac:dyDescent="0.15">
      <c r="B738" s="138"/>
      <c r="C738" s="138"/>
      <c r="D738" s="138"/>
    </row>
    <row r="739" spans="2:4" x14ac:dyDescent="0.15">
      <c r="B739" s="138"/>
      <c r="C739" s="138"/>
      <c r="D739" s="138"/>
    </row>
    <row r="740" spans="2:4" x14ac:dyDescent="0.15">
      <c r="B740" s="138"/>
      <c r="C740" s="138"/>
      <c r="D740" s="138"/>
    </row>
    <row r="741" spans="2:4" x14ac:dyDescent="0.15">
      <c r="B741" s="138"/>
      <c r="C741" s="138"/>
      <c r="D741" s="138"/>
    </row>
    <row r="742" spans="2:4" x14ac:dyDescent="0.15">
      <c r="B742" s="138"/>
      <c r="C742" s="138"/>
      <c r="D742" s="138"/>
    </row>
    <row r="743" spans="2:4" x14ac:dyDescent="0.15">
      <c r="B743" s="138"/>
      <c r="C743" s="138"/>
      <c r="D743" s="138"/>
    </row>
    <row r="744" spans="2:4" x14ac:dyDescent="0.15">
      <c r="B744" s="138"/>
      <c r="C744" s="138"/>
      <c r="D744" s="138"/>
    </row>
    <row r="745" spans="2:4" x14ac:dyDescent="0.15">
      <c r="B745" s="138"/>
      <c r="C745" s="138"/>
      <c r="D745" s="138"/>
    </row>
    <row r="746" spans="2:4" x14ac:dyDescent="0.15">
      <c r="B746" s="138"/>
      <c r="C746" s="138"/>
      <c r="D746" s="138"/>
    </row>
    <row r="747" spans="2:4" x14ac:dyDescent="0.15">
      <c r="B747" s="138"/>
      <c r="C747" s="138"/>
      <c r="D747" s="138"/>
    </row>
    <row r="748" spans="2:4" x14ac:dyDescent="0.15">
      <c r="B748" s="138"/>
      <c r="C748" s="138"/>
      <c r="D748" s="138"/>
    </row>
    <row r="749" spans="2:4" x14ac:dyDescent="0.15">
      <c r="B749" s="138"/>
      <c r="C749" s="138"/>
      <c r="D749" s="138"/>
    </row>
    <row r="750" spans="2:4" x14ac:dyDescent="0.15">
      <c r="B750" s="138"/>
      <c r="C750" s="138"/>
      <c r="D750" s="138"/>
    </row>
    <row r="751" spans="2:4" x14ac:dyDescent="0.15">
      <c r="B751" s="138"/>
      <c r="C751" s="138"/>
      <c r="D751" s="138"/>
    </row>
    <row r="752" spans="2:4" x14ac:dyDescent="0.15">
      <c r="B752" s="138"/>
      <c r="C752" s="138"/>
      <c r="D752" s="138"/>
    </row>
    <row r="753" spans="2:4" x14ac:dyDescent="0.15">
      <c r="B753" s="138"/>
      <c r="C753" s="138"/>
      <c r="D753" s="138"/>
    </row>
    <row r="754" spans="2:4" x14ac:dyDescent="0.15">
      <c r="B754" s="138"/>
      <c r="C754" s="138"/>
      <c r="D754" s="138"/>
    </row>
    <row r="755" spans="2:4" x14ac:dyDescent="0.15">
      <c r="B755" s="138"/>
      <c r="C755" s="138"/>
      <c r="D755" s="138"/>
    </row>
    <row r="756" spans="2:4" x14ac:dyDescent="0.15">
      <c r="B756" s="138"/>
      <c r="C756" s="138"/>
      <c r="D756" s="138"/>
    </row>
    <row r="757" spans="2:4" x14ac:dyDescent="0.15">
      <c r="B757" s="138"/>
      <c r="C757" s="138"/>
      <c r="D757" s="138"/>
    </row>
    <row r="758" spans="2:4" x14ac:dyDescent="0.15">
      <c r="B758" s="138"/>
      <c r="C758" s="138"/>
      <c r="D758" s="138"/>
    </row>
    <row r="759" spans="2:4" x14ac:dyDescent="0.15">
      <c r="B759" s="138"/>
      <c r="C759" s="138"/>
      <c r="D759" s="138"/>
    </row>
    <row r="760" spans="2:4" x14ac:dyDescent="0.15">
      <c r="B760" s="138"/>
      <c r="C760" s="138"/>
      <c r="D760" s="138"/>
    </row>
    <row r="761" spans="2:4" x14ac:dyDescent="0.15">
      <c r="B761" s="138"/>
      <c r="C761" s="138"/>
      <c r="D761" s="138"/>
    </row>
    <row r="762" spans="2:4" x14ac:dyDescent="0.15">
      <c r="B762" s="138"/>
      <c r="C762" s="138"/>
      <c r="D762" s="138"/>
    </row>
    <row r="763" spans="2:4" x14ac:dyDescent="0.15">
      <c r="B763" s="138"/>
      <c r="C763" s="138"/>
      <c r="D763" s="138"/>
    </row>
    <row r="764" spans="2:4" x14ac:dyDescent="0.15">
      <c r="B764" s="138"/>
      <c r="C764" s="138"/>
      <c r="D764" s="138"/>
    </row>
    <row r="765" spans="2:4" x14ac:dyDescent="0.15">
      <c r="B765" s="138"/>
      <c r="C765" s="138"/>
      <c r="D765" s="138"/>
    </row>
    <row r="766" spans="2:4" x14ac:dyDescent="0.15">
      <c r="B766" s="138"/>
      <c r="C766" s="138"/>
      <c r="D766" s="138"/>
    </row>
    <row r="767" spans="2:4" x14ac:dyDescent="0.15">
      <c r="B767" s="138"/>
      <c r="C767" s="138"/>
      <c r="D767" s="138"/>
    </row>
    <row r="768" spans="2:4" x14ac:dyDescent="0.15">
      <c r="B768" s="138"/>
      <c r="C768" s="138"/>
      <c r="D768" s="138"/>
    </row>
    <row r="769" spans="2:4" x14ac:dyDescent="0.15">
      <c r="B769" s="138"/>
      <c r="C769" s="138"/>
      <c r="D769" s="138"/>
    </row>
    <row r="770" spans="2:4" x14ac:dyDescent="0.15">
      <c r="B770" s="138"/>
      <c r="C770" s="138"/>
      <c r="D770" s="138"/>
    </row>
    <row r="771" spans="2:4" x14ac:dyDescent="0.15">
      <c r="B771" s="138"/>
      <c r="C771" s="138"/>
      <c r="D771" s="138"/>
    </row>
    <row r="772" spans="2:4" x14ac:dyDescent="0.15">
      <c r="B772" s="138"/>
      <c r="C772" s="138"/>
      <c r="D772" s="138"/>
    </row>
    <row r="773" spans="2:4" x14ac:dyDescent="0.15">
      <c r="B773" s="138"/>
      <c r="C773" s="138"/>
      <c r="D773" s="138"/>
    </row>
    <row r="774" spans="2:4" x14ac:dyDescent="0.15">
      <c r="B774" s="138"/>
      <c r="C774" s="138"/>
      <c r="D774" s="138"/>
    </row>
    <row r="775" spans="2:4" x14ac:dyDescent="0.15">
      <c r="B775" s="138"/>
      <c r="C775" s="138"/>
      <c r="D775" s="138"/>
    </row>
    <row r="776" spans="2:4" x14ac:dyDescent="0.15">
      <c r="B776" s="138"/>
      <c r="C776" s="138"/>
      <c r="D776" s="138"/>
    </row>
    <row r="777" spans="2:4" x14ac:dyDescent="0.15">
      <c r="B777" s="138"/>
      <c r="C777" s="138"/>
      <c r="D777" s="138"/>
    </row>
    <row r="778" spans="2:4" x14ac:dyDescent="0.15">
      <c r="B778" s="138"/>
      <c r="C778" s="138"/>
      <c r="D778" s="138"/>
    </row>
    <row r="779" spans="2:4" x14ac:dyDescent="0.15">
      <c r="B779" s="138"/>
      <c r="C779" s="138"/>
      <c r="D779" s="138"/>
    </row>
    <row r="780" spans="2:4" x14ac:dyDescent="0.15">
      <c r="B780" s="138"/>
      <c r="C780" s="138"/>
      <c r="D780" s="138"/>
    </row>
    <row r="781" spans="2:4" x14ac:dyDescent="0.15">
      <c r="B781" s="138"/>
      <c r="C781" s="138"/>
      <c r="D781" s="138"/>
    </row>
    <row r="782" spans="2:4" x14ac:dyDescent="0.15">
      <c r="B782" s="138"/>
      <c r="C782" s="138"/>
      <c r="D782" s="138"/>
    </row>
    <row r="783" spans="2:4" x14ac:dyDescent="0.15">
      <c r="B783" s="138"/>
      <c r="C783" s="138"/>
      <c r="D783" s="138"/>
    </row>
    <row r="784" spans="2:4" x14ac:dyDescent="0.15">
      <c r="B784" s="138"/>
      <c r="C784" s="138"/>
      <c r="D784" s="138"/>
    </row>
    <row r="785" spans="2:4" x14ac:dyDescent="0.15">
      <c r="B785" s="138"/>
      <c r="C785" s="138"/>
      <c r="D785" s="138"/>
    </row>
    <row r="786" spans="2:4" x14ac:dyDescent="0.15">
      <c r="B786" s="138"/>
      <c r="C786" s="138"/>
      <c r="D786" s="138"/>
    </row>
    <row r="787" spans="2:4" x14ac:dyDescent="0.15">
      <c r="B787" s="138"/>
      <c r="C787" s="138"/>
      <c r="D787" s="138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59"/>
  <sheetViews>
    <sheetView zoomScale="90" workbookViewId="0">
      <selection activeCell="A2" sqref="A2"/>
    </sheetView>
  </sheetViews>
  <sheetFormatPr defaultRowHeight="10.5" customHeight="1" x14ac:dyDescent="0.15"/>
  <cols>
    <col min="1" max="1" width="8.33203125" style="129" customWidth="1"/>
    <col min="2" max="2" width="6.1640625" style="129" customWidth="1"/>
    <col min="3" max="3" width="8.33203125" style="129" customWidth="1"/>
    <col min="4" max="4" width="8.5" style="129" customWidth="1"/>
    <col min="5" max="6" width="8.5" style="130" customWidth="1"/>
    <col min="7" max="8" width="8.5" style="129" customWidth="1"/>
    <col min="9" max="9" width="8.5" style="130" customWidth="1"/>
    <col min="10" max="10" width="8.33203125" style="130" customWidth="1"/>
    <col min="11" max="12" width="8.5" style="129" customWidth="1"/>
    <col min="13" max="13" width="8.33203125" style="129" customWidth="1"/>
    <col min="14" max="14" width="3.6640625" style="129" hidden="1" customWidth="1"/>
    <col min="15" max="16" width="8.5" style="14" customWidth="1"/>
    <col min="17" max="17" width="8.5" style="129" customWidth="1"/>
    <col min="18" max="18" width="8.33203125" style="129" customWidth="1"/>
    <col min="19" max="19" width="7" style="129" bestFit="1" customWidth="1"/>
    <col min="20" max="20" width="6.6640625" style="132" bestFit="1" customWidth="1"/>
    <col min="21" max="21" width="5.1640625" style="40" bestFit="1" customWidth="1"/>
    <col min="22" max="22" width="9.6640625" style="16" bestFit="1" customWidth="1"/>
    <col min="23" max="16384" width="9.33203125" style="129"/>
  </cols>
  <sheetData>
    <row r="1" spans="1:22" ht="10.5" customHeight="1" x14ac:dyDescent="0.15">
      <c r="A1" s="133" t="s">
        <v>140</v>
      </c>
    </row>
    <row r="3" spans="1:22" ht="10.5" customHeight="1" x14ac:dyDescent="0.2">
      <c r="A3" s="227" t="s">
        <v>74</v>
      </c>
      <c r="B3" s="19" t="s">
        <v>63</v>
      </c>
      <c r="C3" s="20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22" ht="10.5" customHeight="1" x14ac:dyDescent="0.2">
      <c r="A4" s="19" t="s">
        <v>139</v>
      </c>
      <c r="B4" s="18" t="s">
        <v>72</v>
      </c>
      <c r="C4" s="128" t="s">
        <v>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22" ht="10.5" customHeight="1" x14ac:dyDescent="0.2">
      <c r="A5" s="33" t="s">
        <v>72</v>
      </c>
      <c r="B5" s="33"/>
      <c r="C5" s="34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22" ht="10.5" customHeight="1" x14ac:dyDescent="0.2">
      <c r="A6" s="7">
        <v>0</v>
      </c>
      <c r="B6" s="7"/>
      <c r="C6" s="8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22" ht="10.5" customHeight="1" x14ac:dyDescent="0.2">
      <c r="A7" s="9" t="s">
        <v>73</v>
      </c>
      <c r="B7" s="9"/>
      <c r="C7" s="10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22" ht="10.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2" s="131" customFormat="1" ht="24" customHeight="1" x14ac:dyDescent="0.15">
      <c r="A9" s="131" t="s">
        <v>136</v>
      </c>
      <c r="B9" s="131" t="s">
        <v>133</v>
      </c>
      <c r="C9" s="131" t="s">
        <v>137</v>
      </c>
      <c r="D9" s="131" t="s">
        <v>58</v>
      </c>
      <c r="E9" s="131" t="s">
        <v>59</v>
      </c>
      <c r="F9" s="131" t="s">
        <v>60</v>
      </c>
      <c r="G9" s="131" t="s">
        <v>134</v>
      </c>
      <c r="H9" s="131" t="s">
        <v>61</v>
      </c>
      <c r="I9" s="131" t="s">
        <v>62</v>
      </c>
      <c r="J9" s="131" t="s">
        <v>63</v>
      </c>
      <c r="K9" s="131" t="s">
        <v>135</v>
      </c>
      <c r="L9" s="131" t="s">
        <v>64</v>
      </c>
      <c r="M9" s="131" t="s">
        <v>138</v>
      </c>
      <c r="N9" s="131" t="s">
        <v>65</v>
      </c>
      <c r="O9" s="15" t="s">
        <v>66</v>
      </c>
      <c r="P9" s="15" t="s">
        <v>67</v>
      </c>
      <c r="Q9" s="131" t="s">
        <v>68</v>
      </c>
      <c r="R9" s="131" t="s">
        <v>69</v>
      </c>
      <c r="S9" s="131" t="s">
        <v>70</v>
      </c>
      <c r="T9" s="132" t="s">
        <v>71</v>
      </c>
      <c r="U9" s="41" t="s">
        <v>68</v>
      </c>
      <c r="V9" s="17" t="s">
        <v>139</v>
      </c>
    </row>
    <row r="10" spans="1:22" ht="9" customHeight="1" x14ac:dyDescent="0.15">
      <c r="A10" s="145"/>
      <c r="B10" s="145"/>
      <c r="C10" s="145"/>
      <c r="D10" s="145"/>
      <c r="E10" s="145"/>
      <c r="F10" s="146"/>
      <c r="G10" s="145"/>
      <c r="H10" s="145"/>
      <c r="I10" s="145"/>
      <c r="J10" s="146"/>
      <c r="K10" s="145"/>
      <c r="L10" s="145"/>
      <c r="M10" s="145"/>
      <c r="N10" s="145"/>
      <c r="O10" s="147"/>
      <c r="P10" s="147"/>
      <c r="Q10" s="145"/>
      <c r="R10" s="145"/>
      <c r="S10" s="145"/>
      <c r="T10" s="148"/>
      <c r="U10" s="149"/>
      <c r="V10" s="16">
        <f>IF(O10="SUMAS",O10,IF(O10="AECOCAN",O10,IF(O10="ROCKIES",O10,P10)))</f>
        <v>0</v>
      </c>
    </row>
    <row r="11" spans="1:22" ht="9" customHeight="1" x14ac:dyDescent="0.15">
      <c r="A11" s="145"/>
      <c r="B11" s="145"/>
      <c r="C11" s="145"/>
      <c r="D11" s="145"/>
      <c r="E11" s="145"/>
      <c r="F11" s="146"/>
      <c r="G11" s="145"/>
      <c r="H11" s="145"/>
      <c r="I11" s="145"/>
      <c r="J11" s="146"/>
      <c r="K11" s="145"/>
      <c r="L11" s="145"/>
      <c r="M11" s="145"/>
      <c r="N11" s="145"/>
      <c r="O11" s="147"/>
      <c r="P11" s="147"/>
      <c r="Q11" s="145"/>
      <c r="R11" s="145"/>
      <c r="S11" s="145"/>
      <c r="T11" s="148"/>
      <c r="U11" s="149"/>
    </row>
    <row r="12" spans="1:22" ht="9" customHeight="1" x14ac:dyDescent="0.15">
      <c r="A12" s="145"/>
      <c r="B12" s="145"/>
      <c r="C12" s="145"/>
      <c r="D12" s="145"/>
      <c r="E12" s="146"/>
      <c r="F12" s="146"/>
      <c r="G12" s="145"/>
      <c r="H12" s="145"/>
      <c r="I12" s="146"/>
      <c r="J12" s="146"/>
      <c r="K12" s="145"/>
      <c r="L12" s="145"/>
      <c r="M12" s="145"/>
      <c r="N12" s="145"/>
      <c r="O12" s="147"/>
      <c r="P12" s="147"/>
      <c r="Q12" s="145"/>
      <c r="R12" s="145"/>
      <c r="S12" s="145"/>
      <c r="T12" s="148"/>
      <c r="U12" s="149"/>
    </row>
    <row r="13" spans="1:22" ht="9" customHeight="1" x14ac:dyDescent="0.15">
      <c r="A13" s="145"/>
      <c r="B13" s="145"/>
      <c r="C13" s="145"/>
      <c r="D13" s="145"/>
      <c r="E13" s="145"/>
      <c r="F13" s="146"/>
      <c r="G13" s="145"/>
      <c r="H13" s="145"/>
      <c r="I13" s="145"/>
      <c r="J13" s="146"/>
      <c r="K13" s="145"/>
      <c r="L13" s="145"/>
      <c r="M13" s="145"/>
      <c r="N13" s="145"/>
      <c r="O13" s="147"/>
      <c r="P13" s="147"/>
      <c r="Q13" s="145"/>
      <c r="R13" s="145"/>
      <c r="S13" s="145"/>
      <c r="T13" s="148"/>
      <c r="U13" s="149"/>
    </row>
    <row r="14" spans="1:22" ht="9" customHeight="1" x14ac:dyDescent="0.15">
      <c r="A14" s="145"/>
      <c r="B14" s="145"/>
      <c r="C14" s="145"/>
      <c r="D14" s="145"/>
      <c r="E14" s="146"/>
      <c r="F14" s="146"/>
      <c r="G14" s="145"/>
      <c r="H14" s="145"/>
      <c r="I14" s="146"/>
      <c r="J14" s="146"/>
      <c r="K14" s="145"/>
      <c r="L14" s="145"/>
      <c r="M14" s="145"/>
      <c r="N14" s="145"/>
      <c r="O14" s="147"/>
      <c r="P14" s="147"/>
      <c r="Q14" s="145"/>
      <c r="R14" s="145"/>
      <c r="S14" s="145"/>
      <c r="T14" s="148"/>
      <c r="U14" s="149"/>
    </row>
    <row r="15" spans="1:22" ht="9" customHeight="1" x14ac:dyDescent="0.15">
      <c r="A15" s="145"/>
      <c r="B15" s="145"/>
      <c r="C15" s="145"/>
      <c r="D15" s="145"/>
      <c r="E15" s="146"/>
      <c r="F15" s="146"/>
      <c r="G15" s="145"/>
      <c r="H15" s="145"/>
      <c r="I15" s="146"/>
      <c r="J15" s="146"/>
      <c r="K15" s="145"/>
      <c r="L15" s="145"/>
      <c r="M15" s="145"/>
      <c r="N15" s="145"/>
      <c r="O15" s="147"/>
      <c r="P15" s="147"/>
      <c r="Q15" s="145"/>
      <c r="R15" s="145"/>
      <c r="S15" s="145"/>
      <c r="T15" s="148"/>
      <c r="U15" s="149"/>
    </row>
    <row r="16" spans="1:22" ht="9" customHeight="1" x14ac:dyDescent="0.15">
      <c r="A16" s="145"/>
      <c r="B16" s="145"/>
      <c r="C16" s="145"/>
      <c r="D16" s="145"/>
      <c r="E16" s="146"/>
      <c r="F16" s="146"/>
      <c r="G16" s="145"/>
      <c r="H16" s="145"/>
      <c r="I16" s="146"/>
      <c r="J16" s="146"/>
      <c r="K16" s="145"/>
      <c r="L16" s="145"/>
      <c r="M16" s="145"/>
      <c r="N16" s="145"/>
      <c r="O16" s="147"/>
      <c r="P16" s="147"/>
      <c r="Q16" s="145"/>
      <c r="R16" s="145"/>
      <c r="S16" s="145"/>
      <c r="T16" s="148"/>
      <c r="U16" s="149"/>
    </row>
    <row r="17" spans="1:21" ht="9" customHeight="1" x14ac:dyDescent="0.15">
      <c r="A17" s="150"/>
      <c r="B17" s="150"/>
      <c r="C17" s="150"/>
      <c r="D17" s="150"/>
      <c r="E17" s="151"/>
      <c r="F17" s="151"/>
      <c r="G17" s="150"/>
      <c r="H17" s="150"/>
      <c r="I17" s="151"/>
      <c r="J17" s="151"/>
      <c r="K17" s="150"/>
      <c r="L17" s="150"/>
      <c r="M17" s="150"/>
      <c r="N17" s="150"/>
      <c r="O17" s="152"/>
      <c r="P17" s="152"/>
      <c r="Q17" s="150"/>
      <c r="R17" s="150"/>
      <c r="S17" s="150"/>
      <c r="T17" s="31"/>
      <c r="U17" s="32"/>
    </row>
    <row r="18" spans="1:21" ht="9" customHeight="1" x14ac:dyDescent="0.15">
      <c r="A18" s="150"/>
      <c r="B18" s="150"/>
      <c r="C18" s="150"/>
      <c r="D18" s="150"/>
      <c r="E18" s="151"/>
      <c r="F18" s="151"/>
      <c r="G18" s="150"/>
      <c r="H18" s="150"/>
      <c r="I18" s="151"/>
      <c r="J18" s="151"/>
      <c r="K18" s="150"/>
      <c r="L18" s="150"/>
      <c r="M18" s="150"/>
      <c r="N18" s="150"/>
      <c r="O18" s="152"/>
      <c r="P18" s="152"/>
      <c r="Q18" s="150"/>
      <c r="R18" s="150"/>
      <c r="S18" s="150"/>
      <c r="T18" s="31"/>
      <c r="U18" s="32"/>
    </row>
    <row r="19" spans="1:21" ht="9" customHeight="1" x14ac:dyDescent="0.15">
      <c r="A19" s="150"/>
      <c r="B19" s="150"/>
      <c r="C19" s="150"/>
      <c r="D19" s="150"/>
      <c r="E19" s="151"/>
      <c r="F19" s="151"/>
      <c r="G19" s="150"/>
      <c r="H19" s="150"/>
      <c r="I19" s="151"/>
      <c r="J19" s="151"/>
      <c r="K19" s="150"/>
      <c r="L19" s="150"/>
      <c r="M19" s="150"/>
      <c r="N19" s="150"/>
      <c r="O19" s="152"/>
      <c r="P19" s="152"/>
      <c r="Q19" s="150"/>
      <c r="R19" s="150"/>
      <c r="S19" s="150"/>
      <c r="T19" s="31"/>
      <c r="U19" s="32"/>
    </row>
    <row r="20" spans="1:21" ht="9" customHeight="1" x14ac:dyDescent="0.15">
      <c r="A20" s="150"/>
      <c r="B20" s="150"/>
      <c r="C20" s="150"/>
      <c r="D20" s="150"/>
      <c r="E20" s="151"/>
      <c r="F20" s="151"/>
      <c r="G20" s="150"/>
      <c r="H20" s="150"/>
      <c r="I20" s="151"/>
      <c r="J20" s="151"/>
      <c r="K20" s="150"/>
      <c r="L20" s="150"/>
      <c r="M20" s="150"/>
      <c r="N20" s="150"/>
      <c r="O20" s="152"/>
      <c r="P20" s="152"/>
      <c r="Q20" s="150"/>
      <c r="R20" s="150"/>
      <c r="S20" s="150"/>
      <c r="T20" s="31"/>
      <c r="U20" s="32"/>
    </row>
    <row r="21" spans="1:21" ht="9" customHeight="1" x14ac:dyDescent="0.15">
      <c r="A21" s="150"/>
      <c r="B21" s="150"/>
      <c r="C21" s="150"/>
      <c r="D21" s="150"/>
      <c r="E21" s="151"/>
      <c r="F21" s="151"/>
      <c r="G21" s="150"/>
      <c r="H21" s="150"/>
      <c r="I21" s="151"/>
      <c r="J21" s="151"/>
      <c r="K21" s="150"/>
      <c r="L21" s="150"/>
      <c r="M21" s="150"/>
      <c r="N21" s="150"/>
      <c r="O21" s="152"/>
      <c r="P21" s="152"/>
      <c r="Q21" s="150"/>
      <c r="R21" s="150"/>
      <c r="S21" s="150"/>
      <c r="T21" s="31"/>
      <c r="U21" s="32"/>
    </row>
    <row r="22" spans="1:21" ht="9" customHeight="1" x14ac:dyDescent="0.15">
      <c r="A22" s="150"/>
      <c r="B22" s="150"/>
      <c r="C22" s="150"/>
      <c r="D22" s="150"/>
      <c r="E22" s="151"/>
      <c r="F22" s="151"/>
      <c r="G22" s="150"/>
      <c r="H22" s="150"/>
      <c r="I22" s="151"/>
      <c r="J22" s="151"/>
      <c r="K22" s="150"/>
      <c r="L22" s="150"/>
      <c r="M22" s="150"/>
      <c r="N22" s="150"/>
      <c r="O22" s="152"/>
      <c r="P22" s="152"/>
      <c r="Q22" s="150"/>
      <c r="R22" s="150"/>
      <c r="S22" s="150"/>
      <c r="T22" s="31"/>
      <c r="U22" s="32"/>
    </row>
    <row r="23" spans="1:21" ht="9" customHeight="1" x14ac:dyDescent="0.15">
      <c r="A23" s="150"/>
      <c r="B23" s="150"/>
      <c r="C23" s="150"/>
      <c r="D23" s="150"/>
      <c r="E23" s="151"/>
      <c r="F23" s="151"/>
      <c r="G23" s="150"/>
      <c r="H23" s="150"/>
      <c r="I23" s="151"/>
      <c r="J23" s="151"/>
      <c r="K23" s="150"/>
      <c r="L23" s="150"/>
      <c r="M23" s="150"/>
      <c r="N23" s="150"/>
      <c r="O23" s="152"/>
      <c r="P23" s="152"/>
      <c r="Q23" s="150"/>
      <c r="R23" s="150"/>
      <c r="S23" s="150"/>
      <c r="T23" s="31"/>
      <c r="U23" s="32"/>
    </row>
    <row r="24" spans="1:21" ht="9" customHeight="1" x14ac:dyDescent="0.15">
      <c r="A24" s="145"/>
      <c r="B24" s="145"/>
      <c r="C24" s="145"/>
      <c r="D24" s="145"/>
      <c r="E24" s="145"/>
      <c r="F24" s="146"/>
      <c r="G24" s="145"/>
      <c r="H24" s="145"/>
      <c r="I24" s="145"/>
      <c r="J24" s="146"/>
      <c r="K24" s="145"/>
      <c r="L24" s="145"/>
      <c r="M24" s="145"/>
      <c r="N24" s="145"/>
      <c r="O24" s="147"/>
      <c r="P24" s="147"/>
      <c r="Q24" s="145"/>
      <c r="R24" s="145"/>
      <c r="S24" s="145"/>
      <c r="T24" s="148"/>
      <c r="U24" s="149"/>
    </row>
    <row r="25" spans="1:21" ht="9" customHeight="1" x14ac:dyDescent="0.15">
      <c r="A25" s="145"/>
      <c r="B25" s="145"/>
      <c r="C25" s="145"/>
      <c r="D25" s="145"/>
      <c r="E25" s="145"/>
      <c r="F25" s="146"/>
      <c r="G25" s="145"/>
      <c r="H25" s="145"/>
      <c r="I25" s="145"/>
      <c r="J25" s="146"/>
      <c r="K25" s="145"/>
      <c r="L25" s="145"/>
      <c r="M25" s="145"/>
      <c r="N25" s="145"/>
      <c r="O25" s="147"/>
      <c r="P25" s="147"/>
      <c r="Q25" s="145"/>
      <c r="R25" s="145"/>
      <c r="S25" s="145"/>
      <c r="T25" s="148"/>
      <c r="U25" s="149"/>
    </row>
    <row r="26" spans="1:21" ht="9" customHeight="1" x14ac:dyDescent="0.15">
      <c r="A26" s="145"/>
      <c r="B26" s="145"/>
      <c r="C26" s="145"/>
      <c r="D26" s="145"/>
      <c r="E26" s="146"/>
      <c r="F26" s="146"/>
      <c r="G26" s="145"/>
      <c r="H26" s="145"/>
      <c r="I26" s="146"/>
      <c r="J26" s="146"/>
      <c r="K26" s="145"/>
      <c r="L26" s="145"/>
      <c r="M26" s="145"/>
      <c r="N26" s="145"/>
      <c r="O26" s="147"/>
      <c r="P26" s="147"/>
      <c r="Q26" s="145"/>
      <c r="R26" s="145"/>
      <c r="S26" s="145"/>
      <c r="T26" s="148"/>
      <c r="U26" s="149"/>
    </row>
    <row r="27" spans="1:21" ht="9" customHeight="1" x14ac:dyDescent="0.15">
      <c r="A27" s="145"/>
      <c r="B27" s="145"/>
      <c r="C27" s="145"/>
      <c r="D27" s="145"/>
      <c r="E27" s="145"/>
      <c r="F27" s="146"/>
      <c r="G27" s="145"/>
      <c r="H27" s="145"/>
      <c r="I27" s="145"/>
      <c r="J27" s="146"/>
      <c r="K27" s="145"/>
      <c r="L27" s="145"/>
      <c r="M27" s="145"/>
      <c r="N27" s="145"/>
      <c r="O27" s="147"/>
      <c r="P27" s="147"/>
      <c r="Q27" s="145"/>
      <c r="R27" s="145"/>
      <c r="S27" s="145"/>
      <c r="T27" s="148"/>
      <c r="U27" s="149"/>
    </row>
    <row r="28" spans="1:21" ht="9" customHeight="1" x14ac:dyDescent="0.15">
      <c r="A28" s="145"/>
      <c r="B28" s="145"/>
      <c r="C28" s="145"/>
      <c r="D28" s="145"/>
      <c r="E28" s="146"/>
      <c r="F28" s="146"/>
      <c r="G28" s="145"/>
      <c r="H28" s="145"/>
      <c r="I28" s="146"/>
      <c r="J28" s="146"/>
      <c r="K28" s="145"/>
      <c r="L28" s="145"/>
      <c r="M28" s="145"/>
      <c r="N28" s="145"/>
      <c r="O28" s="147"/>
      <c r="P28" s="147"/>
      <c r="Q28" s="145"/>
      <c r="R28" s="145"/>
      <c r="S28" s="145"/>
      <c r="T28" s="148"/>
      <c r="U28" s="149"/>
    </row>
    <row r="29" spans="1:21" ht="9" customHeight="1" x14ac:dyDescent="0.15">
      <c r="A29" s="145"/>
      <c r="B29" s="145"/>
      <c r="C29" s="145"/>
      <c r="D29" s="145"/>
      <c r="E29" s="146"/>
      <c r="F29" s="146"/>
      <c r="G29" s="145"/>
      <c r="H29" s="145"/>
      <c r="I29" s="146"/>
      <c r="J29" s="146"/>
      <c r="K29" s="145"/>
      <c r="L29" s="145"/>
      <c r="M29" s="145"/>
      <c r="N29" s="145"/>
      <c r="O29" s="147"/>
      <c r="P29" s="147"/>
      <c r="Q29" s="145"/>
      <c r="R29" s="145"/>
      <c r="S29" s="145"/>
      <c r="T29" s="148"/>
      <c r="U29" s="149"/>
    </row>
    <row r="30" spans="1:21" ht="9" customHeight="1" x14ac:dyDescent="0.15">
      <c r="A30" s="145"/>
      <c r="B30" s="145"/>
      <c r="C30" s="145"/>
      <c r="D30" s="145"/>
      <c r="E30" s="146"/>
      <c r="F30" s="146"/>
      <c r="G30" s="145"/>
      <c r="H30" s="145"/>
      <c r="I30" s="146"/>
      <c r="J30" s="146"/>
      <c r="K30" s="145"/>
      <c r="L30" s="145"/>
      <c r="M30" s="145"/>
      <c r="N30" s="145"/>
      <c r="O30" s="147"/>
      <c r="P30" s="147"/>
      <c r="Q30" s="145"/>
      <c r="R30" s="145"/>
      <c r="S30" s="145"/>
      <c r="T30" s="148"/>
      <c r="U30" s="149"/>
    </row>
    <row r="31" spans="1:21" ht="10.5" customHeight="1" x14ac:dyDescent="0.15">
      <c r="J31" s="131"/>
    </row>
    <row r="32" spans="1:21" ht="10.5" customHeight="1" x14ac:dyDescent="0.15">
      <c r="J32" s="131"/>
    </row>
    <row r="33" spans="10:10" ht="10.5" customHeight="1" x14ac:dyDescent="0.15">
      <c r="J33" s="131"/>
    </row>
    <row r="34" spans="10:10" ht="10.5" customHeight="1" x14ac:dyDescent="0.15">
      <c r="J34" s="131"/>
    </row>
    <row r="35" spans="10:10" ht="10.5" customHeight="1" x14ac:dyDescent="0.15">
      <c r="J35" s="131"/>
    </row>
    <row r="36" spans="10:10" ht="10.5" customHeight="1" x14ac:dyDescent="0.15">
      <c r="J36" s="131"/>
    </row>
    <row r="37" spans="10:10" ht="10.5" customHeight="1" x14ac:dyDescent="0.15">
      <c r="J37" s="131"/>
    </row>
    <row r="38" spans="10:10" ht="10.5" customHeight="1" x14ac:dyDescent="0.15">
      <c r="J38" s="131"/>
    </row>
    <row r="39" spans="10:10" ht="10.5" customHeight="1" x14ac:dyDescent="0.15">
      <c r="J39" s="131"/>
    </row>
    <row r="40" spans="10:10" ht="10.5" customHeight="1" x14ac:dyDescent="0.15">
      <c r="J40" s="131"/>
    </row>
    <row r="41" spans="10:10" ht="10.5" customHeight="1" x14ac:dyDescent="0.15">
      <c r="J41" s="131"/>
    </row>
    <row r="42" spans="10:10" ht="10.5" customHeight="1" x14ac:dyDescent="0.15">
      <c r="J42" s="131"/>
    </row>
    <row r="43" spans="10:10" ht="10.5" customHeight="1" x14ac:dyDescent="0.15">
      <c r="J43" s="131"/>
    </row>
    <row r="44" spans="10:10" ht="10.5" customHeight="1" x14ac:dyDescent="0.15">
      <c r="J44" s="131"/>
    </row>
    <row r="45" spans="10:10" ht="10.5" customHeight="1" x14ac:dyDescent="0.15">
      <c r="J45" s="131"/>
    </row>
    <row r="46" spans="10:10" ht="10.5" customHeight="1" x14ac:dyDescent="0.15">
      <c r="J46" s="131"/>
    </row>
    <row r="47" spans="10:10" ht="10.5" customHeight="1" x14ac:dyDescent="0.15">
      <c r="J47" s="131"/>
    </row>
    <row r="48" spans="10:10" ht="10.5" customHeight="1" x14ac:dyDescent="0.15">
      <c r="J48" s="131"/>
    </row>
    <row r="49" spans="10:10" ht="10.5" customHeight="1" x14ac:dyDescent="0.15">
      <c r="J49" s="131"/>
    </row>
    <row r="50" spans="10:10" ht="10.5" customHeight="1" x14ac:dyDescent="0.15">
      <c r="J50" s="131"/>
    </row>
    <row r="51" spans="10:10" ht="10.5" customHeight="1" x14ac:dyDescent="0.15">
      <c r="J51" s="131"/>
    </row>
    <row r="52" spans="10:10" ht="10.5" customHeight="1" x14ac:dyDescent="0.15">
      <c r="J52" s="131"/>
    </row>
    <row r="53" spans="10:10" ht="10.5" customHeight="1" x14ac:dyDescent="0.15">
      <c r="J53" s="131"/>
    </row>
    <row r="54" spans="10:10" ht="10.5" customHeight="1" x14ac:dyDescent="0.15">
      <c r="J54" s="131"/>
    </row>
    <row r="55" spans="10:10" ht="10.5" customHeight="1" x14ac:dyDescent="0.15">
      <c r="J55" s="131"/>
    </row>
    <row r="56" spans="10:10" ht="10.5" customHeight="1" x14ac:dyDescent="0.15">
      <c r="J56" s="131"/>
    </row>
    <row r="57" spans="10:10" ht="10.5" customHeight="1" x14ac:dyDescent="0.15">
      <c r="J57" s="131"/>
    </row>
    <row r="58" spans="10:10" ht="10.5" customHeight="1" x14ac:dyDescent="0.15">
      <c r="J58" s="131"/>
    </row>
    <row r="59" spans="10:10" ht="10.5" customHeight="1" x14ac:dyDescent="0.15">
      <c r="J59" s="131"/>
    </row>
  </sheetData>
  <pageMargins left="0.75" right="0.75" top="1" bottom="1" header="0.5" footer="0.5"/>
  <pageSetup orientation="portrait" r:id="rId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8"/>
  <sheetViews>
    <sheetView workbookViewId="0">
      <selection activeCell="A2" sqref="A2"/>
    </sheetView>
  </sheetViews>
  <sheetFormatPr defaultRowHeight="8.25" x14ac:dyDescent="0.15"/>
  <cols>
    <col min="1" max="1" width="17.1640625" style="129" customWidth="1"/>
    <col min="2" max="2" width="13.83203125" style="129" customWidth="1"/>
    <col min="3" max="3" width="12.1640625" style="129" bestFit="1" customWidth="1"/>
    <col min="4" max="7" width="9.33203125" style="129"/>
    <col min="8" max="8" width="10.33203125" style="129" bestFit="1" customWidth="1"/>
    <col min="9" max="9" width="10.5" style="129" bestFit="1" customWidth="1"/>
    <col min="10" max="11" width="9.33203125" style="129"/>
    <col min="12" max="12" width="11.1640625" style="129" bestFit="1" customWidth="1"/>
    <col min="13" max="13" width="11.5" style="129" bestFit="1" customWidth="1"/>
    <col min="14" max="25" width="11.5" style="129" customWidth="1"/>
    <col min="26" max="16384" width="9.33203125" style="129"/>
  </cols>
  <sheetData>
    <row r="1" spans="1:42" x14ac:dyDescent="0.15">
      <c r="A1" s="133" t="s">
        <v>142</v>
      </c>
      <c r="B1" s="11"/>
    </row>
    <row r="2" spans="1:42" x14ac:dyDescent="0.1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42" s="133" customFormat="1" x14ac:dyDescent="0.15">
      <c r="A3" s="133" t="s">
        <v>49</v>
      </c>
      <c r="B3" s="5" t="str">
        <f>Dth_Day!C5</f>
        <v>Jan-02</v>
      </c>
      <c r="C3" s="5" t="str">
        <f>Dth_Day!D5</f>
        <v>Feb-02</v>
      </c>
      <c r="D3" s="5" t="str">
        <f>Dth_Day!E5</f>
        <v>Mar-02</v>
      </c>
      <c r="E3" s="5" t="str">
        <f>Dth_Day!F5</f>
        <v>Apr-02</v>
      </c>
      <c r="F3" s="5" t="str">
        <f>Dth_Day!G5</f>
        <v>May-02</v>
      </c>
      <c r="G3" s="5" t="str">
        <f>Dth_Day!H5</f>
        <v>Jun-02</v>
      </c>
      <c r="H3" s="5" t="str">
        <f>Dth_Day!I5</f>
        <v>Jul-02</v>
      </c>
      <c r="I3" s="5" t="str">
        <f>Dth_Day!J5</f>
        <v>Aug-02</v>
      </c>
      <c r="J3" s="5" t="str">
        <f>Dth_Day!K5</f>
        <v>Sep-02</v>
      </c>
      <c r="K3" s="5" t="str">
        <f>Dth_Day!L5</f>
        <v>Oct-02</v>
      </c>
      <c r="L3" s="5" t="str">
        <f>Dth_Day!M5</f>
        <v>Nov-02</v>
      </c>
      <c r="M3" s="5" t="str">
        <f>Dth_Day!N5</f>
        <v>Dec-02</v>
      </c>
      <c r="N3" s="5" t="str">
        <f>Dth_Day!O5</f>
        <v>Jan-03</v>
      </c>
      <c r="O3" s="5" t="str">
        <f>Dth_Day!P5</f>
        <v>Feb-03</v>
      </c>
      <c r="P3" s="5" t="str">
        <f>Dth_Day!Q5</f>
        <v>Mar-03</v>
      </c>
      <c r="Q3" s="5" t="str">
        <f>Dth_Day!R5</f>
        <v>Apr-03</v>
      </c>
      <c r="R3" s="5" t="str">
        <f>Dth_Day!S5</f>
        <v>May-03</v>
      </c>
      <c r="S3" s="5" t="str">
        <f>Dth_Day!T5</f>
        <v>Jun-03</v>
      </c>
      <c r="T3" s="5" t="str">
        <f>Dth_Day!U5</f>
        <v>Jul-03</v>
      </c>
      <c r="U3" s="5" t="str">
        <f>Dth_Day!V5</f>
        <v>Aug-03</v>
      </c>
      <c r="V3" s="5" t="str">
        <f>Dth_Day!W5</f>
        <v>Sep-03</v>
      </c>
      <c r="W3" s="5" t="str">
        <f>Dth_Day!X5</f>
        <v>Oct-03</v>
      </c>
      <c r="X3" s="5" t="str">
        <f>Dth_Day!Y5</f>
        <v>Nov-03</v>
      </c>
      <c r="Y3" s="5" t="str">
        <f>Dth_Day!Z5</f>
        <v>Dec-03</v>
      </c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</row>
    <row r="4" spans="1:42" x14ac:dyDescent="0.15">
      <c r="A4" s="11" t="s">
        <v>48</v>
      </c>
      <c r="B4" s="129">
        <v>31</v>
      </c>
      <c r="C4" s="129">
        <v>28</v>
      </c>
      <c r="D4" s="129">
        <v>31</v>
      </c>
      <c r="E4" s="129">
        <v>30</v>
      </c>
      <c r="F4" s="129">
        <v>31</v>
      </c>
      <c r="G4" s="129">
        <v>30</v>
      </c>
      <c r="H4" s="129">
        <v>31</v>
      </c>
      <c r="I4" s="129">
        <v>31</v>
      </c>
      <c r="J4" s="129">
        <v>30</v>
      </c>
      <c r="K4" s="129">
        <v>31</v>
      </c>
      <c r="L4" s="129">
        <v>30</v>
      </c>
      <c r="M4" s="129">
        <v>31</v>
      </c>
      <c r="N4" s="129">
        <v>31</v>
      </c>
      <c r="O4" s="129">
        <v>28</v>
      </c>
      <c r="P4" s="129">
        <v>31</v>
      </c>
      <c r="Q4" s="129">
        <v>30</v>
      </c>
      <c r="R4" s="129">
        <v>31</v>
      </c>
      <c r="S4" s="129">
        <v>30</v>
      </c>
      <c r="T4" s="129">
        <v>31</v>
      </c>
      <c r="U4" s="129">
        <v>31</v>
      </c>
      <c r="V4" s="129">
        <v>30</v>
      </c>
      <c r="W4" s="129">
        <v>31</v>
      </c>
      <c r="X4" s="129">
        <v>30</v>
      </c>
      <c r="Y4" s="129">
        <v>31</v>
      </c>
    </row>
    <row r="5" spans="1:42" x14ac:dyDescent="0.15">
      <c r="A5" s="11" t="s">
        <v>103</v>
      </c>
      <c r="B5" s="11">
        <f>B4*'SPEC REPORT'!C28</f>
        <v>0</v>
      </c>
      <c r="C5" s="11">
        <f>C4*'SPEC REPORT'!D28</f>
        <v>0</v>
      </c>
      <c r="D5" s="11">
        <f>D4*'SPEC REPORT'!E28</f>
        <v>0</v>
      </c>
      <c r="E5" s="11">
        <f>E4*'SPEC REPORT'!F28</f>
        <v>0</v>
      </c>
      <c r="F5" s="11">
        <f>F4*'SPEC REPORT'!G28</f>
        <v>0</v>
      </c>
      <c r="G5" s="11">
        <f>G4*'SPEC REPORT'!H28</f>
        <v>0</v>
      </c>
      <c r="H5" s="11">
        <f>H4*'SPEC REPORT'!I28</f>
        <v>0</v>
      </c>
      <c r="I5" s="11">
        <f>I4*'SPEC REPORT'!J28</f>
        <v>0</v>
      </c>
      <c r="J5" s="11">
        <f>J4*'SPEC REPORT'!K28</f>
        <v>0</v>
      </c>
      <c r="K5" s="11">
        <f>K4*'SPEC REPORT'!L28</f>
        <v>0</v>
      </c>
      <c r="L5" s="11">
        <f>L4*'SPEC REPORT'!M28</f>
        <v>0</v>
      </c>
      <c r="M5" s="11">
        <f>M4*'SPEC REPORT'!N28</f>
        <v>0</v>
      </c>
      <c r="N5" s="11">
        <f>'SPEC REPORT'!C42*N4</f>
        <v>0</v>
      </c>
      <c r="O5" s="11">
        <f>'SPEC REPORT'!D42*O4</f>
        <v>0</v>
      </c>
      <c r="P5" s="11">
        <f>'SPEC REPORT'!E42*P4</f>
        <v>0</v>
      </c>
      <c r="Q5" s="11">
        <f>'SPEC REPORT'!F42*Q4</f>
        <v>0</v>
      </c>
      <c r="R5" s="11">
        <f>'SPEC REPORT'!G42*R4</f>
        <v>0</v>
      </c>
      <c r="S5" s="11">
        <f>'SPEC REPORT'!H42*S4</f>
        <v>0</v>
      </c>
      <c r="T5" s="11">
        <f>'SPEC REPORT'!I42*T4</f>
        <v>0</v>
      </c>
      <c r="U5" s="11">
        <f>'SPEC REPORT'!J42*U4</f>
        <v>0</v>
      </c>
      <c r="V5" s="11">
        <f>'SPEC REPORT'!K42*V4</f>
        <v>0</v>
      </c>
      <c r="W5" s="11">
        <f>'SPEC REPORT'!L42*W4</f>
        <v>0</v>
      </c>
      <c r="X5" s="11">
        <f>'SPEC REPORT'!M42*X4</f>
        <v>0</v>
      </c>
      <c r="Y5" s="11">
        <f>'SPEC REPORT'!N42*Y4</f>
        <v>0</v>
      </c>
      <c r="Z5" s="11"/>
    </row>
    <row r="6" spans="1:42" x14ac:dyDescent="0.15">
      <c r="A6" s="11"/>
      <c r="C6" s="131"/>
    </row>
    <row r="7" spans="1:42" x14ac:dyDescent="0.15">
      <c r="A7" s="11" t="s">
        <v>143</v>
      </c>
      <c r="B7" s="155">
        <f>SUM(B5:Y5)</f>
        <v>0</v>
      </c>
      <c r="C7" s="131"/>
    </row>
    <row r="8" spans="1:42" x14ac:dyDescent="0.15">
      <c r="A8" s="11"/>
      <c r="C8" s="131"/>
    </row>
    <row r="9" spans="1:42" x14ac:dyDescent="0.15">
      <c r="A9" s="11" t="s">
        <v>96</v>
      </c>
      <c r="B9" s="154">
        <f>MAX(M9:Y9)</f>
        <v>0</v>
      </c>
      <c r="C9" s="153">
        <f>MIN(M9:Y9)</f>
        <v>0</v>
      </c>
      <c r="M9" s="11">
        <f>SUM(B5:M5)</f>
        <v>0</v>
      </c>
      <c r="N9" s="11">
        <f t="shared" ref="N9:Y9" si="0">SUM(C5:N5)</f>
        <v>0</v>
      </c>
      <c r="O9" s="11">
        <f t="shared" si="0"/>
        <v>0</v>
      </c>
      <c r="P9" s="11">
        <f t="shared" si="0"/>
        <v>0</v>
      </c>
      <c r="Q9" s="11">
        <f t="shared" si="0"/>
        <v>0</v>
      </c>
      <c r="R9" s="11">
        <f t="shared" si="0"/>
        <v>0</v>
      </c>
      <c r="S9" s="11">
        <f t="shared" si="0"/>
        <v>0</v>
      </c>
      <c r="T9" s="11">
        <f t="shared" si="0"/>
        <v>0</v>
      </c>
      <c r="U9" s="11">
        <f t="shared" si="0"/>
        <v>0</v>
      </c>
      <c r="V9" s="11">
        <f t="shared" si="0"/>
        <v>0</v>
      </c>
      <c r="W9" s="11">
        <f t="shared" si="0"/>
        <v>0</v>
      </c>
      <c r="X9" s="11">
        <f t="shared" si="0"/>
        <v>0</v>
      </c>
      <c r="Y9" s="11">
        <f t="shared" si="0"/>
        <v>0</v>
      </c>
    </row>
    <row r="10" spans="1:42" x14ac:dyDescent="0.15">
      <c r="A10" s="11"/>
      <c r="B10" s="6">
        <f>IF(ABS(C9)&gt;ABS(B9),C9,B9)</f>
        <v>0</v>
      </c>
      <c r="C10" s="131"/>
    </row>
    <row r="11" spans="1:42" x14ac:dyDescent="0.15">
      <c r="A11" s="11"/>
      <c r="C11" s="131"/>
    </row>
    <row r="12" spans="1:42" x14ac:dyDescent="0.15">
      <c r="A12" s="11"/>
      <c r="C12" s="131"/>
    </row>
    <row r="13" spans="1:42" s="133" customFormat="1" x14ac:dyDescent="0.15">
      <c r="A13" s="133" t="s">
        <v>50</v>
      </c>
      <c r="B13" s="5" t="str">
        <f>B3</f>
        <v>Jan-02</v>
      </c>
      <c r="C13" s="5" t="str">
        <f t="shared" ref="C13:Y13" si="1">C3</f>
        <v>Feb-02</v>
      </c>
      <c r="D13" s="5" t="str">
        <f t="shared" si="1"/>
        <v>Mar-02</v>
      </c>
      <c r="E13" s="5" t="str">
        <f t="shared" si="1"/>
        <v>Apr-02</v>
      </c>
      <c r="F13" s="5" t="str">
        <f t="shared" si="1"/>
        <v>May-02</v>
      </c>
      <c r="G13" s="5" t="str">
        <f t="shared" si="1"/>
        <v>Jun-02</v>
      </c>
      <c r="H13" s="5" t="str">
        <f t="shared" si="1"/>
        <v>Jul-02</v>
      </c>
      <c r="I13" s="5" t="str">
        <f t="shared" si="1"/>
        <v>Aug-02</v>
      </c>
      <c r="J13" s="5" t="str">
        <f t="shared" si="1"/>
        <v>Sep-02</v>
      </c>
      <c r="K13" s="5" t="str">
        <f t="shared" si="1"/>
        <v>Oct-02</v>
      </c>
      <c r="L13" s="5" t="str">
        <f t="shared" si="1"/>
        <v>Nov-02</v>
      </c>
      <c r="M13" s="5" t="str">
        <f t="shared" si="1"/>
        <v>Dec-02</v>
      </c>
      <c r="N13" s="5" t="str">
        <f t="shared" si="1"/>
        <v>Jan-03</v>
      </c>
      <c r="O13" s="5" t="str">
        <f t="shared" si="1"/>
        <v>Feb-03</v>
      </c>
      <c r="P13" s="5" t="str">
        <f t="shared" si="1"/>
        <v>Mar-03</v>
      </c>
      <c r="Q13" s="5" t="str">
        <f t="shared" si="1"/>
        <v>Apr-03</v>
      </c>
      <c r="R13" s="5" t="str">
        <f t="shared" si="1"/>
        <v>May-03</v>
      </c>
      <c r="S13" s="5" t="str">
        <f t="shared" si="1"/>
        <v>Jun-03</v>
      </c>
      <c r="T13" s="5" t="str">
        <f t="shared" si="1"/>
        <v>Jul-03</v>
      </c>
      <c r="U13" s="5" t="str">
        <f t="shared" si="1"/>
        <v>Aug-03</v>
      </c>
      <c r="V13" s="5" t="str">
        <f t="shared" si="1"/>
        <v>Sep-03</v>
      </c>
      <c r="W13" s="5" t="str">
        <f t="shared" si="1"/>
        <v>Oct-03</v>
      </c>
      <c r="X13" s="5" t="str">
        <f t="shared" si="1"/>
        <v>Nov-03</v>
      </c>
      <c r="Y13" s="5" t="str">
        <f t="shared" si="1"/>
        <v>Dec-03</v>
      </c>
      <c r="Z13" s="134"/>
    </row>
    <row r="14" spans="1:42" x14ac:dyDescent="0.15">
      <c r="A14" s="11" t="s">
        <v>48</v>
      </c>
      <c r="B14" s="129">
        <f>B4</f>
        <v>31</v>
      </c>
      <c r="C14" s="129">
        <f t="shared" ref="C14:Y14" si="2">C4</f>
        <v>28</v>
      </c>
      <c r="D14" s="129">
        <f t="shared" si="2"/>
        <v>31</v>
      </c>
      <c r="E14" s="129">
        <f t="shared" si="2"/>
        <v>30</v>
      </c>
      <c r="F14" s="129">
        <f t="shared" si="2"/>
        <v>31</v>
      </c>
      <c r="G14" s="129">
        <f t="shared" si="2"/>
        <v>30</v>
      </c>
      <c r="H14" s="129">
        <f t="shared" si="2"/>
        <v>31</v>
      </c>
      <c r="I14" s="129">
        <f t="shared" si="2"/>
        <v>31</v>
      </c>
      <c r="J14" s="129">
        <f t="shared" si="2"/>
        <v>30</v>
      </c>
      <c r="K14" s="129">
        <f t="shared" si="2"/>
        <v>31</v>
      </c>
      <c r="L14" s="129">
        <f t="shared" si="2"/>
        <v>30</v>
      </c>
      <c r="M14" s="129">
        <f t="shared" si="2"/>
        <v>31</v>
      </c>
      <c r="N14" s="129">
        <f t="shared" si="2"/>
        <v>31</v>
      </c>
      <c r="O14" s="129">
        <f t="shared" si="2"/>
        <v>28</v>
      </c>
      <c r="P14" s="129">
        <f t="shared" si="2"/>
        <v>31</v>
      </c>
      <c r="Q14" s="129">
        <f t="shared" si="2"/>
        <v>30</v>
      </c>
      <c r="R14" s="129">
        <f t="shared" si="2"/>
        <v>31</v>
      </c>
      <c r="S14" s="129">
        <f t="shared" si="2"/>
        <v>30</v>
      </c>
      <c r="T14" s="129">
        <f t="shared" si="2"/>
        <v>31</v>
      </c>
      <c r="U14" s="129">
        <f t="shared" si="2"/>
        <v>31</v>
      </c>
      <c r="V14" s="129">
        <f t="shared" si="2"/>
        <v>30</v>
      </c>
      <c r="W14" s="129">
        <f t="shared" si="2"/>
        <v>31</v>
      </c>
      <c r="X14" s="129">
        <f t="shared" si="2"/>
        <v>30</v>
      </c>
      <c r="Y14" s="129">
        <f t="shared" si="2"/>
        <v>31</v>
      </c>
    </row>
    <row r="15" spans="1:42" x14ac:dyDescent="0.15">
      <c r="A15" s="11" t="s">
        <v>95</v>
      </c>
      <c r="B15" s="11">
        <f>Dth_Day!C19*B14</f>
        <v>88470.797699999923</v>
      </c>
      <c r="C15" s="11">
        <f>Dth_Day!D19*C14</f>
        <v>745472.89040000003</v>
      </c>
      <c r="D15" s="11">
        <f>Dth_Day!E19*D14</f>
        <v>287559.16509999998</v>
      </c>
      <c r="E15" s="11">
        <f>Dth_Day!F19*E14</f>
        <v>-257654.90400000004</v>
      </c>
      <c r="F15" s="11">
        <f>Dth_Day!G19*F14</f>
        <v>185823.2659</v>
      </c>
      <c r="G15" s="11">
        <f>Dth_Day!H19*G14</f>
        <v>698518.64399999997</v>
      </c>
      <c r="H15" s="11">
        <f>Dth_Day!I19*H14</f>
        <v>-196264.09999999995</v>
      </c>
      <c r="I15" s="11">
        <f>Dth_Day!J19*I14</f>
        <v>-791264.1004</v>
      </c>
      <c r="J15" s="11">
        <f>Dth_Day!K19*J14</f>
        <v>-90482.355000000098</v>
      </c>
      <c r="K15" s="11">
        <f>Dth_Day!L19*K14</f>
        <v>562734.89970000007</v>
      </c>
      <c r="L15" s="11">
        <f>Dth_Day!M19*L14</f>
        <v>61519.644000000008</v>
      </c>
      <c r="M15" s="11">
        <f>Dth_Day!N19*M14</f>
        <v>-87264.100999999937</v>
      </c>
      <c r="N15" s="11">
        <f>Dth_Day!O19*N14</f>
        <v>-144266.10119999992</v>
      </c>
      <c r="O15" s="11">
        <f>Dth_Day!P19*O14</f>
        <v>-27915.865600000034</v>
      </c>
      <c r="P15" s="11">
        <f>Dth_Day!Q19*P14</f>
        <v>281733.89929999999</v>
      </c>
      <c r="Q15" s="11">
        <f>Dth_Day!R19*Q14</f>
        <v>-5654.9039999999968</v>
      </c>
      <c r="R15" s="11">
        <f>Dth_Day!S19*R14</f>
        <v>407824.26650000003</v>
      </c>
      <c r="S15" s="11">
        <f>Dth_Day!T19*S14</f>
        <v>145346.09699999998</v>
      </c>
      <c r="T15" s="11">
        <f>Dth_Day!U19*T14</f>
        <v>-1324179.7342999999</v>
      </c>
      <c r="U15" s="11">
        <f>Dth_Day!V19*U14</f>
        <v>-1784177.7324000001</v>
      </c>
      <c r="V15" s="11">
        <f>Dth_Day!W19*V14</f>
        <v>-1338654.9029999999</v>
      </c>
      <c r="W15" s="11">
        <f>Dth_Day!X19*W14</f>
        <v>-453177.73459999997</v>
      </c>
      <c r="X15" s="11">
        <f>Dth_Day!Y19*X14</f>
        <v>-924999.99899999995</v>
      </c>
      <c r="Y15" s="11">
        <f>Dth_Day!Z19*Y14</f>
        <v>-1240000</v>
      </c>
      <c r="Z15" s="11"/>
    </row>
    <row r="16" spans="1:42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15">
      <c r="A17" s="11" t="s">
        <v>143</v>
      </c>
      <c r="B17" s="155">
        <f>SUM(B15:Y15)</f>
        <v>-5200952.9649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15">
      <c r="A19" s="11" t="s">
        <v>96</v>
      </c>
      <c r="B19" s="154">
        <f>MAX(M19:Y19)</f>
        <v>1207169.7463999996</v>
      </c>
      <c r="C19" s="153">
        <f>MIN(M19:Y19)</f>
        <v>-6408122.7112999996</v>
      </c>
      <c r="M19" s="11">
        <f>SUM(B15:M15)</f>
        <v>1207169.7463999996</v>
      </c>
      <c r="N19" s="11">
        <f t="shared" ref="N19:Y19" si="3">SUM(C15:N15)</f>
        <v>974432.84750000015</v>
      </c>
      <c r="O19" s="11">
        <f t="shared" si="3"/>
        <v>201044.09149999998</v>
      </c>
      <c r="P19" s="11">
        <f t="shared" si="3"/>
        <v>195218.8257000001</v>
      </c>
      <c r="Q19" s="11">
        <f t="shared" si="3"/>
        <v>447218.8257000001</v>
      </c>
      <c r="R19" s="11">
        <f t="shared" si="3"/>
        <v>669219.82630000007</v>
      </c>
      <c r="S19" s="11">
        <f t="shared" si="3"/>
        <v>116047.27930000026</v>
      </c>
      <c r="T19" s="11">
        <f t="shared" si="3"/>
        <v>-1011868.3549999997</v>
      </c>
      <c r="U19" s="11">
        <f t="shared" si="3"/>
        <v>-2004781.9869999997</v>
      </c>
      <c r="V19" s="11">
        <f t="shared" si="3"/>
        <v>-3252954.5349999997</v>
      </c>
      <c r="W19" s="11">
        <f t="shared" si="3"/>
        <v>-4268867.1692999993</v>
      </c>
      <c r="X19" s="11">
        <f t="shared" si="3"/>
        <v>-5255386.8122999994</v>
      </c>
      <c r="Y19" s="11">
        <f t="shared" si="3"/>
        <v>-6408122.7112999996</v>
      </c>
    </row>
    <row r="20" spans="1:26" x14ac:dyDescent="0.15">
      <c r="A20" s="11"/>
      <c r="B20" s="155">
        <f>IF(ABS(C19)&gt;ABS(B19),C19,B19)</f>
        <v>-6408122.7112999996</v>
      </c>
      <c r="C20" s="13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6" x14ac:dyDescent="0.15">
      <c r="A21" s="11"/>
      <c r="C21" s="13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6" x14ac:dyDescent="0.15">
      <c r="A22" s="11"/>
      <c r="C22" s="13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6" x14ac:dyDescent="0.15">
      <c r="A23" s="11"/>
      <c r="C23" s="13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6" x14ac:dyDescent="0.15">
      <c r="A24" s="11"/>
      <c r="C24" s="13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6" x14ac:dyDescent="0.15">
      <c r="A25" s="11"/>
      <c r="C25" s="13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6" x14ac:dyDescent="0.15">
      <c r="A26" s="4"/>
      <c r="C26" s="131"/>
    </row>
    <row r="27" spans="1:26" x14ac:dyDescent="0.15">
      <c r="A27" s="11"/>
      <c r="B27" s="11"/>
      <c r="C27" s="131"/>
    </row>
    <row r="28" spans="1:26" x14ac:dyDescent="0.15">
      <c r="A28" s="11"/>
      <c r="B28" s="11"/>
      <c r="C28" s="131"/>
    </row>
    <row r="29" spans="1:26" x14ac:dyDescent="0.15">
      <c r="A29" s="4"/>
      <c r="B29" s="4"/>
      <c r="C29" s="131"/>
    </row>
    <row r="30" spans="1:26" x14ac:dyDescent="0.15">
      <c r="C30" s="131"/>
      <c r="H30" s="12"/>
    </row>
    <row r="31" spans="1:26" x14ac:dyDescent="0.15">
      <c r="A31" s="133"/>
    </row>
    <row r="32" spans="1:26" x14ac:dyDescent="0.15">
      <c r="B32" s="4"/>
      <c r="C32" s="131"/>
    </row>
    <row r="33" spans="3:3" x14ac:dyDescent="0.15">
      <c r="C33" s="131"/>
    </row>
    <row r="34" spans="3:3" x14ac:dyDescent="0.15">
      <c r="C34" s="131"/>
    </row>
    <row r="35" spans="3:3" x14ac:dyDescent="0.15">
      <c r="C35" s="131"/>
    </row>
    <row r="36" spans="3:3" x14ac:dyDescent="0.15">
      <c r="C36" s="131"/>
    </row>
    <row r="37" spans="3:3" x14ac:dyDescent="0.15">
      <c r="C37" s="131"/>
    </row>
    <row r="38" spans="3:3" x14ac:dyDescent="0.15">
      <c r="C38" s="131"/>
    </row>
    <row r="39" spans="3:3" x14ac:dyDescent="0.15">
      <c r="C39" s="131"/>
    </row>
    <row r="40" spans="3:3" x14ac:dyDescent="0.15">
      <c r="C40" s="131"/>
    </row>
    <row r="41" spans="3:3" x14ac:dyDescent="0.15">
      <c r="C41" s="131"/>
    </row>
    <row r="42" spans="3:3" x14ac:dyDescent="0.15">
      <c r="C42" s="131"/>
    </row>
    <row r="43" spans="3:3" x14ac:dyDescent="0.15">
      <c r="C43" s="131"/>
    </row>
    <row r="44" spans="3:3" x14ac:dyDescent="0.15">
      <c r="C44" s="131"/>
    </row>
    <row r="45" spans="3:3" x14ac:dyDescent="0.15">
      <c r="C45" s="131"/>
    </row>
    <row r="46" spans="3:3" x14ac:dyDescent="0.15">
      <c r="C46" s="131"/>
    </row>
    <row r="47" spans="3:3" x14ac:dyDescent="0.15">
      <c r="C47" s="131"/>
    </row>
    <row r="48" spans="3:3" x14ac:dyDescent="0.15">
      <c r="C48" s="131"/>
    </row>
    <row r="49" spans="3:3" x14ac:dyDescent="0.15">
      <c r="C49" s="131"/>
    </row>
    <row r="50" spans="3:3" x14ac:dyDescent="0.15">
      <c r="C50" s="131"/>
    </row>
    <row r="51" spans="3:3" x14ac:dyDescent="0.15">
      <c r="C51" s="131"/>
    </row>
    <row r="52" spans="3:3" x14ac:dyDescent="0.15">
      <c r="C52" s="131"/>
    </row>
    <row r="53" spans="3:3" x14ac:dyDescent="0.15">
      <c r="C53" s="131"/>
    </row>
    <row r="54" spans="3:3" x14ac:dyDescent="0.15">
      <c r="C54" s="131"/>
    </row>
    <row r="55" spans="3:3" x14ac:dyDescent="0.15">
      <c r="C55" s="131"/>
    </row>
    <row r="56" spans="3:3" x14ac:dyDescent="0.15">
      <c r="C56" s="131"/>
    </row>
    <row r="57" spans="3:3" x14ac:dyDescent="0.15">
      <c r="C57" s="131"/>
    </row>
    <row r="58" spans="3:3" x14ac:dyDescent="0.15">
      <c r="C58" s="13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47</vt:i4>
      </vt:variant>
    </vt:vector>
  </HeadingPairs>
  <TitlesOfParts>
    <vt:vector size="72" baseType="lpstr">
      <vt:lpstr>GAS SUM</vt:lpstr>
      <vt:lpstr>REG</vt:lpstr>
      <vt:lpstr>SPEC</vt:lpstr>
      <vt:lpstr>Dth_Day</vt:lpstr>
      <vt:lpstr>Dth_Day INDEX</vt:lpstr>
      <vt:lpstr>Dth Prompt</vt:lpstr>
      <vt:lpstr>PLR SUM</vt:lpstr>
      <vt:lpstr>PLR DETAILS</vt:lpstr>
      <vt:lpstr>SPEC REPORT</vt:lpstr>
      <vt:lpstr>SPEC REPORT DETAILS</vt:lpstr>
      <vt:lpstr>SPEC BASIS</vt:lpstr>
      <vt:lpstr>Dth Fixed INPUT PG</vt:lpstr>
      <vt:lpstr>Dth Index INPUT PG</vt:lpstr>
      <vt:lpstr>PLR SUM FIXED INPUT PG</vt:lpstr>
      <vt:lpstr>PLR SUM INDEX INPUT PG</vt:lpstr>
      <vt:lpstr>SPEC SUM FIXED INPUT PG</vt:lpstr>
      <vt:lpstr>SPEC SUM INDEX INPUT PG</vt:lpstr>
      <vt:lpstr>PLR DET FIXED INPUT PG</vt:lpstr>
      <vt:lpstr>PLR DET INDEX INPUT PG</vt:lpstr>
      <vt:lpstr>SPEC DET FIXED INPUT PG</vt:lpstr>
      <vt:lpstr>SPEC DET INDEX INPUT PG</vt:lpstr>
      <vt:lpstr>5-DAY</vt:lpstr>
      <vt:lpstr>VAR</vt:lpstr>
      <vt:lpstr>OPEN SPEC</vt:lpstr>
      <vt:lpstr>Gap Risk</vt:lpstr>
      <vt:lpstr>'Dth Fixed INPUT PG'!Aeco_nonS</vt:lpstr>
      <vt:lpstr>'Dth Index INPUT PG'!Aeco_nonS</vt:lpstr>
      <vt:lpstr>'Dth_Day INDEX'!Aeco_nonS</vt:lpstr>
      <vt:lpstr>Aeco_nonS</vt:lpstr>
      <vt:lpstr>'Dth Fixed INPUT PG'!Aeco_S</vt:lpstr>
      <vt:lpstr>'Dth Index INPUT PG'!Aeco_S</vt:lpstr>
      <vt:lpstr>'Dth_Day INDEX'!Aeco_S</vt:lpstr>
      <vt:lpstr>Aeco_S</vt:lpstr>
      <vt:lpstr>'Dth Fixed INPUT PG'!Dthdt</vt:lpstr>
      <vt:lpstr>'Dth Index INPUT PG'!Dthdt</vt:lpstr>
      <vt:lpstr>'Dth_Day INDEX'!Dthdt</vt:lpstr>
      <vt:lpstr>Dthdt</vt:lpstr>
      <vt:lpstr>REG!Print_Area</vt:lpstr>
      <vt:lpstr>SPEC!Print_Area</vt:lpstr>
      <vt:lpstr>'Dth Fixed INPUT PG'!Print_Titles</vt:lpstr>
      <vt:lpstr>'Dth Index INPUT PG'!Print_Titles</vt:lpstr>
      <vt:lpstr>'Dth Prompt'!Print_Titles</vt:lpstr>
      <vt:lpstr>Dth_Day!Print_Titles</vt:lpstr>
      <vt:lpstr>'Dth_Day INDEX'!Print_Titles</vt:lpstr>
      <vt:lpstr>'PLR DET FIXED INPUT PG'!Print_Titles</vt:lpstr>
      <vt:lpstr>'PLR DET INDEX INPUT PG'!Print_Titles</vt:lpstr>
      <vt:lpstr>'PLR DETAILS'!Print_Titles</vt:lpstr>
      <vt:lpstr>'PLR SUM'!Print_Titles</vt:lpstr>
      <vt:lpstr>'PLR SUM FIXED INPUT PG'!Print_Titles</vt:lpstr>
      <vt:lpstr>'PLR SUM INDEX INPUT PG'!Print_Titles</vt:lpstr>
      <vt:lpstr>'SPEC BASIS'!Print_Titles</vt:lpstr>
      <vt:lpstr>'SPEC DET FIXED INPUT PG'!Print_Titles</vt:lpstr>
      <vt:lpstr>'SPEC DET INDEX INPUT PG'!Print_Titles</vt:lpstr>
      <vt:lpstr>'SPEC REPORT DETAILS'!Print_Titles</vt:lpstr>
      <vt:lpstr>'SPEC SUM FIXED INPUT PG'!Print_Titles</vt:lpstr>
      <vt:lpstr>'SPEC SUM INDEX INPUT PG'!Print_Titles</vt:lpstr>
      <vt:lpstr>'Dth Fixed INPUT PG'!Rockies_nonS</vt:lpstr>
      <vt:lpstr>'Dth Index INPUT PG'!Rockies_nonS</vt:lpstr>
      <vt:lpstr>'Dth_Day INDEX'!Rockies_nonS</vt:lpstr>
      <vt:lpstr>Rockies_nonS</vt:lpstr>
      <vt:lpstr>'Dth Fixed INPUT PG'!Rockies_S</vt:lpstr>
      <vt:lpstr>'Dth Index INPUT PG'!Rockies_S</vt:lpstr>
      <vt:lpstr>'Dth_Day INDEX'!Rockies_S</vt:lpstr>
      <vt:lpstr>Rockies_S</vt:lpstr>
      <vt:lpstr>'Dth Fixed INPUT PG'!Sumas_nonS</vt:lpstr>
      <vt:lpstr>'Dth Index INPUT PG'!Sumas_nonS</vt:lpstr>
      <vt:lpstr>'Dth_Day INDEX'!Sumas_nonS</vt:lpstr>
      <vt:lpstr>Sumas_nonS</vt:lpstr>
      <vt:lpstr>'Dth Fixed INPUT PG'!Sumas_S</vt:lpstr>
      <vt:lpstr>'Dth Index INPUT PG'!Sumas_S</vt:lpstr>
      <vt:lpstr>'Dth_Day INDEX'!Sumas_S</vt:lpstr>
      <vt:lpstr>Sumas_S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Jan Havlíček</cp:lastModifiedBy>
  <cp:lastPrinted>2001-12-27T23:51:26Z</cp:lastPrinted>
  <dcterms:created xsi:type="dcterms:W3CDTF">2001-06-07T23:53:28Z</dcterms:created>
  <dcterms:modified xsi:type="dcterms:W3CDTF">2023-09-15T15:52:47Z</dcterms:modified>
</cp:coreProperties>
</file>