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97FDC96-F1F1-405E-919C-46A0E380B3C6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DiscRate">Sheet1!$C$13</definedName>
    <definedName name="discrate2">Sheet1!$D$13</definedName>
    <definedName name="DiscRate3">Sheet1!$E$13</definedName>
    <definedName name="DiscRate4">Sheet1!$F$13</definedName>
    <definedName name="DiscRate5">Sheet1!$G$13</definedName>
    <definedName name="DiscRate6">Sheet1!$H$13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1" l="1"/>
  <c r="B11" i="1"/>
  <c r="C18" i="1"/>
  <c r="D18" i="1"/>
  <c r="E18" i="1"/>
  <c r="F18" i="1"/>
  <c r="G18" i="1"/>
  <c r="H18" i="1"/>
  <c r="C22" i="1"/>
  <c r="D22" i="1"/>
  <c r="E22" i="1"/>
  <c r="F22" i="1"/>
  <c r="G22" i="1"/>
  <c r="H22" i="1"/>
  <c r="C23" i="1"/>
  <c r="D23" i="1"/>
  <c r="E23" i="1"/>
  <c r="F23" i="1"/>
  <c r="G23" i="1"/>
  <c r="H23" i="1"/>
  <c r="C26" i="1"/>
  <c r="D26" i="1"/>
  <c r="E26" i="1"/>
  <c r="F26" i="1"/>
  <c r="G26" i="1"/>
  <c r="H26" i="1"/>
  <c r="D36" i="1"/>
  <c r="C38" i="1"/>
  <c r="D38" i="1"/>
  <c r="E38" i="1"/>
  <c r="F38" i="1"/>
  <c r="G38" i="1"/>
  <c r="H38" i="1"/>
</calcChain>
</file>

<file path=xl/sharedStrings.xml><?xml version="1.0" encoding="utf-8"?>
<sst xmlns="http://schemas.openxmlformats.org/spreadsheetml/2006/main" count="34" uniqueCount="32">
  <si>
    <t>Facts:</t>
  </si>
  <si>
    <t>20 year lease</t>
  </si>
  <si>
    <t>min 90% home games</t>
  </si>
  <si>
    <t>est cost:</t>
  </si>
  <si>
    <t>County pd</t>
  </si>
  <si>
    <t>Mariners</t>
  </si>
  <si>
    <t>+ &gt;$384</t>
  </si>
  <si>
    <t>+ maintenance</t>
  </si>
  <si>
    <t>10% profits</t>
  </si>
  <si>
    <t>(not likely)</t>
  </si>
  <si>
    <t>3-yrs to build</t>
  </si>
  <si>
    <t>Discount Rate:</t>
  </si>
  <si>
    <t>(384 - 45)</t>
  </si>
  <si>
    <t>PV 3/1/99</t>
  </si>
  <si>
    <t>PV 7/1/96</t>
  </si>
  <si>
    <t>Mar/Aug 1st lease</t>
  </si>
  <si>
    <t>Lease Payments (Revenue)</t>
  </si>
  <si>
    <t>Cost of Building (Expense)</t>
  </si>
  <si>
    <t>$339M over 2.67 years</t>
  </si>
  <si>
    <t>How long does a baseball stadium last?</t>
  </si>
  <si>
    <t>At end of 20 stadium will be in new condition, because of maintenance covered by team.</t>
  </si>
  <si>
    <t>Value 1/1/2019</t>
  </si>
  <si>
    <t>Residual value of stadium 1/1/19</t>
  </si>
  <si>
    <t>Net Present Value of Investments</t>
  </si>
  <si>
    <t>assumes 1/2 down, 1/2 apon completion</t>
  </si>
  <si>
    <t>Assumes project goes over, as most do.</t>
  </si>
  <si>
    <t>40 payments of $350,000</t>
  </si>
  <si>
    <t>Population</t>
  </si>
  <si>
    <t>1990</t>
  </si>
  <si>
    <t>1996</t>
  </si>
  <si>
    <t>2000</t>
  </si>
  <si>
    <t>Cost per Capita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</si>
</sst>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8" formatCode="&quot;$&quot;#,##0.00_);[Red]\(&quot;$&quot;#,##0.00\)"/>
    <numFmt numFmtId="43" formatCode="_(* #,##0.00_);_(* \(#,##0.00\);_(* &quot;-&quot;??_);_(@_)"/>
    <numFmt numFmtId="164" formatCode="0.0"/>
    <numFmt numFmtId="166" formatCode="_(* #,##0.0_);_(* \(#,##0.0\);_(* &quot;-&quot;??_);_(@_)"/>
    <numFmt numFmtId="168" formatCode="_(* #,##0_);_(* \(#,##0\);_(* &quot;-&quot;??_);_(@_)"/>
  </numFmts>
  <fonts count="5" x14ac:knownFonts="1">
    <font>
      <sz val="10"/>
      <name val="Arial"/>
    </font>
    <font>
      <sz val="10"/>
      <name val="Arial"/>
    </font>
    <font>
      <b/>
      <sz val="10"/>
      <color indexed="12"/>
      <name val="Arial"/>
      <family val="2"/>
    </font>
    <font>
      <sz val="8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7">
    <xf numFmtId="0" fontId="0" fillId="0" borderId="0" xfId="0"/>
    <xf numFmtId="164" fontId="0" fillId="0" borderId="0" xfId="0" applyNumberFormat="1"/>
    <xf numFmtId="0" fontId="0" fillId="0" borderId="0" xfId="0" quotePrefix="1"/>
    <xf numFmtId="0" fontId="0" fillId="0" borderId="0" xfId="0" applyAlignment="1">
      <alignment horizontal="right"/>
    </xf>
    <xf numFmtId="43" fontId="0" fillId="0" borderId="0" xfId="1" applyFont="1"/>
    <xf numFmtId="14" fontId="0" fillId="0" borderId="0" xfId="0" applyNumberFormat="1"/>
    <xf numFmtId="43" fontId="0" fillId="0" borderId="0" xfId="0" applyNumberFormat="1"/>
    <xf numFmtId="9" fontId="2" fillId="0" borderId="0" xfId="0" applyNumberFormat="1" applyFont="1"/>
    <xf numFmtId="2" fontId="0" fillId="0" borderId="0" xfId="0" applyNumberFormat="1"/>
    <xf numFmtId="166" fontId="2" fillId="0" borderId="0" xfId="1" applyNumberFormat="1" applyFont="1"/>
    <xf numFmtId="8" fontId="0" fillId="0" borderId="0" xfId="1" applyNumberFormat="1" applyFont="1"/>
    <xf numFmtId="0" fontId="3" fillId="0" borderId="0" xfId="0" applyFont="1"/>
    <xf numFmtId="17" fontId="0" fillId="0" borderId="0" xfId="0" applyNumberFormat="1"/>
    <xf numFmtId="8" fontId="0" fillId="0" borderId="0" xfId="0" applyNumberFormat="1"/>
    <xf numFmtId="168" fontId="0" fillId="0" borderId="0" xfId="1" applyNumberFormat="1" applyFont="1"/>
    <xf numFmtId="0" fontId="4" fillId="0" borderId="1" xfId="0" applyFont="1" applyBorder="1" applyAlignment="1">
      <alignment horizontal="center"/>
    </xf>
    <xf numFmtId="0" fontId="4" fillId="0" borderId="1" xfId="0" quotePrefix="1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tabSelected="1" topLeftCell="A7" workbookViewId="0">
      <selection activeCell="D38" sqref="D38:H38"/>
    </sheetView>
  </sheetViews>
  <sheetFormatPr defaultRowHeight="12.75" x14ac:dyDescent="0.2"/>
  <cols>
    <col min="1" max="1" width="13.5703125" customWidth="1"/>
    <col min="2" max="2" width="10" customWidth="1"/>
    <col min="3" max="4" width="12.85546875" bestFit="1" customWidth="1"/>
    <col min="5" max="5" width="10.140625" bestFit="1" customWidth="1"/>
  </cols>
  <sheetData>
    <row r="1" spans="1:8" x14ac:dyDescent="0.2">
      <c r="A1" t="s">
        <v>0</v>
      </c>
    </row>
    <row r="2" spans="1:8" x14ac:dyDescent="0.2">
      <c r="A2" t="s">
        <v>1</v>
      </c>
    </row>
    <row r="3" spans="1:8" x14ac:dyDescent="0.2">
      <c r="A3" t="s">
        <v>2</v>
      </c>
    </row>
    <row r="4" spans="1:8" x14ac:dyDescent="0.2">
      <c r="A4" t="s">
        <v>10</v>
      </c>
    </row>
    <row r="5" spans="1:8" x14ac:dyDescent="0.2">
      <c r="A5" t="s">
        <v>3</v>
      </c>
      <c r="B5">
        <v>363.5</v>
      </c>
    </row>
    <row r="6" spans="1:8" x14ac:dyDescent="0.2">
      <c r="A6" s="3" t="s">
        <v>4</v>
      </c>
      <c r="B6" s="1">
        <f>384-45</f>
        <v>339</v>
      </c>
      <c r="C6" t="s">
        <v>12</v>
      </c>
      <c r="E6" t="s">
        <v>25</v>
      </c>
    </row>
    <row r="7" spans="1:8" x14ac:dyDescent="0.2">
      <c r="A7" s="3" t="s">
        <v>5</v>
      </c>
      <c r="B7" s="1">
        <v>45</v>
      </c>
    </row>
    <row r="8" spans="1:8" x14ac:dyDescent="0.2">
      <c r="B8" s="2" t="s">
        <v>6</v>
      </c>
    </row>
    <row r="9" spans="1:8" x14ac:dyDescent="0.2">
      <c r="B9" s="2" t="s">
        <v>7</v>
      </c>
    </row>
    <row r="10" spans="1:8" x14ac:dyDescent="0.2">
      <c r="B10" t="s">
        <v>8</v>
      </c>
      <c r="C10" t="s">
        <v>9</v>
      </c>
    </row>
    <row r="11" spans="1:8" x14ac:dyDescent="0.2">
      <c r="B11">
        <f>0.7/2</f>
        <v>0.35</v>
      </c>
      <c r="C11" t="s">
        <v>15</v>
      </c>
    </row>
    <row r="13" spans="1:8" x14ac:dyDescent="0.2">
      <c r="A13" t="s">
        <v>11</v>
      </c>
      <c r="C13" s="7">
        <v>0.09</v>
      </c>
      <c r="D13" s="7">
        <v>0.09</v>
      </c>
      <c r="E13" s="7">
        <v>0.09</v>
      </c>
      <c r="F13" s="7">
        <v>0.09</v>
      </c>
      <c r="G13" s="7">
        <v>0.09</v>
      </c>
      <c r="H13" s="7">
        <v>0.09</v>
      </c>
    </row>
    <row r="14" spans="1:8" x14ac:dyDescent="0.2">
      <c r="A14" t="s">
        <v>21</v>
      </c>
      <c r="C14" s="9">
        <v>250</v>
      </c>
      <c r="D14" s="9">
        <v>250</v>
      </c>
      <c r="E14" s="9">
        <v>250</v>
      </c>
      <c r="F14" s="9">
        <v>250</v>
      </c>
      <c r="G14" s="9">
        <v>250</v>
      </c>
      <c r="H14" s="9">
        <v>250</v>
      </c>
    </row>
    <row r="16" spans="1:8" x14ac:dyDescent="0.2">
      <c r="A16" t="s">
        <v>17</v>
      </c>
    </row>
    <row r="17" spans="1:10" x14ac:dyDescent="0.2">
      <c r="B17" t="s">
        <v>18</v>
      </c>
      <c r="J17" s="12"/>
    </row>
    <row r="18" spans="1:10" x14ac:dyDescent="0.2">
      <c r="A18" s="11" t="s">
        <v>24</v>
      </c>
      <c r="B18" t="s">
        <v>14</v>
      </c>
      <c r="C18" s="8">
        <f>339/2 + 339/2/POWER(1+DiscRate,2.67)</f>
        <v>304.16072645761562</v>
      </c>
      <c r="D18" s="8">
        <f>339/2 + 339/2/POWER(1+discrate2,2.67)</f>
        <v>304.16072645761562</v>
      </c>
      <c r="E18" s="8">
        <f>339/2 + 339/2/POWER(1+DiscRate3,2.67)</f>
        <v>304.16072645761562</v>
      </c>
      <c r="F18" s="8">
        <f>339/2 + 339/2/POWER(1+DiscRate4,2.67)</f>
        <v>304.16072645761562</v>
      </c>
      <c r="G18" s="8">
        <f>339/2 + 339/2/POWER(1+DiscRate5,2.67)</f>
        <v>304.16072645761562</v>
      </c>
      <c r="H18" s="8">
        <f>339/2 + 339/2/POWER(1+DiscRate6,2.67)</f>
        <v>304.16072645761562</v>
      </c>
      <c r="J18" s="12"/>
    </row>
    <row r="19" spans="1:10" x14ac:dyDescent="0.2">
      <c r="J19" s="4"/>
    </row>
    <row r="20" spans="1:10" x14ac:dyDescent="0.2">
      <c r="A20" t="s">
        <v>16</v>
      </c>
      <c r="J20" s="4"/>
    </row>
    <row r="21" spans="1:10" x14ac:dyDescent="0.2">
      <c r="B21" t="s">
        <v>26</v>
      </c>
    </row>
    <row r="22" spans="1:10" x14ac:dyDescent="0.2">
      <c r="B22" t="s">
        <v>13</v>
      </c>
      <c r="C22" s="4">
        <f>PV(POWER(1+DiscRate,0.5)-1,40,-$B$11)</f>
        <v>6.5306595009846387</v>
      </c>
      <c r="D22" s="10">
        <f>PV(POWER(1+discrate2,0.5)-1,40,-$B$11)</f>
        <v>6.5306595009846387</v>
      </c>
      <c r="E22" s="10">
        <f>PV(POWER(1+DiscRate3,0.5)-1,40,-$B$11)</f>
        <v>6.5306595009846387</v>
      </c>
      <c r="F22" s="10">
        <f>PV(POWER(1+DiscRate4,0.5)-1,40,-$B$11)</f>
        <v>6.5306595009846387</v>
      </c>
      <c r="G22" s="10">
        <f>PV(POWER(1+DiscRate5,0.5)-1,40,-$B$11)</f>
        <v>6.5306595009846387</v>
      </c>
      <c r="H22" s="10">
        <f>PV(POWER(1+DiscRate6,0.5)-1,40,-$B$11)</f>
        <v>6.5306595009846387</v>
      </c>
    </row>
    <row r="23" spans="1:10" x14ac:dyDescent="0.2">
      <c r="B23" t="s">
        <v>14</v>
      </c>
      <c r="C23" s="6">
        <f>C22/POWER(1+DiscRate,2.67)</f>
        <v>5.1883383637163485</v>
      </c>
      <c r="D23" s="13">
        <f>D22/POWER(1+discrate2,2.67)</f>
        <v>5.1883383637163485</v>
      </c>
      <c r="E23" s="6">
        <f>E22/POWER(1+DiscRate3,2.67)</f>
        <v>5.1883383637163485</v>
      </c>
      <c r="F23" s="13">
        <f>F22/POWER(1+DiscRate4,2.67)</f>
        <v>5.1883383637163485</v>
      </c>
      <c r="G23" s="13">
        <f>G22/POWER(1+DiscRate5,2.67)</f>
        <v>5.1883383637163485</v>
      </c>
      <c r="H23" s="13">
        <f>H22/POWER(1+DiscRate6,2.67)</f>
        <v>5.1883383637163485</v>
      </c>
    </row>
    <row r="24" spans="1:10" x14ac:dyDescent="0.2">
      <c r="A24" s="5"/>
    </row>
    <row r="25" spans="1:10" x14ac:dyDescent="0.2">
      <c r="A25" s="5" t="s">
        <v>22</v>
      </c>
    </row>
    <row r="26" spans="1:10" x14ac:dyDescent="0.2">
      <c r="B26" t="s">
        <v>14</v>
      </c>
      <c r="C26" s="6">
        <f>C14/POWER(1+DiscRate,22.5)</f>
        <v>35.961997375821355</v>
      </c>
      <c r="D26" s="6">
        <f>D14/POWER(1+discrate2,22.5)</f>
        <v>35.961997375821355</v>
      </c>
      <c r="E26" s="6">
        <f>E14/POWER(1+DiscRate3,22.5)</f>
        <v>35.961997375821355</v>
      </c>
      <c r="F26" s="6">
        <f>F14/POWER(1+DiscRate4,22.5)</f>
        <v>35.961997375821355</v>
      </c>
      <c r="G26" s="6">
        <f>G14/POWER(1+DiscRate5,22.5)</f>
        <v>35.961997375821355</v>
      </c>
      <c r="H26" s="6">
        <f>H14/POWER(1+DiscRate6,22.5)</f>
        <v>35.961997375821355</v>
      </c>
    </row>
    <row r="27" spans="1:10" x14ac:dyDescent="0.2">
      <c r="A27" s="5"/>
      <c r="E27" s="4"/>
    </row>
    <row r="28" spans="1:10" x14ac:dyDescent="0.2">
      <c r="A28" s="5" t="s">
        <v>23</v>
      </c>
      <c r="E28" s="4"/>
    </row>
    <row r="29" spans="1:10" x14ac:dyDescent="0.2">
      <c r="A29" s="5"/>
      <c r="E29" s="4"/>
    </row>
    <row r="30" spans="1:10" x14ac:dyDescent="0.2">
      <c r="A30" s="5"/>
      <c r="E30" s="6"/>
    </row>
    <row r="31" spans="1:10" x14ac:dyDescent="0.2">
      <c r="A31" s="5" t="s">
        <v>19</v>
      </c>
    </row>
    <row r="32" spans="1:10" x14ac:dyDescent="0.2">
      <c r="A32" s="4" t="s">
        <v>20</v>
      </c>
    </row>
    <row r="33" spans="1:8" x14ac:dyDescent="0.2">
      <c r="A33" s="6"/>
    </row>
    <row r="35" spans="1:8" x14ac:dyDescent="0.2">
      <c r="A35" s="15" t="s">
        <v>27</v>
      </c>
      <c r="B35" s="16" t="s">
        <v>28</v>
      </c>
      <c r="C35" s="16" t="s">
        <v>30</v>
      </c>
      <c r="D35" s="16" t="s">
        <v>29</v>
      </c>
    </row>
    <row r="36" spans="1:8" x14ac:dyDescent="0.2">
      <c r="B36" s="14">
        <v>1507319</v>
      </c>
      <c r="C36" s="14">
        <v>1686234</v>
      </c>
      <c r="D36" s="14">
        <f>(C36*6+B36*4)/10</f>
        <v>1614668</v>
      </c>
    </row>
    <row r="38" spans="1:8" x14ac:dyDescent="0.2">
      <c r="A38" t="s">
        <v>31</v>
      </c>
      <c r="C38" s="6">
        <f t="shared" ref="C38:H38" si="0">C18*1000000/$D$36</f>
        <v>188.37353961162023</v>
      </c>
      <c r="D38" s="6">
        <f t="shared" si="0"/>
        <v>188.37353961162023</v>
      </c>
      <c r="E38" s="6">
        <f t="shared" si="0"/>
        <v>188.37353961162023</v>
      </c>
      <c r="F38" s="6">
        <f t="shared" si="0"/>
        <v>188.37353961162023</v>
      </c>
      <c r="G38" s="6">
        <f t="shared" si="0"/>
        <v>188.37353961162023</v>
      </c>
      <c r="H38" s="6">
        <f t="shared" si="0"/>
        <v>188.37353961162023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Sheet1</vt:lpstr>
      <vt:lpstr>Sheet2</vt:lpstr>
      <vt:lpstr>Sheet3</vt:lpstr>
      <vt:lpstr>DiscRate</vt:lpstr>
      <vt:lpstr>discrate2</vt:lpstr>
      <vt:lpstr>DiscRate3</vt:lpstr>
      <vt:lpstr>DiscRate4</vt:lpstr>
      <vt:lpstr>DiscRate5</vt:lpstr>
      <vt:lpstr>DiscRate6</vt:lpstr>
    </vt:vector>
  </TitlesOfParts>
  <Company>Fair, Isaac and Company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Fair, Isaac and Company Inc.</dc:creator>
  <cp:lastModifiedBy>Jan Havlíček</cp:lastModifiedBy>
  <dcterms:created xsi:type="dcterms:W3CDTF">2000-11-08T00:18:13Z</dcterms:created>
  <dcterms:modified xsi:type="dcterms:W3CDTF">2023-09-15T15:54:41Z</dcterms:modified>
</cp:coreProperties>
</file>