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EA50477-C05B-49FE-987F-DD70DDD8F134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1" l="1"/>
  <c r="E7" i="1"/>
  <c r="F7" i="1"/>
  <c r="G7" i="1"/>
  <c r="D8" i="1"/>
  <c r="E8" i="1"/>
  <c r="F8" i="1"/>
  <c r="G8" i="1"/>
  <c r="D9" i="1"/>
  <c r="E9" i="1"/>
  <c r="F9" i="1"/>
  <c r="G9" i="1"/>
  <c r="D11" i="1"/>
  <c r="E11" i="1"/>
  <c r="F11" i="1"/>
  <c r="G11" i="1"/>
  <c r="H11" i="1"/>
  <c r="I11" i="1"/>
  <c r="J11" i="1"/>
  <c r="K11" i="1"/>
  <c r="D14" i="1"/>
  <c r="E14" i="1"/>
  <c r="F14" i="1"/>
  <c r="G14" i="1"/>
  <c r="D17" i="1"/>
  <c r="E17" i="1"/>
  <c r="F17" i="1"/>
  <c r="G17" i="1"/>
  <c r="D18" i="1"/>
  <c r="E18" i="1"/>
  <c r="F18" i="1"/>
  <c r="G18" i="1"/>
  <c r="D19" i="1"/>
  <c r="E19" i="1"/>
  <c r="F19" i="1"/>
  <c r="G19" i="1"/>
  <c r="D21" i="1"/>
  <c r="E21" i="1"/>
  <c r="F21" i="1"/>
  <c r="G21" i="1"/>
  <c r="H21" i="1"/>
  <c r="I21" i="1"/>
  <c r="J21" i="1"/>
  <c r="D24" i="1"/>
  <c r="E24" i="1"/>
  <c r="F24" i="1"/>
  <c r="G24" i="1"/>
  <c r="D27" i="1"/>
  <c r="E27" i="1"/>
  <c r="F27" i="1"/>
  <c r="G27" i="1"/>
  <c r="D28" i="1"/>
  <c r="E28" i="1"/>
  <c r="F28" i="1"/>
  <c r="G28" i="1"/>
  <c r="D29" i="1"/>
  <c r="E29" i="1"/>
  <c r="F29" i="1"/>
  <c r="G29" i="1"/>
  <c r="D31" i="1"/>
  <c r="E31" i="1"/>
  <c r="F31" i="1"/>
  <c r="G31" i="1"/>
  <c r="J31" i="1"/>
  <c r="D34" i="1"/>
  <c r="E34" i="1"/>
  <c r="F34" i="1"/>
  <c r="G34" i="1"/>
  <c r="D37" i="1"/>
  <c r="E37" i="1"/>
  <c r="F37" i="1"/>
  <c r="G37" i="1"/>
  <c r="D38" i="1"/>
  <c r="E38" i="1"/>
  <c r="F38" i="1"/>
  <c r="G38" i="1"/>
  <c r="D39" i="1"/>
  <c r="E39" i="1"/>
  <c r="F39" i="1"/>
  <c r="G39" i="1"/>
  <c r="D41" i="1"/>
  <c r="E41" i="1"/>
  <c r="F41" i="1"/>
  <c r="G41" i="1"/>
  <c r="H41" i="1"/>
  <c r="I41" i="1"/>
  <c r="J41" i="1"/>
  <c r="D44" i="1"/>
  <c r="E44" i="1"/>
  <c r="F44" i="1"/>
  <c r="G44" i="1"/>
</calcChain>
</file>

<file path=xl/sharedStrings.xml><?xml version="1.0" encoding="utf-8"?>
<sst xmlns="http://schemas.openxmlformats.org/spreadsheetml/2006/main" count="46" uniqueCount="22">
  <si>
    <t>Tax Company</t>
  </si>
  <si>
    <t>Enron Corp</t>
  </si>
  <si>
    <t>0011</t>
  </si>
  <si>
    <t>ENA</t>
  </si>
  <si>
    <t>0364</t>
  </si>
  <si>
    <t>EPM</t>
  </si>
  <si>
    <t>0600</t>
  </si>
  <si>
    <t>Subtotal</t>
  </si>
  <si>
    <t>Total All Companies</t>
  </si>
  <si>
    <t>Accrued but Unpaid Wages</t>
  </si>
  <si>
    <t>Wages</t>
  </si>
  <si>
    <t>Unemployment Taxes</t>
  </si>
  <si>
    <t>Employee Taxes</t>
  </si>
  <si>
    <t>Employer Taxes (excluding Unemployment)</t>
  </si>
  <si>
    <t>Overtime Estimate for 11/16 - 11/30</t>
  </si>
  <si>
    <t>11/29/01 Weekly</t>
  </si>
  <si>
    <t>11/27/2001 Accrued but Unpaid</t>
  </si>
  <si>
    <t>11/28/2001 Accrued but Unpaid</t>
  </si>
  <si>
    <t>11/29/2001 Accrued but Unpaid</t>
  </si>
  <si>
    <t>11/29/01 Biweekly</t>
  </si>
  <si>
    <t>11/30/01 Payroll</t>
  </si>
  <si>
    <t>11/30/2001 Accrued but Unpaid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</si>
</sst>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"/>
  </numFmts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0" fontId="0" fillId="0" borderId="0" xfId="0" quotePrefix="1"/>
    <xf numFmtId="164" fontId="0" fillId="0" borderId="0" xfId="0" applyNumberFormat="1"/>
    <xf numFmtId="164" fontId="0" fillId="0" borderId="0" xfId="0" applyNumberFormat="1" applyAlignment="1">
      <alignment wrapText="1"/>
    </xf>
    <xf numFmtId="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4"/>
  <sheetViews>
    <sheetView tabSelected="1"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A6" sqref="A6"/>
    </sheetView>
  </sheetViews>
  <sheetFormatPr defaultRowHeight="12.75" x14ac:dyDescent="0.2"/>
  <cols>
    <col min="1" max="1" width="12" customWidth="1"/>
    <col min="2" max="2" width="14.42578125" customWidth="1"/>
    <col min="3" max="3" width="12" customWidth="1"/>
    <col min="4" max="4" width="15.42578125" customWidth="1"/>
    <col min="5" max="5" width="15.85546875" customWidth="1"/>
    <col min="6" max="7" width="12.5703125" customWidth="1"/>
    <col min="8" max="9" width="12.5703125" hidden="1" customWidth="1"/>
    <col min="10" max="10" width="13.5703125" hidden="1" customWidth="1"/>
    <col min="11" max="11" width="10.140625" customWidth="1"/>
    <col min="12" max="12" width="13.5703125" customWidth="1"/>
  </cols>
  <sheetData>
    <row r="1" spans="1:12" x14ac:dyDescent="0.2">
      <c r="A1" t="s">
        <v>9</v>
      </c>
    </row>
    <row r="4" spans="1:12" ht="51" x14ac:dyDescent="0.2">
      <c r="B4" s="1"/>
      <c r="C4" s="1" t="s">
        <v>0</v>
      </c>
      <c r="D4" s="4" t="s">
        <v>16</v>
      </c>
      <c r="E4" s="4" t="s">
        <v>17</v>
      </c>
      <c r="F4" s="4" t="s">
        <v>18</v>
      </c>
      <c r="G4" s="4" t="s">
        <v>21</v>
      </c>
      <c r="H4" s="4" t="s">
        <v>15</v>
      </c>
      <c r="I4" s="4" t="s">
        <v>19</v>
      </c>
      <c r="J4" s="1" t="s">
        <v>20</v>
      </c>
      <c r="K4" s="1" t="s">
        <v>14</v>
      </c>
      <c r="L4" s="1"/>
    </row>
    <row r="5" spans="1:12" x14ac:dyDescent="0.2">
      <c r="B5" s="1"/>
      <c r="C5" s="1"/>
      <c r="D5" s="3"/>
      <c r="E5" s="3"/>
      <c r="F5" s="3"/>
      <c r="G5" s="3"/>
      <c r="H5" s="3"/>
      <c r="I5" s="3"/>
      <c r="J5" s="3"/>
    </row>
    <row r="6" spans="1:12" x14ac:dyDescent="0.2">
      <c r="A6" s="6" t="s">
        <v>10</v>
      </c>
      <c r="B6" s="1"/>
      <c r="C6" s="1"/>
      <c r="D6" s="3"/>
      <c r="E6" s="3"/>
      <c r="F6" s="3"/>
      <c r="G6" s="3"/>
      <c r="H6" s="3"/>
      <c r="I6" s="3"/>
      <c r="J6" s="3"/>
    </row>
    <row r="7" spans="1:12" x14ac:dyDescent="0.2">
      <c r="B7" t="s">
        <v>1</v>
      </c>
      <c r="C7" s="2" t="s">
        <v>2</v>
      </c>
      <c r="D7" s="5">
        <f>(+J7/11*8)+(K7/11*8)</f>
        <v>6976406.7999999989</v>
      </c>
      <c r="E7" s="5">
        <f>(+J7/11*9)+(K7/11*9)</f>
        <v>7848457.6499999994</v>
      </c>
      <c r="F7" s="5">
        <f>(+J7/11*10)+(K7/11*10)</f>
        <v>8720508.5</v>
      </c>
      <c r="G7" s="5">
        <f>+K7</f>
        <v>75000</v>
      </c>
      <c r="H7" s="5">
        <v>0</v>
      </c>
      <c r="I7" s="5">
        <v>0</v>
      </c>
      <c r="J7" s="5">
        <v>9517559.3499999996</v>
      </c>
      <c r="K7" s="5">
        <v>75000</v>
      </c>
      <c r="L7" s="5"/>
    </row>
    <row r="8" spans="1:12" x14ac:dyDescent="0.2">
      <c r="B8" t="s">
        <v>3</v>
      </c>
      <c r="C8" s="2" t="s">
        <v>4</v>
      </c>
      <c r="D8" s="5">
        <f>+J8/11*8</f>
        <v>3554123.92</v>
      </c>
      <c r="E8" s="5">
        <f>+J8/11*9</f>
        <v>3998389.41</v>
      </c>
      <c r="F8" s="5">
        <f>+J8/11*10</f>
        <v>4442654.9000000004</v>
      </c>
      <c r="G8" s="5">
        <f>+K8</f>
        <v>35000</v>
      </c>
      <c r="H8" s="5">
        <v>0</v>
      </c>
      <c r="I8" s="5">
        <v>0</v>
      </c>
      <c r="J8" s="5">
        <v>4886920.3899999997</v>
      </c>
      <c r="K8" s="5">
        <v>35000</v>
      </c>
      <c r="L8" s="5"/>
    </row>
    <row r="9" spans="1:12" x14ac:dyDescent="0.2">
      <c r="B9" t="s">
        <v>5</v>
      </c>
      <c r="C9" s="2" t="s">
        <v>6</v>
      </c>
      <c r="D9" s="5">
        <f>+J9/11*8</f>
        <v>0</v>
      </c>
      <c r="E9" s="5">
        <f>+J9/11*9</f>
        <v>0</v>
      </c>
      <c r="F9" s="5">
        <f>+J9/11*10</f>
        <v>0</v>
      </c>
      <c r="G9" s="5">
        <f>+K9</f>
        <v>0</v>
      </c>
      <c r="H9" s="5">
        <v>0</v>
      </c>
      <c r="I9" s="5">
        <v>0</v>
      </c>
      <c r="J9" s="5">
        <v>0</v>
      </c>
      <c r="K9" s="5">
        <v>0</v>
      </c>
      <c r="L9" s="5"/>
    </row>
    <row r="10" spans="1:12" x14ac:dyDescent="0.2">
      <c r="D10" s="5"/>
      <c r="E10" s="5"/>
      <c r="F10" s="5"/>
      <c r="G10" s="5"/>
      <c r="H10" s="5"/>
      <c r="I10" s="5"/>
      <c r="J10" s="5"/>
      <c r="K10" s="5"/>
      <c r="L10" s="5"/>
    </row>
    <row r="11" spans="1:12" x14ac:dyDescent="0.2">
      <c r="B11" t="s">
        <v>7</v>
      </c>
      <c r="D11" s="5">
        <f>SUM(D7:D9)</f>
        <v>10530530.719999999</v>
      </c>
      <c r="E11" s="5">
        <f t="shared" ref="E11:K11" si="0">SUM(E7:E9)</f>
        <v>11846847.059999999</v>
      </c>
      <c r="F11" s="5">
        <f t="shared" si="0"/>
        <v>13163163.4</v>
      </c>
      <c r="G11" s="5">
        <f t="shared" si="0"/>
        <v>110000</v>
      </c>
      <c r="H11" s="5">
        <f t="shared" si="0"/>
        <v>0</v>
      </c>
      <c r="I11" s="5">
        <f t="shared" si="0"/>
        <v>0</v>
      </c>
      <c r="J11" s="5">
        <f t="shared" si="0"/>
        <v>14404479.739999998</v>
      </c>
      <c r="K11" s="5">
        <f t="shared" si="0"/>
        <v>110000</v>
      </c>
      <c r="L11" s="5"/>
    </row>
    <row r="12" spans="1:12" x14ac:dyDescent="0.2">
      <c r="D12" s="5"/>
      <c r="E12" s="5"/>
      <c r="F12" s="5"/>
      <c r="G12" s="5"/>
      <c r="H12" s="5"/>
      <c r="I12" s="5"/>
      <c r="J12" s="5"/>
      <c r="K12" s="5"/>
      <c r="L12" s="5"/>
    </row>
    <row r="13" spans="1:12" x14ac:dyDescent="0.2">
      <c r="D13" s="5"/>
      <c r="E13" s="5"/>
      <c r="F13" s="5"/>
      <c r="G13" s="5"/>
      <c r="H13" s="5"/>
      <c r="I13" s="5"/>
      <c r="J13" s="5"/>
      <c r="K13" s="5"/>
      <c r="L13" s="5"/>
    </row>
    <row r="14" spans="1:12" x14ac:dyDescent="0.2">
      <c r="B14" t="s">
        <v>8</v>
      </c>
      <c r="D14" s="5">
        <f>(+J14/11*8)+(I14*1.2)+(H14*1.4)</f>
        <v>36094226.850909092</v>
      </c>
      <c r="E14" s="5">
        <f>(+J14/11*9)+(I14*1.3)+(H14*1.6)</f>
        <v>40454536.077272728</v>
      </c>
      <c r="F14" s="5">
        <f>(+J14/11*10)+(I14*0.4)+(H14*0.8)</f>
        <v>38315990.663636364</v>
      </c>
      <c r="G14" s="5">
        <f>+K14+(I14*0.5)+H14</f>
        <v>5155918</v>
      </c>
      <c r="H14" s="5">
        <v>2312981.36</v>
      </c>
      <c r="I14" s="5">
        <v>4185873.28</v>
      </c>
      <c r="J14" s="5">
        <v>38270381.890000001</v>
      </c>
      <c r="K14" s="5">
        <v>750000</v>
      </c>
      <c r="L14" s="5"/>
    </row>
    <row r="15" spans="1:12" x14ac:dyDescent="0.2">
      <c r="D15" s="5"/>
      <c r="E15" s="5"/>
      <c r="F15" s="5"/>
      <c r="G15" s="5"/>
      <c r="H15" s="5"/>
      <c r="I15" s="5"/>
      <c r="J15" s="5"/>
      <c r="K15" s="5"/>
      <c r="L15" s="5"/>
    </row>
    <row r="16" spans="1:12" x14ac:dyDescent="0.2">
      <c r="A16" s="6" t="s">
        <v>11</v>
      </c>
      <c r="D16" s="5"/>
      <c r="E16" s="5"/>
      <c r="F16" s="5"/>
      <c r="G16" s="5"/>
      <c r="H16" s="5"/>
      <c r="I16" s="5"/>
      <c r="J16" s="5"/>
      <c r="K16" s="5"/>
      <c r="L16" s="5"/>
    </row>
    <row r="17" spans="1:12" x14ac:dyDescent="0.2">
      <c r="B17" t="s">
        <v>1</v>
      </c>
      <c r="C17" s="2" t="s">
        <v>2</v>
      </c>
      <c r="D17" s="5">
        <f>(+J17/60*57)</f>
        <v>41557.816500000001</v>
      </c>
      <c r="E17" s="5">
        <f>(+J17/60*58)</f>
        <v>42286.901000000005</v>
      </c>
      <c r="F17" s="5">
        <f>(+J17/60*59)</f>
        <v>43015.985500000003</v>
      </c>
      <c r="G17" s="5">
        <f>+J17</f>
        <v>43745.07</v>
      </c>
      <c r="H17" s="5">
        <v>0</v>
      </c>
      <c r="I17" s="5">
        <v>0</v>
      </c>
      <c r="J17" s="5">
        <v>43745.07</v>
      </c>
      <c r="K17" s="5"/>
      <c r="L17" s="5"/>
    </row>
    <row r="18" spans="1:12" x14ac:dyDescent="0.2">
      <c r="B18" t="s">
        <v>3</v>
      </c>
      <c r="C18" s="2" t="s">
        <v>4</v>
      </c>
      <c r="D18" s="5">
        <f>(+J18/60*57)</f>
        <v>15522.43</v>
      </c>
      <c r="E18" s="5">
        <f>(+J18/60*58)</f>
        <v>15794.753333333332</v>
      </c>
      <c r="F18" s="5">
        <f>(+J18/60*59)</f>
        <v>16067.076666666666</v>
      </c>
      <c r="G18" s="5">
        <f>+J18</f>
        <v>16339.4</v>
      </c>
      <c r="H18" s="5">
        <v>0</v>
      </c>
      <c r="I18" s="5">
        <v>0</v>
      </c>
      <c r="J18" s="5">
        <v>16339.4</v>
      </c>
      <c r="K18" s="5"/>
      <c r="L18" s="5"/>
    </row>
    <row r="19" spans="1:12" x14ac:dyDescent="0.2">
      <c r="B19" t="s">
        <v>5</v>
      </c>
      <c r="C19" s="2" t="s">
        <v>6</v>
      </c>
      <c r="D19" s="5">
        <f>(+J19/60*57)</f>
        <v>0</v>
      </c>
      <c r="E19" s="5">
        <f>(+J19/60*58)</f>
        <v>0</v>
      </c>
      <c r="F19" s="5">
        <f>(+J19/60*59)</f>
        <v>0</v>
      </c>
      <c r="G19" s="5">
        <f>+J19</f>
        <v>0</v>
      </c>
      <c r="H19" s="5">
        <v>0</v>
      </c>
      <c r="I19" s="5">
        <v>0</v>
      </c>
      <c r="J19" s="5">
        <v>0</v>
      </c>
      <c r="K19" s="5"/>
      <c r="L19" s="5"/>
    </row>
    <row r="20" spans="1:12" x14ac:dyDescent="0.2">
      <c r="D20" s="5"/>
      <c r="E20" s="5"/>
      <c r="F20" s="5"/>
      <c r="G20" s="5"/>
      <c r="H20" s="5"/>
      <c r="I20" s="5"/>
      <c r="J20" s="5"/>
      <c r="K20" s="5"/>
      <c r="L20" s="5"/>
    </row>
    <row r="21" spans="1:12" x14ac:dyDescent="0.2">
      <c r="B21" t="s">
        <v>7</v>
      </c>
      <c r="D21" s="5">
        <f t="shared" ref="D21:J21" si="1">SUM(D17:D19)</f>
        <v>57080.246500000001</v>
      </c>
      <c r="E21" s="5">
        <f t="shared" si="1"/>
        <v>58081.654333333339</v>
      </c>
      <c r="F21" s="5">
        <f t="shared" si="1"/>
        <v>59083.06216666667</v>
      </c>
      <c r="G21" s="5">
        <f t="shared" si="1"/>
        <v>60084.47</v>
      </c>
      <c r="H21" s="5">
        <f t="shared" si="1"/>
        <v>0</v>
      </c>
      <c r="I21" s="5">
        <f t="shared" si="1"/>
        <v>0</v>
      </c>
      <c r="J21" s="5">
        <f t="shared" si="1"/>
        <v>60084.47</v>
      </c>
      <c r="K21" s="5"/>
      <c r="L21" s="5"/>
    </row>
    <row r="22" spans="1:12" x14ac:dyDescent="0.2">
      <c r="D22" s="5"/>
      <c r="E22" s="5"/>
      <c r="F22" s="5"/>
      <c r="G22" s="5"/>
      <c r="H22" s="5"/>
      <c r="I22" s="5"/>
      <c r="J22" s="5"/>
      <c r="K22" s="5"/>
      <c r="L22" s="5"/>
    </row>
    <row r="23" spans="1:12" x14ac:dyDescent="0.2">
      <c r="D23" s="5"/>
      <c r="E23" s="5"/>
      <c r="F23" s="5"/>
      <c r="G23" s="5"/>
      <c r="H23" s="5"/>
      <c r="I23" s="5"/>
      <c r="J23" s="5"/>
      <c r="K23" s="5"/>
      <c r="L23" s="5"/>
    </row>
    <row r="24" spans="1:12" x14ac:dyDescent="0.2">
      <c r="B24" t="s">
        <v>8</v>
      </c>
      <c r="D24" s="5">
        <f>(+J24/60*57)+(I24/59*57)</f>
        <v>696230.57936440676</v>
      </c>
      <c r="E24" s="5">
        <f>(+J24/60*58)+(I24/59*58)</f>
        <v>708445.15093220328</v>
      </c>
      <c r="F24" s="5">
        <f>(+J24/60*59)+I24</f>
        <v>720659.72249999992</v>
      </c>
      <c r="G24" s="5">
        <f>+J24</f>
        <v>120550.05</v>
      </c>
      <c r="H24" s="5">
        <v>0</v>
      </c>
      <c r="I24" s="5">
        <v>602118.84</v>
      </c>
      <c r="J24" s="5">
        <v>120550.05</v>
      </c>
      <c r="K24" s="5"/>
      <c r="L24" s="5"/>
    </row>
    <row r="25" spans="1:12" x14ac:dyDescent="0.2">
      <c r="D25" s="5"/>
      <c r="E25" s="5"/>
      <c r="F25" s="5"/>
      <c r="G25" s="5"/>
      <c r="H25" s="5"/>
      <c r="I25" s="5"/>
      <c r="J25" s="5"/>
      <c r="K25" s="5"/>
      <c r="L25" s="5"/>
    </row>
    <row r="26" spans="1:12" x14ac:dyDescent="0.2">
      <c r="A26" s="6" t="s">
        <v>12</v>
      </c>
      <c r="D26" s="5"/>
      <c r="E26" s="5"/>
      <c r="F26" s="5"/>
      <c r="G26" s="5"/>
      <c r="H26" s="5"/>
      <c r="I26" s="5"/>
      <c r="J26" s="5"/>
      <c r="K26" s="5"/>
      <c r="L26" s="5"/>
    </row>
    <row r="27" spans="1:12" x14ac:dyDescent="0.2">
      <c r="B27" t="s">
        <v>1</v>
      </c>
      <c r="C27" s="2" t="s">
        <v>2</v>
      </c>
      <c r="D27" s="5">
        <f>(+J27/11*8)</f>
        <v>1744267.7672727273</v>
      </c>
      <c r="E27" s="5">
        <f>(+J27/11*9)</f>
        <v>1962301.2381818183</v>
      </c>
      <c r="F27" s="5">
        <f>(+J27/11*10)</f>
        <v>2180334.709090909</v>
      </c>
      <c r="G27" s="5">
        <f>+K27</f>
        <v>0</v>
      </c>
      <c r="H27" s="5">
        <v>0</v>
      </c>
      <c r="I27" s="5">
        <v>0</v>
      </c>
      <c r="J27" s="5">
        <v>2398368.1800000002</v>
      </c>
      <c r="K27" s="5"/>
      <c r="L27" s="5"/>
    </row>
    <row r="28" spans="1:12" x14ac:dyDescent="0.2">
      <c r="B28" t="s">
        <v>3</v>
      </c>
      <c r="C28" s="2" t="s">
        <v>4</v>
      </c>
      <c r="D28" s="5">
        <f>(+J28/11*8)</f>
        <v>807335.12</v>
      </c>
      <c r="E28" s="5">
        <f>(+J28/11*9)</f>
        <v>908252.01</v>
      </c>
      <c r="F28" s="5">
        <f>(+J28/11*10)</f>
        <v>1009168.9</v>
      </c>
      <c r="G28" s="5">
        <f>+K28</f>
        <v>0</v>
      </c>
      <c r="H28" s="5">
        <v>0</v>
      </c>
      <c r="I28" s="5">
        <v>0</v>
      </c>
      <c r="J28" s="5">
        <v>1110085.79</v>
      </c>
      <c r="K28" s="5"/>
      <c r="L28" s="5"/>
    </row>
    <row r="29" spans="1:12" x14ac:dyDescent="0.2">
      <c r="B29" t="s">
        <v>5</v>
      </c>
      <c r="C29" s="2" t="s">
        <v>6</v>
      </c>
      <c r="D29" s="5">
        <f>(+J29/11*8)</f>
        <v>0</v>
      </c>
      <c r="E29" s="5">
        <f>(+J29/11*9)</f>
        <v>0</v>
      </c>
      <c r="F29" s="5">
        <f>(+J29/11*10)</f>
        <v>0</v>
      </c>
      <c r="G29" s="5">
        <f>+K29</f>
        <v>0</v>
      </c>
      <c r="H29" s="5">
        <v>0</v>
      </c>
      <c r="I29" s="5">
        <v>0</v>
      </c>
      <c r="J29" s="5"/>
      <c r="K29" s="5"/>
      <c r="L29" s="5"/>
    </row>
    <row r="30" spans="1:12" x14ac:dyDescent="0.2">
      <c r="D30" s="5"/>
      <c r="E30" s="5"/>
      <c r="F30" s="5"/>
      <c r="G30" s="5"/>
      <c r="H30" s="5"/>
      <c r="I30" s="5"/>
      <c r="J30" s="5"/>
      <c r="K30" s="5"/>
      <c r="L30" s="5"/>
    </row>
    <row r="31" spans="1:12" x14ac:dyDescent="0.2">
      <c r="B31" t="s">
        <v>7</v>
      </c>
      <c r="D31" s="5">
        <f>SUM(D27:D29)</f>
        <v>2551602.8872727272</v>
      </c>
      <c r="E31" s="5">
        <f>SUM(E27:E29)</f>
        <v>2870553.2481818181</v>
      </c>
      <c r="F31" s="5">
        <f>SUM(F27:F29)</f>
        <v>3189503.6090909089</v>
      </c>
      <c r="G31" s="5">
        <f>SUM(G27:G29)</f>
        <v>0</v>
      </c>
      <c r="H31" s="5"/>
      <c r="I31" s="5"/>
      <c r="J31" s="5">
        <f>SUM(J27:J29)</f>
        <v>3508453.97</v>
      </c>
      <c r="K31" s="5"/>
      <c r="L31" s="5"/>
    </row>
    <row r="32" spans="1:12" x14ac:dyDescent="0.2">
      <c r="D32" s="5"/>
      <c r="E32" s="5"/>
      <c r="F32" s="5"/>
      <c r="G32" s="5"/>
      <c r="H32" s="5"/>
      <c r="I32" s="5"/>
      <c r="J32" s="5"/>
      <c r="K32" s="5"/>
      <c r="L32" s="5"/>
    </row>
    <row r="33" spans="1:12" x14ac:dyDescent="0.2">
      <c r="D33" s="5"/>
      <c r="E33" s="5"/>
      <c r="F33" s="5"/>
      <c r="G33" s="5"/>
      <c r="H33" s="5"/>
      <c r="I33" s="5"/>
      <c r="J33" s="5"/>
      <c r="K33" s="5"/>
      <c r="L33" s="5"/>
    </row>
    <row r="34" spans="1:12" x14ac:dyDescent="0.2">
      <c r="B34" t="s">
        <v>8</v>
      </c>
      <c r="D34" s="5">
        <f>(+J34/11*8)+(I34*1.2)+(H34*1.4)</f>
        <v>8134820.2963636369</v>
      </c>
      <c r="E34" s="5">
        <f>(+J34/11*9)+(I34*1.3)+(H34*1.6)</f>
        <v>9110997.3509090915</v>
      </c>
      <c r="F34" s="5">
        <f>(+J34/11*10)+(I34*0.4)+(H34*0.8)</f>
        <v>8788321.8454545457</v>
      </c>
      <c r="G34" s="5">
        <f>(+I34*0.5)+(H34)</f>
        <v>811207.25</v>
      </c>
      <c r="H34" s="5">
        <v>323561.94</v>
      </c>
      <c r="I34" s="5">
        <v>975290.62</v>
      </c>
      <c r="J34" s="5">
        <v>8953291.6500000004</v>
      </c>
      <c r="K34" s="5"/>
      <c r="L34" s="5"/>
    </row>
    <row r="35" spans="1:12" x14ac:dyDescent="0.2">
      <c r="D35" s="5"/>
      <c r="E35" s="5"/>
      <c r="F35" s="5"/>
      <c r="G35" s="5"/>
      <c r="H35" s="5"/>
      <c r="I35" s="5"/>
      <c r="J35" s="5"/>
      <c r="K35" s="5"/>
      <c r="L35" s="5"/>
    </row>
    <row r="36" spans="1:12" x14ac:dyDescent="0.2">
      <c r="A36" s="6" t="s">
        <v>13</v>
      </c>
      <c r="D36" s="5"/>
      <c r="E36" s="5"/>
      <c r="F36" s="5"/>
      <c r="G36" s="5"/>
      <c r="H36" s="5"/>
      <c r="I36" s="5"/>
      <c r="J36" s="5"/>
      <c r="K36" s="5"/>
      <c r="L36" s="5"/>
    </row>
    <row r="37" spans="1:12" x14ac:dyDescent="0.2">
      <c r="B37" t="s">
        <v>1</v>
      </c>
      <c r="C37" s="2" t="s">
        <v>2</v>
      </c>
      <c r="D37" s="5">
        <f>(+J37/11*8)</f>
        <v>340952.72</v>
      </c>
      <c r="E37" s="5">
        <f>(+J37/11*9)</f>
        <v>383571.80999999994</v>
      </c>
      <c r="F37" s="5">
        <f>(+J37/11*10)</f>
        <v>426190.89999999997</v>
      </c>
      <c r="G37" s="5">
        <f>+K37</f>
        <v>0</v>
      </c>
      <c r="H37" s="5">
        <v>0</v>
      </c>
      <c r="I37" s="5">
        <v>0</v>
      </c>
      <c r="J37" s="5">
        <v>468809.99</v>
      </c>
      <c r="K37" s="5"/>
      <c r="L37" s="5"/>
    </row>
    <row r="38" spans="1:12" x14ac:dyDescent="0.2">
      <c r="B38" t="s">
        <v>3</v>
      </c>
      <c r="C38" s="2" t="s">
        <v>4</v>
      </c>
      <c r="D38" s="5">
        <f>(+J38/11*8)</f>
        <v>144787.76</v>
      </c>
      <c r="E38" s="5">
        <f>(+J38/11*9)</f>
        <v>162886.23000000001</v>
      </c>
      <c r="F38" s="5">
        <f>(+J38/11*10)</f>
        <v>180984.7</v>
      </c>
      <c r="G38" s="5">
        <f>+K38</f>
        <v>0</v>
      </c>
      <c r="H38" s="5">
        <v>0</v>
      </c>
      <c r="I38" s="5">
        <v>0</v>
      </c>
      <c r="J38" s="5">
        <v>199083.17</v>
      </c>
      <c r="K38" s="5"/>
      <c r="L38" s="5"/>
    </row>
    <row r="39" spans="1:12" x14ac:dyDescent="0.2">
      <c r="B39" t="s">
        <v>5</v>
      </c>
      <c r="C39" s="2" t="s">
        <v>6</v>
      </c>
      <c r="D39" s="5">
        <f>(+J39/11*8)</f>
        <v>0</v>
      </c>
      <c r="E39" s="5">
        <f>(+J39/11*9)</f>
        <v>0</v>
      </c>
      <c r="F39" s="5">
        <f>(+J39/11*10)</f>
        <v>0</v>
      </c>
      <c r="G39" s="5">
        <f>+K39</f>
        <v>0</v>
      </c>
      <c r="H39" s="5">
        <v>0</v>
      </c>
      <c r="I39" s="5">
        <v>0</v>
      </c>
      <c r="J39" s="5"/>
      <c r="K39" s="5"/>
      <c r="L39" s="5"/>
    </row>
    <row r="40" spans="1:12" x14ac:dyDescent="0.2">
      <c r="D40" s="5"/>
      <c r="E40" s="5"/>
      <c r="F40" s="5"/>
      <c r="G40" s="5"/>
      <c r="H40" s="5"/>
      <c r="I40" s="5"/>
      <c r="J40" s="5"/>
      <c r="K40" s="5"/>
      <c r="L40" s="5"/>
    </row>
    <row r="41" spans="1:12" x14ac:dyDescent="0.2">
      <c r="B41" t="s">
        <v>7</v>
      </c>
      <c r="D41" s="5">
        <f t="shared" ref="D41:J41" si="2">SUM(D37:D39)</f>
        <v>485740.48</v>
      </c>
      <c r="E41" s="5">
        <f t="shared" si="2"/>
        <v>546458.03999999992</v>
      </c>
      <c r="F41" s="5">
        <f t="shared" si="2"/>
        <v>607175.6</v>
      </c>
      <c r="G41" s="5">
        <f t="shared" si="2"/>
        <v>0</v>
      </c>
      <c r="H41" s="5">
        <f t="shared" si="2"/>
        <v>0</v>
      </c>
      <c r="I41" s="5">
        <f t="shared" si="2"/>
        <v>0</v>
      </c>
      <c r="J41" s="5">
        <f t="shared" si="2"/>
        <v>667893.16</v>
      </c>
      <c r="K41" s="5"/>
      <c r="L41" s="5"/>
    </row>
    <row r="42" spans="1:12" x14ac:dyDescent="0.2">
      <c r="D42" s="5"/>
      <c r="E42" s="5"/>
      <c r="F42" s="5"/>
      <c r="G42" s="5"/>
      <c r="H42" s="5"/>
      <c r="I42" s="5"/>
      <c r="J42" s="5"/>
      <c r="K42" s="5"/>
      <c r="L42" s="5"/>
    </row>
    <row r="43" spans="1:12" x14ac:dyDescent="0.2">
      <c r="D43" s="5"/>
      <c r="E43" s="5"/>
      <c r="F43" s="5"/>
      <c r="G43" s="5"/>
      <c r="H43" s="5"/>
      <c r="I43" s="5"/>
      <c r="J43" s="5"/>
      <c r="K43" s="5"/>
      <c r="L43" s="5"/>
    </row>
    <row r="44" spans="1:12" x14ac:dyDescent="0.2">
      <c r="B44" t="s">
        <v>8</v>
      </c>
      <c r="D44" s="5">
        <f>(+J44/11*8)+(I44*1.2)+(H44*1.4)</f>
        <v>1949336.3770909091</v>
      </c>
      <c r="E44" s="5">
        <f>(+J44/11*9)+(I44*1.3)+(H44*1.6)</f>
        <v>2185735.6897272728</v>
      </c>
      <c r="F44" s="5">
        <f>(+J44/11*10)+(I44*0.4)+(H44*0.8)</f>
        <v>2052777.9923636366</v>
      </c>
      <c r="G44" s="5">
        <f>(+I44*0.5)+(H44)</f>
        <v>259345.94500000001</v>
      </c>
      <c r="H44" s="5">
        <v>149334.88</v>
      </c>
      <c r="I44" s="5">
        <v>220022.13</v>
      </c>
      <c r="J44" s="5">
        <v>2029831.36</v>
      </c>
      <c r="K44" s="5"/>
      <c r="L44" s="5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dtaylor3</dc:creator>
  <cp:lastModifiedBy>Jan Havlíček</cp:lastModifiedBy>
  <dcterms:created xsi:type="dcterms:W3CDTF">2001-11-26T22:17:42Z</dcterms:created>
  <dcterms:modified xsi:type="dcterms:W3CDTF">2023-09-15T16:10:38Z</dcterms:modified>
</cp:coreProperties>
</file>