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C93E88-1EA4-4B18-9415-8D7E2280519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7" r:id="rId1"/>
    <sheet name="Lumberton O&amp;M" sheetId="1" r:id="rId2"/>
    <sheet name="Elizabethtown O&amp;M" sheetId="2" r:id="rId3"/>
    <sheet name="Power Plant Payroll" sheetId="5" r:id="rId4"/>
    <sheet name="Inflation" sheetId="6" r:id="rId5"/>
  </sheets>
  <externalReferences>
    <externalReference r:id="rId6"/>
  </externalReferences>
  <definedNames>
    <definedName name="base">[1]ASS!$D$25</definedName>
    <definedName name="_xlnm.Print_Area" localSheetId="2">'Elizabethtown O&amp;M'!$A$1:$S$182</definedName>
    <definedName name="_xlnm.Print_Area" localSheetId="1">'Lumberton O&amp;M'!$A$1:$U$184</definedName>
    <definedName name="_xlnm.Print_Area" localSheetId="3">'Power Plant Payroll'!$A$1:$AB$75</definedName>
    <definedName name="_xlnm.Print_Area" localSheetId="0">Summary!$A$1:$J$26</definedName>
    <definedName name="sale_date">[1]ASS!$J$54</definedName>
    <definedName name="Scenario">#REF!</definedName>
    <definedName name="wcap_int">[1]ASS!$K$46</definedName>
  </definedNames>
  <calcPr calcId="0"/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B44" i="2"/>
  <c r="C44" i="2"/>
  <c r="D44" i="2"/>
  <c r="E44" i="2"/>
  <c r="F44" i="2"/>
  <c r="G44" i="2"/>
  <c r="H44" i="2"/>
  <c r="I44" i="2"/>
  <c r="B55" i="2"/>
  <c r="C55" i="2"/>
  <c r="D55" i="2"/>
  <c r="E55" i="2"/>
  <c r="F55" i="2"/>
  <c r="G55" i="2"/>
  <c r="H55" i="2"/>
  <c r="I55" i="2"/>
  <c r="B62" i="2"/>
  <c r="C62" i="2"/>
  <c r="D62" i="2"/>
  <c r="E62" i="2"/>
  <c r="F62" i="2"/>
  <c r="G62" i="2"/>
  <c r="H62" i="2"/>
  <c r="I62" i="2"/>
  <c r="B70" i="2"/>
  <c r="C70" i="2"/>
  <c r="D70" i="2"/>
  <c r="E70" i="2"/>
  <c r="F70" i="2"/>
  <c r="G70" i="2"/>
  <c r="H70" i="2"/>
  <c r="I70" i="2"/>
  <c r="B84" i="2"/>
  <c r="C84" i="2"/>
  <c r="D84" i="2"/>
  <c r="E84" i="2"/>
  <c r="F84" i="2"/>
  <c r="G84" i="2"/>
  <c r="H84" i="2"/>
  <c r="I84" i="2"/>
  <c r="B89" i="2"/>
  <c r="C89" i="2"/>
  <c r="D89" i="2"/>
  <c r="E89" i="2"/>
  <c r="F89" i="2"/>
  <c r="G89" i="2"/>
  <c r="H89" i="2"/>
  <c r="I89" i="2"/>
  <c r="B93" i="2"/>
  <c r="C93" i="2"/>
  <c r="D93" i="2"/>
  <c r="E93" i="2"/>
  <c r="F93" i="2"/>
  <c r="G93" i="2"/>
  <c r="H93" i="2"/>
  <c r="I93" i="2"/>
  <c r="B100" i="2"/>
  <c r="C100" i="2"/>
  <c r="D100" i="2"/>
  <c r="E100" i="2"/>
  <c r="F100" i="2"/>
  <c r="G100" i="2"/>
  <c r="H100" i="2"/>
  <c r="I100" i="2"/>
  <c r="B107" i="2"/>
  <c r="C107" i="2"/>
  <c r="D107" i="2"/>
  <c r="E107" i="2"/>
  <c r="F107" i="2"/>
  <c r="G107" i="2"/>
  <c r="H107" i="2"/>
  <c r="I107" i="2"/>
  <c r="B132" i="2"/>
  <c r="C132" i="2"/>
  <c r="D132" i="2"/>
  <c r="E132" i="2"/>
  <c r="F132" i="2"/>
  <c r="G132" i="2"/>
  <c r="H132" i="2"/>
  <c r="I132" i="2"/>
  <c r="B138" i="2"/>
  <c r="C138" i="2"/>
  <c r="D138" i="2"/>
  <c r="E138" i="2"/>
  <c r="F138" i="2"/>
  <c r="G138" i="2"/>
  <c r="H138" i="2"/>
  <c r="I138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3" i="2"/>
  <c r="C143" i="2"/>
  <c r="D143" i="2"/>
  <c r="E143" i="2"/>
  <c r="F143" i="2"/>
  <c r="G143" i="2"/>
  <c r="H143" i="2"/>
  <c r="I143" i="2"/>
  <c r="B145" i="2"/>
  <c r="C145" i="2"/>
  <c r="D145" i="2"/>
  <c r="E145" i="2"/>
  <c r="F145" i="2"/>
  <c r="G145" i="2"/>
  <c r="H145" i="2"/>
  <c r="I145" i="2"/>
  <c r="B147" i="2"/>
  <c r="C147" i="2"/>
  <c r="D147" i="2"/>
  <c r="E147" i="2"/>
  <c r="F147" i="2"/>
  <c r="G147" i="2"/>
  <c r="H147" i="2"/>
  <c r="I147" i="2"/>
  <c r="B170" i="2"/>
  <c r="C4" i="6"/>
  <c r="D4" i="6"/>
  <c r="E4" i="6"/>
  <c r="F4" i="6"/>
  <c r="G4" i="6"/>
  <c r="H4" i="6"/>
  <c r="I4" i="6"/>
  <c r="J4" i="6"/>
  <c r="B13" i="1"/>
  <c r="C13" i="1"/>
  <c r="D13" i="1"/>
  <c r="E13" i="1"/>
  <c r="F13" i="1"/>
  <c r="G13" i="1"/>
  <c r="H13" i="1"/>
  <c r="I13" i="1"/>
  <c r="B45" i="1"/>
  <c r="C45" i="1"/>
  <c r="D45" i="1"/>
  <c r="E45" i="1"/>
  <c r="F45" i="1"/>
  <c r="G45" i="1"/>
  <c r="H45" i="1"/>
  <c r="I45" i="1"/>
  <c r="B56" i="1"/>
  <c r="C56" i="1"/>
  <c r="D56" i="1"/>
  <c r="E56" i="1"/>
  <c r="F56" i="1"/>
  <c r="G56" i="1"/>
  <c r="H56" i="1"/>
  <c r="I56" i="1"/>
  <c r="B72" i="1"/>
  <c r="C72" i="1"/>
  <c r="D72" i="1"/>
  <c r="E72" i="1"/>
  <c r="F72" i="1"/>
  <c r="G72" i="1"/>
  <c r="H72" i="1"/>
  <c r="I72" i="1"/>
  <c r="B85" i="1"/>
  <c r="C85" i="1"/>
  <c r="D85" i="1"/>
  <c r="E85" i="1"/>
  <c r="F85" i="1"/>
  <c r="G85" i="1"/>
  <c r="H85" i="1"/>
  <c r="I85" i="1"/>
  <c r="B91" i="1"/>
  <c r="C91" i="1"/>
  <c r="D91" i="1"/>
  <c r="E91" i="1"/>
  <c r="F91" i="1"/>
  <c r="G91" i="1"/>
  <c r="H91" i="1"/>
  <c r="I91" i="1"/>
  <c r="B95" i="1"/>
  <c r="C95" i="1"/>
  <c r="D95" i="1"/>
  <c r="E95" i="1"/>
  <c r="F95" i="1"/>
  <c r="G95" i="1"/>
  <c r="H95" i="1"/>
  <c r="I95" i="1"/>
  <c r="B101" i="1"/>
  <c r="C101" i="1"/>
  <c r="D101" i="1"/>
  <c r="E101" i="1"/>
  <c r="F101" i="1"/>
  <c r="G101" i="1"/>
  <c r="H101" i="1"/>
  <c r="I101" i="1"/>
  <c r="B108" i="1"/>
  <c r="C108" i="1"/>
  <c r="D108" i="1"/>
  <c r="E108" i="1"/>
  <c r="F108" i="1"/>
  <c r="G108" i="1"/>
  <c r="H108" i="1"/>
  <c r="I108" i="1"/>
  <c r="B128" i="1"/>
  <c r="C128" i="1"/>
  <c r="D128" i="1"/>
  <c r="E128" i="1"/>
  <c r="F128" i="1"/>
  <c r="G128" i="1"/>
  <c r="H128" i="1"/>
  <c r="I128" i="1"/>
  <c r="B134" i="1"/>
  <c r="C134" i="1"/>
  <c r="D134" i="1"/>
  <c r="E134" i="1"/>
  <c r="F134" i="1"/>
  <c r="G134" i="1"/>
  <c r="H134" i="1"/>
  <c r="I134" i="1"/>
  <c r="B142" i="1"/>
  <c r="C142" i="1"/>
  <c r="D142" i="1"/>
  <c r="E142" i="1"/>
  <c r="F142" i="1"/>
  <c r="G142" i="1"/>
  <c r="H142" i="1"/>
  <c r="I142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1" i="1"/>
  <c r="C151" i="1"/>
  <c r="D151" i="1"/>
  <c r="E151" i="1"/>
  <c r="F151" i="1"/>
  <c r="G151" i="1"/>
  <c r="H151" i="1"/>
  <c r="I151" i="1"/>
  <c r="B153" i="1"/>
  <c r="C153" i="1"/>
  <c r="D153" i="1"/>
  <c r="E153" i="1"/>
  <c r="F153" i="1"/>
  <c r="G153" i="1"/>
  <c r="H153" i="1"/>
  <c r="I153" i="1"/>
  <c r="B155" i="1"/>
  <c r="C155" i="1"/>
  <c r="D155" i="1"/>
  <c r="E155" i="1"/>
  <c r="F155" i="1"/>
  <c r="G155" i="1"/>
  <c r="H155" i="1"/>
  <c r="I155" i="1"/>
  <c r="B175" i="1"/>
  <c r="E5" i="5"/>
  <c r="F5" i="5"/>
  <c r="G5" i="5"/>
  <c r="H5" i="5"/>
  <c r="I5" i="5"/>
  <c r="J5" i="5"/>
  <c r="K5" i="5"/>
  <c r="C6" i="5"/>
  <c r="E6" i="5"/>
  <c r="F6" i="5"/>
  <c r="G6" i="5"/>
  <c r="H6" i="5"/>
  <c r="I6" i="5"/>
  <c r="J6" i="5"/>
  <c r="K6" i="5"/>
  <c r="C7" i="5"/>
  <c r="E7" i="5"/>
  <c r="F7" i="5"/>
  <c r="G7" i="5"/>
  <c r="H7" i="5"/>
  <c r="I7" i="5"/>
  <c r="J7" i="5"/>
  <c r="K7" i="5"/>
  <c r="C8" i="5"/>
  <c r="E8" i="5"/>
  <c r="F8" i="5"/>
  <c r="G8" i="5"/>
  <c r="H8" i="5"/>
  <c r="I8" i="5"/>
  <c r="J8" i="5"/>
  <c r="K8" i="5"/>
  <c r="C9" i="5"/>
  <c r="E9" i="5"/>
  <c r="F9" i="5"/>
  <c r="G9" i="5"/>
  <c r="H9" i="5"/>
  <c r="I9" i="5"/>
  <c r="J9" i="5"/>
  <c r="K9" i="5"/>
  <c r="C10" i="5"/>
  <c r="E10" i="5"/>
  <c r="F10" i="5"/>
  <c r="G10" i="5"/>
  <c r="H10" i="5"/>
  <c r="I10" i="5"/>
  <c r="J10" i="5"/>
  <c r="K10" i="5"/>
  <c r="U18" i="5"/>
  <c r="W18" i="5"/>
  <c r="X18" i="5"/>
  <c r="AA18" i="5"/>
  <c r="U19" i="5"/>
  <c r="W19" i="5"/>
  <c r="X19" i="5"/>
  <c r="AA19" i="5"/>
  <c r="U20" i="5"/>
  <c r="V20" i="5"/>
  <c r="W20" i="5"/>
  <c r="X20" i="5"/>
  <c r="AA20" i="5"/>
  <c r="G21" i="5"/>
  <c r="K21" i="5"/>
  <c r="M21" i="5"/>
  <c r="O21" i="5"/>
  <c r="P21" i="5"/>
  <c r="R21" i="5"/>
  <c r="S21" i="5"/>
  <c r="U21" i="5"/>
  <c r="V21" i="5"/>
  <c r="W21" i="5"/>
  <c r="X21" i="5"/>
  <c r="AA21" i="5"/>
  <c r="G22" i="5"/>
  <c r="K22" i="5"/>
  <c r="M22" i="5"/>
  <c r="O22" i="5"/>
  <c r="P22" i="5"/>
  <c r="R22" i="5"/>
  <c r="S22" i="5"/>
  <c r="U22" i="5"/>
  <c r="V22" i="5"/>
  <c r="W22" i="5"/>
  <c r="X22" i="5"/>
  <c r="AA22" i="5"/>
  <c r="G23" i="5"/>
  <c r="K23" i="5"/>
  <c r="M23" i="5"/>
  <c r="O23" i="5"/>
  <c r="P23" i="5"/>
  <c r="R23" i="5"/>
  <c r="S23" i="5"/>
  <c r="U23" i="5"/>
  <c r="V23" i="5"/>
  <c r="W23" i="5"/>
  <c r="X23" i="5"/>
  <c r="AA23" i="5"/>
  <c r="G24" i="5"/>
  <c r="K24" i="5"/>
  <c r="M24" i="5"/>
  <c r="O24" i="5"/>
  <c r="P24" i="5"/>
  <c r="R24" i="5"/>
  <c r="S24" i="5"/>
  <c r="U24" i="5"/>
  <c r="V24" i="5"/>
  <c r="W24" i="5"/>
  <c r="X24" i="5"/>
  <c r="AA24" i="5"/>
  <c r="G25" i="5"/>
  <c r="K25" i="5"/>
  <c r="M25" i="5"/>
  <c r="O25" i="5"/>
  <c r="P25" i="5"/>
  <c r="R25" i="5"/>
  <c r="S25" i="5"/>
  <c r="U25" i="5"/>
  <c r="V25" i="5"/>
  <c r="W25" i="5"/>
  <c r="X25" i="5"/>
  <c r="AA25" i="5"/>
  <c r="G26" i="5"/>
  <c r="K26" i="5"/>
  <c r="M26" i="5"/>
  <c r="O26" i="5"/>
  <c r="P26" i="5"/>
  <c r="R26" i="5"/>
  <c r="S26" i="5"/>
  <c r="U26" i="5"/>
  <c r="V26" i="5"/>
  <c r="W26" i="5"/>
  <c r="X26" i="5"/>
  <c r="AA26" i="5"/>
  <c r="G27" i="5"/>
  <c r="K27" i="5"/>
  <c r="M27" i="5"/>
  <c r="O27" i="5"/>
  <c r="P27" i="5"/>
  <c r="R27" i="5"/>
  <c r="S27" i="5"/>
  <c r="U27" i="5"/>
  <c r="V27" i="5"/>
  <c r="W27" i="5"/>
  <c r="X27" i="5"/>
  <c r="AA27" i="5"/>
  <c r="G28" i="5"/>
  <c r="K28" i="5"/>
  <c r="M28" i="5"/>
  <c r="O28" i="5"/>
  <c r="P28" i="5"/>
  <c r="R28" i="5"/>
  <c r="S28" i="5"/>
  <c r="U28" i="5"/>
  <c r="V28" i="5"/>
  <c r="W28" i="5"/>
  <c r="X28" i="5"/>
  <c r="AA28" i="5"/>
  <c r="G29" i="5"/>
  <c r="K29" i="5"/>
  <c r="M29" i="5"/>
  <c r="O29" i="5"/>
  <c r="P29" i="5"/>
  <c r="R29" i="5"/>
  <c r="S29" i="5"/>
  <c r="U29" i="5"/>
  <c r="V29" i="5"/>
  <c r="W29" i="5"/>
  <c r="X29" i="5"/>
  <c r="AA29" i="5"/>
  <c r="G30" i="5"/>
  <c r="K30" i="5"/>
  <c r="M30" i="5"/>
  <c r="O30" i="5"/>
  <c r="P30" i="5"/>
  <c r="R30" i="5"/>
  <c r="S30" i="5"/>
  <c r="U30" i="5"/>
  <c r="V30" i="5"/>
  <c r="W30" i="5"/>
  <c r="X30" i="5"/>
  <c r="AA30" i="5"/>
  <c r="G31" i="5"/>
  <c r="K31" i="5"/>
  <c r="M31" i="5"/>
  <c r="O31" i="5"/>
  <c r="P31" i="5"/>
  <c r="R31" i="5"/>
  <c r="S31" i="5"/>
  <c r="U31" i="5"/>
  <c r="V31" i="5"/>
  <c r="W31" i="5"/>
  <c r="X31" i="5"/>
  <c r="AA31" i="5"/>
  <c r="G32" i="5"/>
  <c r="K32" i="5"/>
  <c r="M32" i="5"/>
  <c r="O32" i="5"/>
  <c r="P32" i="5"/>
  <c r="R32" i="5"/>
  <c r="S32" i="5"/>
  <c r="U32" i="5"/>
  <c r="V32" i="5"/>
  <c r="W32" i="5"/>
  <c r="X32" i="5"/>
  <c r="AA32" i="5"/>
  <c r="G33" i="5"/>
  <c r="K33" i="5"/>
  <c r="M33" i="5"/>
  <c r="O33" i="5"/>
  <c r="P33" i="5"/>
  <c r="R33" i="5"/>
  <c r="S33" i="5"/>
  <c r="U33" i="5"/>
  <c r="V33" i="5"/>
  <c r="W33" i="5"/>
  <c r="X33" i="5"/>
  <c r="AA33" i="5"/>
  <c r="G34" i="5"/>
  <c r="K34" i="5"/>
  <c r="M34" i="5"/>
  <c r="O34" i="5"/>
  <c r="P34" i="5"/>
  <c r="R34" i="5"/>
  <c r="S34" i="5"/>
  <c r="U34" i="5"/>
  <c r="V34" i="5"/>
  <c r="W34" i="5"/>
  <c r="X34" i="5"/>
  <c r="AA34" i="5"/>
  <c r="G35" i="5"/>
  <c r="K35" i="5"/>
  <c r="M35" i="5"/>
  <c r="O35" i="5"/>
  <c r="P35" i="5"/>
  <c r="R35" i="5"/>
  <c r="S35" i="5"/>
  <c r="U35" i="5"/>
  <c r="V35" i="5"/>
  <c r="W35" i="5"/>
  <c r="X35" i="5"/>
  <c r="AA35" i="5"/>
  <c r="G36" i="5"/>
  <c r="K36" i="5"/>
  <c r="M36" i="5"/>
  <c r="O36" i="5"/>
  <c r="P36" i="5"/>
  <c r="R36" i="5"/>
  <c r="S36" i="5"/>
  <c r="U36" i="5"/>
  <c r="V36" i="5"/>
  <c r="W36" i="5"/>
  <c r="X36" i="5"/>
  <c r="AA36" i="5"/>
  <c r="G37" i="5"/>
  <c r="K37" i="5"/>
  <c r="M37" i="5"/>
  <c r="O37" i="5"/>
  <c r="P37" i="5"/>
  <c r="R37" i="5"/>
  <c r="S37" i="5"/>
  <c r="U37" i="5"/>
  <c r="V37" i="5"/>
  <c r="W37" i="5"/>
  <c r="X37" i="5"/>
  <c r="AA37" i="5"/>
  <c r="G38" i="5"/>
  <c r="K38" i="5"/>
  <c r="M38" i="5"/>
  <c r="O38" i="5"/>
  <c r="P38" i="5"/>
  <c r="R38" i="5"/>
  <c r="S38" i="5"/>
  <c r="U38" i="5"/>
  <c r="V38" i="5"/>
  <c r="W38" i="5"/>
  <c r="X38" i="5"/>
  <c r="AA38" i="5"/>
  <c r="G39" i="5"/>
  <c r="K39" i="5"/>
  <c r="M39" i="5"/>
  <c r="O39" i="5"/>
  <c r="P39" i="5"/>
  <c r="R39" i="5"/>
  <c r="S39" i="5"/>
  <c r="U39" i="5"/>
  <c r="V39" i="5"/>
  <c r="W39" i="5"/>
  <c r="X39" i="5"/>
  <c r="AA39" i="5"/>
  <c r="G40" i="5"/>
  <c r="K40" i="5"/>
  <c r="M40" i="5"/>
  <c r="O40" i="5"/>
  <c r="P40" i="5"/>
  <c r="R40" i="5"/>
  <c r="S40" i="5"/>
  <c r="U40" i="5"/>
  <c r="V40" i="5"/>
  <c r="W40" i="5"/>
  <c r="X40" i="5"/>
  <c r="AA40" i="5"/>
  <c r="G41" i="5"/>
  <c r="K41" i="5"/>
  <c r="M41" i="5"/>
  <c r="O41" i="5"/>
  <c r="P41" i="5"/>
  <c r="R41" i="5"/>
  <c r="S41" i="5"/>
  <c r="U41" i="5"/>
  <c r="V41" i="5"/>
  <c r="W41" i="5"/>
  <c r="X41" i="5"/>
  <c r="AA41" i="5"/>
  <c r="G42" i="5"/>
  <c r="K42" i="5"/>
  <c r="M42" i="5"/>
  <c r="O42" i="5"/>
  <c r="P42" i="5"/>
  <c r="R42" i="5"/>
  <c r="S42" i="5"/>
  <c r="U42" i="5"/>
  <c r="V42" i="5"/>
  <c r="W42" i="5"/>
  <c r="X42" i="5"/>
  <c r="AA42" i="5"/>
  <c r="G43" i="5"/>
  <c r="K43" i="5"/>
  <c r="M43" i="5"/>
  <c r="O43" i="5"/>
  <c r="P43" i="5"/>
  <c r="R43" i="5"/>
  <c r="S43" i="5"/>
  <c r="U43" i="5"/>
  <c r="V43" i="5"/>
  <c r="W43" i="5"/>
  <c r="X43" i="5"/>
  <c r="AA43" i="5"/>
  <c r="G44" i="5"/>
  <c r="K44" i="5"/>
  <c r="M44" i="5"/>
  <c r="O44" i="5"/>
  <c r="P44" i="5"/>
  <c r="R44" i="5"/>
  <c r="S44" i="5"/>
  <c r="U44" i="5"/>
  <c r="V44" i="5"/>
  <c r="W44" i="5"/>
  <c r="X44" i="5"/>
  <c r="AA44" i="5"/>
  <c r="B45" i="5"/>
  <c r="U45" i="5"/>
  <c r="W45" i="5"/>
  <c r="X45" i="5"/>
  <c r="AA45" i="5"/>
  <c r="U47" i="5"/>
  <c r="W47" i="5"/>
  <c r="X47" i="5"/>
  <c r="AA47" i="5"/>
  <c r="G48" i="5"/>
  <c r="K48" i="5"/>
  <c r="M48" i="5"/>
  <c r="O48" i="5"/>
  <c r="P48" i="5"/>
  <c r="R48" i="5"/>
  <c r="S48" i="5"/>
  <c r="U48" i="5"/>
  <c r="V48" i="5"/>
  <c r="W48" i="5"/>
  <c r="X48" i="5"/>
  <c r="AA48" i="5"/>
  <c r="G49" i="5"/>
  <c r="K49" i="5"/>
  <c r="M49" i="5"/>
  <c r="O49" i="5"/>
  <c r="P49" i="5"/>
  <c r="R49" i="5"/>
  <c r="S49" i="5"/>
  <c r="U49" i="5"/>
  <c r="V49" i="5"/>
  <c r="W49" i="5"/>
  <c r="X49" i="5"/>
  <c r="AA49" i="5"/>
  <c r="B50" i="5"/>
  <c r="U50" i="5"/>
  <c r="W50" i="5"/>
  <c r="X50" i="5"/>
  <c r="AA50" i="5"/>
  <c r="B52" i="5"/>
  <c r="U52" i="5"/>
  <c r="W52" i="5"/>
  <c r="X52" i="5"/>
  <c r="AA52" i="5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11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7" i="7"/>
  <c r="B19" i="7"/>
</calcChain>
</file>

<file path=xl/comments1.xml><?xml version="1.0" encoding="utf-8"?>
<comments xmlns="http://schemas.openxmlformats.org/spreadsheetml/2006/main">
  <authors>
    <author>dbeach</author>
  </authors>
  <commentList>
    <comment ref="E1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a</t>
        </r>
      </text>
    </comment>
    <comment ref="B2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b</t>
        </r>
      </text>
    </comment>
    <comment ref="B35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5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Tested at Elizabethtown</t>
        </r>
      </text>
    </comment>
    <comment ref="B6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Senior Citizen Golf Tournament</t>
        </r>
      </text>
    </comment>
    <comment ref="B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2.xml><?xml version="1.0" encoding="utf-8"?>
<comments xmlns="http://schemas.openxmlformats.org/spreadsheetml/2006/main">
  <authors>
    <author>dbeach</author>
  </authors>
  <commentList>
    <comment ref="B26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d</t>
        </r>
      </text>
    </comment>
    <comment ref="B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replaced in 1998</t>
        </r>
      </text>
    </comment>
    <comment ref="B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3.xml><?xml version="1.0" encoding="utf-8"?>
<comments xmlns="http://schemas.openxmlformats.org/spreadsheetml/2006/main">
  <authors>
    <author>dbeach</author>
  </authors>
  <commentList>
    <comment ref="V1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V19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F4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4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</commentList>
</comments>
</file>

<file path=xl/sharedStrings.xml><?xml version="1.0" encoding="utf-8"?>
<sst xmlns="http://schemas.openxmlformats.org/spreadsheetml/2006/main" count="710" uniqueCount="275">
  <si>
    <t>Lumberton</t>
  </si>
  <si>
    <t>Building</t>
  </si>
  <si>
    <t>Roof</t>
  </si>
  <si>
    <t>Painting</t>
  </si>
  <si>
    <t>Landscaping</t>
  </si>
  <si>
    <t>Yard equipment</t>
  </si>
  <si>
    <t>Ex Lights</t>
  </si>
  <si>
    <t>Hvac</t>
  </si>
  <si>
    <t>Elevator</t>
  </si>
  <si>
    <t>Pest control</t>
  </si>
  <si>
    <t>Rolling equipment</t>
  </si>
  <si>
    <t>Structures maint</t>
  </si>
  <si>
    <t>Boiler gas &amp; gas inj</t>
  </si>
  <si>
    <t>Boiler water walls</t>
  </si>
  <si>
    <t>Superheaters</t>
  </si>
  <si>
    <t>Boiler blowdown</t>
  </si>
  <si>
    <t xml:space="preserve">Chemical injection </t>
  </si>
  <si>
    <t>Traveling grates</t>
  </si>
  <si>
    <t>Feeders</t>
  </si>
  <si>
    <t>Ash Handling</t>
  </si>
  <si>
    <t xml:space="preserve">Fuel handling </t>
  </si>
  <si>
    <t>Boiler feed pumps</t>
  </si>
  <si>
    <t>Boiler feed system</t>
  </si>
  <si>
    <t>Main steam piping</t>
  </si>
  <si>
    <t>LP steam</t>
  </si>
  <si>
    <t>IP team</t>
  </si>
  <si>
    <t>HP Steam</t>
  </si>
  <si>
    <t>Export steam</t>
  </si>
  <si>
    <t>Demineralizer</t>
  </si>
  <si>
    <t>Economizer</t>
  </si>
  <si>
    <t>Insulation repair</t>
  </si>
  <si>
    <t>Boiler chem wash</t>
  </si>
  <si>
    <t>Ash silo repair</t>
  </si>
  <si>
    <t>Airheater replace</t>
  </si>
  <si>
    <t>Bag house replace</t>
  </si>
  <si>
    <t>Penthouse casing</t>
  </si>
  <si>
    <t>Boiler inspection</t>
  </si>
  <si>
    <t>Boiler maintenance</t>
  </si>
  <si>
    <t>Air testing</t>
  </si>
  <si>
    <t>Licensing air</t>
  </si>
  <si>
    <t>Fuel testing</t>
  </si>
  <si>
    <t>Water monitoring</t>
  </si>
  <si>
    <t>Waste disposal</t>
  </si>
  <si>
    <t>Emission monitoring</t>
  </si>
  <si>
    <t>Enironmental</t>
  </si>
  <si>
    <t>Travel expenses</t>
  </si>
  <si>
    <t>Meals</t>
  </si>
  <si>
    <t>Refreshments</t>
  </si>
  <si>
    <t>Employee relations</t>
  </si>
  <si>
    <t>Community dontation</t>
  </si>
  <si>
    <t>PR</t>
  </si>
  <si>
    <t>Training development</t>
  </si>
  <si>
    <t>Training travel</t>
  </si>
  <si>
    <t>Training meals</t>
  </si>
  <si>
    <t>Safety programs</t>
  </si>
  <si>
    <t>Professional dues</t>
  </si>
  <si>
    <t>Training</t>
  </si>
  <si>
    <t>Phone&amp; fax</t>
  </si>
  <si>
    <t>Cell phone</t>
  </si>
  <si>
    <t>Copier replacement</t>
  </si>
  <si>
    <t>Utilities</t>
  </si>
  <si>
    <t>Janitorial</t>
  </si>
  <si>
    <t>Office supplies</t>
  </si>
  <si>
    <t>Postage meter</t>
  </si>
  <si>
    <t>Overnight mail</t>
  </si>
  <si>
    <t>Computer S/Hardware</t>
  </si>
  <si>
    <t xml:space="preserve">Computer support </t>
  </si>
  <si>
    <t>Office Expenes</t>
  </si>
  <si>
    <t>Cooling tower</t>
  </si>
  <si>
    <t>Cooling tower box re</t>
  </si>
  <si>
    <t xml:space="preserve">Cool tower gear rep </t>
  </si>
  <si>
    <t>Cooling tower repair</t>
  </si>
  <si>
    <t>Generator inspect</t>
  </si>
  <si>
    <t>Generator repair</t>
  </si>
  <si>
    <t>Turbine inspection</t>
  </si>
  <si>
    <t>Turbine repairs</t>
  </si>
  <si>
    <t>Vacuum pumps</t>
  </si>
  <si>
    <t>Hot well pumps</t>
  </si>
  <si>
    <t>Inst air</t>
  </si>
  <si>
    <t>Electrotest 2yrs</t>
  </si>
  <si>
    <t>Electrotest 5yrs</t>
  </si>
  <si>
    <t>Fire pump</t>
  </si>
  <si>
    <t>Boiler safety checks</t>
  </si>
  <si>
    <t>L.C. Transformer</t>
  </si>
  <si>
    <t>ID fan motors</t>
  </si>
  <si>
    <t>Boiler chems</t>
  </si>
  <si>
    <t>Demin chems</t>
  </si>
  <si>
    <t>Cooling tower chems</t>
  </si>
  <si>
    <t>Waste water chems</t>
  </si>
  <si>
    <t>Water pretreatment</t>
  </si>
  <si>
    <t>Lab supplies</t>
  </si>
  <si>
    <t>Chem supplies</t>
  </si>
  <si>
    <t>Coal systems</t>
  </si>
  <si>
    <t>Co truck</t>
  </si>
  <si>
    <t>City water</t>
  </si>
  <si>
    <t>Payroll</t>
  </si>
  <si>
    <t>Total</t>
  </si>
  <si>
    <t>a. We need to O/H both boiler feed pumps to get max flow to bring units to 37.5 MW</t>
  </si>
  <si>
    <t xml:space="preserve">b. Every year the feed water control valve on both boiler wash out because of high differantal pressure on these valves we </t>
  </si>
  <si>
    <t xml:space="preserve">    need to look at adding a variable pressure pump payback should be in 4 years </t>
  </si>
  <si>
    <t>c. Economizer were replaced to a larger design and have had no tube leakes</t>
  </si>
  <si>
    <t>d. We need to replace all the fill in the cooling tower to get 37.5</t>
  </si>
  <si>
    <t>e. We need to replace bad metal in the frames before we add new fill</t>
  </si>
  <si>
    <t>Elizabethtown</t>
  </si>
  <si>
    <t>Ex &amp; Int Lights</t>
  </si>
  <si>
    <t>Penthouse roof repair</t>
  </si>
  <si>
    <t>Office equipment maint     3,000</t>
  </si>
  <si>
    <t>Tower Repair</t>
  </si>
  <si>
    <t>Generator inspection</t>
  </si>
  <si>
    <t>Steam jet ejt</t>
  </si>
  <si>
    <t>Neuralization tank</t>
  </si>
  <si>
    <t>cooling tower chems</t>
  </si>
  <si>
    <t>Water pretrearment</t>
  </si>
  <si>
    <t>Lab chems</t>
  </si>
  <si>
    <t xml:space="preserve">a. Need to install new feeders to smooth out operation and inprove control to boilers also with the old feeder it takes 2 men to </t>
  </si>
  <si>
    <t xml:space="preserve">    start 1 up and put it in service , the new style can be started from the control room</t>
  </si>
  <si>
    <t>b. We need to O/H both boiler feed pumps to get to max flow to reach 37.5 MW</t>
  </si>
  <si>
    <t xml:space="preserve">c. Every year the feed water control valves on both boilers wash out because og high differantal pressure, we need to look at </t>
  </si>
  <si>
    <t xml:space="preserve">    adding a variable pressure pump.</t>
  </si>
  <si>
    <t>d. The 2" condensate line to steam host needs to be replaced</t>
  </si>
  <si>
    <t>e. Demin need a new PLC system</t>
  </si>
  <si>
    <t>f. We need to replace all fill in the cooling tower to get to full load of 37.5 MW</t>
  </si>
  <si>
    <t>g. Structure in very poor shape</t>
  </si>
  <si>
    <t>Office equipment maint</t>
  </si>
  <si>
    <t>Front end loader repair</t>
  </si>
  <si>
    <t>Well PP repair/Acid trmt</t>
  </si>
  <si>
    <t>Escalation</t>
  </si>
  <si>
    <t>F</t>
  </si>
  <si>
    <t>V</t>
  </si>
  <si>
    <t>Full Load 7 x24</t>
  </si>
  <si>
    <t>more we cycle the sooner we'll have spend</t>
  </si>
  <si>
    <t>Chemical injection pumps</t>
  </si>
  <si>
    <t>function of hours used =&gt; 5 to 5 1/2 years</t>
  </si>
  <si>
    <t>Turbine extraction</t>
  </si>
  <si>
    <t>Periodic Maintenance</t>
  </si>
  <si>
    <t>Periodic Maintenance every 10 years</t>
  </si>
  <si>
    <t>Every 4 years</t>
  </si>
  <si>
    <t>CEMS when we become subject to Title IV</t>
  </si>
  <si>
    <t>Every "x" hours</t>
  </si>
  <si>
    <t>Every "y" hours, good for 3 more years</t>
  </si>
  <si>
    <t>By Hours</t>
  </si>
  <si>
    <t>Every Year Hydrostatic Test, Every 8 years Take them off the boiler and be dismantled and tested</t>
  </si>
  <si>
    <t>Tested Every 2 years</t>
  </si>
  <si>
    <t xml:space="preserve">Every "z" hours </t>
  </si>
  <si>
    <t>This would go away with an econo-chem trailer plus one 18 hour man-day 3 times per week. Cost of a trailer is ?</t>
  </si>
  <si>
    <t>F/V</t>
  </si>
  <si>
    <t>Depends on type of coal and usage</t>
  </si>
  <si>
    <t>Every 10 years more or less</t>
  </si>
  <si>
    <t>Every 5 years</t>
  </si>
  <si>
    <t>Coal loadout CCHF</t>
  </si>
  <si>
    <t>Rail Maintenance CCHF</t>
  </si>
  <si>
    <t>Coal Distribution chute GF</t>
  </si>
  <si>
    <t>Conveyors belts GF</t>
  </si>
  <si>
    <t>Coal underfeed GF</t>
  </si>
  <si>
    <t>Based on Usage</t>
  </si>
  <si>
    <t>2 trucks - 3/4 ton pick ups</t>
  </si>
  <si>
    <t>Based on Hours run could go as low as 25k</t>
  </si>
  <si>
    <t>Periodic Inspection / Mainteneance if we have to replace a stack lliner its 100k</t>
  </si>
  <si>
    <t>Periodic Maintenance based on inspections</t>
  </si>
  <si>
    <t>Feeders take two people, and we don't have good boiler feed control - 3 year pay-back</t>
  </si>
  <si>
    <t>Beads probably need to be replaced, but we son't know until they are inspected</t>
  </si>
  <si>
    <t>Depends on the boiler tube samples that are pulled</t>
  </si>
  <si>
    <t>Plugmill</t>
  </si>
  <si>
    <t>They need to be repaired</t>
  </si>
  <si>
    <t>Due again in 2003 to 2005</t>
  </si>
  <si>
    <t>Well Water - Candidate for the econo-chem trailer</t>
  </si>
  <si>
    <t>Opns Supervisor</t>
  </si>
  <si>
    <t>Plant Manager</t>
  </si>
  <si>
    <t>Office Secretary</t>
  </si>
  <si>
    <t>Sick time</t>
  </si>
  <si>
    <t>401(k) w/ 6% Contribution</t>
  </si>
  <si>
    <t>PPO for Medical</t>
  </si>
  <si>
    <t>Vacation based on Seniority</t>
  </si>
  <si>
    <t>Over 15</t>
  </si>
  <si>
    <t>wks</t>
  </si>
  <si>
    <t>Uniforms</t>
  </si>
  <si>
    <t>?</t>
  </si>
  <si>
    <t>yrs</t>
  </si>
  <si>
    <t>Bonus</t>
  </si>
  <si>
    <t>Tech 1</t>
  </si>
  <si>
    <t>Tech 2</t>
  </si>
  <si>
    <t>Shift Supv</t>
  </si>
  <si>
    <t>Opns Supv</t>
  </si>
  <si>
    <t>Plant Mgr</t>
  </si>
  <si>
    <t>Benefits</t>
  </si>
  <si>
    <t>Salary</t>
  </si>
  <si>
    <t>Salary Plus Overtime</t>
  </si>
  <si>
    <t>Hourly</t>
  </si>
  <si>
    <t>Hourly Rate</t>
  </si>
  <si>
    <t>Overtime Rate</t>
  </si>
  <si>
    <t>Purchasing/Invoicing Clerk</t>
  </si>
  <si>
    <t>Total Personnel</t>
  </si>
  <si>
    <t>Weeks</t>
  </si>
  <si>
    <t>Hours/Week</t>
  </si>
  <si>
    <t>Hours/Year</t>
  </si>
  <si>
    <t>Regular</t>
  </si>
  <si>
    <t>Overtime</t>
  </si>
  <si>
    <t>Percentage</t>
  </si>
  <si>
    <t>Hours</t>
  </si>
  <si>
    <t>Wage</t>
  </si>
  <si>
    <t>Cost</t>
  </si>
  <si>
    <t>per Person</t>
  </si>
  <si>
    <t>Maint Supervisor</t>
  </si>
  <si>
    <t>Shift Supervisors</t>
  </si>
  <si>
    <t>Tech 3</t>
  </si>
  <si>
    <t>Other Assumptions</t>
  </si>
  <si>
    <t>Burden</t>
  </si>
  <si>
    <t>Rate</t>
  </si>
  <si>
    <t>Comptroller</t>
  </si>
  <si>
    <t>Payroll Expense</t>
  </si>
  <si>
    <t>Bonus Expense</t>
  </si>
  <si>
    <t>Expected</t>
  </si>
  <si>
    <t>Bonus Rate</t>
  </si>
  <si>
    <t>CEMS Gas &amp; Maintenance</t>
  </si>
  <si>
    <t>CEMS Installation</t>
  </si>
  <si>
    <t>Upfront Capital Expenditures</t>
  </si>
  <si>
    <t>Maintenance Reserve Accrual</t>
  </si>
  <si>
    <t>Total Operations &amp; Maintenance in Nominal $</t>
  </si>
  <si>
    <t>Total Variable Operating Expenses</t>
  </si>
  <si>
    <t>Total Fixed Operating Expenses in Nominal $</t>
  </si>
  <si>
    <t>Total Variable Operating Expenses in Nominal $</t>
  </si>
  <si>
    <t>Maintenance Reserve Accrual Adjustment to Insure There is Never a Negative Balance</t>
  </si>
  <si>
    <t>Hours Generating Steam Only</t>
  </si>
  <si>
    <t>Hours Generating Power &amp; Steam</t>
  </si>
  <si>
    <t>Cost Generating Power &amp; Steam</t>
  </si>
  <si>
    <t>Cost Generating Steam Only</t>
  </si>
  <si>
    <t>US Inflation Rates</t>
  </si>
  <si>
    <t>Annual Inflation Rates</t>
  </si>
  <si>
    <t>%</t>
  </si>
  <si>
    <t>Cumulative Inflation Rates</t>
  </si>
  <si>
    <t>Total Operations &amp; Maintenance in 2000 $</t>
  </si>
  <si>
    <t>Rev 4 01/11/00</t>
  </si>
  <si>
    <t>Main Stack</t>
  </si>
  <si>
    <t>DA Tank NDT Testing</t>
  </si>
  <si>
    <t>Cumulative escalation</t>
  </si>
  <si>
    <t>Gas duct inlet</t>
  </si>
  <si>
    <t>Gas duct outlet</t>
  </si>
  <si>
    <t>Lumberton O&amp;M</t>
  </si>
  <si>
    <t>Elizabethtown O&amp;M</t>
  </si>
  <si>
    <t>Total O&amp;M</t>
  </si>
  <si>
    <t>Total Salary</t>
  </si>
  <si>
    <t>Total O&amp;M and Salary</t>
  </si>
  <si>
    <t>Position</t>
  </si>
  <si>
    <t>Name</t>
  </si>
  <si>
    <t>Randy Musselwhite</t>
  </si>
  <si>
    <t>Stan Bailey</t>
  </si>
  <si>
    <t>Eric Pait</t>
  </si>
  <si>
    <t>David Jackson</t>
  </si>
  <si>
    <t>Bill Huggins</t>
  </si>
  <si>
    <t>Frank Melvin</t>
  </si>
  <si>
    <t>David Evers</t>
  </si>
  <si>
    <t>Greg Boykin</t>
  </si>
  <si>
    <t>Donnie Todd</t>
  </si>
  <si>
    <t>Terrence Lesane</t>
  </si>
  <si>
    <t>Brian Wilkerson</t>
  </si>
  <si>
    <t>Terry Nealy</t>
  </si>
  <si>
    <t>Randy Coates</t>
  </si>
  <si>
    <t>Rick Houser</t>
  </si>
  <si>
    <t>Jerry Campbell</t>
  </si>
  <si>
    <t>Open</t>
  </si>
  <si>
    <t>Billy Gerald</t>
  </si>
  <si>
    <t>Cleveland Oxendine</t>
  </si>
  <si>
    <t>Chris Munns</t>
  </si>
  <si>
    <t>Leon Shaw</t>
  </si>
  <si>
    <t>Judy Walters</t>
  </si>
  <si>
    <t>Michael Floyd</t>
  </si>
  <si>
    <t>Joe Bivens</t>
  </si>
  <si>
    <t>Ed Dailey</t>
  </si>
  <si>
    <t>Vicky Williamson</t>
  </si>
  <si>
    <t>Lumberton &amp; Elizabethtown Power Plant Payroll</t>
  </si>
  <si>
    <t>Salaries and Wage Rates in 2001 $</t>
  </si>
  <si>
    <t>All Amounts in Year 2001 $</t>
  </si>
  <si>
    <t>Lumberton &amp; Elizabethtown O&amp;M Summary</t>
  </si>
  <si>
    <t>10% Overtime</t>
  </si>
  <si>
    <t>They will receive a salary increase to match inflation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</si>
</sst>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0" fontId="3" fillId="0" borderId="0" xfId="0" applyFont="1"/>
    <xf numFmtId="3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/>
    <xf numFmtId="0" fontId="0" fillId="0" borderId="0" xfId="0" applyBorder="1"/>
    <xf numFmtId="3" fontId="0" fillId="0" borderId="0" xfId="0" applyNumberFormat="1" applyBorder="1"/>
    <xf numFmtId="4" fontId="2" fillId="0" borderId="0" xfId="0" applyNumberFormat="1" applyFont="1"/>
    <xf numFmtId="44" fontId="0" fillId="0" borderId="0" xfId="2" applyFont="1"/>
    <xf numFmtId="166" fontId="0" fillId="0" borderId="0" xfId="0" applyNumberFormat="1"/>
    <xf numFmtId="0" fontId="4" fillId="0" borderId="0" xfId="0" applyFont="1"/>
    <xf numFmtId="8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6" fontId="0" fillId="0" borderId="0" xfId="0" applyNumberFormat="1"/>
    <xf numFmtId="0" fontId="3" fillId="0" borderId="0" xfId="0" applyFont="1" applyAlignment="1">
      <alignment horizontal="right"/>
    </xf>
    <xf numFmtId="6" fontId="3" fillId="0" borderId="0" xfId="0" applyNumberFormat="1" applyFont="1"/>
    <xf numFmtId="6" fontId="8" fillId="0" borderId="0" xfId="0" applyNumberFormat="1" applyFont="1"/>
    <xf numFmtId="3" fontId="3" fillId="0" borderId="0" xfId="0" applyNumberFormat="1" applyFont="1"/>
    <xf numFmtId="0" fontId="8" fillId="0" borderId="0" xfId="0" applyFont="1"/>
    <xf numFmtId="9" fontId="0" fillId="0" borderId="0" xfId="0" applyNumberFormat="1"/>
    <xf numFmtId="0" fontId="2" fillId="0" borderId="0" xfId="0" applyFont="1" applyAlignment="1">
      <alignment horizontal="left" indent="1"/>
    </xf>
    <xf numFmtId="6" fontId="4" fillId="0" borderId="0" xfId="0" applyNumberFormat="1" applyFont="1"/>
    <xf numFmtId="6" fontId="10" fillId="0" borderId="0" xfId="0" applyNumberFormat="1" applyFont="1"/>
    <xf numFmtId="0" fontId="3" fillId="0" borderId="0" xfId="0" applyFont="1" applyBorder="1"/>
    <xf numFmtId="8" fontId="9" fillId="2" borderId="0" xfId="0" applyNumberFormat="1" applyFont="1" applyFill="1"/>
    <xf numFmtId="6" fontId="9" fillId="2" borderId="0" xfId="0" applyNumberFormat="1" applyFont="1" applyFill="1"/>
    <xf numFmtId="0" fontId="9" fillId="2" borderId="0" xfId="0" applyFont="1" applyFill="1"/>
    <xf numFmtId="6" fontId="0" fillId="0" borderId="0" xfId="0" applyNumberFormat="1" applyBorder="1"/>
    <xf numFmtId="0" fontId="11" fillId="2" borderId="0" xfId="0" applyFont="1" applyFill="1"/>
    <xf numFmtId="9" fontId="9" fillId="2" borderId="0" xfId="0" applyNumberFormat="1" applyFont="1" applyFill="1"/>
    <xf numFmtId="6" fontId="1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2" fillId="2" borderId="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Border="1"/>
    <xf numFmtId="0" fontId="2" fillId="2" borderId="0" xfId="0" applyFont="1" applyFill="1" applyBorder="1"/>
    <xf numFmtId="3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166" fontId="0" fillId="2" borderId="0" xfId="2" applyNumberFormat="1" applyFont="1" applyFill="1"/>
    <xf numFmtId="166" fontId="0" fillId="2" borderId="1" xfId="2" applyNumberFormat="1" applyFont="1" applyFill="1" applyBorder="1"/>
    <xf numFmtId="3" fontId="4" fillId="2" borderId="1" xfId="0" applyNumberFormat="1" applyFont="1" applyFill="1" applyBorder="1"/>
    <xf numFmtId="0" fontId="4" fillId="2" borderId="1" xfId="0" applyFont="1" applyFill="1" applyBorder="1"/>
    <xf numFmtId="3" fontId="4" fillId="2" borderId="0" xfId="0" applyNumberFormat="1" applyFont="1" applyFill="1"/>
    <xf numFmtId="6" fontId="0" fillId="2" borderId="0" xfId="1" applyNumberFormat="1" applyFont="1" applyFill="1"/>
    <xf numFmtId="6" fontId="2" fillId="2" borderId="1" xfId="1" applyNumberFormat="1" applyFont="1" applyFill="1" applyBorder="1"/>
    <xf numFmtId="6" fontId="0" fillId="0" borderId="0" xfId="1" applyNumberFormat="1" applyFont="1"/>
    <xf numFmtId="6" fontId="2" fillId="2" borderId="0" xfId="1" applyNumberFormat="1" applyFont="1" applyFill="1"/>
    <xf numFmtId="6" fontId="2" fillId="2" borderId="0" xfId="1" applyNumberFormat="1" applyFont="1" applyFill="1" applyBorder="1"/>
    <xf numFmtId="6" fontId="0" fillId="2" borderId="1" xfId="1" applyNumberFormat="1" applyFont="1" applyFill="1" applyBorder="1"/>
    <xf numFmtId="6" fontId="0" fillId="2" borderId="0" xfId="1" applyNumberFormat="1" applyFont="1" applyFill="1" applyBorder="1"/>
    <xf numFmtId="166" fontId="3" fillId="0" borderId="0" xfId="0" applyNumberFormat="1" applyFont="1"/>
    <xf numFmtId="166" fontId="2" fillId="0" borderId="0" xfId="0" applyNumberFormat="1" applyFont="1"/>
    <xf numFmtId="3" fontId="9" fillId="2" borderId="0" xfId="0" applyNumberFormat="1" applyFont="1" applyFill="1" applyBorder="1"/>
    <xf numFmtId="3" fontId="11" fillId="2" borderId="0" xfId="0" applyNumberFormat="1" applyFont="1" applyFill="1" applyBorder="1"/>
    <xf numFmtId="0" fontId="2" fillId="0" borderId="0" xfId="0" applyFont="1" applyBorder="1" applyAlignment="1">
      <alignment horizontal="left" indent="1"/>
    </xf>
    <xf numFmtId="8" fontId="0" fillId="2" borderId="0" xfId="1" applyNumberFormat="1" applyFont="1" applyFill="1"/>
    <xf numFmtId="3" fontId="0" fillId="0" borderId="0" xfId="0" applyNumberFormat="1" applyFill="1"/>
    <xf numFmtId="0" fontId="0" fillId="0" borderId="0" xfId="0" applyFill="1"/>
    <xf numFmtId="10" fontId="0" fillId="0" borderId="0" xfId="3" applyNumberFormat="1" applyFont="1"/>
    <xf numFmtId="8" fontId="2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0" fontId="0" fillId="0" borderId="2" xfId="0" applyBorder="1"/>
    <xf numFmtId="0" fontId="9" fillId="2" borderId="3" xfId="0" applyFont="1" applyFill="1" applyBorder="1"/>
    <xf numFmtId="0" fontId="0" fillId="0" borderId="3" xfId="0" applyBorder="1"/>
    <xf numFmtId="8" fontId="9" fillId="2" borderId="3" xfId="0" applyNumberFormat="1" applyFont="1" applyFill="1" applyBorder="1"/>
    <xf numFmtId="8" fontId="0" fillId="0" borderId="3" xfId="0" applyNumberFormat="1" applyBorder="1"/>
    <xf numFmtId="9" fontId="9" fillId="2" borderId="3" xfId="0" quotePrefix="1" applyNumberFormat="1" applyFont="1" applyFill="1" applyBorder="1"/>
    <xf numFmtId="6" fontId="0" fillId="0" borderId="3" xfId="0" applyNumberFormat="1" applyBorder="1"/>
    <xf numFmtId="6" fontId="3" fillId="0" borderId="3" xfId="0" applyNumberFormat="1" applyFont="1" applyBorder="1"/>
    <xf numFmtId="9" fontId="0" fillId="0" borderId="3" xfId="0" applyNumberFormat="1" applyBorder="1"/>
    <xf numFmtId="6" fontId="9" fillId="2" borderId="3" xfId="0" applyNumberFormat="1" applyFont="1" applyFill="1" applyBorder="1"/>
    <xf numFmtId="6" fontId="0" fillId="0" borderId="4" xfId="0" applyNumberFormat="1" applyBorder="1"/>
    <xf numFmtId="0" fontId="0" fillId="0" borderId="5" xfId="0" applyBorder="1"/>
    <xf numFmtId="0" fontId="9" fillId="2" borderId="0" xfId="0" applyFont="1" applyFill="1" applyBorder="1"/>
    <xf numFmtId="8" fontId="9" fillId="2" borderId="0" xfId="0" applyNumberFormat="1" applyFont="1" applyFill="1" applyBorder="1"/>
    <xf numFmtId="8" fontId="0" fillId="0" borderId="0" xfId="0" applyNumberFormat="1" applyBorder="1"/>
    <xf numFmtId="9" fontId="9" fillId="2" borderId="0" xfId="0" quotePrefix="1" applyNumberFormat="1" applyFont="1" applyFill="1" applyBorder="1"/>
    <xf numFmtId="6" fontId="3" fillId="0" borderId="0" xfId="0" applyNumberFormat="1" applyFont="1" applyBorder="1"/>
    <xf numFmtId="9" fontId="0" fillId="0" borderId="0" xfId="0" applyNumberFormat="1" applyBorder="1"/>
    <xf numFmtId="6" fontId="9" fillId="2" borderId="0" xfId="0" applyNumberFormat="1" applyFont="1" applyFill="1" applyBorder="1"/>
    <xf numFmtId="6" fontId="0" fillId="0" borderId="6" xfId="0" applyNumberFormat="1" applyBorder="1"/>
    <xf numFmtId="0" fontId="0" fillId="0" borderId="7" xfId="0" applyBorder="1"/>
    <xf numFmtId="0" fontId="9" fillId="2" borderId="1" xfId="0" applyFont="1" applyFill="1" applyBorder="1"/>
    <xf numFmtId="0" fontId="0" fillId="0" borderId="1" xfId="0" applyBorder="1"/>
    <xf numFmtId="8" fontId="9" fillId="2" borderId="1" xfId="0" applyNumberFormat="1" applyFont="1" applyFill="1" applyBorder="1"/>
    <xf numFmtId="8" fontId="0" fillId="0" borderId="1" xfId="0" applyNumberFormat="1" applyBorder="1"/>
    <xf numFmtId="9" fontId="9" fillId="2" borderId="1" xfId="0" quotePrefix="1" applyNumberFormat="1" applyFont="1" applyFill="1" applyBorder="1"/>
    <xf numFmtId="6" fontId="0" fillId="0" borderId="1" xfId="0" applyNumberFormat="1" applyBorder="1"/>
    <xf numFmtId="6" fontId="3" fillId="0" borderId="1" xfId="0" applyNumberFormat="1" applyFont="1" applyBorder="1"/>
    <xf numFmtId="9" fontId="0" fillId="0" borderId="1" xfId="0" applyNumberFormat="1" applyBorder="1"/>
    <xf numFmtId="6" fontId="9" fillId="2" borderId="1" xfId="0" applyNumberFormat="1" applyFont="1" applyFill="1" applyBorder="1"/>
    <xf numFmtId="6" fontId="0" fillId="0" borderId="8" xfId="0" applyNumberFormat="1" applyBorder="1"/>
    <xf numFmtId="9" fontId="9" fillId="0" borderId="0" xfId="3" applyFont="1" applyFill="1"/>
    <xf numFmtId="10" fontId="9" fillId="2" borderId="0" xfId="3" applyNumberFormat="1" applyFont="1" applyFill="1"/>
    <xf numFmtId="10" fontId="9" fillId="0" borderId="0" xfId="3" applyNumberFormat="1" applyFont="1" applyFill="1"/>
    <xf numFmtId="0" fontId="0" fillId="0" borderId="0" xfId="0" applyAlignment="1">
      <alignment horizontal="left" indent="1"/>
    </xf>
    <xf numFmtId="0" fontId="2" fillId="0" borderId="0" xfId="0" applyFont="1" applyBorder="1"/>
    <xf numFmtId="0" fontId="3" fillId="0" borderId="1" xfId="0" applyFont="1" applyBorder="1"/>
    <xf numFmtId="6" fontId="2" fillId="0" borderId="0" xfId="0" applyNumberFormat="1" applyFont="1" applyFill="1"/>
    <xf numFmtId="8" fontId="13" fillId="2" borderId="0" xfId="0" applyNumberFormat="1" applyFont="1" applyFill="1" applyBorder="1"/>
    <xf numFmtId="8" fontId="13" fillId="2" borderId="1" xfId="0" applyNumberFormat="1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8" fontId="2" fillId="0" borderId="0" xfId="0" applyNumberFormat="1" applyFont="1" applyBorder="1"/>
    <xf numFmtId="6" fontId="2" fillId="0" borderId="0" xfId="0" applyNumberFormat="1" applyFont="1" applyBorder="1"/>
    <xf numFmtId="9" fontId="2" fillId="0" borderId="0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%20Workfile/EIM/Alive%20Deals/ALAMAC/Models/121500%20Alamac%20Base%20Case%20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MAJOR"/>
      <sheetName val="CURVES"/>
      <sheetName val="FINANCE"/>
      <sheetName val="FED TAX"/>
      <sheetName val="OPER TAX"/>
      <sheetName val="DEPR"/>
      <sheetName val="BS_IS"/>
      <sheetName val="CHANGE_LOG"/>
      <sheetName val="REF1"/>
      <sheetName val="REF2"/>
      <sheetName val="REF3"/>
      <sheetName val="REF4"/>
    </sheetNames>
    <sheetDataSet>
      <sheetData sheetId="0" refreshError="1"/>
      <sheetData sheetId="1">
        <row r="25">
          <cell r="D25">
            <v>2001</v>
          </cell>
        </row>
        <row r="46">
          <cell r="K46">
            <v>0.05</v>
          </cell>
        </row>
        <row r="54">
          <cell r="J54">
            <v>42369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8" sqref="B8"/>
    </sheetView>
  </sheetViews>
  <sheetFormatPr defaultRowHeight="12.75" x14ac:dyDescent="0.2"/>
  <cols>
    <col min="1" max="1" width="23.7109375" customWidth="1"/>
    <col min="2" max="2" width="11.42578125" customWidth="1"/>
    <col min="3" max="3" width="11.140625" customWidth="1"/>
    <col min="4" max="4" width="11" customWidth="1"/>
    <col min="5" max="5" width="10.7109375" customWidth="1"/>
    <col min="6" max="6" width="10.42578125" customWidth="1"/>
    <col min="7" max="7" width="11.42578125" customWidth="1"/>
    <col min="8" max="8" width="10.7109375" customWidth="1"/>
    <col min="9" max="9" width="11.7109375" customWidth="1"/>
  </cols>
  <sheetData>
    <row r="1" spans="1:9" ht="15.75" x14ac:dyDescent="0.25">
      <c r="A1" s="13" t="s">
        <v>272</v>
      </c>
    </row>
    <row r="2" spans="1:9" x14ac:dyDescent="0.2">
      <c r="A2" s="2"/>
    </row>
    <row r="3" spans="1:9" x14ac:dyDescent="0.2">
      <c r="A3" s="114" t="s">
        <v>271</v>
      </c>
    </row>
    <row r="5" spans="1:9" x14ac:dyDescent="0.2">
      <c r="B5" s="2">
        <v>2001</v>
      </c>
      <c r="C5" s="2">
        <v>2002</v>
      </c>
      <c r="D5" s="2">
        <v>2003</v>
      </c>
      <c r="E5" s="2">
        <v>2004</v>
      </c>
      <c r="F5" s="2">
        <v>2005</v>
      </c>
      <c r="G5" s="2">
        <v>2006</v>
      </c>
      <c r="H5" s="2">
        <v>2007</v>
      </c>
      <c r="I5" s="2">
        <v>2008</v>
      </c>
    </row>
    <row r="6" spans="1:9" x14ac:dyDescent="0.2">
      <c r="A6" t="s">
        <v>237</v>
      </c>
      <c r="B6" s="15">
        <f>'Lumberton O&amp;M'!B148*1.029</f>
        <v>574387.79999999993</v>
      </c>
      <c r="C6" s="15">
        <f>'Lumberton O&amp;M'!C148*1.029</f>
        <v>851703.29999999993</v>
      </c>
      <c r="D6" s="15">
        <f>'Lumberton O&amp;M'!D148*1.029</f>
        <v>962320.79999999993</v>
      </c>
      <c r="E6" s="15">
        <f>'Lumberton O&amp;M'!E148*1.029</f>
        <v>726165.29999999993</v>
      </c>
      <c r="F6" s="15">
        <f>'Lumberton O&amp;M'!F148*1.029</f>
        <v>728223.29999999993</v>
      </c>
      <c r="G6" s="15">
        <f>'Lumberton O&amp;M'!G148*1.029</f>
        <v>800767.79999999993</v>
      </c>
      <c r="H6" s="15">
        <f>'Lumberton O&amp;M'!H148*1.029</f>
        <v>789448.79999999993</v>
      </c>
      <c r="I6" s="15">
        <f>'Lumberton O&amp;M'!I148*1.029</f>
        <v>757035.29999999993</v>
      </c>
    </row>
    <row r="7" spans="1:9" x14ac:dyDescent="0.2">
      <c r="A7" t="s">
        <v>238</v>
      </c>
      <c r="B7" s="23">
        <f>'Elizabethtown O&amp;M'!B140*1.029</f>
        <v>434546.69999999995</v>
      </c>
      <c r="C7" s="23">
        <f>'Elizabethtown O&amp;M'!C140*1.029</f>
        <v>687783.6</v>
      </c>
      <c r="D7" s="23">
        <f>'Elizabethtown O&amp;M'!D140*1.029</f>
        <v>1403504.5499999998</v>
      </c>
      <c r="E7" s="23">
        <f>'Elizabethtown O&amp;M'!E140*1.029</f>
        <v>518667.44999999995</v>
      </c>
      <c r="F7" s="23">
        <f>'Elizabethtown O&amp;M'!F140*1.029</f>
        <v>566567.39999999991</v>
      </c>
      <c r="G7" s="23">
        <f>'Elizabethtown O&amp;M'!G140*1.029</f>
        <v>596099.69999999995</v>
      </c>
      <c r="H7" s="23">
        <f>'Elizabethtown O&amp;M'!H140*1.029</f>
        <v>632732.1</v>
      </c>
      <c r="I7" s="23">
        <f>'Elizabethtown O&amp;M'!I140*1.029</f>
        <v>706408.49999999988</v>
      </c>
    </row>
    <row r="8" spans="1:9" x14ac:dyDescent="0.2">
      <c r="A8" t="s">
        <v>239</v>
      </c>
      <c r="B8" s="15">
        <f>SUM(B6:B7)</f>
        <v>1008934.4999999999</v>
      </c>
      <c r="C8" s="15">
        <f t="shared" ref="C8:I8" si="0">SUM(C6:C7)</f>
        <v>1539486.9</v>
      </c>
      <c r="D8" s="15">
        <f t="shared" si="0"/>
        <v>2365825.3499999996</v>
      </c>
      <c r="E8" s="15">
        <f t="shared" si="0"/>
        <v>1244832.75</v>
      </c>
      <c r="F8" s="15">
        <f t="shared" si="0"/>
        <v>1294790.6999999997</v>
      </c>
      <c r="G8" s="15">
        <f t="shared" si="0"/>
        <v>1396867.5</v>
      </c>
      <c r="H8" s="15">
        <f t="shared" si="0"/>
        <v>1422180.9</v>
      </c>
      <c r="I8" s="15">
        <f t="shared" si="0"/>
        <v>1463443.7999999998</v>
      </c>
    </row>
    <row r="11" spans="1:9" x14ac:dyDescent="0.2">
      <c r="A11" t="s">
        <v>239</v>
      </c>
      <c r="B11" s="15">
        <f>SUM(B8:I8)</f>
        <v>11736362.399999999</v>
      </c>
    </row>
    <row r="13" spans="1:9" x14ac:dyDescent="0.2">
      <c r="A13" t="s">
        <v>185</v>
      </c>
      <c r="B13" s="15">
        <f>'Power Plant Payroll'!U52</f>
        <v>1563962.6799999997</v>
      </c>
      <c r="C13" s="15">
        <f>B13</f>
        <v>1563962.6799999997</v>
      </c>
      <c r="D13" s="15">
        <f t="shared" ref="D13:I13" si="1">C13</f>
        <v>1563962.6799999997</v>
      </c>
      <c r="E13" s="15">
        <f t="shared" si="1"/>
        <v>1563962.6799999997</v>
      </c>
      <c r="F13" s="15">
        <f t="shared" si="1"/>
        <v>1563962.6799999997</v>
      </c>
      <c r="G13" s="15">
        <f t="shared" si="1"/>
        <v>1563962.6799999997</v>
      </c>
      <c r="H13" s="15">
        <f t="shared" si="1"/>
        <v>1563962.6799999997</v>
      </c>
      <c r="I13" s="15">
        <f t="shared" si="1"/>
        <v>1563962.6799999997</v>
      </c>
    </row>
    <row r="14" spans="1:9" x14ac:dyDescent="0.2">
      <c r="A14" t="s">
        <v>206</v>
      </c>
      <c r="B14" s="23">
        <f>'Power Plant Payroll'!W52</f>
        <v>509026.56479999988</v>
      </c>
      <c r="C14" s="23">
        <f>B14</f>
        <v>509026.56479999988</v>
      </c>
      <c r="D14" s="23">
        <f t="shared" ref="D14:I14" si="2">C14</f>
        <v>509026.56479999988</v>
      </c>
      <c r="E14" s="23">
        <f t="shared" si="2"/>
        <v>509026.56479999988</v>
      </c>
      <c r="F14" s="23">
        <f t="shared" si="2"/>
        <v>509026.56479999988</v>
      </c>
      <c r="G14" s="23">
        <f t="shared" si="2"/>
        <v>509026.56479999988</v>
      </c>
      <c r="H14" s="23">
        <f t="shared" si="2"/>
        <v>509026.56479999988</v>
      </c>
      <c r="I14" s="23">
        <f t="shared" si="2"/>
        <v>509026.56479999988</v>
      </c>
    </row>
    <row r="15" spans="1:9" x14ac:dyDescent="0.2">
      <c r="A15" t="s">
        <v>240</v>
      </c>
      <c r="B15" s="15">
        <f>SUM(B13:B14)</f>
        <v>2072989.2447999995</v>
      </c>
      <c r="C15" s="15">
        <f t="shared" ref="C15:I15" si="3">SUM(C13:C14)</f>
        <v>2072989.2447999995</v>
      </c>
      <c r="D15" s="15">
        <f t="shared" si="3"/>
        <v>2072989.2447999995</v>
      </c>
      <c r="E15" s="15">
        <f t="shared" si="3"/>
        <v>2072989.2447999995</v>
      </c>
      <c r="F15" s="15">
        <f t="shared" si="3"/>
        <v>2072989.2447999995</v>
      </c>
      <c r="G15" s="15">
        <f t="shared" si="3"/>
        <v>2072989.2447999995</v>
      </c>
      <c r="H15" s="15">
        <f t="shared" si="3"/>
        <v>2072989.2447999995</v>
      </c>
      <c r="I15" s="15">
        <f t="shared" si="3"/>
        <v>2072989.2447999995</v>
      </c>
    </row>
    <row r="17" spans="1:2" x14ac:dyDescent="0.2">
      <c r="A17" t="s">
        <v>240</v>
      </c>
      <c r="B17" s="15">
        <f>SUM(B15:I15)</f>
        <v>16583913.958399996</v>
      </c>
    </row>
    <row r="19" spans="1:2" x14ac:dyDescent="0.2">
      <c r="A19" s="2" t="s">
        <v>241</v>
      </c>
      <c r="B19" s="17">
        <f>B11+B17</f>
        <v>28320276.358399995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M184"/>
  <sheetViews>
    <sheetView topLeftCell="A97" zoomScaleNormal="100" workbookViewId="0"/>
  </sheetViews>
  <sheetFormatPr defaultRowHeight="12.75" x14ac:dyDescent="0.2"/>
  <cols>
    <col min="1" max="1" width="79.42578125" customWidth="1"/>
    <col min="2" max="2" width="15.28515625" customWidth="1"/>
    <col min="3" max="3" width="12.85546875" customWidth="1"/>
    <col min="4" max="4" width="14.5703125" customWidth="1"/>
    <col min="5" max="7" width="12.140625" customWidth="1"/>
    <col min="8" max="8" width="13.28515625" customWidth="1"/>
    <col min="9" max="10" width="11.28515625" bestFit="1" customWidth="1"/>
    <col min="13" max="13" width="12.28515625" bestFit="1" customWidth="1"/>
  </cols>
  <sheetData>
    <row r="1" spans="1:11" ht="15.75" x14ac:dyDescent="0.25">
      <c r="A1" s="13" t="s">
        <v>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">
      <c r="A2" s="2" t="s">
        <v>231</v>
      </c>
    </row>
    <row r="3" spans="1:11" x14ac:dyDescent="0.2">
      <c r="A3" t="s">
        <v>1</v>
      </c>
      <c r="B3" s="34">
        <v>5000</v>
      </c>
      <c r="C3" s="34">
        <v>5000</v>
      </c>
      <c r="D3" s="34">
        <v>5000</v>
      </c>
      <c r="E3" s="34">
        <v>5000</v>
      </c>
      <c r="F3" s="34">
        <v>5000</v>
      </c>
      <c r="G3" s="34">
        <v>5000</v>
      </c>
      <c r="H3" s="34">
        <v>5000</v>
      </c>
      <c r="I3" s="34">
        <v>5000</v>
      </c>
      <c r="J3" t="s">
        <v>127</v>
      </c>
    </row>
    <row r="4" spans="1:11" x14ac:dyDescent="0.2">
      <c r="A4" t="s">
        <v>2</v>
      </c>
      <c r="B4" s="33">
        <v>0</v>
      </c>
      <c r="C4" s="33">
        <v>0</v>
      </c>
      <c r="D4" s="33">
        <v>0</v>
      </c>
      <c r="E4" s="33">
        <v>0</v>
      </c>
      <c r="F4" s="34">
        <v>0</v>
      </c>
      <c r="G4" s="33">
        <v>0</v>
      </c>
      <c r="H4" s="33">
        <v>0</v>
      </c>
      <c r="I4" s="33">
        <v>0</v>
      </c>
      <c r="J4" t="s">
        <v>127</v>
      </c>
    </row>
    <row r="5" spans="1:11" x14ac:dyDescent="0.2">
      <c r="A5" t="s">
        <v>3</v>
      </c>
      <c r="B5" s="34">
        <v>15000</v>
      </c>
      <c r="C5" s="34">
        <v>15000</v>
      </c>
      <c r="D5" s="34">
        <v>15000</v>
      </c>
      <c r="E5" s="34">
        <v>5000</v>
      </c>
      <c r="F5" s="34">
        <v>5000</v>
      </c>
      <c r="G5" s="34">
        <v>5000</v>
      </c>
      <c r="H5" s="34">
        <v>5000</v>
      </c>
      <c r="I5" s="34">
        <v>5000</v>
      </c>
      <c r="J5" t="s">
        <v>127</v>
      </c>
    </row>
    <row r="6" spans="1:11" x14ac:dyDescent="0.2">
      <c r="A6" t="s">
        <v>4</v>
      </c>
      <c r="B6" s="33">
        <v>500</v>
      </c>
      <c r="C6" s="33">
        <v>500</v>
      </c>
      <c r="D6" s="33">
        <v>500</v>
      </c>
      <c r="E6" s="33">
        <v>500</v>
      </c>
      <c r="F6" s="33">
        <v>500</v>
      </c>
      <c r="G6" s="33">
        <v>500</v>
      </c>
      <c r="H6" s="33">
        <v>500</v>
      </c>
      <c r="I6" s="33">
        <v>500</v>
      </c>
      <c r="J6" t="s">
        <v>127</v>
      </c>
    </row>
    <row r="7" spans="1:11" x14ac:dyDescent="0.2">
      <c r="A7" t="s">
        <v>5</v>
      </c>
      <c r="B7" s="33">
        <v>500</v>
      </c>
      <c r="C7" s="33">
        <v>500</v>
      </c>
      <c r="D7" s="33">
        <v>500</v>
      </c>
      <c r="E7" s="33">
        <v>500</v>
      </c>
      <c r="F7" s="33">
        <v>500</v>
      </c>
      <c r="G7" s="33">
        <v>500</v>
      </c>
      <c r="H7" s="33">
        <v>500</v>
      </c>
      <c r="I7" s="33">
        <v>500</v>
      </c>
      <c r="J7" t="s">
        <v>127</v>
      </c>
    </row>
    <row r="8" spans="1:11" x14ac:dyDescent="0.2">
      <c r="A8" t="s">
        <v>6</v>
      </c>
      <c r="B8" s="34">
        <v>2000</v>
      </c>
      <c r="C8" s="34">
        <v>2000</v>
      </c>
      <c r="D8" s="34">
        <v>2000</v>
      </c>
      <c r="E8" s="34">
        <v>2000</v>
      </c>
      <c r="F8" s="34">
        <v>2000</v>
      </c>
      <c r="G8" s="34">
        <v>2000</v>
      </c>
      <c r="H8" s="34">
        <v>2000</v>
      </c>
      <c r="I8" s="34">
        <v>2000</v>
      </c>
      <c r="J8" t="s">
        <v>127</v>
      </c>
    </row>
    <row r="9" spans="1:11" x14ac:dyDescent="0.2">
      <c r="A9" t="s">
        <v>7</v>
      </c>
      <c r="B9" s="34">
        <v>4000</v>
      </c>
      <c r="C9" s="34">
        <v>4000</v>
      </c>
      <c r="D9" s="34">
        <v>4000</v>
      </c>
      <c r="E9" s="34">
        <v>4000</v>
      </c>
      <c r="F9" s="34">
        <v>4000</v>
      </c>
      <c r="G9" s="34">
        <v>4000</v>
      </c>
      <c r="H9" s="34">
        <v>4000</v>
      </c>
      <c r="I9" s="34">
        <v>4000</v>
      </c>
      <c r="J9" t="s">
        <v>127</v>
      </c>
    </row>
    <row r="10" spans="1:11" x14ac:dyDescent="0.2">
      <c r="A10" t="s">
        <v>8</v>
      </c>
      <c r="B10" s="34">
        <v>1000</v>
      </c>
      <c r="C10" s="34">
        <v>1000</v>
      </c>
      <c r="D10" s="34">
        <v>1000</v>
      </c>
      <c r="E10" s="34">
        <v>1000</v>
      </c>
      <c r="F10" s="34">
        <v>1000</v>
      </c>
      <c r="G10" s="34">
        <v>1000</v>
      </c>
      <c r="H10" s="34">
        <v>1000</v>
      </c>
      <c r="I10" s="34">
        <v>1000</v>
      </c>
      <c r="J10" t="s">
        <v>127</v>
      </c>
    </row>
    <row r="11" spans="1:11" x14ac:dyDescent="0.2">
      <c r="A11" t="s">
        <v>9</v>
      </c>
      <c r="B11" s="33">
        <v>200</v>
      </c>
      <c r="C11" s="33">
        <v>200</v>
      </c>
      <c r="D11" s="33">
        <v>200</v>
      </c>
      <c r="E11" s="33">
        <v>200</v>
      </c>
      <c r="F11" s="33">
        <v>200</v>
      </c>
      <c r="G11" s="33">
        <v>200</v>
      </c>
      <c r="H11" s="33">
        <v>200</v>
      </c>
      <c r="I11" s="33">
        <v>200</v>
      </c>
      <c r="J11" t="s">
        <v>127</v>
      </c>
    </row>
    <row r="12" spans="1:11" x14ac:dyDescent="0.2">
      <c r="A12" t="s">
        <v>10</v>
      </c>
      <c r="B12" s="35">
        <v>1200</v>
      </c>
      <c r="C12" s="35">
        <v>1200</v>
      </c>
      <c r="D12" s="35">
        <v>1200</v>
      </c>
      <c r="E12" s="35">
        <v>1200</v>
      </c>
      <c r="F12" s="35">
        <v>1200</v>
      </c>
      <c r="G12" s="35">
        <v>1200</v>
      </c>
      <c r="H12" s="35">
        <v>1200</v>
      </c>
      <c r="I12" s="35">
        <v>1200</v>
      </c>
      <c r="J12" t="s">
        <v>127</v>
      </c>
    </row>
    <row r="13" spans="1:11" x14ac:dyDescent="0.2">
      <c r="A13" s="2" t="s">
        <v>11</v>
      </c>
      <c r="B13" s="1">
        <f t="shared" ref="B13:H13" si="0">SUM(B3:B12)</f>
        <v>29400</v>
      </c>
      <c r="C13" s="1">
        <f t="shared" si="0"/>
        <v>29400</v>
      </c>
      <c r="D13" s="1">
        <f t="shared" si="0"/>
        <v>29400</v>
      </c>
      <c r="E13" s="1">
        <f t="shared" si="0"/>
        <v>19400</v>
      </c>
      <c r="F13" s="1">
        <f t="shared" si="0"/>
        <v>19400</v>
      </c>
      <c r="G13" s="1">
        <f t="shared" si="0"/>
        <v>19400</v>
      </c>
      <c r="H13" s="1">
        <f t="shared" si="0"/>
        <v>19400</v>
      </c>
      <c r="I13" s="1">
        <f>SUM(I3:I12)</f>
        <v>19400</v>
      </c>
      <c r="J13" t="s">
        <v>127</v>
      </c>
    </row>
    <row r="15" spans="1:11" x14ac:dyDescent="0.2">
      <c r="B15" s="1"/>
    </row>
    <row r="16" spans="1:11" x14ac:dyDescent="0.2">
      <c r="A16" t="s">
        <v>12</v>
      </c>
      <c r="B16" s="34">
        <v>30000</v>
      </c>
      <c r="C16" s="34">
        <v>30000</v>
      </c>
      <c r="D16" s="34">
        <v>30000</v>
      </c>
      <c r="E16" s="34">
        <v>30000</v>
      </c>
      <c r="F16" s="34">
        <v>30000</v>
      </c>
      <c r="G16" s="34">
        <v>30000</v>
      </c>
      <c r="H16" s="34">
        <v>30000</v>
      </c>
      <c r="I16" s="34">
        <v>30000</v>
      </c>
      <c r="J16" t="s">
        <v>128</v>
      </c>
      <c r="K16" t="s">
        <v>129</v>
      </c>
    </row>
    <row r="17" spans="1:11" x14ac:dyDescent="0.2">
      <c r="A17" t="s">
        <v>232</v>
      </c>
      <c r="B17" s="34">
        <v>0</v>
      </c>
      <c r="C17" s="33">
        <v>0</v>
      </c>
      <c r="D17" s="33">
        <v>0</v>
      </c>
      <c r="E17" s="34">
        <v>10000</v>
      </c>
      <c r="F17" s="33">
        <v>0</v>
      </c>
      <c r="G17" s="33">
        <v>0</v>
      </c>
      <c r="H17" s="33">
        <v>0</v>
      </c>
      <c r="I17" s="33">
        <v>0</v>
      </c>
      <c r="J17" t="s">
        <v>127</v>
      </c>
    </row>
    <row r="18" spans="1:11" x14ac:dyDescent="0.2">
      <c r="A18" t="s">
        <v>13</v>
      </c>
      <c r="B18" s="34">
        <v>0</v>
      </c>
      <c r="C18" s="34">
        <v>0</v>
      </c>
      <c r="D18" s="34">
        <v>200000</v>
      </c>
      <c r="E18" s="34">
        <v>0</v>
      </c>
      <c r="F18" s="33">
        <v>0</v>
      </c>
      <c r="G18" s="33">
        <v>0</v>
      </c>
      <c r="H18" s="33">
        <v>0</v>
      </c>
      <c r="I18" s="34">
        <v>200000</v>
      </c>
      <c r="J18" t="s">
        <v>128</v>
      </c>
      <c r="K18" t="s">
        <v>130</v>
      </c>
    </row>
    <row r="19" spans="1:11" x14ac:dyDescent="0.2">
      <c r="A19" t="s">
        <v>14</v>
      </c>
      <c r="B19" s="34">
        <v>5000</v>
      </c>
      <c r="C19" s="34">
        <v>5000</v>
      </c>
      <c r="D19" s="34">
        <v>5000</v>
      </c>
      <c r="E19" s="34">
        <v>5000</v>
      </c>
      <c r="F19" s="34">
        <v>5000</v>
      </c>
      <c r="G19" s="34">
        <v>5000</v>
      </c>
      <c r="H19" s="34">
        <v>5000</v>
      </c>
      <c r="I19" s="34">
        <v>5000</v>
      </c>
      <c r="J19" t="s">
        <v>127</v>
      </c>
    </row>
    <row r="20" spans="1:11" x14ac:dyDescent="0.2">
      <c r="A20" t="s">
        <v>15</v>
      </c>
      <c r="B20" s="34">
        <v>0</v>
      </c>
      <c r="C20" s="34">
        <v>1000</v>
      </c>
      <c r="D20" s="33">
        <v>0</v>
      </c>
      <c r="E20" s="34">
        <v>1000</v>
      </c>
      <c r="F20" s="33">
        <v>0</v>
      </c>
      <c r="G20" s="34">
        <v>1000</v>
      </c>
      <c r="H20" s="33">
        <v>0</v>
      </c>
      <c r="I20" s="34">
        <v>1000</v>
      </c>
      <c r="J20" t="s">
        <v>127</v>
      </c>
    </row>
    <row r="21" spans="1:11" x14ac:dyDescent="0.2">
      <c r="A21" t="s">
        <v>131</v>
      </c>
      <c r="B21" s="34">
        <v>3000</v>
      </c>
      <c r="C21" s="34">
        <v>3000</v>
      </c>
      <c r="D21" s="34">
        <v>3000</v>
      </c>
      <c r="E21" s="34">
        <v>3000</v>
      </c>
      <c r="F21" s="34">
        <v>3000</v>
      </c>
      <c r="G21" s="34">
        <v>3000</v>
      </c>
      <c r="H21" s="34">
        <v>3000</v>
      </c>
      <c r="I21" s="34">
        <v>3000</v>
      </c>
      <c r="J21" t="s">
        <v>127</v>
      </c>
    </row>
    <row r="22" spans="1:11" x14ac:dyDescent="0.2">
      <c r="A22" t="s">
        <v>17</v>
      </c>
      <c r="B22" s="34">
        <v>0</v>
      </c>
      <c r="C22" s="33">
        <v>105000</v>
      </c>
      <c r="D22" s="33">
        <v>0</v>
      </c>
      <c r="E22" s="34">
        <v>0</v>
      </c>
      <c r="F22" s="33">
        <v>0</v>
      </c>
      <c r="G22" s="34">
        <v>105000</v>
      </c>
      <c r="H22" s="34">
        <v>0</v>
      </c>
      <c r="I22" s="34">
        <v>0</v>
      </c>
      <c r="J22" t="s">
        <v>128</v>
      </c>
      <c r="K22" t="s">
        <v>132</v>
      </c>
    </row>
    <row r="23" spans="1:11" x14ac:dyDescent="0.2">
      <c r="A23" t="s">
        <v>18</v>
      </c>
      <c r="B23" s="34">
        <v>6000</v>
      </c>
      <c r="C23" s="34">
        <v>6000</v>
      </c>
      <c r="D23" s="34">
        <v>6000</v>
      </c>
      <c r="E23" s="34">
        <v>6000</v>
      </c>
      <c r="F23" s="34">
        <v>6000</v>
      </c>
      <c r="G23" s="34">
        <v>6000</v>
      </c>
      <c r="H23" s="34">
        <v>6000</v>
      </c>
      <c r="I23" s="34">
        <v>6000</v>
      </c>
      <c r="J23" t="s">
        <v>127</v>
      </c>
    </row>
    <row r="24" spans="1:11" x14ac:dyDescent="0.2">
      <c r="A24" t="s">
        <v>19</v>
      </c>
      <c r="B24" s="34">
        <v>10000</v>
      </c>
      <c r="C24" s="34">
        <v>7000</v>
      </c>
      <c r="D24" s="34">
        <v>7000</v>
      </c>
      <c r="E24" s="34">
        <v>7000</v>
      </c>
      <c r="F24" s="34">
        <v>7000</v>
      </c>
      <c r="G24" s="34">
        <v>7000</v>
      </c>
      <c r="H24" s="34">
        <v>7000</v>
      </c>
      <c r="I24" s="34">
        <v>7000</v>
      </c>
      <c r="J24" t="s">
        <v>127</v>
      </c>
    </row>
    <row r="25" spans="1:11" x14ac:dyDescent="0.2">
      <c r="A25" t="s">
        <v>20</v>
      </c>
      <c r="B25" s="34">
        <v>10000</v>
      </c>
      <c r="C25" s="34">
        <v>10000</v>
      </c>
      <c r="D25" s="34">
        <v>10000</v>
      </c>
      <c r="E25" s="34">
        <v>10000</v>
      </c>
      <c r="F25" s="34">
        <v>10000</v>
      </c>
      <c r="G25" s="34">
        <v>10000</v>
      </c>
      <c r="H25" s="34">
        <v>10000</v>
      </c>
      <c r="I25" s="34">
        <v>10000</v>
      </c>
      <c r="J25" t="s">
        <v>127</v>
      </c>
    </row>
    <row r="26" spans="1:11" x14ac:dyDescent="0.2">
      <c r="A26" t="s">
        <v>21</v>
      </c>
      <c r="B26" s="34">
        <v>2500</v>
      </c>
      <c r="C26" s="34">
        <v>5000</v>
      </c>
      <c r="D26" s="34">
        <v>62500</v>
      </c>
      <c r="E26" s="34">
        <v>5000</v>
      </c>
      <c r="F26" s="34">
        <v>5000</v>
      </c>
      <c r="G26" s="34">
        <v>62500</v>
      </c>
      <c r="H26" s="34">
        <v>62500</v>
      </c>
      <c r="I26" s="34">
        <v>5000</v>
      </c>
      <c r="J26" t="s">
        <v>128</v>
      </c>
    </row>
    <row r="27" spans="1:11" x14ac:dyDescent="0.2">
      <c r="A27" t="s">
        <v>22</v>
      </c>
      <c r="B27" s="34">
        <v>0</v>
      </c>
      <c r="C27" s="34">
        <v>25000</v>
      </c>
      <c r="D27" s="34">
        <v>25000</v>
      </c>
      <c r="E27" s="34">
        <v>25000</v>
      </c>
      <c r="F27" s="34">
        <v>25000</v>
      </c>
      <c r="G27" s="34">
        <v>25000</v>
      </c>
      <c r="H27" s="34">
        <v>25000</v>
      </c>
      <c r="I27" s="34">
        <v>25000</v>
      </c>
      <c r="J27" t="s">
        <v>127</v>
      </c>
    </row>
    <row r="28" spans="1:11" x14ac:dyDescent="0.2">
      <c r="A28" t="s">
        <v>23</v>
      </c>
      <c r="B28" s="34">
        <v>2000</v>
      </c>
      <c r="C28" s="34">
        <v>2000</v>
      </c>
      <c r="D28" s="34">
        <v>2000</v>
      </c>
      <c r="E28" s="34">
        <v>2000</v>
      </c>
      <c r="F28" s="34">
        <v>2000</v>
      </c>
      <c r="G28" s="34">
        <v>2000</v>
      </c>
      <c r="H28" s="34">
        <v>2000</v>
      </c>
      <c r="I28" s="34">
        <v>2000</v>
      </c>
      <c r="J28" t="s">
        <v>127</v>
      </c>
    </row>
    <row r="29" spans="1:11" x14ac:dyDescent="0.2">
      <c r="A29" t="s">
        <v>133</v>
      </c>
      <c r="B29" s="34">
        <v>1000</v>
      </c>
      <c r="C29" s="34">
        <v>1000</v>
      </c>
      <c r="D29" s="34">
        <v>20000</v>
      </c>
      <c r="E29" s="34">
        <v>1000</v>
      </c>
      <c r="F29" s="34">
        <v>1000</v>
      </c>
      <c r="G29" s="34">
        <v>1000</v>
      </c>
      <c r="H29" s="34">
        <v>1000</v>
      </c>
      <c r="I29" s="34">
        <v>1000</v>
      </c>
      <c r="J29" t="s">
        <v>127</v>
      </c>
    </row>
    <row r="30" spans="1:11" x14ac:dyDescent="0.2">
      <c r="A30" t="s">
        <v>24</v>
      </c>
      <c r="B30" s="33">
        <v>500</v>
      </c>
      <c r="C30" s="33">
        <v>500</v>
      </c>
      <c r="D30" s="33">
        <v>500</v>
      </c>
      <c r="E30" s="33">
        <v>500</v>
      </c>
      <c r="F30" s="33">
        <v>500</v>
      </c>
      <c r="G30" s="33">
        <v>500</v>
      </c>
      <c r="H30" s="33">
        <v>500</v>
      </c>
      <c r="I30" s="33">
        <v>500</v>
      </c>
      <c r="J30" t="s">
        <v>127</v>
      </c>
    </row>
    <row r="31" spans="1:11" x14ac:dyDescent="0.2">
      <c r="A31" t="s">
        <v>25</v>
      </c>
      <c r="B31" s="33">
        <v>500</v>
      </c>
      <c r="C31" s="33">
        <v>500</v>
      </c>
      <c r="D31" s="33">
        <v>500</v>
      </c>
      <c r="E31" s="33">
        <v>500</v>
      </c>
      <c r="F31" s="33">
        <v>500</v>
      </c>
      <c r="G31" s="33">
        <v>500</v>
      </c>
      <c r="H31" s="33">
        <v>500</v>
      </c>
      <c r="I31" s="33">
        <v>500</v>
      </c>
      <c r="J31" t="s">
        <v>127</v>
      </c>
    </row>
    <row r="32" spans="1:11" x14ac:dyDescent="0.2">
      <c r="A32" t="s">
        <v>26</v>
      </c>
      <c r="B32" s="34">
        <v>1000</v>
      </c>
      <c r="C32" s="34">
        <v>1000</v>
      </c>
      <c r="D32" s="34">
        <v>1000</v>
      </c>
      <c r="E32" s="34">
        <v>1000</v>
      </c>
      <c r="F32" s="34">
        <v>1000</v>
      </c>
      <c r="G32" s="34">
        <v>1000</v>
      </c>
      <c r="H32" s="34">
        <v>1000</v>
      </c>
      <c r="I32" s="34">
        <v>1000</v>
      </c>
      <c r="J32" t="s">
        <v>127</v>
      </c>
    </row>
    <row r="33" spans="1:11" x14ac:dyDescent="0.2">
      <c r="A33" t="s">
        <v>27</v>
      </c>
      <c r="B33" s="34">
        <v>5000</v>
      </c>
      <c r="C33" s="34">
        <v>5000</v>
      </c>
      <c r="D33" s="34">
        <v>5000</v>
      </c>
      <c r="E33" s="34">
        <v>5000</v>
      </c>
      <c r="F33" s="34">
        <v>5000</v>
      </c>
      <c r="G33" s="34">
        <v>5000</v>
      </c>
      <c r="H33" s="34">
        <v>5000</v>
      </c>
      <c r="I33" s="34">
        <v>5000</v>
      </c>
      <c r="J33" t="s">
        <v>127</v>
      </c>
    </row>
    <row r="34" spans="1:11" x14ac:dyDescent="0.2">
      <c r="A34" t="s">
        <v>28</v>
      </c>
      <c r="B34" s="36">
        <v>10000</v>
      </c>
      <c r="C34" s="36">
        <v>10000</v>
      </c>
      <c r="D34" s="36">
        <v>10000</v>
      </c>
      <c r="E34" s="36">
        <v>10000</v>
      </c>
      <c r="F34" s="36">
        <v>10000</v>
      </c>
      <c r="G34" s="36">
        <v>10000</v>
      </c>
      <c r="H34" s="36">
        <v>10000</v>
      </c>
      <c r="I34" s="36">
        <v>10000</v>
      </c>
      <c r="J34" t="s">
        <v>128</v>
      </c>
      <c r="K34" t="s">
        <v>134</v>
      </c>
    </row>
    <row r="35" spans="1:11" x14ac:dyDescent="0.2">
      <c r="A35" t="s">
        <v>29</v>
      </c>
      <c r="B35" s="37">
        <v>5000</v>
      </c>
      <c r="C35" s="37">
        <v>5000</v>
      </c>
      <c r="D35" s="37">
        <v>5000</v>
      </c>
      <c r="E35" s="37">
        <v>5000</v>
      </c>
      <c r="F35" s="37">
        <v>5000</v>
      </c>
      <c r="G35" s="37">
        <v>5000</v>
      </c>
      <c r="H35" s="37">
        <v>5000</v>
      </c>
      <c r="I35" s="37">
        <v>5000</v>
      </c>
      <c r="J35" t="s">
        <v>127</v>
      </c>
    </row>
    <row r="36" spans="1:11" x14ac:dyDescent="0.2">
      <c r="A36" s="5" t="s">
        <v>30</v>
      </c>
      <c r="B36" s="34">
        <v>10000</v>
      </c>
      <c r="C36" s="34">
        <v>5000</v>
      </c>
      <c r="D36" s="34">
        <v>15000</v>
      </c>
      <c r="E36" s="34">
        <v>5000</v>
      </c>
      <c r="F36" s="34">
        <v>5000</v>
      </c>
      <c r="G36" s="34">
        <v>5000</v>
      </c>
      <c r="H36" s="34">
        <v>5000</v>
      </c>
      <c r="I36" s="34">
        <v>5000</v>
      </c>
      <c r="J36" t="s">
        <v>128</v>
      </c>
      <c r="K36" t="s">
        <v>134</v>
      </c>
    </row>
    <row r="37" spans="1:11" x14ac:dyDescent="0.2">
      <c r="A37" t="s">
        <v>31</v>
      </c>
      <c r="B37" s="43">
        <v>0</v>
      </c>
      <c r="C37" s="43">
        <v>0</v>
      </c>
      <c r="D37" s="42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t="s">
        <v>128</v>
      </c>
      <c r="K37" t="s">
        <v>135</v>
      </c>
    </row>
    <row r="38" spans="1:11" x14ac:dyDescent="0.2">
      <c r="A38" t="s">
        <v>32</v>
      </c>
      <c r="B38" s="34">
        <v>5000</v>
      </c>
      <c r="C38" s="34">
        <v>5000</v>
      </c>
      <c r="D38" s="34">
        <v>10000</v>
      </c>
      <c r="E38" s="34">
        <v>5000</v>
      </c>
      <c r="F38" s="34">
        <v>5000</v>
      </c>
      <c r="G38" s="34">
        <v>5000</v>
      </c>
      <c r="H38" s="34">
        <v>5000</v>
      </c>
      <c r="I38" s="34">
        <v>5000</v>
      </c>
      <c r="J38" t="s">
        <v>127</v>
      </c>
    </row>
    <row r="39" spans="1:11" x14ac:dyDescent="0.2">
      <c r="A39" t="s">
        <v>33</v>
      </c>
      <c r="B39" s="33">
        <v>0</v>
      </c>
      <c r="C39" s="33">
        <v>0</v>
      </c>
      <c r="D39" s="33">
        <v>0</v>
      </c>
      <c r="E39" s="34">
        <v>75000</v>
      </c>
      <c r="F39" s="33">
        <v>0</v>
      </c>
      <c r="G39" s="33">
        <v>0</v>
      </c>
      <c r="H39" s="34">
        <v>0</v>
      </c>
      <c r="I39" s="33">
        <v>0</v>
      </c>
      <c r="J39" t="s">
        <v>128</v>
      </c>
      <c r="K39" t="s">
        <v>134</v>
      </c>
    </row>
    <row r="40" spans="1:11" x14ac:dyDescent="0.2">
      <c r="A40" t="s">
        <v>235</v>
      </c>
      <c r="B40" s="34">
        <v>5000</v>
      </c>
      <c r="C40" s="34">
        <v>5000</v>
      </c>
      <c r="D40" s="34">
        <v>5000</v>
      </c>
      <c r="E40" s="34">
        <v>5000</v>
      </c>
      <c r="F40" s="34">
        <v>5000</v>
      </c>
      <c r="G40" s="34">
        <v>5000</v>
      </c>
      <c r="H40" s="34">
        <v>5000</v>
      </c>
      <c r="I40" s="34">
        <v>5000</v>
      </c>
      <c r="J40" t="s">
        <v>128</v>
      </c>
    </row>
    <row r="41" spans="1:11" x14ac:dyDescent="0.2">
      <c r="A41" t="s">
        <v>236</v>
      </c>
      <c r="B41" s="34">
        <v>5000</v>
      </c>
      <c r="C41" s="34">
        <v>5000</v>
      </c>
      <c r="D41" s="34">
        <v>5000</v>
      </c>
      <c r="E41" s="34">
        <v>5000</v>
      </c>
      <c r="F41" s="34">
        <v>5000</v>
      </c>
      <c r="G41" s="34">
        <v>5000</v>
      </c>
      <c r="H41" s="34">
        <v>5000</v>
      </c>
      <c r="I41" s="34">
        <v>5000</v>
      </c>
      <c r="J41" t="s">
        <v>128</v>
      </c>
    </row>
    <row r="42" spans="1:11" x14ac:dyDescent="0.2">
      <c r="A42" t="s">
        <v>34</v>
      </c>
      <c r="B42" s="34">
        <v>0</v>
      </c>
      <c r="C42" s="33">
        <v>100000</v>
      </c>
      <c r="D42" s="33">
        <v>0</v>
      </c>
      <c r="E42" s="34">
        <v>0</v>
      </c>
      <c r="F42" s="34">
        <v>0</v>
      </c>
      <c r="G42" s="33">
        <v>0</v>
      </c>
      <c r="H42" s="33">
        <v>100000</v>
      </c>
      <c r="I42" s="34">
        <v>0</v>
      </c>
      <c r="J42" t="s">
        <v>127</v>
      </c>
      <c r="K42" t="s">
        <v>136</v>
      </c>
    </row>
    <row r="43" spans="1:11" x14ac:dyDescent="0.2">
      <c r="A43" t="s">
        <v>35</v>
      </c>
      <c r="B43" s="37">
        <v>0</v>
      </c>
      <c r="C43" s="38">
        <v>0</v>
      </c>
      <c r="D43" s="38">
        <v>0</v>
      </c>
      <c r="E43" s="37">
        <v>0</v>
      </c>
      <c r="F43" s="38">
        <v>0</v>
      </c>
      <c r="G43" s="38">
        <v>0</v>
      </c>
      <c r="H43" s="38">
        <v>0</v>
      </c>
      <c r="I43" s="38">
        <v>0</v>
      </c>
      <c r="J43" s="6" t="s">
        <v>127</v>
      </c>
    </row>
    <row r="44" spans="1:11" x14ac:dyDescent="0.2">
      <c r="A44" t="s">
        <v>36</v>
      </c>
      <c r="B44" s="39">
        <v>15000</v>
      </c>
      <c r="C44" s="39">
        <v>15000</v>
      </c>
      <c r="D44" s="40">
        <v>0</v>
      </c>
      <c r="E44" s="39">
        <v>15000</v>
      </c>
      <c r="F44" s="39">
        <v>15000</v>
      </c>
      <c r="G44" s="39">
        <v>15000</v>
      </c>
      <c r="H44" s="39">
        <v>15000</v>
      </c>
      <c r="I44" s="39">
        <v>0</v>
      </c>
      <c r="J44" t="s">
        <v>127</v>
      </c>
    </row>
    <row r="45" spans="1:11" x14ac:dyDescent="0.2">
      <c r="A45" s="2" t="s">
        <v>37</v>
      </c>
      <c r="B45" s="1">
        <f>SUM(B16:B44)</f>
        <v>131500</v>
      </c>
      <c r="C45" s="1">
        <f t="shared" ref="C45:I45" si="1">SUM(C16:C44)</f>
        <v>357000</v>
      </c>
      <c r="D45" s="1">
        <f t="shared" si="1"/>
        <v>427500</v>
      </c>
      <c r="E45" s="1">
        <f t="shared" si="1"/>
        <v>237000</v>
      </c>
      <c r="F45" s="1">
        <f t="shared" si="1"/>
        <v>151000</v>
      </c>
      <c r="G45" s="1">
        <f t="shared" si="1"/>
        <v>314500</v>
      </c>
      <c r="H45" s="1">
        <f t="shared" si="1"/>
        <v>308500</v>
      </c>
      <c r="I45" s="1">
        <f t="shared" si="1"/>
        <v>337000</v>
      </c>
    </row>
    <row r="48" spans="1:11" x14ac:dyDescent="0.2">
      <c r="A48" t="s">
        <v>38</v>
      </c>
      <c r="B48" s="34">
        <v>5000</v>
      </c>
      <c r="C48" s="34">
        <v>5000</v>
      </c>
      <c r="D48" s="34">
        <v>5000</v>
      </c>
      <c r="E48" s="34">
        <v>5000</v>
      </c>
      <c r="F48" s="34">
        <v>5000</v>
      </c>
      <c r="G48" s="34">
        <v>5000</v>
      </c>
      <c r="H48" s="34">
        <v>5000</v>
      </c>
      <c r="I48" s="34">
        <v>5000</v>
      </c>
      <c r="J48" t="s">
        <v>127</v>
      </c>
    </row>
    <row r="49" spans="1:12" x14ac:dyDescent="0.2">
      <c r="A49" t="s">
        <v>39</v>
      </c>
      <c r="B49" s="34">
        <v>20000</v>
      </c>
      <c r="C49" s="34">
        <v>20000</v>
      </c>
      <c r="D49" s="34">
        <v>20000</v>
      </c>
      <c r="E49" s="34">
        <v>20000</v>
      </c>
      <c r="F49" s="34">
        <v>20000</v>
      </c>
      <c r="G49" s="34">
        <v>20000</v>
      </c>
      <c r="H49" s="34">
        <v>20000</v>
      </c>
      <c r="I49" s="34">
        <v>20000</v>
      </c>
      <c r="J49" t="s">
        <v>127</v>
      </c>
    </row>
    <row r="50" spans="1:12" x14ac:dyDescent="0.2">
      <c r="A50" t="s">
        <v>40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</row>
    <row r="51" spans="1:12" x14ac:dyDescent="0.2">
      <c r="A51" t="s">
        <v>41</v>
      </c>
      <c r="B51" s="34">
        <v>12500</v>
      </c>
      <c r="C51" s="34">
        <v>12500</v>
      </c>
      <c r="D51" s="34">
        <v>12500</v>
      </c>
      <c r="E51" s="34">
        <v>12500</v>
      </c>
      <c r="F51" s="34">
        <v>12500</v>
      </c>
      <c r="G51" s="34">
        <v>12500</v>
      </c>
      <c r="H51" s="34">
        <v>12500</v>
      </c>
      <c r="I51" s="34">
        <v>12500</v>
      </c>
      <c r="J51" t="s">
        <v>127</v>
      </c>
    </row>
    <row r="52" spans="1:12" x14ac:dyDescent="0.2">
      <c r="A52" t="s">
        <v>42</v>
      </c>
      <c r="B52" s="34">
        <v>1000</v>
      </c>
      <c r="C52" s="34">
        <v>1000</v>
      </c>
      <c r="D52" s="34">
        <v>1000</v>
      </c>
      <c r="E52" s="34">
        <v>1000</v>
      </c>
      <c r="F52" s="34">
        <v>1000</v>
      </c>
      <c r="G52" s="34">
        <v>1000</v>
      </c>
      <c r="H52" s="34">
        <v>1000</v>
      </c>
      <c r="I52" s="34">
        <v>1000</v>
      </c>
      <c r="J52" t="s">
        <v>127</v>
      </c>
    </row>
    <row r="53" spans="1:12" x14ac:dyDescent="0.2">
      <c r="A53" t="s">
        <v>214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</row>
    <row r="54" spans="1:12" x14ac:dyDescent="0.2">
      <c r="A54" t="s">
        <v>213</v>
      </c>
      <c r="B54" s="34">
        <v>5000</v>
      </c>
      <c r="C54" s="34">
        <v>5000</v>
      </c>
      <c r="D54" s="34">
        <v>5000</v>
      </c>
      <c r="E54" s="34">
        <v>5000</v>
      </c>
      <c r="F54" s="34">
        <v>5000</v>
      </c>
      <c r="G54" s="34">
        <v>5000</v>
      </c>
      <c r="H54" s="34">
        <v>5000</v>
      </c>
      <c r="I54" s="34">
        <v>5000</v>
      </c>
    </row>
    <row r="55" spans="1:12" x14ac:dyDescent="0.2">
      <c r="A55" t="s">
        <v>43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K55">
        <v>190000</v>
      </c>
      <c r="L55" t="s">
        <v>137</v>
      </c>
    </row>
    <row r="56" spans="1:12" x14ac:dyDescent="0.2">
      <c r="A56" s="2" t="s">
        <v>44</v>
      </c>
      <c r="B56" s="1">
        <f>SUM(B48:B55)</f>
        <v>43500</v>
      </c>
      <c r="C56" s="1">
        <f t="shared" ref="C56:I56" si="2">SUM(C48:C55)</f>
        <v>43500</v>
      </c>
      <c r="D56" s="1">
        <f t="shared" si="2"/>
        <v>43500</v>
      </c>
      <c r="E56" s="1">
        <f t="shared" si="2"/>
        <v>43500</v>
      </c>
      <c r="F56" s="1">
        <f t="shared" si="2"/>
        <v>43500</v>
      </c>
      <c r="G56" s="1">
        <f t="shared" si="2"/>
        <v>43500</v>
      </c>
      <c r="H56" s="1">
        <f t="shared" si="2"/>
        <v>43500</v>
      </c>
      <c r="I56" s="1">
        <f t="shared" si="2"/>
        <v>43500</v>
      </c>
    </row>
    <row r="59" spans="1:12" x14ac:dyDescent="0.2">
      <c r="A59" t="s">
        <v>45</v>
      </c>
      <c r="B59" s="34">
        <v>5000</v>
      </c>
      <c r="C59" s="34">
        <v>5000</v>
      </c>
      <c r="D59" s="34">
        <v>5000</v>
      </c>
      <c r="E59" s="34">
        <v>5000</v>
      </c>
      <c r="F59" s="34">
        <v>5000</v>
      </c>
      <c r="G59" s="34">
        <v>5000</v>
      </c>
      <c r="H59" s="34">
        <v>5000</v>
      </c>
      <c r="I59" s="34">
        <v>5000</v>
      </c>
      <c r="J59" t="s">
        <v>127</v>
      </c>
    </row>
    <row r="60" spans="1:12" x14ac:dyDescent="0.2">
      <c r="A60" t="s">
        <v>46</v>
      </c>
      <c r="B60" s="34">
        <v>1500</v>
      </c>
      <c r="C60" s="34">
        <v>1500</v>
      </c>
      <c r="D60" s="34">
        <v>1500</v>
      </c>
      <c r="E60" s="34">
        <v>1500</v>
      </c>
      <c r="F60" s="34">
        <v>1500</v>
      </c>
      <c r="G60" s="34">
        <v>1500</v>
      </c>
      <c r="H60" s="34">
        <v>1500</v>
      </c>
      <c r="I60" s="34">
        <v>1500</v>
      </c>
      <c r="J60" t="s">
        <v>127</v>
      </c>
    </row>
    <row r="61" spans="1:12" x14ac:dyDescent="0.2">
      <c r="A61" t="s">
        <v>47</v>
      </c>
      <c r="B61" s="34">
        <v>1500</v>
      </c>
      <c r="C61" s="34">
        <v>1500</v>
      </c>
      <c r="D61" s="34">
        <v>1500</v>
      </c>
      <c r="E61" s="34">
        <v>1500</v>
      </c>
      <c r="F61" s="34">
        <v>1500</v>
      </c>
      <c r="G61" s="34">
        <v>1500</v>
      </c>
      <c r="H61" s="34">
        <v>1500</v>
      </c>
      <c r="I61" s="34">
        <v>1500</v>
      </c>
      <c r="J61" t="s">
        <v>127</v>
      </c>
    </row>
    <row r="62" spans="1:12" x14ac:dyDescent="0.2">
      <c r="A62" t="s">
        <v>48</v>
      </c>
      <c r="B62" s="34">
        <v>3000</v>
      </c>
      <c r="C62" s="34">
        <v>3000</v>
      </c>
      <c r="D62" s="34">
        <v>3000</v>
      </c>
      <c r="E62" s="34">
        <v>3000</v>
      </c>
      <c r="F62" s="34">
        <v>3000</v>
      </c>
      <c r="G62" s="34">
        <v>3000</v>
      </c>
      <c r="H62" s="34">
        <v>3000</v>
      </c>
      <c r="I62" s="34">
        <v>3000</v>
      </c>
      <c r="J62" t="s">
        <v>127</v>
      </c>
    </row>
    <row r="63" spans="1:12" x14ac:dyDescent="0.2">
      <c r="A63" t="s">
        <v>49</v>
      </c>
      <c r="B63" s="48">
        <v>10000</v>
      </c>
      <c r="C63" s="48">
        <v>10000</v>
      </c>
      <c r="D63" s="48">
        <v>10000</v>
      </c>
      <c r="E63" s="48">
        <v>10000</v>
      </c>
      <c r="F63" s="48">
        <v>10000</v>
      </c>
      <c r="G63" s="48">
        <v>10000</v>
      </c>
      <c r="H63" s="48">
        <v>10000</v>
      </c>
      <c r="I63" s="48">
        <v>10000</v>
      </c>
      <c r="J63" t="s">
        <v>127</v>
      </c>
    </row>
    <row r="64" spans="1:12" x14ac:dyDescent="0.2">
      <c r="A64" s="2" t="s">
        <v>50</v>
      </c>
      <c r="B64" s="1">
        <v>19000</v>
      </c>
      <c r="C64" s="1">
        <v>19000</v>
      </c>
      <c r="D64" s="1">
        <v>19000</v>
      </c>
      <c r="E64" s="1">
        <v>19000</v>
      </c>
      <c r="F64" s="1">
        <v>19000</v>
      </c>
      <c r="G64" s="1">
        <v>19000</v>
      </c>
      <c r="H64" s="1">
        <v>19000</v>
      </c>
      <c r="I64" s="1">
        <v>19000</v>
      </c>
    </row>
    <row r="67" spans="1:10" x14ac:dyDescent="0.2">
      <c r="A67" t="s">
        <v>51</v>
      </c>
      <c r="B67" s="34">
        <v>1000</v>
      </c>
      <c r="C67" s="34">
        <v>40000</v>
      </c>
      <c r="D67" s="34">
        <v>1000</v>
      </c>
      <c r="E67" s="34">
        <v>1000</v>
      </c>
      <c r="F67" s="34">
        <v>1000</v>
      </c>
      <c r="G67" s="34">
        <v>1000</v>
      </c>
      <c r="H67" s="34">
        <v>1000</v>
      </c>
      <c r="I67" s="34">
        <v>1000</v>
      </c>
      <c r="J67" t="s">
        <v>127</v>
      </c>
    </row>
    <row r="68" spans="1:10" x14ac:dyDescent="0.2">
      <c r="A68" t="s">
        <v>52</v>
      </c>
      <c r="B68" s="34">
        <v>1500</v>
      </c>
      <c r="C68" s="34">
        <v>1500</v>
      </c>
      <c r="D68" s="34">
        <v>1500</v>
      </c>
      <c r="E68" s="34">
        <v>1500</v>
      </c>
      <c r="F68" s="34">
        <v>1500</v>
      </c>
      <c r="G68" s="34">
        <v>1500</v>
      </c>
      <c r="H68" s="34">
        <v>1500</v>
      </c>
      <c r="I68" s="34">
        <v>1500</v>
      </c>
      <c r="J68" t="s">
        <v>127</v>
      </c>
    </row>
    <row r="69" spans="1:10" x14ac:dyDescent="0.2">
      <c r="A69" t="s">
        <v>53</v>
      </c>
      <c r="B69" s="34">
        <v>1500</v>
      </c>
      <c r="C69" s="34">
        <v>1500</v>
      </c>
      <c r="D69" s="34">
        <v>1500</v>
      </c>
      <c r="E69" s="34">
        <v>1500</v>
      </c>
      <c r="F69" s="34">
        <v>1500</v>
      </c>
      <c r="G69" s="34">
        <v>1500</v>
      </c>
      <c r="H69" s="34">
        <v>1500</v>
      </c>
      <c r="I69" s="34">
        <v>1500</v>
      </c>
      <c r="J69" t="s">
        <v>127</v>
      </c>
    </row>
    <row r="70" spans="1:10" x14ac:dyDescent="0.2">
      <c r="A70" t="s">
        <v>54</v>
      </c>
      <c r="B70" s="34">
        <v>3000</v>
      </c>
      <c r="C70" s="34">
        <v>3000</v>
      </c>
      <c r="D70" s="34">
        <v>3000</v>
      </c>
      <c r="E70" s="34">
        <v>3000</v>
      </c>
      <c r="F70" s="34">
        <v>3000</v>
      </c>
      <c r="G70" s="34">
        <v>3000</v>
      </c>
      <c r="H70" s="34">
        <v>3000</v>
      </c>
      <c r="I70" s="34">
        <v>3000</v>
      </c>
      <c r="J70" t="s">
        <v>127</v>
      </c>
    </row>
    <row r="71" spans="1:10" x14ac:dyDescent="0.2">
      <c r="A71" t="s">
        <v>55</v>
      </c>
      <c r="B71" s="41">
        <v>500</v>
      </c>
      <c r="C71" s="41">
        <v>500</v>
      </c>
      <c r="D71" s="41">
        <v>500</v>
      </c>
      <c r="E71" s="41">
        <v>500</v>
      </c>
      <c r="F71" s="41">
        <v>500</v>
      </c>
      <c r="G71" s="41">
        <v>500</v>
      </c>
      <c r="H71" s="41">
        <v>500</v>
      </c>
      <c r="I71" s="41">
        <v>500</v>
      </c>
      <c r="J71" t="s">
        <v>127</v>
      </c>
    </row>
    <row r="72" spans="1:10" x14ac:dyDescent="0.2">
      <c r="A72" s="2" t="s">
        <v>56</v>
      </c>
      <c r="B72" s="1">
        <f>SUM(B67:B71)</f>
        <v>7500</v>
      </c>
      <c r="C72" s="1">
        <f t="shared" ref="C72:I72" si="3">SUM(C67:C71)</f>
        <v>46500</v>
      </c>
      <c r="D72" s="1">
        <f t="shared" si="3"/>
        <v>7500</v>
      </c>
      <c r="E72" s="1">
        <f t="shared" si="3"/>
        <v>7500</v>
      </c>
      <c r="F72" s="1">
        <f t="shared" si="3"/>
        <v>7500</v>
      </c>
      <c r="G72" s="1">
        <f t="shared" si="3"/>
        <v>7500</v>
      </c>
      <c r="H72" s="1">
        <f t="shared" si="3"/>
        <v>7500</v>
      </c>
      <c r="I72" s="1">
        <f t="shared" si="3"/>
        <v>7500</v>
      </c>
      <c r="J72" t="s">
        <v>127</v>
      </c>
    </row>
    <row r="74" spans="1:10" x14ac:dyDescent="0.2">
      <c r="A74" t="s">
        <v>57</v>
      </c>
      <c r="B74" s="34">
        <v>30000</v>
      </c>
      <c r="C74" s="34">
        <v>30000</v>
      </c>
      <c r="D74" s="34">
        <v>30000</v>
      </c>
      <c r="E74" s="34">
        <v>30000</v>
      </c>
      <c r="F74" s="34">
        <v>30000</v>
      </c>
      <c r="G74" s="34">
        <v>30000</v>
      </c>
      <c r="H74" s="34">
        <v>30000</v>
      </c>
      <c r="I74" s="34">
        <v>30000</v>
      </c>
      <c r="J74" t="s">
        <v>127</v>
      </c>
    </row>
    <row r="75" spans="1:10" x14ac:dyDescent="0.2">
      <c r="A75" t="s">
        <v>58</v>
      </c>
      <c r="B75" s="34">
        <v>3000</v>
      </c>
      <c r="C75" s="34">
        <v>3000</v>
      </c>
      <c r="D75" s="34">
        <v>3000</v>
      </c>
      <c r="E75" s="34">
        <v>3000</v>
      </c>
      <c r="F75" s="34">
        <v>3000</v>
      </c>
      <c r="G75" s="34">
        <v>3000</v>
      </c>
      <c r="H75" s="34">
        <v>3000</v>
      </c>
      <c r="I75" s="34">
        <v>3000</v>
      </c>
      <c r="J75" t="s">
        <v>127</v>
      </c>
    </row>
    <row r="76" spans="1:10" x14ac:dyDescent="0.2">
      <c r="A76" t="s">
        <v>123</v>
      </c>
      <c r="B76" s="33">
        <v>3000</v>
      </c>
      <c r="C76" s="34">
        <v>3000</v>
      </c>
      <c r="D76" s="34">
        <v>3000</v>
      </c>
      <c r="E76" s="34">
        <v>3000</v>
      </c>
      <c r="F76" s="34">
        <v>3000</v>
      </c>
      <c r="G76" s="34">
        <v>3000</v>
      </c>
      <c r="H76" s="34">
        <v>3000</v>
      </c>
      <c r="I76" s="34">
        <v>3000</v>
      </c>
      <c r="J76" t="s">
        <v>127</v>
      </c>
    </row>
    <row r="77" spans="1:10" x14ac:dyDescent="0.2">
      <c r="A77" t="s">
        <v>59</v>
      </c>
      <c r="B77" s="34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t="s">
        <v>127</v>
      </c>
    </row>
    <row r="78" spans="1:10" x14ac:dyDescent="0.2">
      <c r="A78" t="s">
        <v>60</v>
      </c>
      <c r="B78" s="34">
        <v>2500</v>
      </c>
      <c r="C78" s="34">
        <v>2500</v>
      </c>
      <c r="D78" s="34">
        <v>2500</v>
      </c>
      <c r="E78" s="34">
        <v>2500</v>
      </c>
      <c r="F78" s="34">
        <v>2500</v>
      </c>
      <c r="G78" s="34">
        <v>2500</v>
      </c>
      <c r="H78" s="34">
        <v>2500</v>
      </c>
      <c r="I78" s="34">
        <v>2500</v>
      </c>
      <c r="J78" t="s">
        <v>127</v>
      </c>
    </row>
    <row r="79" spans="1:10" x14ac:dyDescent="0.2">
      <c r="A79" t="s">
        <v>61</v>
      </c>
      <c r="B79" s="34">
        <v>6500</v>
      </c>
      <c r="C79" s="34">
        <v>6500</v>
      </c>
      <c r="D79" s="34">
        <v>6500</v>
      </c>
      <c r="E79" s="34">
        <v>6500</v>
      </c>
      <c r="F79" s="34">
        <v>6500</v>
      </c>
      <c r="G79" s="34">
        <v>6500</v>
      </c>
      <c r="H79" s="34">
        <v>6500</v>
      </c>
      <c r="I79" s="34">
        <v>6500</v>
      </c>
      <c r="J79" t="s">
        <v>127</v>
      </c>
    </row>
    <row r="80" spans="1:10" x14ac:dyDescent="0.2">
      <c r="A80" t="s">
        <v>62</v>
      </c>
      <c r="B80" s="34">
        <v>2400</v>
      </c>
      <c r="C80" s="34">
        <v>2400</v>
      </c>
      <c r="D80" s="34">
        <v>2400</v>
      </c>
      <c r="E80" s="34">
        <v>2400</v>
      </c>
      <c r="F80" s="34">
        <v>2400</v>
      </c>
      <c r="G80" s="34">
        <v>2400</v>
      </c>
      <c r="H80" s="34">
        <v>2400</v>
      </c>
      <c r="I80" s="34">
        <v>2400</v>
      </c>
      <c r="J80" t="s">
        <v>127</v>
      </c>
    </row>
    <row r="81" spans="1:11" x14ac:dyDescent="0.2">
      <c r="A81" t="s">
        <v>63</v>
      </c>
      <c r="B81" s="34">
        <v>1500</v>
      </c>
      <c r="C81" s="34">
        <v>1500</v>
      </c>
      <c r="D81" s="34">
        <v>1500</v>
      </c>
      <c r="E81" s="34">
        <v>1500</v>
      </c>
      <c r="F81" s="34">
        <v>1500</v>
      </c>
      <c r="G81" s="34">
        <v>1500</v>
      </c>
      <c r="H81" s="34">
        <v>1500</v>
      </c>
      <c r="I81" s="34">
        <v>1500</v>
      </c>
      <c r="J81" t="s">
        <v>127</v>
      </c>
    </row>
    <row r="82" spans="1:11" x14ac:dyDescent="0.2">
      <c r="A82" t="s">
        <v>64</v>
      </c>
      <c r="B82" s="34">
        <v>2000</v>
      </c>
      <c r="C82" s="34">
        <v>2000</v>
      </c>
      <c r="D82" s="34">
        <v>2000</v>
      </c>
      <c r="E82" s="34">
        <v>2000</v>
      </c>
      <c r="F82" s="34">
        <v>2000</v>
      </c>
      <c r="G82" s="34">
        <v>2000</v>
      </c>
      <c r="H82" s="34">
        <v>2000</v>
      </c>
      <c r="I82" s="34">
        <v>2000</v>
      </c>
      <c r="J82" t="s">
        <v>127</v>
      </c>
    </row>
    <row r="83" spans="1:11" x14ac:dyDescent="0.2">
      <c r="A83" t="s">
        <v>65</v>
      </c>
      <c r="B83" s="34">
        <v>1000</v>
      </c>
      <c r="C83" s="34">
        <v>1000</v>
      </c>
      <c r="D83" s="34">
        <v>1000</v>
      </c>
      <c r="E83" s="34">
        <v>1000</v>
      </c>
      <c r="F83" s="34">
        <v>1000</v>
      </c>
      <c r="G83" s="34">
        <v>1000</v>
      </c>
      <c r="H83" s="34">
        <v>1000</v>
      </c>
      <c r="I83" s="34">
        <v>1000</v>
      </c>
      <c r="J83" t="s">
        <v>127</v>
      </c>
    </row>
    <row r="84" spans="1:11" x14ac:dyDescent="0.2">
      <c r="A84" t="s">
        <v>66</v>
      </c>
      <c r="B84" s="35">
        <v>1500</v>
      </c>
      <c r="C84" s="35">
        <v>1500</v>
      </c>
      <c r="D84" s="35">
        <v>1500</v>
      </c>
      <c r="E84" s="35">
        <v>1500</v>
      </c>
      <c r="F84" s="35">
        <v>1500</v>
      </c>
      <c r="G84" s="35">
        <v>1500</v>
      </c>
      <c r="H84" s="35">
        <v>1500</v>
      </c>
      <c r="I84" s="35">
        <v>1500</v>
      </c>
      <c r="J84" t="s">
        <v>127</v>
      </c>
    </row>
    <row r="85" spans="1:11" x14ac:dyDescent="0.2">
      <c r="A85" s="2" t="s">
        <v>67</v>
      </c>
      <c r="B85" s="1">
        <f t="shared" ref="B85:H85" si="4">SUM(B74:B84)</f>
        <v>53400</v>
      </c>
      <c r="C85" s="1">
        <f t="shared" si="4"/>
        <v>53400</v>
      </c>
      <c r="D85" s="1">
        <f t="shared" si="4"/>
        <v>53400</v>
      </c>
      <c r="E85" s="1">
        <f t="shared" si="4"/>
        <v>53400</v>
      </c>
      <c r="F85" s="1">
        <f t="shared" si="4"/>
        <v>53400</v>
      </c>
      <c r="G85" s="1">
        <f t="shared" si="4"/>
        <v>53400</v>
      </c>
      <c r="H85" s="1">
        <f t="shared" si="4"/>
        <v>53400</v>
      </c>
      <c r="I85" s="1">
        <f>SUM(I74:I84)</f>
        <v>53400</v>
      </c>
      <c r="J85" t="s">
        <v>127</v>
      </c>
    </row>
    <row r="86" spans="1:11" x14ac:dyDescent="0.2">
      <c r="A86" s="2"/>
      <c r="B86" s="1"/>
      <c r="C86" s="1"/>
      <c r="D86" s="1"/>
      <c r="E86" s="1"/>
      <c r="F86" s="1"/>
      <c r="G86" s="1"/>
      <c r="H86" s="1"/>
      <c r="I86" s="1"/>
    </row>
    <row r="88" spans="1:11" x14ac:dyDescent="0.2">
      <c r="A88" t="s">
        <v>68</v>
      </c>
      <c r="B88" s="34">
        <v>0</v>
      </c>
      <c r="C88" s="33">
        <v>0</v>
      </c>
      <c r="D88" s="33">
        <v>0</v>
      </c>
      <c r="E88" s="33">
        <v>0</v>
      </c>
      <c r="F88" s="33">
        <v>0</v>
      </c>
      <c r="G88" s="34">
        <v>0</v>
      </c>
      <c r="H88" s="33">
        <v>0</v>
      </c>
      <c r="I88" s="33">
        <v>0</v>
      </c>
      <c r="J88" t="s">
        <v>127</v>
      </c>
      <c r="K88" t="s">
        <v>134</v>
      </c>
    </row>
    <row r="89" spans="1:11" x14ac:dyDescent="0.2">
      <c r="A89" t="s">
        <v>69</v>
      </c>
      <c r="B89" s="34">
        <v>0</v>
      </c>
      <c r="C89" s="34">
        <v>0</v>
      </c>
      <c r="D89" s="34">
        <v>0</v>
      </c>
      <c r="E89" s="33">
        <v>0</v>
      </c>
      <c r="F89" s="34">
        <v>0</v>
      </c>
      <c r="G89" s="34">
        <v>0</v>
      </c>
      <c r="H89" s="34">
        <v>0</v>
      </c>
      <c r="I89" s="33">
        <v>0</v>
      </c>
      <c r="J89" t="s">
        <v>127</v>
      </c>
      <c r="K89" t="s">
        <v>134</v>
      </c>
    </row>
    <row r="90" spans="1:11" x14ac:dyDescent="0.2">
      <c r="A90" t="s">
        <v>70</v>
      </c>
      <c r="B90" s="35">
        <v>0</v>
      </c>
      <c r="C90" s="46">
        <v>0</v>
      </c>
      <c r="D90" s="35">
        <v>10000</v>
      </c>
      <c r="E90" s="47">
        <v>0</v>
      </c>
      <c r="F90" s="35">
        <v>10000</v>
      </c>
      <c r="G90" s="47">
        <v>0</v>
      </c>
      <c r="H90" s="35">
        <v>10000</v>
      </c>
      <c r="I90" s="40">
        <v>0</v>
      </c>
      <c r="J90" t="s">
        <v>127</v>
      </c>
      <c r="K90" t="s">
        <v>134</v>
      </c>
    </row>
    <row r="91" spans="1:11" x14ac:dyDescent="0.2">
      <c r="A91" s="2" t="s">
        <v>71</v>
      </c>
      <c r="B91" s="7">
        <f>SUM(B88:B90)</f>
        <v>0</v>
      </c>
      <c r="C91" s="7">
        <f t="shared" ref="C91:I91" si="5">SUM(C88:C90)</f>
        <v>0</v>
      </c>
      <c r="D91" s="7">
        <f t="shared" si="5"/>
        <v>10000</v>
      </c>
      <c r="E91" s="7">
        <f t="shared" si="5"/>
        <v>0</v>
      </c>
      <c r="F91" s="7">
        <f t="shared" si="5"/>
        <v>10000</v>
      </c>
      <c r="G91" s="7">
        <f t="shared" si="5"/>
        <v>0</v>
      </c>
      <c r="H91" s="7">
        <f t="shared" si="5"/>
        <v>10000</v>
      </c>
      <c r="I91" s="7">
        <f t="shared" si="5"/>
        <v>0</v>
      </c>
      <c r="J91" t="s">
        <v>127</v>
      </c>
      <c r="K91" t="s">
        <v>134</v>
      </c>
    </row>
    <row r="92" spans="1:11" x14ac:dyDescent="0.2">
      <c r="A92" s="2"/>
      <c r="B92" s="7"/>
      <c r="C92" s="6"/>
      <c r="D92" s="7"/>
      <c r="E92" s="6"/>
      <c r="F92" s="7"/>
      <c r="G92" s="7"/>
      <c r="H92" s="7"/>
    </row>
    <row r="93" spans="1:11" x14ac:dyDescent="0.2">
      <c r="A93" t="s">
        <v>72</v>
      </c>
      <c r="B93" s="33">
        <v>10000</v>
      </c>
      <c r="C93" s="34">
        <v>0</v>
      </c>
      <c r="D93" s="34">
        <v>10000</v>
      </c>
      <c r="E93" s="33">
        <v>0</v>
      </c>
      <c r="F93" s="34">
        <v>10000</v>
      </c>
      <c r="G93" s="34">
        <v>10000</v>
      </c>
      <c r="H93" s="33">
        <v>0</v>
      </c>
      <c r="I93" s="34">
        <v>10000</v>
      </c>
      <c r="J93" t="s">
        <v>127</v>
      </c>
      <c r="K93" t="s">
        <v>138</v>
      </c>
    </row>
    <row r="94" spans="1:11" x14ac:dyDescent="0.2">
      <c r="A94" s="5" t="s">
        <v>73</v>
      </c>
      <c r="B94" s="39">
        <v>0</v>
      </c>
      <c r="C94" s="39">
        <v>0</v>
      </c>
      <c r="D94" s="39">
        <v>0</v>
      </c>
      <c r="E94" s="39">
        <v>60000</v>
      </c>
      <c r="F94" s="39">
        <v>0</v>
      </c>
      <c r="G94" s="40">
        <v>0</v>
      </c>
      <c r="H94" s="39">
        <v>0</v>
      </c>
      <c r="I94" s="40">
        <v>0</v>
      </c>
      <c r="J94" t="s">
        <v>128</v>
      </c>
      <c r="K94" t="s">
        <v>138</v>
      </c>
    </row>
    <row r="95" spans="1:11" x14ac:dyDescent="0.2">
      <c r="B95" s="1">
        <f>SUM(B93:B94)</f>
        <v>10000</v>
      </c>
      <c r="C95" s="1">
        <f t="shared" ref="C95:I95" si="6">SUM(C93:C94)</f>
        <v>0</v>
      </c>
      <c r="D95" s="1">
        <f t="shared" si="6"/>
        <v>10000</v>
      </c>
      <c r="E95" s="1">
        <f t="shared" si="6"/>
        <v>60000</v>
      </c>
      <c r="F95" s="1">
        <f t="shared" si="6"/>
        <v>10000</v>
      </c>
      <c r="G95" s="1">
        <f t="shared" si="6"/>
        <v>10000</v>
      </c>
      <c r="H95" s="1">
        <f t="shared" si="6"/>
        <v>0</v>
      </c>
      <c r="I95" s="1">
        <f t="shared" si="6"/>
        <v>10000</v>
      </c>
    </row>
    <row r="97" spans="1:11" x14ac:dyDescent="0.2">
      <c r="A97" t="s">
        <v>74</v>
      </c>
      <c r="B97" s="34">
        <v>10000</v>
      </c>
      <c r="C97" s="34">
        <v>10000</v>
      </c>
      <c r="D97" s="33">
        <v>0</v>
      </c>
      <c r="E97" s="34">
        <v>10000</v>
      </c>
      <c r="F97" s="34">
        <v>10000</v>
      </c>
      <c r="G97" s="34">
        <v>10000</v>
      </c>
      <c r="H97" s="34">
        <v>10000</v>
      </c>
      <c r="I97" s="34">
        <v>10000</v>
      </c>
      <c r="J97" t="s">
        <v>127</v>
      </c>
    </row>
    <row r="98" spans="1:11" x14ac:dyDescent="0.2">
      <c r="A98" s="5" t="s">
        <v>75</v>
      </c>
      <c r="B98" s="33">
        <v>0</v>
      </c>
      <c r="C98" s="33">
        <v>0</v>
      </c>
      <c r="D98" s="34">
        <v>600000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t="s">
        <v>128</v>
      </c>
      <c r="K98" t="s">
        <v>139</v>
      </c>
    </row>
    <row r="99" spans="1:11" x14ac:dyDescent="0.2">
      <c r="A99" t="s">
        <v>76</v>
      </c>
      <c r="B99" s="33">
        <v>0</v>
      </c>
      <c r="C99" s="33">
        <v>0</v>
      </c>
      <c r="D99" s="34">
        <v>7000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t="s">
        <v>128</v>
      </c>
    </row>
    <row r="100" spans="1:11" x14ac:dyDescent="0.2">
      <c r="A100" t="s">
        <v>77</v>
      </c>
      <c r="B100" s="40">
        <v>0</v>
      </c>
      <c r="C100" s="40">
        <v>0</v>
      </c>
      <c r="D100" s="35">
        <v>15000</v>
      </c>
      <c r="E100" s="40">
        <v>0</v>
      </c>
      <c r="F100" s="40">
        <v>0</v>
      </c>
      <c r="G100" s="40">
        <v>0</v>
      </c>
      <c r="H100" s="40">
        <v>0</v>
      </c>
      <c r="I100" s="39">
        <v>15000</v>
      </c>
      <c r="J100" t="s">
        <v>128</v>
      </c>
    </row>
    <row r="101" spans="1:11" x14ac:dyDescent="0.2">
      <c r="A101" s="2" t="s">
        <v>75</v>
      </c>
      <c r="B101" s="1">
        <f>SUM(B97:B100)</f>
        <v>10000</v>
      </c>
      <c r="C101" s="1">
        <f t="shared" ref="C101:I101" si="7">SUM(C97:C100)</f>
        <v>10000</v>
      </c>
      <c r="D101" s="1">
        <f t="shared" si="7"/>
        <v>622000</v>
      </c>
      <c r="E101" s="1">
        <f t="shared" si="7"/>
        <v>10000</v>
      </c>
      <c r="F101" s="1">
        <f t="shared" si="7"/>
        <v>10000</v>
      </c>
      <c r="G101" s="1">
        <f t="shared" si="7"/>
        <v>10000</v>
      </c>
      <c r="H101" s="1">
        <f t="shared" si="7"/>
        <v>10000</v>
      </c>
      <c r="I101" s="1">
        <f t="shared" si="7"/>
        <v>25000</v>
      </c>
    </row>
    <row r="104" spans="1:11" x14ac:dyDescent="0.2">
      <c r="A104" s="2" t="s">
        <v>78</v>
      </c>
      <c r="B104" s="42">
        <v>8000</v>
      </c>
      <c r="C104" s="33">
        <v>0</v>
      </c>
      <c r="D104" s="33">
        <v>0</v>
      </c>
      <c r="E104" s="34">
        <v>0</v>
      </c>
      <c r="F104" s="34">
        <v>8000</v>
      </c>
      <c r="G104" s="33">
        <v>0</v>
      </c>
      <c r="H104" s="33">
        <v>0</v>
      </c>
      <c r="I104" s="34">
        <v>0</v>
      </c>
      <c r="J104" t="s">
        <v>127</v>
      </c>
      <c r="K104" t="s">
        <v>134</v>
      </c>
    </row>
    <row r="106" spans="1:11" x14ac:dyDescent="0.2">
      <c r="A106" t="s">
        <v>79</v>
      </c>
      <c r="B106" s="33">
        <v>0</v>
      </c>
      <c r="C106" s="33">
        <v>0</v>
      </c>
      <c r="D106" s="34">
        <v>25000</v>
      </c>
      <c r="E106" s="34">
        <v>0</v>
      </c>
      <c r="F106" s="34">
        <v>25000</v>
      </c>
      <c r="G106" s="33">
        <v>0</v>
      </c>
      <c r="H106" s="34">
        <v>25000</v>
      </c>
      <c r="I106" s="34">
        <v>0</v>
      </c>
      <c r="J106" t="s">
        <v>127</v>
      </c>
      <c r="K106" t="s">
        <v>134</v>
      </c>
    </row>
    <row r="107" spans="1:11" x14ac:dyDescent="0.2">
      <c r="A107" s="2" t="s">
        <v>80</v>
      </c>
      <c r="B107" s="35">
        <v>0</v>
      </c>
      <c r="C107" s="35">
        <v>0</v>
      </c>
      <c r="D107" s="35"/>
      <c r="E107" s="35">
        <v>0</v>
      </c>
      <c r="F107" s="35">
        <v>0</v>
      </c>
      <c r="G107" s="35">
        <v>60000</v>
      </c>
      <c r="H107" s="35">
        <v>0</v>
      </c>
      <c r="I107" s="35">
        <v>0</v>
      </c>
      <c r="J107" t="s">
        <v>127</v>
      </c>
      <c r="K107" t="s">
        <v>134</v>
      </c>
    </row>
    <row r="108" spans="1:11" x14ac:dyDescent="0.2">
      <c r="A108" s="2"/>
      <c r="B108" s="1">
        <f>SUM(B106:B107)</f>
        <v>0</v>
      </c>
      <c r="C108" s="1">
        <f t="shared" ref="C108:I108" si="8">SUM(C106:C107)</f>
        <v>0</v>
      </c>
      <c r="D108" s="1">
        <f t="shared" si="8"/>
        <v>25000</v>
      </c>
      <c r="E108" s="1">
        <f t="shared" si="8"/>
        <v>0</v>
      </c>
      <c r="F108" s="1">
        <f t="shared" si="8"/>
        <v>25000</v>
      </c>
      <c r="G108" s="1">
        <f t="shared" si="8"/>
        <v>60000</v>
      </c>
      <c r="H108" s="1">
        <f t="shared" si="8"/>
        <v>25000</v>
      </c>
      <c r="I108" s="1">
        <f t="shared" si="8"/>
        <v>0</v>
      </c>
    </row>
    <row r="110" spans="1:11" x14ac:dyDescent="0.2">
      <c r="A110" s="2" t="s">
        <v>81</v>
      </c>
      <c r="B110" s="34">
        <v>5000</v>
      </c>
      <c r="C110" s="33">
        <v>0</v>
      </c>
      <c r="D110" s="42">
        <v>5000</v>
      </c>
      <c r="E110" s="33">
        <v>0</v>
      </c>
      <c r="F110" s="34">
        <v>5000</v>
      </c>
      <c r="G110" s="34">
        <v>0</v>
      </c>
      <c r="H110" s="34">
        <v>5000</v>
      </c>
      <c r="I110" s="34">
        <v>0</v>
      </c>
      <c r="J110" t="s">
        <v>127</v>
      </c>
      <c r="K110" t="s">
        <v>134</v>
      </c>
    </row>
    <row r="112" spans="1:11" x14ac:dyDescent="0.2">
      <c r="A112" s="2" t="s">
        <v>233</v>
      </c>
      <c r="B112" s="34">
        <v>5000</v>
      </c>
      <c r="C112" s="33">
        <v>0</v>
      </c>
      <c r="D112" s="33">
        <v>0</v>
      </c>
      <c r="E112" s="42">
        <v>0</v>
      </c>
      <c r="F112" s="33">
        <v>0</v>
      </c>
      <c r="G112" s="34">
        <v>5000</v>
      </c>
      <c r="H112" s="33">
        <v>0</v>
      </c>
      <c r="I112" s="33">
        <v>0</v>
      </c>
      <c r="J112" t="s">
        <v>127</v>
      </c>
      <c r="K112" t="s">
        <v>134</v>
      </c>
    </row>
    <row r="114" spans="1:11" x14ac:dyDescent="0.2">
      <c r="A114" s="2" t="s">
        <v>124</v>
      </c>
      <c r="B114" s="34">
        <v>2000</v>
      </c>
      <c r="C114" s="34">
        <v>10000</v>
      </c>
      <c r="D114" s="34">
        <v>2000</v>
      </c>
      <c r="E114" s="34">
        <v>2000</v>
      </c>
      <c r="F114" s="34">
        <v>2000</v>
      </c>
      <c r="G114" s="34">
        <v>2000</v>
      </c>
      <c r="H114" s="34">
        <v>2000</v>
      </c>
      <c r="I114" s="34">
        <v>2000</v>
      </c>
      <c r="J114" t="s">
        <v>128</v>
      </c>
      <c r="K114" t="s">
        <v>140</v>
      </c>
    </row>
    <row r="116" spans="1:11" x14ac:dyDescent="0.2">
      <c r="A116" s="2" t="s">
        <v>82</v>
      </c>
      <c r="B116" s="34">
        <v>5000</v>
      </c>
      <c r="C116" s="34">
        <v>5000</v>
      </c>
      <c r="D116" s="34">
        <v>35000</v>
      </c>
      <c r="E116" s="34">
        <v>5000</v>
      </c>
      <c r="F116" s="34">
        <v>5000</v>
      </c>
      <c r="G116" s="34">
        <v>5000</v>
      </c>
      <c r="H116" s="34">
        <v>5000</v>
      </c>
      <c r="I116" s="34">
        <v>5000</v>
      </c>
      <c r="J116" t="s">
        <v>127</v>
      </c>
      <c r="K116" t="s">
        <v>141</v>
      </c>
    </row>
    <row r="118" spans="1:11" x14ac:dyDescent="0.2">
      <c r="A118" s="2" t="s">
        <v>83</v>
      </c>
      <c r="B118" s="34">
        <v>0</v>
      </c>
      <c r="C118" s="33">
        <v>0</v>
      </c>
      <c r="D118" s="34">
        <v>15000</v>
      </c>
      <c r="E118" s="33">
        <v>0</v>
      </c>
      <c r="F118" s="34">
        <v>15000</v>
      </c>
      <c r="G118" s="34">
        <v>0</v>
      </c>
      <c r="H118" s="34">
        <v>15000</v>
      </c>
      <c r="I118" s="33">
        <v>0</v>
      </c>
      <c r="J118" t="s">
        <v>127</v>
      </c>
      <c r="K118" t="s">
        <v>142</v>
      </c>
    </row>
    <row r="120" spans="1:11" x14ac:dyDescent="0.2">
      <c r="A120" s="2" t="s">
        <v>84</v>
      </c>
      <c r="B120" s="34">
        <v>0</v>
      </c>
      <c r="C120" s="34">
        <v>15000</v>
      </c>
      <c r="D120" s="33">
        <v>0</v>
      </c>
      <c r="E120" s="33">
        <v>0</v>
      </c>
      <c r="F120" s="34">
        <v>0</v>
      </c>
      <c r="G120" s="33">
        <v>0</v>
      </c>
      <c r="H120" s="33">
        <v>15000</v>
      </c>
      <c r="I120" s="34">
        <v>0</v>
      </c>
      <c r="J120" t="s">
        <v>128</v>
      </c>
      <c r="K120" t="s">
        <v>143</v>
      </c>
    </row>
    <row r="121" spans="1:11" x14ac:dyDescent="0.2">
      <c r="A121" s="2"/>
      <c r="B121" s="62"/>
      <c r="C121" s="62"/>
      <c r="D121" s="63"/>
      <c r="E121" s="63"/>
      <c r="F121" s="62"/>
      <c r="G121" s="63"/>
      <c r="H121" s="63"/>
      <c r="I121" s="62"/>
    </row>
    <row r="122" spans="1:11" x14ac:dyDescent="0.2">
      <c r="A122" t="s">
        <v>223</v>
      </c>
      <c r="B122" s="33">
        <v>8760</v>
      </c>
      <c r="C122" s="33">
        <v>8760</v>
      </c>
      <c r="D122" s="33">
        <v>8760</v>
      </c>
      <c r="E122" s="33">
        <v>8760</v>
      </c>
      <c r="F122" s="33">
        <v>8760</v>
      </c>
      <c r="G122" s="33">
        <v>8760</v>
      </c>
      <c r="H122" s="33">
        <v>8760</v>
      </c>
      <c r="I122" s="33">
        <v>8760</v>
      </c>
    </row>
    <row r="123" spans="1:11" x14ac:dyDescent="0.2">
      <c r="A123" t="s">
        <v>222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</row>
    <row r="124" spans="1:11" x14ac:dyDescent="0.2">
      <c r="B124" s="51"/>
      <c r="C124" s="51"/>
      <c r="D124" s="51"/>
      <c r="E124" s="51"/>
      <c r="F124" s="51"/>
      <c r="G124" s="51"/>
      <c r="H124" s="51"/>
      <c r="I124" s="51"/>
    </row>
    <row r="125" spans="1:11" x14ac:dyDescent="0.2">
      <c r="A125" t="s">
        <v>224</v>
      </c>
      <c r="B125" s="61">
        <v>2.5</v>
      </c>
      <c r="C125" s="61">
        <v>2.5</v>
      </c>
      <c r="D125" s="61">
        <v>2.5</v>
      </c>
      <c r="E125" s="61">
        <v>2.5</v>
      </c>
      <c r="F125" s="61">
        <v>2.5</v>
      </c>
      <c r="G125" s="61">
        <v>2.5</v>
      </c>
      <c r="H125" s="61">
        <v>2.5</v>
      </c>
      <c r="I125" s="61">
        <v>2.5</v>
      </c>
    </row>
    <row r="126" spans="1:11" x14ac:dyDescent="0.2">
      <c r="A126" t="s">
        <v>225</v>
      </c>
      <c r="B126" s="61">
        <v>2.2999999999999998</v>
      </c>
      <c r="C126" s="61">
        <v>2.2999999999999998</v>
      </c>
      <c r="D126" s="61">
        <v>2.2999999999999998</v>
      </c>
      <c r="E126" s="61">
        <v>2.2999999999999998</v>
      </c>
      <c r="F126" s="61">
        <v>2.2999999999999998</v>
      </c>
      <c r="G126" s="61">
        <v>2.2999999999999998</v>
      </c>
      <c r="H126" s="61">
        <v>2.2999999999999998</v>
      </c>
      <c r="I126" s="61">
        <v>2.2999999999999998</v>
      </c>
    </row>
    <row r="127" spans="1:11" x14ac:dyDescent="0.2">
      <c r="A127" s="2"/>
      <c r="B127" s="3"/>
      <c r="C127" s="8"/>
      <c r="D127" s="3"/>
      <c r="E127" s="3"/>
      <c r="F127" s="3"/>
      <c r="G127" s="3"/>
      <c r="H127" s="3"/>
      <c r="I127" s="3"/>
    </row>
    <row r="128" spans="1:11" x14ac:dyDescent="0.2">
      <c r="A128" s="5" t="s">
        <v>85</v>
      </c>
      <c r="B128" s="1">
        <f>(B122*B125)+(B123*B126)</f>
        <v>21900</v>
      </c>
      <c r="C128" s="1">
        <f t="shared" ref="C128:I128" si="9">(C122*C125)+(C123*C126)</f>
        <v>21900</v>
      </c>
      <c r="D128" s="1">
        <f t="shared" si="9"/>
        <v>21900</v>
      </c>
      <c r="E128" s="1">
        <f t="shared" si="9"/>
        <v>21900</v>
      </c>
      <c r="F128" s="1">
        <f t="shared" si="9"/>
        <v>21900</v>
      </c>
      <c r="G128" s="1">
        <f t="shared" si="9"/>
        <v>21900</v>
      </c>
      <c r="H128" s="1">
        <f t="shared" si="9"/>
        <v>21900</v>
      </c>
      <c r="I128" s="1">
        <f t="shared" si="9"/>
        <v>21900</v>
      </c>
      <c r="J128" t="s">
        <v>128</v>
      </c>
    </row>
    <row r="129" spans="1:11" x14ac:dyDescent="0.2">
      <c r="A129" t="s">
        <v>86</v>
      </c>
      <c r="B129" s="34">
        <v>30000</v>
      </c>
      <c r="C129" s="34">
        <v>30000</v>
      </c>
      <c r="D129" s="34">
        <v>33000</v>
      </c>
      <c r="E129" s="34">
        <v>30000</v>
      </c>
      <c r="F129" s="34">
        <v>30000</v>
      </c>
      <c r="G129" s="34">
        <v>30000</v>
      </c>
      <c r="H129" s="34">
        <v>30000</v>
      </c>
      <c r="I129" s="34">
        <v>30000</v>
      </c>
      <c r="J129" t="s">
        <v>128</v>
      </c>
      <c r="K129" t="s">
        <v>144</v>
      </c>
    </row>
    <row r="130" spans="1:11" x14ac:dyDescent="0.2">
      <c r="A130" t="s">
        <v>87</v>
      </c>
      <c r="B130" s="34">
        <v>7000</v>
      </c>
      <c r="C130" s="34">
        <v>7000</v>
      </c>
      <c r="D130" s="34">
        <v>8000</v>
      </c>
      <c r="E130" s="34">
        <v>7000</v>
      </c>
      <c r="F130" s="34">
        <v>7000</v>
      </c>
      <c r="G130" s="34">
        <v>7000</v>
      </c>
      <c r="H130" s="34">
        <v>7000</v>
      </c>
      <c r="I130" s="34">
        <v>7000</v>
      </c>
      <c r="J130" t="s">
        <v>128</v>
      </c>
    </row>
    <row r="131" spans="1:11" x14ac:dyDescent="0.2">
      <c r="A131" t="s">
        <v>88</v>
      </c>
      <c r="B131" s="34">
        <v>6000</v>
      </c>
      <c r="C131" s="34">
        <v>6000</v>
      </c>
      <c r="D131" s="34">
        <v>6000</v>
      </c>
      <c r="E131" s="34">
        <v>6000</v>
      </c>
      <c r="F131" s="34">
        <v>6000</v>
      </c>
      <c r="G131" s="34">
        <v>6000</v>
      </c>
      <c r="H131" s="34">
        <v>6000</v>
      </c>
      <c r="I131" s="34">
        <v>6000</v>
      </c>
      <c r="J131" t="s">
        <v>128</v>
      </c>
    </row>
    <row r="132" spans="1:11" x14ac:dyDescent="0.2">
      <c r="A132" t="s">
        <v>89</v>
      </c>
      <c r="B132" s="34">
        <v>2000</v>
      </c>
      <c r="C132" s="34">
        <v>2000</v>
      </c>
      <c r="D132" s="34">
        <v>2000</v>
      </c>
      <c r="E132" s="34">
        <v>2000</v>
      </c>
      <c r="F132" s="34">
        <v>2000</v>
      </c>
      <c r="G132" s="34">
        <v>2000</v>
      </c>
      <c r="H132" s="34">
        <v>2000</v>
      </c>
      <c r="I132" s="34">
        <v>2000</v>
      </c>
      <c r="J132" t="s">
        <v>128</v>
      </c>
    </row>
    <row r="133" spans="1:11" x14ac:dyDescent="0.2">
      <c r="A133" t="s">
        <v>90</v>
      </c>
      <c r="B133" s="39">
        <v>2000</v>
      </c>
      <c r="C133" s="39">
        <v>2000</v>
      </c>
      <c r="D133" s="39">
        <v>2000</v>
      </c>
      <c r="E133" s="39">
        <v>2000</v>
      </c>
      <c r="F133" s="39">
        <v>2000</v>
      </c>
      <c r="G133" s="39">
        <v>2000</v>
      </c>
      <c r="H133" s="39">
        <v>2000</v>
      </c>
      <c r="I133" s="39">
        <v>2000</v>
      </c>
      <c r="J133" t="s">
        <v>127</v>
      </c>
    </row>
    <row r="134" spans="1:11" x14ac:dyDescent="0.2">
      <c r="A134" s="2" t="s">
        <v>91</v>
      </c>
      <c r="B134" s="1">
        <f>SUM(B128:B133)</f>
        <v>68900</v>
      </c>
      <c r="C134" s="1">
        <f t="shared" ref="C134:I134" si="10">SUM(C128:C133)</f>
        <v>68900</v>
      </c>
      <c r="D134" s="1">
        <f t="shared" si="10"/>
        <v>72900</v>
      </c>
      <c r="E134" s="1">
        <f t="shared" si="10"/>
        <v>68900</v>
      </c>
      <c r="F134" s="1">
        <f t="shared" si="10"/>
        <v>68900</v>
      </c>
      <c r="G134" s="1">
        <f t="shared" si="10"/>
        <v>68900</v>
      </c>
      <c r="H134" s="1">
        <f t="shared" si="10"/>
        <v>68900</v>
      </c>
      <c r="I134" s="1">
        <f t="shared" si="10"/>
        <v>68900</v>
      </c>
    </row>
    <row r="137" spans="1:11" x14ac:dyDescent="0.2">
      <c r="A137" t="s">
        <v>151</v>
      </c>
      <c r="B137" s="33">
        <v>0</v>
      </c>
      <c r="C137" s="33">
        <v>0</v>
      </c>
      <c r="D137" s="33">
        <v>0</v>
      </c>
      <c r="E137" s="34">
        <v>20000</v>
      </c>
      <c r="F137" s="33">
        <v>0</v>
      </c>
      <c r="G137" s="33">
        <v>0</v>
      </c>
      <c r="H137" s="33">
        <v>0</v>
      </c>
      <c r="I137" s="33">
        <v>0</v>
      </c>
      <c r="J137" t="s">
        <v>145</v>
      </c>
      <c r="K137" t="s">
        <v>146</v>
      </c>
    </row>
    <row r="138" spans="1:11" x14ac:dyDescent="0.2">
      <c r="A138" t="s">
        <v>152</v>
      </c>
      <c r="B138" s="33">
        <v>0</v>
      </c>
      <c r="C138" s="33">
        <v>0</v>
      </c>
      <c r="D138" s="33">
        <v>0</v>
      </c>
      <c r="E138" s="33">
        <v>0</v>
      </c>
      <c r="F138" s="34">
        <v>30000</v>
      </c>
      <c r="G138" s="33">
        <v>0</v>
      </c>
      <c r="H138" s="33">
        <v>0</v>
      </c>
      <c r="I138" s="33">
        <v>0</v>
      </c>
      <c r="J138" t="s">
        <v>128</v>
      </c>
      <c r="K138" t="s">
        <v>147</v>
      </c>
    </row>
    <row r="139" spans="1:11" x14ac:dyDescent="0.2">
      <c r="A139" t="s">
        <v>153</v>
      </c>
      <c r="B139" s="33">
        <v>0</v>
      </c>
      <c r="C139" s="33">
        <v>0</v>
      </c>
      <c r="D139" s="34">
        <v>10000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t="s">
        <v>128</v>
      </c>
      <c r="K139" t="s">
        <v>148</v>
      </c>
    </row>
    <row r="140" spans="1:11" x14ac:dyDescent="0.2">
      <c r="A140" t="s">
        <v>149</v>
      </c>
      <c r="B140" s="34">
        <v>10000</v>
      </c>
      <c r="C140" s="34">
        <v>10000</v>
      </c>
      <c r="D140" s="34">
        <v>10000</v>
      </c>
      <c r="E140" s="34">
        <v>10000</v>
      </c>
      <c r="F140" s="34">
        <v>10000</v>
      </c>
      <c r="G140" s="34">
        <v>10000</v>
      </c>
      <c r="H140" s="34">
        <v>10000</v>
      </c>
      <c r="I140" s="34">
        <v>10000</v>
      </c>
      <c r="J140" t="s">
        <v>128</v>
      </c>
      <c r="K140" t="s">
        <v>154</v>
      </c>
    </row>
    <row r="141" spans="1:11" x14ac:dyDescent="0.2">
      <c r="A141" s="5" t="s">
        <v>150</v>
      </c>
      <c r="B141" s="39">
        <v>10000</v>
      </c>
      <c r="C141" s="39">
        <v>20000</v>
      </c>
      <c r="D141" s="39">
        <v>10000</v>
      </c>
      <c r="E141" s="39">
        <v>10000</v>
      </c>
      <c r="F141" s="39">
        <v>50000</v>
      </c>
      <c r="G141" s="39">
        <v>10000</v>
      </c>
      <c r="H141" s="39">
        <v>10000</v>
      </c>
      <c r="I141" s="39">
        <v>10000</v>
      </c>
      <c r="J141" t="s">
        <v>128</v>
      </c>
      <c r="K141" t="s">
        <v>154</v>
      </c>
    </row>
    <row r="142" spans="1:11" x14ac:dyDescent="0.2">
      <c r="A142" s="2" t="s">
        <v>92</v>
      </c>
      <c r="B142" s="1">
        <f>SUM(B137:B141)</f>
        <v>20000</v>
      </c>
      <c r="C142" s="1">
        <f t="shared" ref="C142:I142" si="11">SUM(C137:C141)</f>
        <v>30000</v>
      </c>
      <c r="D142" s="1">
        <f t="shared" si="11"/>
        <v>30000</v>
      </c>
      <c r="E142" s="1">
        <f t="shared" si="11"/>
        <v>40000</v>
      </c>
      <c r="F142" s="1">
        <f t="shared" si="11"/>
        <v>90000</v>
      </c>
      <c r="G142" s="1">
        <f t="shared" si="11"/>
        <v>20000</v>
      </c>
      <c r="H142" s="1">
        <f t="shared" si="11"/>
        <v>20000</v>
      </c>
      <c r="I142" s="1">
        <f t="shared" si="11"/>
        <v>20000</v>
      </c>
    </row>
    <row r="145" spans="1:13" x14ac:dyDescent="0.2">
      <c r="A145" s="2" t="s">
        <v>93</v>
      </c>
      <c r="B145" s="44">
        <v>0</v>
      </c>
      <c r="C145" s="33">
        <v>0</v>
      </c>
      <c r="D145" s="33">
        <v>0</v>
      </c>
      <c r="E145" s="33">
        <v>0</v>
      </c>
      <c r="F145" s="34">
        <v>25000</v>
      </c>
      <c r="G145" s="33">
        <v>0</v>
      </c>
      <c r="H145" s="33">
        <v>0</v>
      </c>
      <c r="I145" s="33">
        <v>0</v>
      </c>
      <c r="K145" t="s">
        <v>155</v>
      </c>
    </row>
    <row r="146" spans="1:13" x14ac:dyDescent="0.2">
      <c r="B146" s="9"/>
    </row>
    <row r="147" spans="1:13" x14ac:dyDescent="0.2">
      <c r="A147" s="2" t="s">
        <v>94</v>
      </c>
      <c r="B147" s="45">
        <v>150000</v>
      </c>
      <c r="C147" s="39">
        <v>150000</v>
      </c>
      <c r="D147" s="39">
        <v>150000</v>
      </c>
      <c r="E147" s="39">
        <v>150000</v>
      </c>
      <c r="F147" s="39">
        <v>150000</v>
      </c>
      <c r="G147" s="39">
        <v>150000</v>
      </c>
      <c r="H147" s="39">
        <v>150000</v>
      </c>
      <c r="I147" s="39">
        <v>150000</v>
      </c>
      <c r="J147" t="s">
        <v>128</v>
      </c>
    </row>
    <row r="148" spans="1:13" x14ac:dyDescent="0.2">
      <c r="A148" s="2" t="s">
        <v>230</v>
      </c>
      <c r="B148" s="10">
        <f t="shared" ref="B148:I148" si="12">B13+B45+B56+B64+B72+B85+B91+B95+B104+B108+B110+B112+B114+B116+B118+B120+B134+B142+B145+B147</f>
        <v>558200</v>
      </c>
      <c r="C148" s="10">
        <f t="shared" si="12"/>
        <v>827700</v>
      </c>
      <c r="D148" s="10">
        <f t="shared" si="12"/>
        <v>935200</v>
      </c>
      <c r="E148" s="10">
        <f t="shared" si="12"/>
        <v>705700</v>
      </c>
      <c r="F148" s="10">
        <f t="shared" si="12"/>
        <v>707700</v>
      </c>
      <c r="G148" s="10">
        <f t="shared" si="12"/>
        <v>778200</v>
      </c>
      <c r="H148" s="10">
        <f t="shared" si="12"/>
        <v>767200</v>
      </c>
      <c r="I148" s="10">
        <f t="shared" si="12"/>
        <v>735700</v>
      </c>
      <c r="M148" s="10"/>
    </row>
    <row r="149" spans="1:13" x14ac:dyDescent="0.2">
      <c r="A149" s="2" t="s">
        <v>217</v>
      </c>
      <c r="B149" s="10">
        <f>B148*(1+Inflation!C4)</f>
        <v>574387.79999999993</v>
      </c>
      <c r="C149" s="10">
        <f>C148*(1+Inflation!D4)</f>
        <v>874878.89999999991</v>
      </c>
      <c r="D149" s="10">
        <f>D148*(1+Inflation!E4)</f>
        <v>1015627.2000000001</v>
      </c>
      <c r="E149" s="10">
        <f>E148*(1+Inflation!F4)</f>
        <v>786502.65</v>
      </c>
      <c r="F149" s="10">
        <f>F148*(1+Inflation!G4)</f>
        <v>808547.25</v>
      </c>
      <c r="G149" s="10">
        <f>G148*(1+Inflation!H4)</f>
        <v>910260.53999999992</v>
      </c>
      <c r="H149" s="10">
        <f>H148*(1+Inflation!I4)</f>
        <v>917878.08000000007</v>
      </c>
      <c r="I149" s="10">
        <f>I148*(1+Inflation!J4)</f>
        <v>899466.82</v>
      </c>
    </row>
    <row r="150" spans="1:13" x14ac:dyDescent="0.2">
      <c r="B150" s="10"/>
      <c r="C150" s="10"/>
      <c r="D150" s="10"/>
      <c r="E150" s="10"/>
      <c r="F150" s="10"/>
      <c r="G150" s="10"/>
      <c r="H150" s="10"/>
      <c r="I150" s="10"/>
    </row>
    <row r="151" spans="1:13" x14ac:dyDescent="0.2">
      <c r="A151" s="25" t="s">
        <v>219</v>
      </c>
      <c r="B151" s="7">
        <f>(B148-B134)*(1+Inflation!C4)</f>
        <v>503489.69999999995</v>
      </c>
      <c r="C151" s="7">
        <f>(C148-C134)*(1+Inflation!D4)</f>
        <v>802051.6</v>
      </c>
      <c r="D151" s="7">
        <f>(D148-D134)*(1+Inflation!E4)</f>
        <v>936457.8</v>
      </c>
      <c r="E151" s="7">
        <f>(E148-E134)*(1+Inflation!F4)</f>
        <v>709713.6</v>
      </c>
      <c r="F151" s="7">
        <f>(F148-F134)*(1+Inflation!G4)</f>
        <v>729829</v>
      </c>
      <c r="G151" s="7">
        <f>(G148-G134)*(1+Inflation!H4)</f>
        <v>829668.21</v>
      </c>
      <c r="H151" s="7">
        <f>(H148-H134)*(1+Inflation!I4)</f>
        <v>835446.12000000011</v>
      </c>
      <c r="I151" s="7">
        <f>(I148-I134)*(1+Inflation!J4)</f>
        <v>815229.67999999993</v>
      </c>
      <c r="J151" s="6"/>
    </row>
    <row r="152" spans="1:13" x14ac:dyDescent="0.2">
      <c r="A152" s="2" t="s">
        <v>221</v>
      </c>
      <c r="B152" s="58">
        <v>1982.6633333334175</v>
      </c>
      <c r="C152" s="7"/>
      <c r="D152" s="7"/>
      <c r="E152" s="7"/>
      <c r="F152" s="7"/>
      <c r="G152" s="7"/>
      <c r="H152" s="7"/>
      <c r="I152" s="7"/>
      <c r="J152" s="6"/>
    </row>
    <row r="153" spans="1:13" x14ac:dyDescent="0.2">
      <c r="A153" s="2" t="s">
        <v>216</v>
      </c>
      <c r="B153" s="7">
        <f>AVERAGE(B151:I151)+B152</f>
        <v>772218.37708333344</v>
      </c>
      <c r="C153" s="7">
        <f>B153</f>
        <v>772218.37708333344</v>
      </c>
      <c r="D153" s="7">
        <f t="shared" ref="D153:I153" si="13">C153</f>
        <v>772218.37708333344</v>
      </c>
      <c r="E153" s="7">
        <f t="shared" si="13"/>
        <v>772218.37708333344</v>
      </c>
      <c r="F153" s="7">
        <f t="shared" si="13"/>
        <v>772218.37708333344</v>
      </c>
      <c r="G153" s="7">
        <f t="shared" si="13"/>
        <v>772218.37708333344</v>
      </c>
      <c r="H153" s="7">
        <f t="shared" si="13"/>
        <v>772218.37708333344</v>
      </c>
      <c r="I153" s="7">
        <f t="shared" si="13"/>
        <v>772218.37708333344</v>
      </c>
      <c r="J153" s="6"/>
    </row>
    <row r="154" spans="1:13" x14ac:dyDescent="0.2">
      <c r="A154" s="25"/>
      <c r="B154" s="7"/>
      <c r="C154" s="7"/>
      <c r="D154" s="7"/>
      <c r="E154" s="7"/>
      <c r="F154" s="7"/>
      <c r="G154" s="7"/>
      <c r="H154" s="7"/>
      <c r="I154" s="7"/>
      <c r="J154" s="6"/>
    </row>
    <row r="155" spans="1:13" x14ac:dyDescent="0.2">
      <c r="A155" s="25" t="s">
        <v>218</v>
      </c>
      <c r="B155" s="29">
        <f>B149-B151</f>
        <v>70898.099999999977</v>
      </c>
      <c r="C155" s="29">
        <f t="shared" ref="C155:I155" si="14">C149-C151</f>
        <v>72827.29999999993</v>
      </c>
      <c r="D155" s="29">
        <f t="shared" si="14"/>
        <v>79169.400000000023</v>
      </c>
      <c r="E155" s="29">
        <f t="shared" si="14"/>
        <v>76789.050000000047</v>
      </c>
      <c r="F155" s="29">
        <f t="shared" si="14"/>
        <v>78718.25</v>
      </c>
      <c r="G155" s="29">
        <f t="shared" si="14"/>
        <v>80592.329999999958</v>
      </c>
      <c r="H155" s="29">
        <f t="shared" si="14"/>
        <v>82431.959999999963</v>
      </c>
      <c r="I155" s="29">
        <f t="shared" si="14"/>
        <v>84237.140000000014</v>
      </c>
      <c r="J155" s="6"/>
    </row>
    <row r="156" spans="1:13" x14ac:dyDescent="0.2">
      <c r="A156" s="25"/>
      <c r="B156" s="7"/>
      <c r="C156" s="7"/>
      <c r="D156" s="7"/>
      <c r="E156" s="7"/>
      <c r="F156" s="7"/>
      <c r="G156" s="7"/>
      <c r="H156" s="7"/>
      <c r="I156" s="7"/>
      <c r="J156" s="6"/>
    </row>
    <row r="157" spans="1:13" x14ac:dyDescent="0.2">
      <c r="A157" s="25"/>
      <c r="B157" s="7"/>
      <c r="C157" s="7"/>
      <c r="D157" s="7"/>
      <c r="E157" s="7"/>
      <c r="F157" s="7"/>
      <c r="G157" s="7"/>
      <c r="H157" s="7"/>
      <c r="I157" s="7"/>
      <c r="J157" s="6"/>
    </row>
    <row r="158" spans="1:13" x14ac:dyDescent="0.2">
      <c r="A158" s="25" t="s">
        <v>215</v>
      </c>
      <c r="B158" s="7"/>
      <c r="C158" s="7"/>
      <c r="D158" s="7"/>
      <c r="E158" s="7"/>
      <c r="F158" s="7"/>
      <c r="G158" s="7"/>
      <c r="H158" s="7"/>
      <c r="I158" s="7"/>
      <c r="J158" s="6"/>
    </row>
    <row r="159" spans="1:13" x14ac:dyDescent="0.2">
      <c r="A159" s="60" t="s">
        <v>17</v>
      </c>
      <c r="B159" s="58">
        <v>0</v>
      </c>
      <c r="C159" s="7"/>
      <c r="D159" s="7"/>
    </row>
    <row r="160" spans="1:13" x14ac:dyDescent="0.2">
      <c r="A160" s="60" t="s">
        <v>21</v>
      </c>
      <c r="B160" s="58">
        <v>60000</v>
      </c>
      <c r="C160" s="7"/>
      <c r="D160" s="7"/>
    </row>
    <row r="161" spans="1:10" x14ac:dyDescent="0.2">
      <c r="A161" s="60" t="s">
        <v>22</v>
      </c>
      <c r="B161" s="58">
        <v>25000</v>
      </c>
      <c r="C161" s="7"/>
      <c r="D161" s="7"/>
    </row>
    <row r="162" spans="1:10" x14ac:dyDescent="0.2">
      <c r="A162" s="60" t="s">
        <v>28</v>
      </c>
      <c r="B162" s="58">
        <v>0</v>
      </c>
      <c r="C162" s="7"/>
      <c r="D162" s="7"/>
      <c r="E162" s="7"/>
      <c r="F162" s="7"/>
      <c r="G162" s="7"/>
      <c r="H162" s="7"/>
      <c r="I162" s="7"/>
      <c r="J162" s="6"/>
    </row>
    <row r="163" spans="1:10" x14ac:dyDescent="0.2">
      <c r="A163" s="60" t="s">
        <v>32</v>
      </c>
      <c r="B163" s="58">
        <v>15000</v>
      </c>
      <c r="C163" s="7"/>
      <c r="D163" s="7"/>
      <c r="E163" s="7"/>
      <c r="F163" s="7"/>
      <c r="G163" s="7"/>
      <c r="H163" s="7"/>
      <c r="I163" s="7"/>
      <c r="J163" s="6"/>
    </row>
    <row r="164" spans="1:10" x14ac:dyDescent="0.2">
      <c r="A164" s="22" t="s">
        <v>235</v>
      </c>
      <c r="B164" s="58">
        <v>25000</v>
      </c>
      <c r="C164" s="7"/>
      <c r="D164" s="7"/>
      <c r="E164" s="7"/>
      <c r="F164" s="7"/>
      <c r="G164" s="7"/>
      <c r="H164" s="7"/>
      <c r="I164" s="7"/>
      <c r="J164" s="6"/>
    </row>
    <row r="165" spans="1:10" x14ac:dyDescent="0.2">
      <c r="A165" s="22" t="s">
        <v>236</v>
      </c>
      <c r="B165" s="58">
        <v>25000</v>
      </c>
      <c r="C165" s="7"/>
      <c r="D165" s="7"/>
      <c r="E165" s="7"/>
      <c r="F165" s="7"/>
      <c r="G165" s="7"/>
      <c r="H165" s="7"/>
      <c r="I165" s="7"/>
      <c r="J165" s="6"/>
    </row>
    <row r="166" spans="1:10" x14ac:dyDescent="0.2">
      <c r="A166" s="60" t="s">
        <v>214</v>
      </c>
      <c r="B166" s="58">
        <v>230000</v>
      </c>
      <c r="C166" s="7"/>
      <c r="D166" s="7"/>
      <c r="E166" s="7"/>
      <c r="F166" s="7"/>
      <c r="G166" s="7"/>
      <c r="H166" s="7"/>
      <c r="I166" s="7"/>
      <c r="J166" s="6"/>
    </row>
    <row r="167" spans="1:10" x14ac:dyDescent="0.2">
      <c r="A167" s="60" t="s">
        <v>51</v>
      </c>
      <c r="B167" s="58">
        <v>43000</v>
      </c>
      <c r="C167" s="7"/>
      <c r="D167" s="7"/>
      <c r="E167" s="7"/>
      <c r="F167" s="7"/>
      <c r="G167" s="7"/>
      <c r="H167" s="7"/>
      <c r="I167" s="7"/>
      <c r="J167" s="6"/>
    </row>
    <row r="168" spans="1:10" x14ac:dyDescent="0.2">
      <c r="A168" s="60" t="s">
        <v>59</v>
      </c>
      <c r="B168" s="58">
        <v>15000</v>
      </c>
      <c r="C168" s="7"/>
      <c r="D168" s="7"/>
      <c r="E168" s="7"/>
      <c r="F168" s="7"/>
      <c r="G168" s="7"/>
      <c r="H168" s="7"/>
      <c r="I168" s="7"/>
      <c r="J168" s="6"/>
    </row>
    <row r="169" spans="1:10" x14ac:dyDescent="0.2">
      <c r="A169" s="60" t="s">
        <v>68</v>
      </c>
      <c r="B169" s="58">
        <v>150000</v>
      </c>
      <c r="C169" s="7"/>
      <c r="D169" s="7"/>
      <c r="E169" s="7"/>
      <c r="F169" s="7"/>
      <c r="G169" s="7"/>
      <c r="H169" s="7"/>
      <c r="I169" s="7"/>
      <c r="J169" s="6"/>
    </row>
    <row r="170" spans="1:10" x14ac:dyDescent="0.2">
      <c r="A170" s="60" t="s">
        <v>69</v>
      </c>
      <c r="B170" s="58">
        <v>20000</v>
      </c>
      <c r="C170" s="7"/>
      <c r="D170" s="7"/>
      <c r="E170" s="7"/>
      <c r="F170" s="7"/>
      <c r="G170" s="7"/>
      <c r="H170" s="7"/>
      <c r="I170" s="7"/>
      <c r="J170" s="6"/>
    </row>
    <row r="171" spans="1:10" x14ac:dyDescent="0.2">
      <c r="A171" s="60" t="s">
        <v>70</v>
      </c>
      <c r="B171" s="58">
        <v>10000</v>
      </c>
      <c r="C171" s="7"/>
      <c r="D171" s="7"/>
      <c r="E171" s="7"/>
      <c r="F171" s="7"/>
      <c r="G171" s="7"/>
      <c r="H171" s="7"/>
      <c r="I171" s="7"/>
      <c r="J171" s="6"/>
    </row>
    <row r="172" spans="1:10" x14ac:dyDescent="0.2">
      <c r="A172" s="60" t="s">
        <v>80</v>
      </c>
      <c r="B172" s="58">
        <v>60000</v>
      </c>
      <c r="C172" s="7"/>
      <c r="D172" s="7"/>
      <c r="E172" s="7"/>
      <c r="F172" s="7"/>
      <c r="G172" s="7"/>
      <c r="H172" s="7"/>
      <c r="I172" s="7"/>
      <c r="J172" s="6"/>
    </row>
    <row r="173" spans="1:10" x14ac:dyDescent="0.2">
      <c r="A173" s="60" t="s">
        <v>83</v>
      </c>
      <c r="B173" s="58">
        <v>15000</v>
      </c>
      <c r="C173" s="7"/>
      <c r="D173" s="7"/>
      <c r="E173" s="7"/>
      <c r="F173" s="7"/>
      <c r="G173" s="7"/>
      <c r="H173" s="7"/>
      <c r="I173" s="7"/>
      <c r="J173" s="6"/>
    </row>
    <row r="174" spans="1:10" x14ac:dyDescent="0.2">
      <c r="A174" s="60" t="s">
        <v>93</v>
      </c>
      <c r="B174" s="59">
        <v>25000</v>
      </c>
      <c r="C174" s="7"/>
      <c r="D174" s="7"/>
      <c r="E174" s="7"/>
      <c r="F174" s="7"/>
      <c r="G174" s="7"/>
      <c r="H174" s="7"/>
      <c r="I174" s="7"/>
      <c r="J174" s="6"/>
    </row>
    <row r="175" spans="1:10" x14ac:dyDescent="0.2">
      <c r="A175" s="25"/>
      <c r="B175" s="7">
        <f>SUM(B159:B174)</f>
        <v>718000</v>
      </c>
      <c r="C175" s="7"/>
      <c r="D175" s="7"/>
      <c r="E175" s="7"/>
      <c r="F175" s="7"/>
      <c r="G175" s="7"/>
      <c r="H175" s="7"/>
      <c r="I175" s="7"/>
      <c r="J175" s="6"/>
    </row>
    <row r="176" spans="1:10" x14ac:dyDescent="0.2">
      <c r="A176" s="25"/>
      <c r="B176" s="7"/>
      <c r="C176" s="7"/>
      <c r="D176" s="7"/>
      <c r="E176" s="7"/>
      <c r="F176" s="7"/>
      <c r="G176" s="7"/>
      <c r="H176" s="7"/>
      <c r="I176" s="7"/>
      <c r="J176" s="6"/>
    </row>
    <row r="177" spans="1:10" x14ac:dyDescent="0.2">
      <c r="A177" s="25"/>
      <c r="B177" s="7"/>
      <c r="C177" s="7"/>
      <c r="D177" s="7"/>
      <c r="E177" s="7"/>
      <c r="F177" s="7"/>
      <c r="G177" s="7"/>
      <c r="H177" s="7"/>
      <c r="I177" s="7"/>
      <c r="J177" s="6"/>
    </row>
    <row r="179" spans="1:10" x14ac:dyDescent="0.2">
      <c r="A179" t="s">
        <v>97</v>
      </c>
    </row>
    <row r="180" spans="1:10" x14ac:dyDescent="0.2">
      <c r="A180" t="s">
        <v>98</v>
      </c>
    </row>
    <row r="181" spans="1:10" x14ac:dyDescent="0.2">
      <c r="A181" t="s">
        <v>99</v>
      </c>
    </row>
    <row r="182" spans="1:10" x14ac:dyDescent="0.2">
      <c r="A182" t="s">
        <v>100</v>
      </c>
    </row>
    <row r="183" spans="1:10" x14ac:dyDescent="0.2">
      <c r="A183" t="s">
        <v>101</v>
      </c>
    </row>
    <row r="184" spans="1:10" x14ac:dyDescent="0.2">
      <c r="A184" t="s">
        <v>102</v>
      </c>
    </row>
  </sheetData>
  <pageMargins left="0.75" right="0.75" top="1" bottom="1" header="0.5" footer="0.5"/>
  <pageSetup scale="44" orientation="landscape" horizontalDpi="0" r:id="rId1"/>
  <headerFooter alignWithMargins="0"/>
  <rowBreaks count="3" manualBreakCount="3">
    <brk id="46" max="16383" man="1"/>
    <brk id="86" max="16383" man="1"/>
    <brk id="1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K181"/>
  <sheetViews>
    <sheetView topLeftCell="G1" zoomScaleNormal="100" workbookViewId="0">
      <selection activeCell="G12" sqref="G12"/>
    </sheetView>
  </sheetViews>
  <sheetFormatPr defaultRowHeight="12.75" x14ac:dyDescent="0.2"/>
  <cols>
    <col min="1" max="1" width="78.85546875" customWidth="1"/>
    <col min="2" max="2" width="13" customWidth="1"/>
    <col min="3" max="3" width="13.85546875" customWidth="1"/>
    <col min="4" max="4" width="16.85546875" customWidth="1"/>
    <col min="5" max="5" width="14.7109375" customWidth="1"/>
    <col min="6" max="6" width="16.28515625" customWidth="1"/>
    <col min="7" max="7" width="19.28515625" customWidth="1"/>
    <col min="8" max="8" width="13.28515625" customWidth="1"/>
    <col min="9" max="9" width="17" customWidth="1"/>
  </cols>
  <sheetData>
    <row r="1" spans="1:11" ht="15.75" x14ac:dyDescent="0.25">
      <c r="A1" s="13" t="s">
        <v>103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">
      <c r="A2" s="2" t="s">
        <v>231</v>
      </c>
    </row>
    <row r="3" spans="1:11" x14ac:dyDescent="0.2">
      <c r="A3" t="s">
        <v>1</v>
      </c>
      <c r="B3" s="49">
        <v>5000</v>
      </c>
      <c r="C3" s="49">
        <v>5000</v>
      </c>
      <c r="D3" s="49">
        <v>5000</v>
      </c>
      <c r="E3" s="49">
        <v>5000</v>
      </c>
      <c r="F3" s="49">
        <v>5000</v>
      </c>
      <c r="G3" s="49">
        <v>5000</v>
      </c>
      <c r="H3" s="49">
        <v>5000</v>
      </c>
      <c r="I3" s="49">
        <v>5000</v>
      </c>
      <c r="J3" t="s">
        <v>127</v>
      </c>
    </row>
    <row r="4" spans="1:11" x14ac:dyDescent="0.2">
      <c r="A4" t="s">
        <v>2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t="s">
        <v>127</v>
      </c>
    </row>
    <row r="5" spans="1:11" x14ac:dyDescent="0.2">
      <c r="A5" t="s">
        <v>3</v>
      </c>
      <c r="B5" s="49">
        <v>0</v>
      </c>
      <c r="C5" s="49">
        <v>15000</v>
      </c>
      <c r="D5" s="49">
        <v>15000</v>
      </c>
      <c r="E5" s="49">
        <v>2000</v>
      </c>
      <c r="F5" s="49">
        <v>2000</v>
      </c>
      <c r="G5" s="49">
        <v>2000</v>
      </c>
      <c r="H5" s="49">
        <v>2000</v>
      </c>
      <c r="I5" s="49">
        <v>2000</v>
      </c>
      <c r="J5" t="s">
        <v>127</v>
      </c>
    </row>
    <row r="6" spans="1:11" x14ac:dyDescent="0.2">
      <c r="A6" t="s">
        <v>4</v>
      </c>
      <c r="B6" s="49">
        <v>500</v>
      </c>
      <c r="C6" s="49">
        <v>500</v>
      </c>
      <c r="D6" s="49">
        <v>500</v>
      </c>
      <c r="E6" s="49">
        <v>500</v>
      </c>
      <c r="F6" s="49">
        <v>500</v>
      </c>
      <c r="G6" s="49">
        <v>500</v>
      </c>
      <c r="H6" s="49">
        <v>500</v>
      </c>
      <c r="I6" s="49">
        <v>500</v>
      </c>
      <c r="J6" t="s">
        <v>127</v>
      </c>
    </row>
    <row r="7" spans="1:11" x14ac:dyDescent="0.2">
      <c r="A7" t="s">
        <v>5</v>
      </c>
      <c r="B7" s="49">
        <v>500</v>
      </c>
      <c r="C7" s="49">
        <v>500</v>
      </c>
      <c r="D7" s="49">
        <v>500</v>
      </c>
      <c r="E7" s="49">
        <v>500</v>
      </c>
      <c r="F7" s="49">
        <v>500</v>
      </c>
      <c r="G7" s="49">
        <v>500</v>
      </c>
      <c r="H7" s="49">
        <v>500</v>
      </c>
      <c r="I7" s="49">
        <v>500</v>
      </c>
      <c r="J7" t="s">
        <v>127</v>
      </c>
    </row>
    <row r="8" spans="1:11" x14ac:dyDescent="0.2">
      <c r="A8" t="s">
        <v>104</v>
      </c>
      <c r="B8" s="49">
        <v>0</v>
      </c>
      <c r="C8" s="49">
        <v>2000</v>
      </c>
      <c r="D8" s="49">
        <v>2000</v>
      </c>
      <c r="E8" s="49">
        <v>2000</v>
      </c>
      <c r="F8" s="49">
        <v>2000</v>
      </c>
      <c r="G8" s="49">
        <v>2000</v>
      </c>
      <c r="H8" s="49">
        <v>2000</v>
      </c>
      <c r="I8" s="49">
        <v>2000</v>
      </c>
      <c r="J8" t="s">
        <v>127</v>
      </c>
    </row>
    <row r="9" spans="1:11" x14ac:dyDescent="0.2">
      <c r="A9" t="s">
        <v>7</v>
      </c>
      <c r="B9" s="49">
        <v>4000</v>
      </c>
      <c r="C9" s="49">
        <v>4000</v>
      </c>
      <c r="D9" s="49">
        <v>4000</v>
      </c>
      <c r="E9" s="49">
        <v>4000</v>
      </c>
      <c r="F9" s="49">
        <v>4000</v>
      </c>
      <c r="G9" s="49">
        <v>4000</v>
      </c>
      <c r="H9" s="49">
        <v>4000</v>
      </c>
      <c r="I9" s="49">
        <v>4000</v>
      </c>
      <c r="J9" t="s">
        <v>127</v>
      </c>
    </row>
    <row r="10" spans="1:11" x14ac:dyDescent="0.2">
      <c r="A10" t="s">
        <v>8</v>
      </c>
      <c r="B10" s="49">
        <v>2500</v>
      </c>
      <c r="C10" s="49">
        <v>2500</v>
      </c>
      <c r="D10" s="49">
        <v>4000</v>
      </c>
      <c r="E10" s="49">
        <v>2500</v>
      </c>
      <c r="F10" s="49">
        <v>2500</v>
      </c>
      <c r="G10" s="49">
        <v>2500</v>
      </c>
      <c r="H10" s="49">
        <v>2500</v>
      </c>
      <c r="I10" s="49">
        <v>2500</v>
      </c>
      <c r="J10" t="s">
        <v>127</v>
      </c>
    </row>
    <row r="11" spans="1:11" x14ac:dyDescent="0.2">
      <c r="A11" t="s">
        <v>9</v>
      </c>
      <c r="B11" s="49">
        <v>200</v>
      </c>
      <c r="C11" s="49">
        <v>200</v>
      </c>
      <c r="D11" s="49">
        <v>200</v>
      </c>
      <c r="E11" s="49">
        <v>200</v>
      </c>
      <c r="F11" s="49">
        <v>200</v>
      </c>
      <c r="G11" s="49">
        <v>200</v>
      </c>
      <c r="H11" s="49">
        <v>200</v>
      </c>
      <c r="I11" s="49">
        <v>200</v>
      </c>
      <c r="J11" t="s">
        <v>127</v>
      </c>
    </row>
    <row r="12" spans="1:11" x14ac:dyDescent="0.2">
      <c r="A12" t="s">
        <v>10</v>
      </c>
      <c r="B12" s="50">
        <v>1200</v>
      </c>
      <c r="C12" s="50">
        <v>1200</v>
      </c>
      <c r="D12" s="50">
        <v>1200</v>
      </c>
      <c r="E12" s="50">
        <v>1200</v>
      </c>
      <c r="F12" s="50">
        <v>1250</v>
      </c>
      <c r="G12" s="50">
        <v>1250</v>
      </c>
      <c r="H12" s="50">
        <v>1250</v>
      </c>
      <c r="I12" s="50">
        <v>1250</v>
      </c>
      <c r="J12" t="s">
        <v>127</v>
      </c>
    </row>
    <row r="13" spans="1:11" x14ac:dyDescent="0.2">
      <c r="A13" s="2" t="s">
        <v>11</v>
      </c>
      <c r="B13" s="51">
        <f t="shared" ref="B13:H13" si="0">SUM(B3:B12)</f>
        <v>13900</v>
      </c>
      <c r="C13" s="51">
        <f t="shared" si="0"/>
        <v>30900</v>
      </c>
      <c r="D13" s="51">
        <f t="shared" si="0"/>
        <v>32400</v>
      </c>
      <c r="E13" s="51">
        <f t="shared" si="0"/>
        <v>17900</v>
      </c>
      <c r="F13" s="51">
        <f t="shared" si="0"/>
        <v>17950</v>
      </c>
      <c r="G13" s="51">
        <f t="shared" si="0"/>
        <v>17950</v>
      </c>
      <c r="H13" s="51">
        <f t="shared" si="0"/>
        <v>17950</v>
      </c>
      <c r="I13" s="51">
        <f>SUM(I3:I12)</f>
        <v>17950</v>
      </c>
    </row>
    <row r="14" spans="1:11" x14ac:dyDescent="0.2">
      <c r="B14" s="51"/>
      <c r="C14" s="51"/>
      <c r="D14" s="51"/>
      <c r="E14" s="51"/>
      <c r="F14" s="51"/>
      <c r="G14" s="51"/>
      <c r="H14" s="51"/>
      <c r="I14" s="51"/>
    </row>
    <row r="15" spans="1:11" x14ac:dyDescent="0.2">
      <c r="A15" t="s">
        <v>12</v>
      </c>
      <c r="B15" s="49">
        <v>30000</v>
      </c>
      <c r="C15" s="49">
        <v>30000</v>
      </c>
      <c r="D15" s="49">
        <v>30000</v>
      </c>
      <c r="E15" s="49">
        <v>30000</v>
      </c>
      <c r="F15" s="49">
        <v>30000</v>
      </c>
      <c r="G15" s="49">
        <v>30000</v>
      </c>
      <c r="H15" s="49">
        <v>30000</v>
      </c>
      <c r="I15" s="49">
        <v>30000</v>
      </c>
      <c r="J15" t="s">
        <v>128</v>
      </c>
      <c r="K15" t="s">
        <v>156</v>
      </c>
    </row>
    <row r="16" spans="1:11" x14ac:dyDescent="0.2">
      <c r="A16" t="s">
        <v>232</v>
      </c>
      <c r="B16" s="49">
        <v>0</v>
      </c>
      <c r="C16" s="49">
        <v>0</v>
      </c>
      <c r="D16" s="49">
        <v>0</v>
      </c>
      <c r="E16" s="49">
        <v>10000</v>
      </c>
      <c r="F16" s="49">
        <v>0</v>
      </c>
      <c r="G16" s="49">
        <v>0</v>
      </c>
      <c r="H16" s="49">
        <v>0</v>
      </c>
      <c r="I16" s="49">
        <v>0</v>
      </c>
      <c r="J16" t="s">
        <v>127</v>
      </c>
      <c r="K16" t="s">
        <v>157</v>
      </c>
    </row>
    <row r="17" spans="1:11" x14ac:dyDescent="0.2">
      <c r="A17" t="s">
        <v>13</v>
      </c>
      <c r="B17" s="49">
        <v>0</v>
      </c>
      <c r="C17" s="49">
        <v>0</v>
      </c>
      <c r="D17" s="49">
        <v>200000</v>
      </c>
      <c r="E17" s="49">
        <v>0</v>
      </c>
      <c r="F17" s="49">
        <v>0</v>
      </c>
      <c r="G17" s="49">
        <v>0</v>
      </c>
      <c r="H17" s="49">
        <v>0</v>
      </c>
      <c r="I17" s="49">
        <v>200000</v>
      </c>
      <c r="J17" t="s">
        <v>128</v>
      </c>
      <c r="K17" t="s">
        <v>158</v>
      </c>
    </row>
    <row r="18" spans="1:11" x14ac:dyDescent="0.2">
      <c r="A18" t="s">
        <v>14</v>
      </c>
      <c r="B18" s="49">
        <v>2500</v>
      </c>
      <c r="C18" s="49">
        <v>2500</v>
      </c>
      <c r="D18" s="49">
        <v>2500</v>
      </c>
      <c r="E18" s="49">
        <v>2500</v>
      </c>
      <c r="F18" s="49">
        <v>2500</v>
      </c>
      <c r="G18" s="49">
        <v>2500</v>
      </c>
      <c r="H18" s="49">
        <v>2500</v>
      </c>
      <c r="I18" s="49">
        <v>2500</v>
      </c>
      <c r="J18" t="s">
        <v>127</v>
      </c>
    </row>
    <row r="19" spans="1:11" x14ac:dyDescent="0.2">
      <c r="A19" t="s">
        <v>15</v>
      </c>
      <c r="B19" s="49">
        <v>0</v>
      </c>
      <c r="C19" s="49">
        <v>1000</v>
      </c>
      <c r="D19" s="49">
        <v>0</v>
      </c>
      <c r="E19" s="49">
        <v>1000</v>
      </c>
      <c r="F19" s="49">
        <v>0</v>
      </c>
      <c r="G19" s="49">
        <v>1000</v>
      </c>
      <c r="H19" s="49">
        <v>0</v>
      </c>
      <c r="I19" s="49">
        <v>1000</v>
      </c>
      <c r="J19" t="s">
        <v>127</v>
      </c>
    </row>
    <row r="20" spans="1:11" x14ac:dyDescent="0.2">
      <c r="A20" t="s">
        <v>16</v>
      </c>
      <c r="B20" s="49">
        <v>3000</v>
      </c>
      <c r="C20" s="49">
        <v>3000</v>
      </c>
      <c r="D20" s="49">
        <v>3000</v>
      </c>
      <c r="E20" s="49">
        <v>3000</v>
      </c>
      <c r="F20" s="49">
        <v>3000</v>
      </c>
      <c r="G20" s="49">
        <v>3000</v>
      </c>
      <c r="H20" s="49">
        <v>3000</v>
      </c>
      <c r="I20" s="49">
        <v>3000</v>
      </c>
      <c r="J20" t="s">
        <v>127</v>
      </c>
    </row>
    <row r="21" spans="1:11" x14ac:dyDescent="0.2">
      <c r="A21" t="s">
        <v>17</v>
      </c>
      <c r="B21" s="49">
        <v>0</v>
      </c>
      <c r="C21" s="49">
        <v>105000</v>
      </c>
      <c r="D21" s="49">
        <v>0</v>
      </c>
      <c r="E21" s="49">
        <v>0</v>
      </c>
      <c r="F21" s="49">
        <v>0</v>
      </c>
      <c r="G21" s="49">
        <v>0</v>
      </c>
      <c r="H21" s="49">
        <v>110000</v>
      </c>
      <c r="I21" s="49">
        <v>0</v>
      </c>
      <c r="J21" t="s">
        <v>127</v>
      </c>
    </row>
    <row r="22" spans="1:11" x14ac:dyDescent="0.2">
      <c r="A22" t="s">
        <v>18</v>
      </c>
      <c r="B22" s="49">
        <v>5000</v>
      </c>
      <c r="C22" s="49">
        <v>5000</v>
      </c>
      <c r="D22" s="49">
        <v>5000</v>
      </c>
      <c r="E22" s="49">
        <v>5000</v>
      </c>
      <c r="F22" s="49">
        <v>5000</v>
      </c>
      <c r="G22" s="49">
        <v>5000</v>
      </c>
      <c r="H22" s="49">
        <v>5000</v>
      </c>
      <c r="I22" s="49">
        <v>5000</v>
      </c>
      <c r="J22" t="s">
        <v>127</v>
      </c>
      <c r="K22" t="s">
        <v>159</v>
      </c>
    </row>
    <row r="23" spans="1:11" x14ac:dyDescent="0.2">
      <c r="A23" t="s">
        <v>19</v>
      </c>
      <c r="B23" s="49">
        <v>10000</v>
      </c>
      <c r="C23" s="49">
        <v>7000</v>
      </c>
      <c r="D23" s="49">
        <v>7000</v>
      </c>
      <c r="E23" s="49">
        <v>7000</v>
      </c>
      <c r="F23" s="49">
        <v>7000</v>
      </c>
      <c r="G23" s="49">
        <v>7000</v>
      </c>
      <c r="H23" s="49">
        <v>7000</v>
      </c>
      <c r="I23" s="49">
        <v>7000</v>
      </c>
      <c r="J23" t="s">
        <v>127</v>
      </c>
    </row>
    <row r="24" spans="1:11" x14ac:dyDescent="0.2">
      <c r="A24" t="s">
        <v>20</v>
      </c>
      <c r="B24" s="49">
        <v>5000</v>
      </c>
      <c r="C24" s="49">
        <v>5000</v>
      </c>
      <c r="D24" s="49">
        <v>5000</v>
      </c>
      <c r="E24" s="49">
        <v>5000</v>
      </c>
      <c r="F24" s="49">
        <v>50000</v>
      </c>
      <c r="G24" s="49">
        <v>5000</v>
      </c>
      <c r="H24" s="49">
        <v>5000</v>
      </c>
      <c r="I24" s="49">
        <v>5000</v>
      </c>
      <c r="J24" t="s">
        <v>127</v>
      </c>
    </row>
    <row r="25" spans="1:11" x14ac:dyDescent="0.2">
      <c r="A25" t="s">
        <v>21</v>
      </c>
      <c r="B25" s="49">
        <v>5000</v>
      </c>
      <c r="C25" s="49">
        <v>5000</v>
      </c>
      <c r="D25" s="49">
        <v>65000</v>
      </c>
      <c r="E25" s="49">
        <v>5000</v>
      </c>
      <c r="F25" s="49">
        <v>5000</v>
      </c>
      <c r="G25" s="49">
        <v>65000</v>
      </c>
      <c r="H25" s="49">
        <v>65000</v>
      </c>
      <c r="I25" s="49">
        <v>5000</v>
      </c>
      <c r="J25" t="s">
        <v>127</v>
      </c>
    </row>
    <row r="26" spans="1:11" x14ac:dyDescent="0.2">
      <c r="A26" t="s">
        <v>22</v>
      </c>
      <c r="B26" s="49">
        <v>25000</v>
      </c>
      <c r="C26" s="49">
        <v>25000</v>
      </c>
      <c r="D26" s="49">
        <v>25000</v>
      </c>
      <c r="E26" s="49">
        <v>25000</v>
      </c>
      <c r="F26" s="49">
        <v>25000</v>
      </c>
      <c r="G26" s="49">
        <v>25000</v>
      </c>
      <c r="H26" s="49">
        <v>25000</v>
      </c>
      <c r="I26" s="49">
        <v>25000</v>
      </c>
      <c r="J26" t="s">
        <v>127</v>
      </c>
    </row>
    <row r="27" spans="1:11" x14ac:dyDescent="0.2">
      <c r="A27" t="s">
        <v>23</v>
      </c>
      <c r="B27" s="49">
        <v>2000</v>
      </c>
      <c r="C27" s="49">
        <v>2000</v>
      </c>
      <c r="D27" s="49">
        <v>2000</v>
      </c>
      <c r="E27" s="49">
        <v>2000</v>
      </c>
      <c r="F27" s="49">
        <v>2000</v>
      </c>
      <c r="G27" s="49">
        <v>2000</v>
      </c>
      <c r="H27" s="49">
        <v>2000</v>
      </c>
      <c r="I27" s="49">
        <v>2000</v>
      </c>
      <c r="J27" t="s">
        <v>127</v>
      </c>
    </row>
    <row r="28" spans="1:11" x14ac:dyDescent="0.2">
      <c r="A28" t="s">
        <v>133</v>
      </c>
      <c r="B28" s="49">
        <v>1000</v>
      </c>
      <c r="C28" s="49">
        <v>1000</v>
      </c>
      <c r="D28" s="49">
        <v>5000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t="s">
        <v>127</v>
      </c>
    </row>
    <row r="29" spans="1:11" x14ac:dyDescent="0.2">
      <c r="A29" t="s">
        <v>24</v>
      </c>
      <c r="B29" s="49">
        <v>500</v>
      </c>
      <c r="C29" s="49">
        <v>500</v>
      </c>
      <c r="D29" s="49">
        <v>500</v>
      </c>
      <c r="E29" s="49">
        <v>500</v>
      </c>
      <c r="F29" s="49">
        <v>500</v>
      </c>
      <c r="G29" s="49">
        <v>500</v>
      </c>
      <c r="H29" s="49">
        <v>500</v>
      </c>
      <c r="I29" s="49">
        <v>500</v>
      </c>
      <c r="J29" t="s">
        <v>127</v>
      </c>
    </row>
    <row r="30" spans="1:11" x14ac:dyDescent="0.2">
      <c r="A30" t="s">
        <v>25</v>
      </c>
      <c r="B30" s="49">
        <v>500</v>
      </c>
      <c r="C30" s="49">
        <v>500</v>
      </c>
      <c r="D30" s="49">
        <v>500</v>
      </c>
      <c r="E30" s="49">
        <v>500</v>
      </c>
      <c r="F30" s="49">
        <v>500</v>
      </c>
      <c r="G30" s="49">
        <v>500</v>
      </c>
      <c r="H30" s="49">
        <v>500</v>
      </c>
      <c r="I30" s="49">
        <v>500</v>
      </c>
      <c r="J30" t="s">
        <v>127</v>
      </c>
    </row>
    <row r="31" spans="1:11" x14ac:dyDescent="0.2">
      <c r="A31" t="s">
        <v>26</v>
      </c>
      <c r="B31" s="49">
        <v>1000</v>
      </c>
      <c r="C31" s="49">
        <v>1000</v>
      </c>
      <c r="D31" s="49">
        <v>1000</v>
      </c>
      <c r="E31" s="49">
        <v>1000</v>
      </c>
      <c r="F31" s="49">
        <v>1000</v>
      </c>
      <c r="G31" s="49">
        <v>1000</v>
      </c>
      <c r="H31" s="49">
        <v>1000</v>
      </c>
      <c r="I31" s="49">
        <v>1000</v>
      </c>
      <c r="J31" t="s">
        <v>127</v>
      </c>
    </row>
    <row r="32" spans="1:11" x14ac:dyDescent="0.2">
      <c r="A32" t="s">
        <v>27</v>
      </c>
      <c r="B32" s="49">
        <v>5000</v>
      </c>
      <c r="C32" s="49">
        <v>5000</v>
      </c>
      <c r="D32" s="49">
        <v>5000</v>
      </c>
      <c r="E32" s="49">
        <v>5000</v>
      </c>
      <c r="F32" s="49">
        <v>5000</v>
      </c>
      <c r="G32" s="49">
        <v>5000</v>
      </c>
      <c r="H32" s="49">
        <v>5000</v>
      </c>
      <c r="I32" s="49">
        <v>5000</v>
      </c>
      <c r="J32" t="s">
        <v>127</v>
      </c>
    </row>
    <row r="33" spans="1:11" x14ac:dyDescent="0.2">
      <c r="A33" t="s">
        <v>28</v>
      </c>
      <c r="B33" s="52">
        <v>10000</v>
      </c>
      <c r="C33" s="52">
        <v>10000</v>
      </c>
      <c r="D33" s="52">
        <v>10000</v>
      </c>
      <c r="E33" s="52">
        <v>10000</v>
      </c>
      <c r="F33" s="52">
        <v>10000</v>
      </c>
      <c r="G33" s="52">
        <v>10000</v>
      </c>
      <c r="H33" s="52">
        <v>10000</v>
      </c>
      <c r="I33" s="52">
        <v>10000</v>
      </c>
      <c r="J33" t="s">
        <v>127</v>
      </c>
      <c r="K33" t="s">
        <v>160</v>
      </c>
    </row>
    <row r="34" spans="1:11" x14ac:dyDescent="0.2">
      <c r="A34" t="s">
        <v>29</v>
      </c>
      <c r="B34" s="49">
        <v>5000</v>
      </c>
      <c r="C34" s="49">
        <v>5000</v>
      </c>
      <c r="D34" s="49">
        <v>5000</v>
      </c>
      <c r="E34" s="49">
        <v>5000</v>
      </c>
      <c r="F34" s="49">
        <v>5000</v>
      </c>
      <c r="G34" s="49">
        <v>5000</v>
      </c>
      <c r="H34" s="49">
        <v>5000</v>
      </c>
      <c r="I34" s="49">
        <v>5000</v>
      </c>
      <c r="J34" t="s">
        <v>127</v>
      </c>
    </row>
    <row r="35" spans="1:11" x14ac:dyDescent="0.2">
      <c r="A35" t="s">
        <v>36</v>
      </c>
      <c r="B35" s="49">
        <v>15000</v>
      </c>
      <c r="C35" s="49">
        <v>15000</v>
      </c>
      <c r="D35" s="49">
        <v>0</v>
      </c>
      <c r="E35" s="49">
        <v>15000</v>
      </c>
      <c r="F35" s="49">
        <v>15000</v>
      </c>
      <c r="G35" s="49">
        <v>15000</v>
      </c>
      <c r="H35" s="49">
        <v>15000</v>
      </c>
      <c r="I35" s="49">
        <v>0</v>
      </c>
      <c r="J35" t="s">
        <v>127</v>
      </c>
    </row>
    <row r="36" spans="1:11" x14ac:dyDescent="0.2">
      <c r="A36" t="s">
        <v>31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t="s">
        <v>128</v>
      </c>
      <c r="K36" t="s">
        <v>161</v>
      </c>
    </row>
    <row r="37" spans="1:11" x14ac:dyDescent="0.2">
      <c r="A37" t="s">
        <v>162</v>
      </c>
      <c r="B37" s="49">
        <v>0</v>
      </c>
      <c r="C37" s="49">
        <v>5000</v>
      </c>
      <c r="D37" s="49">
        <v>5000</v>
      </c>
      <c r="E37" s="49">
        <v>5000</v>
      </c>
      <c r="F37" s="49">
        <v>5000</v>
      </c>
      <c r="G37" s="49">
        <v>5000</v>
      </c>
      <c r="H37" s="49">
        <v>5000</v>
      </c>
      <c r="I37" s="49">
        <v>5000</v>
      </c>
      <c r="J37" t="s">
        <v>127</v>
      </c>
    </row>
    <row r="38" spans="1:11" x14ac:dyDescent="0.2">
      <c r="A38" t="s">
        <v>33</v>
      </c>
      <c r="B38" s="49">
        <v>0</v>
      </c>
      <c r="C38" s="49">
        <v>0</v>
      </c>
      <c r="D38" s="49">
        <v>0</v>
      </c>
      <c r="E38" s="49">
        <v>75000</v>
      </c>
      <c r="F38" s="49">
        <v>0</v>
      </c>
      <c r="G38" s="49">
        <v>0</v>
      </c>
      <c r="H38" s="49">
        <v>0</v>
      </c>
      <c r="I38" s="49">
        <v>0</v>
      </c>
      <c r="J38" t="s">
        <v>128</v>
      </c>
      <c r="K38" t="s">
        <v>161</v>
      </c>
    </row>
    <row r="39" spans="1:11" x14ac:dyDescent="0.2">
      <c r="A39" t="s">
        <v>235</v>
      </c>
      <c r="B39" s="49">
        <v>0</v>
      </c>
      <c r="C39" s="49">
        <v>5000</v>
      </c>
      <c r="D39" s="49">
        <v>5000</v>
      </c>
      <c r="E39" s="49">
        <v>5000</v>
      </c>
      <c r="F39" s="49">
        <v>5000</v>
      </c>
      <c r="G39" s="49">
        <v>5000</v>
      </c>
      <c r="H39" s="49">
        <v>5000</v>
      </c>
      <c r="I39" s="49">
        <v>5000</v>
      </c>
      <c r="J39" t="s">
        <v>128</v>
      </c>
      <c r="K39" t="s">
        <v>163</v>
      </c>
    </row>
    <row r="40" spans="1:11" x14ac:dyDescent="0.2">
      <c r="A40" t="s">
        <v>236</v>
      </c>
      <c r="B40" s="49">
        <v>0</v>
      </c>
      <c r="C40" s="49">
        <v>5000</v>
      </c>
      <c r="D40" s="49">
        <v>5000</v>
      </c>
      <c r="E40" s="49">
        <v>5000</v>
      </c>
      <c r="F40" s="49">
        <v>5000</v>
      </c>
      <c r="G40" s="49">
        <v>5000</v>
      </c>
      <c r="H40" s="49">
        <v>5000</v>
      </c>
      <c r="I40" s="49">
        <v>5000</v>
      </c>
      <c r="J40" t="s">
        <v>128</v>
      </c>
      <c r="K40" t="s">
        <v>163</v>
      </c>
    </row>
    <row r="41" spans="1:11" x14ac:dyDescent="0.2">
      <c r="A41" t="s">
        <v>34</v>
      </c>
      <c r="B41" s="49">
        <v>0</v>
      </c>
      <c r="C41" s="49">
        <v>100000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t="s">
        <v>128</v>
      </c>
      <c r="K41" t="s">
        <v>164</v>
      </c>
    </row>
    <row r="42" spans="1:11" x14ac:dyDescent="0.2">
      <c r="A42" t="s">
        <v>35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t="s">
        <v>127</v>
      </c>
    </row>
    <row r="43" spans="1:11" x14ac:dyDescent="0.2">
      <c r="A43" t="s">
        <v>105</v>
      </c>
      <c r="B43" s="54">
        <v>0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t="s">
        <v>127</v>
      </c>
    </row>
    <row r="44" spans="1:11" x14ac:dyDescent="0.2">
      <c r="A44" s="2" t="s">
        <v>37</v>
      </c>
      <c r="B44" s="51">
        <f>SUM(B15:B43)</f>
        <v>125500</v>
      </c>
      <c r="C44" s="51">
        <f t="shared" ref="C44:I44" si="1">SUM(C15:C43)</f>
        <v>343500</v>
      </c>
      <c r="D44" s="51">
        <f>SUM(D15:D43)</f>
        <v>386500</v>
      </c>
      <c r="E44" s="51">
        <f t="shared" si="1"/>
        <v>222500</v>
      </c>
      <c r="F44" s="51">
        <f t="shared" si="1"/>
        <v>181500</v>
      </c>
      <c r="G44" s="51">
        <f t="shared" si="1"/>
        <v>197500</v>
      </c>
      <c r="H44" s="51">
        <f t="shared" si="1"/>
        <v>306500</v>
      </c>
      <c r="I44" s="51">
        <f t="shared" si="1"/>
        <v>322500</v>
      </c>
    </row>
    <row r="45" spans="1:11" x14ac:dyDescent="0.2">
      <c r="A45" s="2"/>
      <c r="B45" s="51"/>
      <c r="C45" s="51"/>
      <c r="D45" s="51"/>
      <c r="E45" s="51"/>
      <c r="F45" s="51"/>
      <c r="G45" s="51"/>
      <c r="H45" s="51"/>
      <c r="I45" s="51"/>
    </row>
    <row r="46" spans="1:11" x14ac:dyDescent="0.2">
      <c r="B46" s="51"/>
      <c r="C46" s="51"/>
      <c r="D46" s="51"/>
      <c r="E46" s="51"/>
      <c r="F46" s="51"/>
      <c r="G46" s="51"/>
      <c r="H46" s="51"/>
      <c r="I46" s="51"/>
    </row>
    <row r="47" spans="1:11" x14ac:dyDescent="0.2">
      <c r="A47" t="s">
        <v>38</v>
      </c>
      <c r="B47" s="49">
        <v>0</v>
      </c>
      <c r="C47" s="49">
        <v>0</v>
      </c>
      <c r="D47" s="49">
        <v>5000</v>
      </c>
      <c r="E47" s="49">
        <v>0</v>
      </c>
      <c r="F47" s="49">
        <v>0</v>
      </c>
      <c r="G47" s="49">
        <v>0</v>
      </c>
      <c r="H47" s="49">
        <v>0</v>
      </c>
      <c r="I47" s="49">
        <v>5000</v>
      </c>
      <c r="J47" t="s">
        <v>127</v>
      </c>
    </row>
    <row r="48" spans="1:11" x14ac:dyDescent="0.2">
      <c r="A48" t="s">
        <v>39</v>
      </c>
      <c r="B48" s="49">
        <v>20000</v>
      </c>
      <c r="C48" s="49">
        <v>20000</v>
      </c>
      <c r="D48" s="49">
        <v>20000</v>
      </c>
      <c r="E48" s="49">
        <v>20000</v>
      </c>
      <c r="F48" s="49">
        <v>20000</v>
      </c>
      <c r="G48" s="49">
        <v>20000</v>
      </c>
      <c r="H48" s="49">
        <v>20000</v>
      </c>
      <c r="I48" s="49">
        <v>20000</v>
      </c>
      <c r="J48" t="s">
        <v>128</v>
      </c>
    </row>
    <row r="49" spans="1:10" x14ac:dyDescent="0.2">
      <c r="A49" t="s">
        <v>40</v>
      </c>
      <c r="B49" s="49">
        <v>3000</v>
      </c>
      <c r="C49" s="49">
        <v>3000</v>
      </c>
      <c r="D49" s="49">
        <v>3000</v>
      </c>
      <c r="E49" s="49">
        <v>3000</v>
      </c>
      <c r="F49" s="49">
        <v>3000</v>
      </c>
      <c r="G49" s="49">
        <v>3000</v>
      </c>
      <c r="H49" s="49">
        <v>3000</v>
      </c>
      <c r="I49" s="49">
        <v>3000</v>
      </c>
      <c r="J49" t="s">
        <v>128</v>
      </c>
    </row>
    <row r="50" spans="1:10" x14ac:dyDescent="0.2">
      <c r="A50" t="s">
        <v>41</v>
      </c>
      <c r="B50" s="49">
        <v>10000</v>
      </c>
      <c r="C50" s="49">
        <v>10000</v>
      </c>
      <c r="D50" s="49">
        <v>10000</v>
      </c>
      <c r="E50" s="49">
        <v>10000</v>
      </c>
      <c r="F50" s="49">
        <v>10000</v>
      </c>
      <c r="G50" s="49">
        <v>10000</v>
      </c>
      <c r="H50" s="49">
        <v>10000</v>
      </c>
      <c r="I50" s="49">
        <v>10000</v>
      </c>
      <c r="J50" t="s">
        <v>128</v>
      </c>
    </row>
    <row r="51" spans="1:10" x14ac:dyDescent="0.2">
      <c r="A51" t="s">
        <v>42</v>
      </c>
      <c r="B51" s="49">
        <v>1000</v>
      </c>
      <c r="C51" s="49">
        <v>1000</v>
      </c>
      <c r="D51" s="49">
        <v>1000</v>
      </c>
      <c r="E51" s="49">
        <v>1000</v>
      </c>
      <c r="F51" s="49">
        <v>1000</v>
      </c>
      <c r="G51" s="49">
        <v>1000</v>
      </c>
      <c r="H51" s="49">
        <v>1000</v>
      </c>
      <c r="I51" s="49">
        <v>1000</v>
      </c>
      <c r="J51" t="s">
        <v>127</v>
      </c>
    </row>
    <row r="52" spans="1:10" x14ac:dyDescent="0.2">
      <c r="A52" t="s">
        <v>214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t="s">
        <v>127</v>
      </c>
    </row>
    <row r="53" spans="1:10" x14ac:dyDescent="0.2">
      <c r="A53" t="s">
        <v>213</v>
      </c>
      <c r="B53" s="49">
        <v>5000</v>
      </c>
      <c r="C53" s="49">
        <v>5000</v>
      </c>
      <c r="D53" s="49">
        <v>5000</v>
      </c>
      <c r="E53" s="49">
        <v>5000</v>
      </c>
      <c r="F53" s="49">
        <v>5000</v>
      </c>
      <c r="G53" s="49">
        <v>5000</v>
      </c>
      <c r="H53" s="49">
        <v>5000</v>
      </c>
      <c r="I53" s="49">
        <v>5000</v>
      </c>
    </row>
    <row r="54" spans="1:10" x14ac:dyDescent="0.2">
      <c r="A54" t="s">
        <v>43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t="s">
        <v>128</v>
      </c>
    </row>
    <row r="55" spans="1:10" x14ac:dyDescent="0.2">
      <c r="A55" s="2" t="s">
        <v>44</v>
      </c>
      <c r="B55" s="51">
        <f>SUM(B47:B54)</f>
        <v>39000</v>
      </c>
      <c r="C55" s="51">
        <f t="shared" ref="C55:I55" si="2">SUM(C47:C54)</f>
        <v>39000</v>
      </c>
      <c r="D55" s="51">
        <f t="shared" si="2"/>
        <v>44000</v>
      </c>
      <c r="E55" s="51">
        <f t="shared" si="2"/>
        <v>39000</v>
      </c>
      <c r="F55" s="51">
        <f t="shared" si="2"/>
        <v>39000</v>
      </c>
      <c r="G55" s="51">
        <f t="shared" si="2"/>
        <v>39000</v>
      </c>
      <c r="H55" s="51">
        <f t="shared" si="2"/>
        <v>39000</v>
      </c>
      <c r="I55" s="51">
        <f t="shared" si="2"/>
        <v>44000</v>
      </c>
    </row>
    <row r="56" spans="1:10" x14ac:dyDescent="0.2">
      <c r="B56" s="51"/>
      <c r="C56" s="51"/>
      <c r="D56" s="51"/>
      <c r="E56" s="51"/>
      <c r="F56" s="51"/>
      <c r="G56" s="51"/>
      <c r="H56" s="51"/>
      <c r="I56" s="51"/>
    </row>
    <row r="57" spans="1:10" x14ac:dyDescent="0.2">
      <c r="A57" t="s">
        <v>45</v>
      </c>
      <c r="B57" s="49">
        <v>5000</v>
      </c>
      <c r="C57" s="49">
        <v>5000</v>
      </c>
      <c r="D57" s="49">
        <v>5000</v>
      </c>
      <c r="E57" s="49">
        <v>5000</v>
      </c>
      <c r="F57" s="49">
        <v>5000</v>
      </c>
      <c r="G57" s="49">
        <v>5000</v>
      </c>
      <c r="H57" s="49">
        <v>5000</v>
      </c>
      <c r="I57" s="49">
        <v>5000</v>
      </c>
      <c r="J57" t="s">
        <v>127</v>
      </c>
    </row>
    <row r="58" spans="1:10" x14ac:dyDescent="0.2">
      <c r="A58" t="s">
        <v>46</v>
      </c>
      <c r="B58" s="49">
        <v>1500</v>
      </c>
      <c r="C58" s="49">
        <v>1500</v>
      </c>
      <c r="D58" s="49">
        <v>1500</v>
      </c>
      <c r="E58" s="49">
        <v>1500</v>
      </c>
      <c r="F58" s="49">
        <v>1500</v>
      </c>
      <c r="G58" s="49">
        <v>1500</v>
      </c>
      <c r="H58" s="49">
        <v>1500</v>
      </c>
      <c r="I58" s="49">
        <v>1500</v>
      </c>
      <c r="J58" t="s">
        <v>127</v>
      </c>
    </row>
    <row r="59" spans="1:10" x14ac:dyDescent="0.2">
      <c r="A59" t="s">
        <v>47</v>
      </c>
      <c r="B59" s="49">
        <v>1500</v>
      </c>
      <c r="C59" s="49">
        <v>1500</v>
      </c>
      <c r="D59" s="49">
        <v>1500</v>
      </c>
      <c r="E59" s="49">
        <v>1500</v>
      </c>
      <c r="F59" s="49">
        <v>1500</v>
      </c>
      <c r="G59" s="49">
        <v>1500</v>
      </c>
      <c r="H59" s="49">
        <v>1500</v>
      </c>
      <c r="I59" s="49">
        <v>1500</v>
      </c>
      <c r="J59" t="s">
        <v>127</v>
      </c>
    </row>
    <row r="60" spans="1:10" x14ac:dyDescent="0.2">
      <c r="A60" t="s">
        <v>48</v>
      </c>
      <c r="B60" s="49">
        <v>3000</v>
      </c>
      <c r="C60" s="49">
        <v>3000</v>
      </c>
      <c r="D60" s="49">
        <v>3000</v>
      </c>
      <c r="E60" s="49">
        <v>3000</v>
      </c>
      <c r="F60" s="49">
        <v>3000</v>
      </c>
      <c r="G60" s="49">
        <v>3000</v>
      </c>
      <c r="H60" s="49">
        <v>3000</v>
      </c>
      <c r="I60" s="49">
        <v>3000</v>
      </c>
      <c r="J60" t="s">
        <v>127</v>
      </c>
    </row>
    <row r="61" spans="1:10" x14ac:dyDescent="0.2">
      <c r="A61" t="s">
        <v>49</v>
      </c>
      <c r="B61" s="50">
        <v>10000</v>
      </c>
      <c r="C61" s="50">
        <v>10000</v>
      </c>
      <c r="D61" s="50">
        <v>10000</v>
      </c>
      <c r="E61" s="50">
        <v>10000</v>
      </c>
      <c r="F61" s="50">
        <v>10000</v>
      </c>
      <c r="G61" s="50">
        <v>10000</v>
      </c>
      <c r="H61" s="50">
        <v>10000</v>
      </c>
      <c r="I61" s="50">
        <v>10000</v>
      </c>
      <c r="J61" t="s">
        <v>127</v>
      </c>
    </row>
    <row r="62" spans="1:10" x14ac:dyDescent="0.2">
      <c r="A62" s="2" t="s">
        <v>50</v>
      </c>
      <c r="B62" s="51">
        <f>SUM(B57:B61)</f>
        <v>21000</v>
      </c>
      <c r="C62" s="51">
        <f t="shared" ref="C62:I62" si="3">SUM(C57:C61)</f>
        <v>21000</v>
      </c>
      <c r="D62" s="51">
        <f t="shared" si="3"/>
        <v>21000</v>
      </c>
      <c r="E62" s="51">
        <f t="shared" si="3"/>
        <v>21000</v>
      </c>
      <c r="F62" s="51">
        <f t="shared" si="3"/>
        <v>21000</v>
      </c>
      <c r="G62" s="51">
        <f t="shared" si="3"/>
        <v>21000</v>
      </c>
      <c r="H62" s="51">
        <f t="shared" si="3"/>
        <v>21000</v>
      </c>
      <c r="I62" s="51">
        <f t="shared" si="3"/>
        <v>21000</v>
      </c>
    </row>
    <row r="63" spans="1:10" x14ac:dyDescent="0.2">
      <c r="B63" s="51"/>
      <c r="C63" s="51"/>
      <c r="D63" s="51"/>
      <c r="E63" s="51"/>
      <c r="F63" s="51"/>
      <c r="G63" s="51"/>
      <c r="H63" s="51"/>
      <c r="I63" s="51"/>
    </row>
    <row r="64" spans="1:10" x14ac:dyDescent="0.2">
      <c r="B64" s="51"/>
      <c r="C64" s="51"/>
      <c r="D64" s="51"/>
      <c r="E64" s="51"/>
      <c r="F64" s="51"/>
      <c r="G64" s="51"/>
      <c r="H64" s="51"/>
      <c r="I64" s="51"/>
    </row>
    <row r="65" spans="1:10" x14ac:dyDescent="0.2">
      <c r="A65" t="s">
        <v>51</v>
      </c>
      <c r="B65" s="49">
        <v>1000</v>
      </c>
      <c r="C65" s="49">
        <v>40000</v>
      </c>
      <c r="D65" s="49">
        <v>1000</v>
      </c>
      <c r="E65" s="49">
        <v>1000</v>
      </c>
      <c r="F65" s="49">
        <v>1000</v>
      </c>
      <c r="G65" s="49">
        <v>1000</v>
      </c>
      <c r="H65" s="49">
        <v>1000</v>
      </c>
      <c r="I65" s="49">
        <v>1000</v>
      </c>
      <c r="J65" t="s">
        <v>127</v>
      </c>
    </row>
    <row r="66" spans="1:10" x14ac:dyDescent="0.2">
      <c r="A66" t="s">
        <v>52</v>
      </c>
      <c r="B66" s="49">
        <v>1500</v>
      </c>
      <c r="C66" s="49">
        <v>1500</v>
      </c>
      <c r="D66" s="49">
        <v>1500</v>
      </c>
      <c r="E66" s="49">
        <v>1500</v>
      </c>
      <c r="F66" s="49">
        <v>1500</v>
      </c>
      <c r="G66" s="49">
        <v>1500</v>
      </c>
      <c r="H66" s="49">
        <v>1500</v>
      </c>
      <c r="I66" s="49">
        <v>1500</v>
      </c>
      <c r="J66" t="s">
        <v>127</v>
      </c>
    </row>
    <row r="67" spans="1:10" x14ac:dyDescent="0.2">
      <c r="A67" t="s">
        <v>53</v>
      </c>
      <c r="B67" s="49">
        <v>1500</v>
      </c>
      <c r="C67" s="49">
        <v>1500</v>
      </c>
      <c r="D67" s="49">
        <v>750</v>
      </c>
      <c r="E67" s="49">
        <v>750</v>
      </c>
      <c r="F67" s="49">
        <v>750</v>
      </c>
      <c r="G67" s="49">
        <v>750</v>
      </c>
      <c r="H67" s="49">
        <v>750</v>
      </c>
      <c r="I67" s="49">
        <v>750</v>
      </c>
      <c r="J67" t="s">
        <v>127</v>
      </c>
    </row>
    <row r="68" spans="1:10" x14ac:dyDescent="0.2">
      <c r="A68" t="s">
        <v>54</v>
      </c>
      <c r="B68" s="49">
        <v>3000</v>
      </c>
      <c r="C68" s="49">
        <v>3000</v>
      </c>
      <c r="D68" s="49">
        <v>3000</v>
      </c>
      <c r="E68" s="49">
        <v>3000</v>
      </c>
      <c r="F68" s="49">
        <v>3000</v>
      </c>
      <c r="G68" s="49">
        <v>3000</v>
      </c>
      <c r="H68" s="49">
        <v>3000</v>
      </c>
      <c r="I68" s="49">
        <v>3000</v>
      </c>
      <c r="J68" t="s">
        <v>127</v>
      </c>
    </row>
    <row r="69" spans="1:10" x14ac:dyDescent="0.2">
      <c r="A69" t="s">
        <v>55</v>
      </c>
      <c r="B69" s="50">
        <v>500</v>
      </c>
      <c r="C69" s="50">
        <v>500</v>
      </c>
      <c r="D69" s="50">
        <v>500</v>
      </c>
      <c r="E69" s="50">
        <v>500</v>
      </c>
      <c r="F69" s="50">
        <v>500</v>
      </c>
      <c r="G69" s="50">
        <v>500</v>
      </c>
      <c r="H69" s="50">
        <v>500</v>
      </c>
      <c r="I69" s="50">
        <v>500</v>
      </c>
      <c r="J69" t="s">
        <v>127</v>
      </c>
    </row>
    <row r="70" spans="1:10" x14ac:dyDescent="0.2">
      <c r="A70" s="2" t="s">
        <v>56</v>
      </c>
      <c r="B70" s="51">
        <f>SUM(B65:B69)</f>
        <v>7500</v>
      </c>
      <c r="C70" s="51">
        <f t="shared" ref="C70:I70" si="4">SUM(C65:C69)</f>
        <v>46500</v>
      </c>
      <c r="D70" s="51">
        <f t="shared" si="4"/>
        <v>6750</v>
      </c>
      <c r="E70" s="51">
        <f t="shared" si="4"/>
        <v>6750</v>
      </c>
      <c r="F70" s="51">
        <f t="shared" si="4"/>
        <v>6750</v>
      </c>
      <c r="G70" s="51">
        <f t="shared" si="4"/>
        <v>6750</v>
      </c>
      <c r="H70" s="51">
        <f t="shared" si="4"/>
        <v>6750</v>
      </c>
      <c r="I70" s="51">
        <f t="shared" si="4"/>
        <v>6750</v>
      </c>
    </row>
    <row r="71" spans="1:10" x14ac:dyDescent="0.2">
      <c r="B71" s="51"/>
      <c r="C71" s="51"/>
      <c r="D71" s="51"/>
      <c r="E71" s="51"/>
      <c r="F71" s="51"/>
      <c r="G71" s="51"/>
      <c r="H71" s="51"/>
      <c r="I71" s="51"/>
    </row>
    <row r="72" spans="1:10" x14ac:dyDescent="0.2">
      <c r="B72" s="51"/>
      <c r="C72" s="51"/>
      <c r="D72" s="51"/>
      <c r="E72" s="51"/>
      <c r="F72" s="51"/>
      <c r="G72" s="51"/>
      <c r="H72" s="51"/>
      <c r="I72" s="51"/>
    </row>
    <row r="73" spans="1:10" x14ac:dyDescent="0.2">
      <c r="A73" t="s">
        <v>57</v>
      </c>
      <c r="B73" s="49">
        <v>30000</v>
      </c>
      <c r="C73" s="49">
        <v>30000</v>
      </c>
      <c r="D73" s="49">
        <v>30000</v>
      </c>
      <c r="E73" s="49">
        <v>30000</v>
      </c>
      <c r="F73" s="49">
        <v>30000</v>
      </c>
      <c r="G73" s="49">
        <v>30000</v>
      </c>
      <c r="H73" s="49">
        <v>30000</v>
      </c>
      <c r="I73" s="49">
        <v>30000</v>
      </c>
      <c r="J73" t="s">
        <v>127</v>
      </c>
    </row>
    <row r="74" spans="1:10" x14ac:dyDescent="0.2">
      <c r="A74" t="s">
        <v>58</v>
      </c>
      <c r="B74" s="49">
        <v>3000</v>
      </c>
      <c r="C74" s="49">
        <v>3000</v>
      </c>
      <c r="D74" s="49">
        <v>3200</v>
      </c>
      <c r="E74" s="49">
        <v>3300</v>
      </c>
      <c r="F74" s="49">
        <v>3400</v>
      </c>
      <c r="G74" s="49">
        <v>3500</v>
      </c>
      <c r="H74" s="49">
        <v>3600</v>
      </c>
      <c r="I74" s="49">
        <v>3700</v>
      </c>
      <c r="J74" t="s">
        <v>127</v>
      </c>
    </row>
    <row r="75" spans="1:10" x14ac:dyDescent="0.2">
      <c r="A75" t="s">
        <v>106</v>
      </c>
      <c r="B75" s="49"/>
      <c r="C75" s="49">
        <v>3000</v>
      </c>
      <c r="D75" s="49">
        <v>3200</v>
      </c>
      <c r="E75" s="49">
        <v>3300</v>
      </c>
      <c r="F75" s="49">
        <v>3300</v>
      </c>
      <c r="G75" s="49">
        <v>3400</v>
      </c>
      <c r="H75" s="49">
        <v>3500</v>
      </c>
      <c r="I75" s="49">
        <v>3500</v>
      </c>
      <c r="J75" t="s">
        <v>127</v>
      </c>
    </row>
    <row r="76" spans="1:10" x14ac:dyDescent="0.2">
      <c r="A76" t="s">
        <v>59</v>
      </c>
      <c r="B76" s="49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t="s">
        <v>127</v>
      </c>
    </row>
    <row r="77" spans="1:10" x14ac:dyDescent="0.2">
      <c r="A77" t="s">
        <v>60</v>
      </c>
      <c r="B77" s="49">
        <v>1000</v>
      </c>
      <c r="C77" s="49">
        <v>1000</v>
      </c>
      <c r="D77" s="49">
        <v>1000</v>
      </c>
      <c r="E77" s="49">
        <v>1000</v>
      </c>
      <c r="F77" s="49">
        <v>1000</v>
      </c>
      <c r="G77" s="49">
        <v>1000</v>
      </c>
      <c r="H77" s="49">
        <v>1000</v>
      </c>
      <c r="I77" s="49">
        <v>1000</v>
      </c>
      <c r="J77" t="s">
        <v>127</v>
      </c>
    </row>
    <row r="78" spans="1:10" x14ac:dyDescent="0.2">
      <c r="A78" t="s">
        <v>61</v>
      </c>
      <c r="B78" s="49">
        <v>6000</v>
      </c>
      <c r="C78" s="49">
        <v>6000</v>
      </c>
      <c r="D78" s="49">
        <v>6000</v>
      </c>
      <c r="E78" s="49">
        <v>6300</v>
      </c>
      <c r="F78" s="49">
        <v>6300</v>
      </c>
      <c r="G78" s="49">
        <v>6600</v>
      </c>
      <c r="H78" s="49">
        <v>6600</v>
      </c>
      <c r="I78" s="49">
        <v>6900</v>
      </c>
      <c r="J78" t="s">
        <v>127</v>
      </c>
    </row>
    <row r="79" spans="1:10" x14ac:dyDescent="0.2">
      <c r="A79" t="s">
        <v>62</v>
      </c>
      <c r="B79" s="49">
        <v>3000</v>
      </c>
      <c r="C79" s="49">
        <v>3100</v>
      </c>
      <c r="D79" s="49">
        <v>3200</v>
      </c>
      <c r="E79" s="49">
        <v>3300</v>
      </c>
      <c r="F79" s="49">
        <v>3400</v>
      </c>
      <c r="G79" s="49">
        <v>3500</v>
      </c>
      <c r="H79" s="49">
        <v>3600</v>
      </c>
      <c r="I79" s="49">
        <v>3700</v>
      </c>
      <c r="J79" t="s">
        <v>127</v>
      </c>
    </row>
    <row r="80" spans="1:10" x14ac:dyDescent="0.2">
      <c r="A80" t="s">
        <v>63</v>
      </c>
      <c r="B80" s="49">
        <v>1000</v>
      </c>
      <c r="C80" s="49">
        <v>1000</v>
      </c>
      <c r="D80" s="49">
        <v>1000</v>
      </c>
      <c r="E80" s="49">
        <v>1000</v>
      </c>
      <c r="F80" s="49">
        <v>1000</v>
      </c>
      <c r="G80" s="49">
        <v>1100</v>
      </c>
      <c r="H80" s="49">
        <v>1100</v>
      </c>
      <c r="I80" s="49">
        <v>1100</v>
      </c>
      <c r="J80" t="s">
        <v>127</v>
      </c>
    </row>
    <row r="81" spans="1:11" x14ac:dyDescent="0.2">
      <c r="A81" t="s">
        <v>64</v>
      </c>
      <c r="B81" s="49">
        <v>2000</v>
      </c>
      <c r="C81" s="49">
        <v>2000</v>
      </c>
      <c r="D81" s="49">
        <v>2200</v>
      </c>
      <c r="E81" s="49">
        <v>2200</v>
      </c>
      <c r="F81" s="49">
        <v>2400</v>
      </c>
      <c r="G81" s="49">
        <v>2400</v>
      </c>
      <c r="H81" s="49">
        <v>2400</v>
      </c>
      <c r="I81" s="49">
        <v>2500</v>
      </c>
      <c r="J81" t="s">
        <v>127</v>
      </c>
    </row>
    <row r="82" spans="1:11" x14ac:dyDescent="0.2">
      <c r="A82" t="s">
        <v>65</v>
      </c>
      <c r="B82" s="55">
        <v>1000</v>
      </c>
      <c r="C82" s="55">
        <v>1000</v>
      </c>
      <c r="D82" s="55">
        <v>1000</v>
      </c>
      <c r="E82" s="55">
        <v>1000</v>
      </c>
      <c r="F82" s="55">
        <v>1000</v>
      </c>
      <c r="G82" s="55">
        <v>1000</v>
      </c>
      <c r="H82" s="55">
        <v>1200</v>
      </c>
      <c r="I82" s="55">
        <v>1200</v>
      </c>
      <c r="J82" t="s">
        <v>127</v>
      </c>
    </row>
    <row r="83" spans="1:11" x14ac:dyDescent="0.2">
      <c r="A83" t="s">
        <v>66</v>
      </c>
      <c r="B83" s="50">
        <v>1500</v>
      </c>
      <c r="C83" s="50">
        <v>1500</v>
      </c>
      <c r="D83" s="50">
        <v>1600</v>
      </c>
      <c r="E83" s="50">
        <v>1600</v>
      </c>
      <c r="F83" s="50">
        <v>1700</v>
      </c>
      <c r="G83" s="50">
        <v>1700</v>
      </c>
      <c r="H83" s="50">
        <v>1800</v>
      </c>
      <c r="I83" s="50">
        <v>1800</v>
      </c>
      <c r="J83" t="s">
        <v>127</v>
      </c>
    </row>
    <row r="84" spans="1:11" x14ac:dyDescent="0.2">
      <c r="A84" s="2" t="s">
        <v>67</v>
      </c>
      <c r="B84" s="51">
        <f t="shared" ref="B84:H84" si="5">SUM(B73:B83)</f>
        <v>48500</v>
      </c>
      <c r="C84" s="51">
        <f t="shared" si="5"/>
        <v>51600</v>
      </c>
      <c r="D84" s="51">
        <f t="shared" si="5"/>
        <v>52400</v>
      </c>
      <c r="E84" s="51">
        <f t="shared" si="5"/>
        <v>53000</v>
      </c>
      <c r="F84" s="51">
        <f t="shared" si="5"/>
        <v>53500</v>
      </c>
      <c r="G84" s="51">
        <f t="shared" si="5"/>
        <v>54200</v>
      </c>
      <c r="H84" s="51">
        <f t="shared" si="5"/>
        <v>54800</v>
      </c>
      <c r="I84" s="51">
        <f>SUM(I73:I83)</f>
        <v>55400</v>
      </c>
    </row>
    <row r="85" spans="1:11" x14ac:dyDescent="0.2">
      <c r="B85" s="51"/>
      <c r="C85" s="51"/>
      <c r="D85" s="51"/>
      <c r="E85" s="51"/>
      <c r="F85" s="51"/>
      <c r="G85" s="51"/>
      <c r="H85" s="51"/>
      <c r="I85" s="51"/>
    </row>
    <row r="86" spans="1:11" x14ac:dyDescent="0.2">
      <c r="A86" t="s">
        <v>68</v>
      </c>
      <c r="B86" s="49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t="s">
        <v>127</v>
      </c>
      <c r="K86" t="s">
        <v>134</v>
      </c>
    </row>
    <row r="87" spans="1:11" x14ac:dyDescent="0.2">
      <c r="A87" t="s">
        <v>69</v>
      </c>
      <c r="B87" s="49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t="s">
        <v>127</v>
      </c>
      <c r="K87" t="s">
        <v>134</v>
      </c>
    </row>
    <row r="88" spans="1:11" x14ac:dyDescent="0.2">
      <c r="A88" t="s">
        <v>70</v>
      </c>
      <c r="B88" s="50">
        <v>0</v>
      </c>
      <c r="C88" s="50">
        <v>0</v>
      </c>
      <c r="D88" s="50">
        <v>10000</v>
      </c>
      <c r="E88" s="50">
        <v>0</v>
      </c>
      <c r="F88" s="50">
        <v>10000</v>
      </c>
      <c r="G88" s="50">
        <v>0</v>
      </c>
      <c r="H88" s="50">
        <v>10000</v>
      </c>
      <c r="I88" s="50">
        <v>0</v>
      </c>
      <c r="J88" t="s">
        <v>127</v>
      </c>
      <c r="K88" t="s">
        <v>134</v>
      </c>
    </row>
    <row r="89" spans="1:11" x14ac:dyDescent="0.2">
      <c r="A89" s="2" t="s">
        <v>107</v>
      </c>
      <c r="B89" s="51">
        <f>SUM(B86:B88)</f>
        <v>0</v>
      </c>
      <c r="C89" s="51">
        <f t="shared" ref="C89:I89" si="6">SUM(C86:C88)</f>
        <v>0</v>
      </c>
      <c r="D89" s="51">
        <f t="shared" si="6"/>
        <v>10000</v>
      </c>
      <c r="E89" s="51">
        <f t="shared" si="6"/>
        <v>0</v>
      </c>
      <c r="F89" s="51">
        <f t="shared" si="6"/>
        <v>10000</v>
      </c>
      <c r="G89" s="51">
        <f t="shared" si="6"/>
        <v>0</v>
      </c>
      <c r="H89" s="51">
        <f t="shared" si="6"/>
        <v>10000</v>
      </c>
      <c r="I89" s="51">
        <f t="shared" si="6"/>
        <v>0</v>
      </c>
    </row>
    <row r="90" spans="1:11" x14ac:dyDescent="0.2">
      <c r="B90" s="51"/>
      <c r="C90" s="51"/>
      <c r="D90" s="51"/>
      <c r="E90" s="51"/>
      <c r="F90" s="51"/>
      <c r="G90" s="51"/>
      <c r="H90" s="51"/>
      <c r="I90" s="51"/>
    </row>
    <row r="91" spans="1:11" x14ac:dyDescent="0.2">
      <c r="A91" t="s">
        <v>108</v>
      </c>
      <c r="B91" s="49">
        <v>10000</v>
      </c>
      <c r="C91" s="49">
        <v>0</v>
      </c>
      <c r="D91" s="49">
        <v>10000</v>
      </c>
      <c r="E91" s="49">
        <v>10000</v>
      </c>
      <c r="F91" s="49">
        <v>0</v>
      </c>
      <c r="G91" s="49">
        <v>10000</v>
      </c>
      <c r="H91" s="49">
        <v>10000</v>
      </c>
      <c r="I91" s="49">
        <v>0</v>
      </c>
      <c r="J91" t="s">
        <v>127</v>
      </c>
      <c r="K91" t="s">
        <v>134</v>
      </c>
    </row>
    <row r="92" spans="1:11" x14ac:dyDescent="0.2">
      <c r="A92" s="5" t="s">
        <v>73</v>
      </c>
      <c r="B92" s="54">
        <v>0</v>
      </c>
      <c r="C92" s="54">
        <v>10000</v>
      </c>
      <c r="D92" s="54">
        <v>0</v>
      </c>
      <c r="E92" s="54">
        <v>0</v>
      </c>
      <c r="F92" s="54">
        <v>60000</v>
      </c>
      <c r="G92" s="54">
        <v>0</v>
      </c>
      <c r="H92" s="54">
        <v>0</v>
      </c>
      <c r="I92" s="54">
        <v>60000</v>
      </c>
      <c r="J92" t="s">
        <v>128</v>
      </c>
    </row>
    <row r="93" spans="1:11" x14ac:dyDescent="0.2">
      <c r="B93" s="51">
        <f t="shared" ref="B93:H93" si="7">SUM(B91:B92)</f>
        <v>10000</v>
      </c>
      <c r="C93" s="51">
        <f t="shared" si="7"/>
        <v>10000</v>
      </c>
      <c r="D93" s="51">
        <f t="shared" si="7"/>
        <v>10000</v>
      </c>
      <c r="E93" s="51">
        <f t="shared" si="7"/>
        <v>10000</v>
      </c>
      <c r="F93" s="51">
        <f t="shared" si="7"/>
        <v>60000</v>
      </c>
      <c r="G93" s="51">
        <f t="shared" si="7"/>
        <v>10000</v>
      </c>
      <c r="H93" s="51">
        <f t="shared" si="7"/>
        <v>10000</v>
      </c>
      <c r="I93" s="51">
        <f>SUM(I91:I92)</f>
        <v>60000</v>
      </c>
    </row>
    <row r="94" spans="1:11" x14ac:dyDescent="0.2">
      <c r="B94" s="51"/>
      <c r="C94" s="51"/>
      <c r="D94" s="51"/>
      <c r="E94" s="51"/>
      <c r="F94" s="51"/>
      <c r="G94" s="51"/>
      <c r="H94" s="51"/>
      <c r="I94" s="51"/>
    </row>
    <row r="95" spans="1:11" x14ac:dyDescent="0.2">
      <c r="A95" t="s">
        <v>74</v>
      </c>
      <c r="B95" s="49">
        <v>10000</v>
      </c>
      <c r="C95" s="49">
        <v>10000</v>
      </c>
      <c r="D95" s="49">
        <v>0</v>
      </c>
      <c r="E95" s="49">
        <v>10000</v>
      </c>
      <c r="F95" s="49">
        <v>10000</v>
      </c>
      <c r="G95" s="49">
        <v>10000</v>
      </c>
      <c r="H95" s="49">
        <v>10000</v>
      </c>
      <c r="I95" s="49">
        <v>10000</v>
      </c>
      <c r="J95" t="s">
        <v>127</v>
      </c>
      <c r="K95" t="s">
        <v>134</v>
      </c>
    </row>
    <row r="96" spans="1:11" x14ac:dyDescent="0.2">
      <c r="A96" s="5" t="s">
        <v>75</v>
      </c>
      <c r="B96" s="49">
        <v>0</v>
      </c>
      <c r="C96" s="49">
        <v>0</v>
      </c>
      <c r="D96" s="49">
        <v>600000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t="s">
        <v>128</v>
      </c>
    </row>
    <row r="97" spans="1:11" x14ac:dyDescent="0.2">
      <c r="A97" t="s">
        <v>76</v>
      </c>
      <c r="B97" s="49">
        <v>0</v>
      </c>
      <c r="C97" s="49">
        <v>0</v>
      </c>
      <c r="D97" s="49">
        <v>7000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t="s">
        <v>128</v>
      </c>
    </row>
    <row r="98" spans="1:11" x14ac:dyDescent="0.2">
      <c r="A98" t="s">
        <v>77</v>
      </c>
      <c r="B98" s="55">
        <v>0</v>
      </c>
      <c r="C98" s="55">
        <v>0</v>
      </c>
      <c r="D98" s="53">
        <v>15000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t="s">
        <v>128</v>
      </c>
    </row>
    <row r="99" spans="1:11" x14ac:dyDescent="0.2">
      <c r="A99" t="s">
        <v>109</v>
      </c>
      <c r="B99" s="54">
        <v>0</v>
      </c>
      <c r="C99" s="54">
        <v>0</v>
      </c>
      <c r="D99" s="54">
        <v>3000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t="s">
        <v>128</v>
      </c>
    </row>
    <row r="100" spans="1:11" x14ac:dyDescent="0.2">
      <c r="A100" s="2" t="s">
        <v>75</v>
      </c>
      <c r="B100" s="51">
        <f>SUM(B95:B99)</f>
        <v>10000</v>
      </c>
      <c r="C100" s="51">
        <f t="shared" ref="C100:I100" si="8">SUM(C95:C99)</f>
        <v>10000</v>
      </c>
      <c r="D100" s="51">
        <f t="shared" si="8"/>
        <v>625000</v>
      </c>
      <c r="E100" s="51">
        <f t="shared" si="8"/>
        <v>10000</v>
      </c>
      <c r="F100" s="51">
        <f t="shared" si="8"/>
        <v>10000</v>
      </c>
      <c r="G100" s="51">
        <f t="shared" si="8"/>
        <v>10000</v>
      </c>
      <c r="H100" s="51">
        <f t="shared" si="8"/>
        <v>10000</v>
      </c>
      <c r="I100" s="51">
        <f t="shared" si="8"/>
        <v>10000</v>
      </c>
    </row>
    <row r="101" spans="1:11" x14ac:dyDescent="0.2">
      <c r="A101" s="2"/>
      <c r="B101" s="51"/>
      <c r="C101" s="51"/>
      <c r="D101" s="51"/>
      <c r="E101" s="51"/>
      <c r="F101" s="51"/>
      <c r="G101" s="51"/>
      <c r="H101" s="51"/>
      <c r="I101" s="51"/>
    </row>
    <row r="102" spans="1:11" x14ac:dyDescent="0.2">
      <c r="B102" s="51"/>
      <c r="C102" s="51"/>
      <c r="D102" s="51"/>
      <c r="E102" s="51"/>
      <c r="F102" s="51"/>
      <c r="G102" s="51"/>
      <c r="H102" s="51"/>
      <c r="I102" s="51"/>
    </row>
    <row r="103" spans="1:11" x14ac:dyDescent="0.2">
      <c r="A103" s="2" t="s">
        <v>78</v>
      </c>
      <c r="B103" s="49">
        <v>8000</v>
      </c>
      <c r="C103" s="49">
        <v>0</v>
      </c>
      <c r="D103" s="49">
        <v>0</v>
      </c>
      <c r="E103" s="49">
        <v>8000</v>
      </c>
      <c r="F103" s="49">
        <v>0</v>
      </c>
      <c r="G103" s="49">
        <v>0</v>
      </c>
      <c r="H103" s="49">
        <v>0</v>
      </c>
      <c r="I103" s="49">
        <v>8000</v>
      </c>
    </row>
    <row r="104" spans="1:11" x14ac:dyDescent="0.2">
      <c r="B104" s="51"/>
      <c r="C104" s="51"/>
      <c r="D104" s="51"/>
      <c r="E104" s="51"/>
      <c r="F104" s="51"/>
      <c r="G104" s="51"/>
      <c r="H104" s="51"/>
      <c r="I104" s="51"/>
    </row>
    <row r="105" spans="1:11" x14ac:dyDescent="0.2">
      <c r="A105" t="s">
        <v>79</v>
      </c>
      <c r="B105" s="49">
        <v>0</v>
      </c>
      <c r="C105" s="49">
        <v>0</v>
      </c>
      <c r="D105" s="49">
        <v>25000</v>
      </c>
      <c r="E105" s="49">
        <v>0</v>
      </c>
      <c r="F105" s="49">
        <v>25000</v>
      </c>
      <c r="G105" s="49">
        <v>0</v>
      </c>
      <c r="H105" s="49">
        <v>0</v>
      </c>
      <c r="I105" s="49">
        <v>25000</v>
      </c>
    </row>
    <row r="106" spans="1:11" x14ac:dyDescent="0.2">
      <c r="A106" s="5" t="s">
        <v>80</v>
      </c>
      <c r="B106" s="50">
        <v>0</v>
      </c>
      <c r="C106" s="50">
        <v>0</v>
      </c>
      <c r="D106" s="50">
        <v>0</v>
      </c>
      <c r="E106" s="50">
        <v>0</v>
      </c>
      <c r="F106" s="50">
        <v>0</v>
      </c>
      <c r="G106" s="50">
        <v>60000</v>
      </c>
      <c r="H106" s="50">
        <v>0</v>
      </c>
      <c r="I106" s="50">
        <v>0</v>
      </c>
    </row>
    <row r="107" spans="1:11" x14ac:dyDescent="0.2">
      <c r="A107" s="2"/>
      <c r="B107" s="51">
        <f>SUM(B105:B106)</f>
        <v>0</v>
      </c>
      <c r="C107" s="51">
        <f t="shared" ref="C107:I107" si="9">SUM(C105:C106)</f>
        <v>0</v>
      </c>
      <c r="D107" s="51">
        <f t="shared" si="9"/>
        <v>25000</v>
      </c>
      <c r="E107" s="51">
        <f t="shared" si="9"/>
        <v>0</v>
      </c>
      <c r="F107" s="51">
        <f t="shared" si="9"/>
        <v>25000</v>
      </c>
      <c r="G107" s="51">
        <f t="shared" si="9"/>
        <v>60000</v>
      </c>
      <c r="H107" s="51">
        <f t="shared" si="9"/>
        <v>0</v>
      </c>
      <c r="I107" s="51">
        <f t="shared" si="9"/>
        <v>25000</v>
      </c>
    </row>
    <row r="108" spans="1:11" x14ac:dyDescent="0.2">
      <c r="B108" s="51"/>
      <c r="C108" s="51"/>
      <c r="D108" s="51"/>
      <c r="E108" s="51"/>
      <c r="F108" s="51"/>
      <c r="G108" s="51"/>
      <c r="H108" s="51"/>
      <c r="I108" s="51"/>
    </row>
    <row r="109" spans="1:11" x14ac:dyDescent="0.2">
      <c r="B109" s="51"/>
      <c r="C109" s="51"/>
      <c r="D109" s="51"/>
      <c r="E109" s="51"/>
      <c r="F109" s="51"/>
      <c r="G109" s="51"/>
      <c r="H109" s="51"/>
      <c r="I109" s="51"/>
    </row>
    <row r="110" spans="1:11" x14ac:dyDescent="0.2">
      <c r="A110" s="2" t="s">
        <v>125</v>
      </c>
      <c r="B110" s="52">
        <v>5000</v>
      </c>
      <c r="C110" s="49">
        <v>0</v>
      </c>
      <c r="D110" s="49">
        <v>0</v>
      </c>
      <c r="E110" s="49">
        <v>0</v>
      </c>
      <c r="F110" s="49">
        <v>5000</v>
      </c>
      <c r="G110" s="49">
        <v>0</v>
      </c>
      <c r="H110" s="49">
        <v>0</v>
      </c>
      <c r="I110" s="49">
        <v>0</v>
      </c>
      <c r="J110" t="s">
        <v>127</v>
      </c>
      <c r="K110" t="s">
        <v>134</v>
      </c>
    </row>
    <row r="111" spans="1:11" x14ac:dyDescent="0.2">
      <c r="B111" s="51"/>
      <c r="C111" s="51"/>
      <c r="D111" s="51"/>
      <c r="E111" s="51"/>
      <c r="F111" s="51"/>
      <c r="G111" s="51"/>
      <c r="H111" s="51"/>
      <c r="I111" s="51"/>
    </row>
    <row r="112" spans="1:11" x14ac:dyDescent="0.2">
      <c r="A112" s="2" t="s">
        <v>81</v>
      </c>
      <c r="B112" s="49">
        <v>5000</v>
      </c>
      <c r="C112" s="49">
        <v>0</v>
      </c>
      <c r="D112" s="49">
        <v>5000</v>
      </c>
      <c r="E112" s="49">
        <v>0</v>
      </c>
      <c r="F112" s="49">
        <v>5000</v>
      </c>
      <c r="G112" s="49">
        <v>0</v>
      </c>
      <c r="H112" s="49">
        <v>5000</v>
      </c>
      <c r="I112" s="49">
        <v>0</v>
      </c>
      <c r="J112" t="s">
        <v>127</v>
      </c>
      <c r="K112" t="s">
        <v>134</v>
      </c>
    </row>
    <row r="113" spans="1:11" x14ac:dyDescent="0.2">
      <c r="B113" s="51"/>
      <c r="C113" s="51"/>
      <c r="D113" s="51"/>
      <c r="E113" s="51"/>
      <c r="F113" s="51"/>
      <c r="G113" s="51"/>
      <c r="H113" s="51"/>
      <c r="I113" s="51"/>
    </row>
    <row r="114" spans="1:11" x14ac:dyDescent="0.2">
      <c r="A114" s="2" t="s">
        <v>233</v>
      </c>
      <c r="B114" s="49">
        <v>5000</v>
      </c>
      <c r="C114" s="49">
        <v>0</v>
      </c>
      <c r="D114" s="49">
        <v>0</v>
      </c>
      <c r="E114" s="49">
        <v>0</v>
      </c>
      <c r="F114" s="49">
        <v>0</v>
      </c>
      <c r="G114" s="49">
        <v>5000</v>
      </c>
      <c r="H114" s="49">
        <v>0</v>
      </c>
      <c r="I114" s="49">
        <v>0</v>
      </c>
      <c r="J114" t="s">
        <v>127</v>
      </c>
      <c r="K114" t="s">
        <v>134</v>
      </c>
    </row>
    <row r="115" spans="1:11" x14ac:dyDescent="0.2">
      <c r="B115" s="51"/>
      <c r="C115" s="51"/>
      <c r="D115" s="51"/>
      <c r="E115" s="51"/>
      <c r="F115" s="51"/>
      <c r="G115" s="51"/>
      <c r="H115" s="51"/>
      <c r="I115" s="51"/>
    </row>
    <row r="116" spans="1:11" x14ac:dyDescent="0.2">
      <c r="A116" s="2" t="s">
        <v>110</v>
      </c>
      <c r="B116" s="49">
        <v>0</v>
      </c>
      <c r="C116" s="49">
        <v>0</v>
      </c>
      <c r="D116" s="49">
        <v>0</v>
      </c>
      <c r="E116" s="49">
        <v>0</v>
      </c>
      <c r="F116" s="49">
        <v>0</v>
      </c>
      <c r="G116" s="49">
        <v>12000</v>
      </c>
      <c r="H116" s="49">
        <v>0</v>
      </c>
      <c r="I116" s="49">
        <v>0</v>
      </c>
      <c r="J116" t="s">
        <v>127</v>
      </c>
      <c r="K116" t="s">
        <v>134</v>
      </c>
    </row>
    <row r="117" spans="1:11" x14ac:dyDescent="0.2">
      <c r="B117" s="51"/>
      <c r="C117" s="51"/>
      <c r="D117" s="51"/>
      <c r="E117" s="51"/>
      <c r="F117" s="51"/>
      <c r="G117" s="51"/>
      <c r="H117" s="51"/>
      <c r="I117" s="51"/>
    </row>
    <row r="118" spans="1:11" x14ac:dyDescent="0.2">
      <c r="A118" s="2" t="s">
        <v>124</v>
      </c>
      <c r="B118" s="49">
        <v>10000</v>
      </c>
      <c r="C118" s="49">
        <v>2000</v>
      </c>
      <c r="D118" s="49">
        <v>2000</v>
      </c>
      <c r="E118" s="49">
        <v>2000</v>
      </c>
      <c r="F118" s="49">
        <v>2000</v>
      </c>
      <c r="G118" s="49">
        <v>2000</v>
      </c>
      <c r="H118" s="49">
        <v>10000</v>
      </c>
      <c r="I118" s="49">
        <v>2000</v>
      </c>
      <c r="J118" t="s">
        <v>128</v>
      </c>
      <c r="K118" t="s">
        <v>134</v>
      </c>
    </row>
    <row r="119" spans="1:11" x14ac:dyDescent="0.2">
      <c r="B119" s="51"/>
      <c r="C119" s="51"/>
      <c r="D119" s="51"/>
      <c r="E119" s="51"/>
      <c r="F119" s="51"/>
      <c r="G119" s="51"/>
      <c r="H119" s="51"/>
      <c r="I119" s="51"/>
    </row>
    <row r="120" spans="1:11" x14ac:dyDescent="0.2">
      <c r="A120" s="2" t="s">
        <v>82</v>
      </c>
      <c r="B120" s="49">
        <v>5000</v>
      </c>
      <c r="C120" s="49">
        <v>5000</v>
      </c>
      <c r="D120" s="49">
        <v>35000</v>
      </c>
      <c r="E120" s="49">
        <v>5000</v>
      </c>
      <c r="F120" s="49">
        <v>5000</v>
      </c>
      <c r="G120" s="49">
        <v>5000</v>
      </c>
      <c r="H120" s="49">
        <v>15000</v>
      </c>
      <c r="I120" s="49">
        <v>5000</v>
      </c>
    </row>
    <row r="121" spans="1:11" x14ac:dyDescent="0.2">
      <c r="B121" s="51"/>
      <c r="C121" s="51"/>
      <c r="D121" s="51"/>
      <c r="E121" s="51"/>
      <c r="F121" s="51"/>
      <c r="G121" s="51"/>
      <c r="H121" s="51"/>
      <c r="I121" s="51"/>
    </row>
    <row r="122" spans="1:11" x14ac:dyDescent="0.2">
      <c r="A122" s="2" t="s">
        <v>83</v>
      </c>
      <c r="B122" s="49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15000</v>
      </c>
      <c r="H122" s="49">
        <v>0</v>
      </c>
      <c r="I122" s="49">
        <v>0</v>
      </c>
    </row>
    <row r="123" spans="1:11" x14ac:dyDescent="0.2">
      <c r="B123" s="51"/>
      <c r="C123" s="51"/>
      <c r="D123" s="51"/>
      <c r="E123" s="51"/>
      <c r="F123" s="51"/>
      <c r="G123" s="51"/>
      <c r="H123" s="51"/>
      <c r="I123" s="51"/>
    </row>
    <row r="124" spans="1:11" x14ac:dyDescent="0.2">
      <c r="A124" s="2" t="s">
        <v>84</v>
      </c>
      <c r="B124" s="49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15000</v>
      </c>
      <c r="H124" s="49">
        <v>0</v>
      </c>
      <c r="I124" s="49">
        <v>0</v>
      </c>
      <c r="J124" t="s">
        <v>128</v>
      </c>
    </row>
    <row r="125" spans="1:11" x14ac:dyDescent="0.2">
      <c r="B125" s="51"/>
      <c r="C125" s="51"/>
      <c r="D125" s="51"/>
      <c r="E125" s="51"/>
      <c r="F125" s="51"/>
      <c r="G125" s="51"/>
      <c r="H125" s="51"/>
      <c r="I125" s="51"/>
    </row>
    <row r="126" spans="1:11" x14ac:dyDescent="0.2">
      <c r="A126" t="s">
        <v>223</v>
      </c>
      <c r="B126" s="33">
        <v>8760</v>
      </c>
      <c r="C126" s="33">
        <v>8760</v>
      </c>
      <c r="D126" s="33">
        <v>8760</v>
      </c>
      <c r="E126" s="33">
        <v>8760</v>
      </c>
      <c r="F126" s="33">
        <v>8760</v>
      </c>
      <c r="G126" s="33">
        <v>8760</v>
      </c>
      <c r="H126" s="33">
        <v>8760</v>
      </c>
      <c r="I126" s="33">
        <v>8760</v>
      </c>
    </row>
    <row r="127" spans="1:11" x14ac:dyDescent="0.2">
      <c r="A127" t="s">
        <v>222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</row>
    <row r="128" spans="1:11" x14ac:dyDescent="0.2">
      <c r="B128" s="51"/>
      <c r="C128" s="51"/>
      <c r="D128" s="51"/>
      <c r="E128" s="51"/>
      <c r="F128" s="51"/>
      <c r="G128" s="51"/>
      <c r="H128" s="51"/>
      <c r="I128" s="51"/>
    </row>
    <row r="129" spans="1:11" x14ac:dyDescent="0.2">
      <c r="A129" t="s">
        <v>224</v>
      </c>
      <c r="B129" s="61">
        <v>2.5</v>
      </c>
      <c r="C129" s="61">
        <v>2.5</v>
      </c>
      <c r="D129" s="61">
        <v>2.5</v>
      </c>
      <c r="E129" s="61">
        <v>2.5</v>
      </c>
      <c r="F129" s="61">
        <v>2.5</v>
      </c>
      <c r="G129" s="61">
        <v>2.5</v>
      </c>
      <c r="H129" s="61">
        <v>2.5</v>
      </c>
      <c r="I129" s="61">
        <v>2.5</v>
      </c>
    </row>
    <row r="130" spans="1:11" x14ac:dyDescent="0.2">
      <c r="A130" t="s">
        <v>225</v>
      </c>
      <c r="B130" s="61">
        <v>2.2999999999999998</v>
      </c>
      <c r="C130" s="61">
        <v>2.2999999999999998</v>
      </c>
      <c r="D130" s="61">
        <v>2.2999999999999998</v>
      </c>
      <c r="E130" s="61">
        <v>2.2999999999999998</v>
      </c>
      <c r="F130" s="61">
        <v>2.2999999999999998</v>
      </c>
      <c r="G130" s="61">
        <v>2.2999999999999998</v>
      </c>
      <c r="H130" s="61">
        <v>2.2999999999999998</v>
      </c>
      <c r="I130" s="61">
        <v>2.2999999999999998</v>
      </c>
    </row>
    <row r="131" spans="1:11" x14ac:dyDescent="0.2">
      <c r="B131" s="51"/>
      <c r="C131" s="51"/>
      <c r="D131" s="51"/>
      <c r="E131" s="51"/>
      <c r="F131" s="51"/>
      <c r="G131" s="51"/>
      <c r="H131" s="51"/>
      <c r="I131" s="51"/>
    </row>
    <row r="132" spans="1:11" x14ac:dyDescent="0.2">
      <c r="A132" s="5" t="s">
        <v>85</v>
      </c>
      <c r="B132" s="51">
        <f>(B126*B129)+(B127*B130)</f>
        <v>21900</v>
      </c>
      <c r="C132" s="51">
        <f t="shared" ref="C132:I132" si="10">(C126*C129)+(C127*C130)</f>
        <v>21900</v>
      </c>
      <c r="D132" s="51">
        <f t="shared" si="10"/>
        <v>21900</v>
      </c>
      <c r="E132" s="51">
        <f t="shared" si="10"/>
        <v>21900</v>
      </c>
      <c r="F132" s="51">
        <f t="shared" si="10"/>
        <v>21900</v>
      </c>
      <c r="G132" s="51">
        <f t="shared" si="10"/>
        <v>21900</v>
      </c>
      <c r="H132" s="51">
        <f t="shared" si="10"/>
        <v>21900</v>
      </c>
      <c r="I132" s="51">
        <f t="shared" si="10"/>
        <v>21900</v>
      </c>
      <c r="J132" t="s">
        <v>128</v>
      </c>
    </row>
    <row r="133" spans="1:11" x14ac:dyDescent="0.2">
      <c r="A133" t="s">
        <v>86</v>
      </c>
      <c r="B133" s="49">
        <v>50000</v>
      </c>
      <c r="C133" s="49">
        <v>50000</v>
      </c>
      <c r="D133" s="49">
        <v>50000</v>
      </c>
      <c r="E133" s="49">
        <v>50000</v>
      </c>
      <c r="F133" s="49">
        <v>50000</v>
      </c>
      <c r="G133" s="49">
        <v>50000</v>
      </c>
      <c r="H133" s="49">
        <v>50000</v>
      </c>
      <c r="I133" s="49">
        <v>50000</v>
      </c>
      <c r="J133" t="s">
        <v>128</v>
      </c>
      <c r="K133" t="s">
        <v>165</v>
      </c>
    </row>
    <row r="134" spans="1:11" x14ac:dyDescent="0.2">
      <c r="A134" t="s">
        <v>111</v>
      </c>
      <c r="B134" s="49">
        <v>25000</v>
      </c>
      <c r="C134" s="49">
        <v>25000</v>
      </c>
      <c r="D134" s="49">
        <v>25000</v>
      </c>
      <c r="E134" s="49">
        <v>25000</v>
      </c>
      <c r="F134" s="49">
        <v>25000</v>
      </c>
      <c r="G134" s="49">
        <v>25000</v>
      </c>
      <c r="H134" s="49">
        <v>25000</v>
      </c>
      <c r="I134" s="49">
        <v>25000</v>
      </c>
      <c r="J134" t="s">
        <v>128</v>
      </c>
    </row>
    <row r="135" spans="1:11" x14ac:dyDescent="0.2">
      <c r="A135" t="s">
        <v>88</v>
      </c>
      <c r="B135" s="49">
        <v>4000</v>
      </c>
      <c r="C135" s="49">
        <v>4000</v>
      </c>
      <c r="D135" s="49">
        <v>4000</v>
      </c>
      <c r="E135" s="49">
        <v>4000</v>
      </c>
      <c r="F135" s="49">
        <v>4000</v>
      </c>
      <c r="G135" s="49">
        <v>4000</v>
      </c>
      <c r="H135" s="49">
        <v>4000</v>
      </c>
      <c r="I135" s="49">
        <v>4000</v>
      </c>
      <c r="J135" t="s">
        <v>128</v>
      </c>
    </row>
    <row r="136" spans="1:11" x14ac:dyDescent="0.2">
      <c r="A136" t="s">
        <v>112</v>
      </c>
      <c r="B136" s="49">
        <v>6000</v>
      </c>
      <c r="C136" s="49">
        <v>6000</v>
      </c>
      <c r="D136" s="49">
        <v>6000</v>
      </c>
      <c r="E136" s="49">
        <v>6000</v>
      </c>
      <c r="F136" s="49">
        <v>6000</v>
      </c>
      <c r="G136" s="49">
        <v>6000</v>
      </c>
      <c r="H136" s="49">
        <v>6000</v>
      </c>
      <c r="I136" s="49">
        <v>6000</v>
      </c>
      <c r="J136" t="s">
        <v>128</v>
      </c>
    </row>
    <row r="137" spans="1:11" x14ac:dyDescent="0.2">
      <c r="A137" t="s">
        <v>113</v>
      </c>
      <c r="B137" s="54">
        <v>2000</v>
      </c>
      <c r="C137" s="54">
        <v>2000</v>
      </c>
      <c r="D137" s="54">
        <v>2000</v>
      </c>
      <c r="E137" s="54">
        <v>2000</v>
      </c>
      <c r="F137" s="54">
        <v>2000</v>
      </c>
      <c r="G137" s="54">
        <v>2000</v>
      </c>
      <c r="H137" s="54">
        <v>2000</v>
      </c>
      <c r="I137" s="54">
        <v>2000</v>
      </c>
      <c r="J137" t="s">
        <v>127</v>
      </c>
    </row>
    <row r="138" spans="1:11" x14ac:dyDescent="0.2">
      <c r="B138" s="51">
        <f>SUM(B132:B137)</f>
        <v>108900</v>
      </c>
      <c r="C138" s="51">
        <f t="shared" ref="C138:I138" si="11">SUM(C132:C137)</f>
        <v>108900</v>
      </c>
      <c r="D138" s="51">
        <f t="shared" si="11"/>
        <v>108900</v>
      </c>
      <c r="E138" s="51">
        <f t="shared" si="11"/>
        <v>108900</v>
      </c>
      <c r="F138" s="51">
        <f t="shared" si="11"/>
        <v>108900</v>
      </c>
      <c r="G138" s="51">
        <f t="shared" si="11"/>
        <v>108900</v>
      </c>
      <c r="H138" s="51">
        <f t="shared" si="11"/>
        <v>108900</v>
      </c>
      <c r="I138" s="51">
        <f t="shared" si="11"/>
        <v>108900</v>
      </c>
    </row>
    <row r="140" spans="1:11" x14ac:dyDescent="0.2">
      <c r="A140" s="2" t="s">
        <v>230</v>
      </c>
      <c r="B140" s="57">
        <f t="shared" ref="B140:I140" si="12">B13+B44+B55+B62+B70+B84+B89+B93+B100+B103+B107+B110+B112+B114+B116+B118+B120+B122+B124+B138</f>
        <v>422300</v>
      </c>
      <c r="C140" s="57">
        <f t="shared" si="12"/>
        <v>668400</v>
      </c>
      <c r="D140" s="57">
        <f t="shared" si="12"/>
        <v>1363950</v>
      </c>
      <c r="E140" s="57">
        <f t="shared" si="12"/>
        <v>504050</v>
      </c>
      <c r="F140" s="57">
        <f t="shared" si="12"/>
        <v>550600</v>
      </c>
      <c r="G140" s="57">
        <f t="shared" si="12"/>
        <v>579300</v>
      </c>
      <c r="H140" s="57">
        <f t="shared" si="12"/>
        <v>614900</v>
      </c>
      <c r="I140" s="57">
        <f t="shared" si="12"/>
        <v>686500</v>
      </c>
    </row>
    <row r="141" spans="1:11" x14ac:dyDescent="0.2">
      <c r="A141" s="2" t="s">
        <v>217</v>
      </c>
      <c r="B141" s="56">
        <f>B140*(1+Inflation!C4)</f>
        <v>434546.69999999995</v>
      </c>
      <c r="C141" s="56">
        <f>C140*(1+Inflation!D4)</f>
        <v>706498.79999999993</v>
      </c>
      <c r="D141" s="56">
        <f>D140*(1+Inflation!E4)</f>
        <v>1481249.7000000002</v>
      </c>
      <c r="E141" s="56">
        <f>E140*(1+Inflation!F4)</f>
        <v>561763.72499999998</v>
      </c>
      <c r="F141" s="56">
        <f>F140*(1+Inflation!G4)</f>
        <v>629060.5</v>
      </c>
      <c r="G141" s="56">
        <f>G140*(1+Inflation!H4)</f>
        <v>677607.21</v>
      </c>
      <c r="H141" s="56">
        <f>H140*(1+Inflation!I4)</f>
        <v>735666.3600000001</v>
      </c>
      <c r="I141" s="56">
        <f>I140*(1+Inflation!J4)</f>
        <v>839314.89999999991</v>
      </c>
    </row>
    <row r="142" spans="1:11" x14ac:dyDescent="0.2">
      <c r="A142" s="2"/>
      <c r="B142" s="56"/>
      <c r="C142" s="56"/>
      <c r="D142" s="56"/>
      <c r="E142" s="56"/>
      <c r="F142" s="56"/>
      <c r="G142" s="56"/>
      <c r="H142" s="56"/>
      <c r="I142" s="56"/>
    </row>
    <row r="143" spans="1:11" x14ac:dyDescent="0.2">
      <c r="A143" s="25" t="s">
        <v>219</v>
      </c>
      <c r="B143" s="7">
        <f>(B140-B138)*(1+Inflation!C4)</f>
        <v>322488.59999999998</v>
      </c>
      <c r="C143" s="7">
        <f>(C140-C138)*(1+Inflation!D4)</f>
        <v>591391.5</v>
      </c>
      <c r="D143" s="7">
        <f>(D140-D138)*(1+Inflation!E4)</f>
        <v>1362984.3</v>
      </c>
      <c r="E143" s="7">
        <f>(E140-E138)*(1+Inflation!F4)</f>
        <v>440394.67500000005</v>
      </c>
      <c r="F143" s="7">
        <f>(F140-F138)*(1+Inflation!G4)</f>
        <v>504642.25000000006</v>
      </c>
      <c r="G143" s="7">
        <f>(G140-G138)*(1+Inflation!H4)</f>
        <v>550226.88</v>
      </c>
      <c r="H143" s="7">
        <f>(H140-H138)*(1+Inflation!I4)</f>
        <v>605378.4</v>
      </c>
      <c r="I143" s="7">
        <f>(I140-I138)*(1+Inflation!J4)</f>
        <v>706173.75999999989</v>
      </c>
    </row>
    <row r="144" spans="1:11" x14ac:dyDescent="0.2">
      <c r="A144" s="2" t="s">
        <v>221</v>
      </c>
      <c r="B144" s="58">
        <v>184562.25229166655</v>
      </c>
      <c r="C144" s="7"/>
      <c r="D144" s="7"/>
      <c r="E144" s="7"/>
      <c r="F144" s="7"/>
      <c r="G144" s="7"/>
      <c r="H144" s="7"/>
      <c r="I144" s="7"/>
    </row>
    <row r="145" spans="1:9" x14ac:dyDescent="0.2">
      <c r="A145" s="2" t="s">
        <v>216</v>
      </c>
      <c r="B145" s="7">
        <f>AVERAGE(B143:I143)+B144</f>
        <v>820022.2979166666</v>
      </c>
      <c r="C145" s="7">
        <f>B145</f>
        <v>820022.2979166666</v>
      </c>
      <c r="D145" s="7">
        <f t="shared" ref="D145:I145" si="13">C145</f>
        <v>820022.2979166666</v>
      </c>
      <c r="E145" s="7">
        <f t="shared" si="13"/>
        <v>820022.2979166666</v>
      </c>
      <c r="F145" s="7">
        <f t="shared" si="13"/>
        <v>820022.2979166666</v>
      </c>
      <c r="G145" s="7">
        <f t="shared" si="13"/>
        <v>820022.2979166666</v>
      </c>
      <c r="H145" s="7">
        <f t="shared" si="13"/>
        <v>820022.2979166666</v>
      </c>
      <c r="I145" s="7">
        <f t="shared" si="13"/>
        <v>820022.2979166666</v>
      </c>
    </row>
    <row r="146" spans="1:9" x14ac:dyDescent="0.2">
      <c r="A146" s="2"/>
      <c r="B146" s="7"/>
      <c r="C146" s="7"/>
      <c r="D146" s="7"/>
      <c r="E146" s="7"/>
      <c r="F146" s="7"/>
      <c r="G146" s="7"/>
      <c r="H146" s="7"/>
      <c r="I146" s="7"/>
    </row>
    <row r="147" spans="1:9" x14ac:dyDescent="0.2">
      <c r="A147" s="2" t="s">
        <v>220</v>
      </c>
      <c r="B147" s="29">
        <f>B141-B143</f>
        <v>112058.09999999998</v>
      </c>
      <c r="C147" s="29">
        <f t="shared" ref="C147:I147" si="14">C141-C143</f>
        <v>115107.29999999993</v>
      </c>
      <c r="D147" s="29">
        <f t="shared" si="14"/>
        <v>118265.40000000014</v>
      </c>
      <c r="E147" s="29">
        <f t="shared" si="14"/>
        <v>121369.04999999993</v>
      </c>
      <c r="F147" s="29">
        <f t="shared" si="14"/>
        <v>124418.24999999994</v>
      </c>
      <c r="G147" s="29">
        <f t="shared" si="14"/>
        <v>127380.32999999996</v>
      </c>
      <c r="H147" s="29">
        <f t="shared" si="14"/>
        <v>130287.96000000008</v>
      </c>
      <c r="I147" s="29">
        <f t="shared" si="14"/>
        <v>133141.14000000001</v>
      </c>
    </row>
    <row r="148" spans="1:9" x14ac:dyDescent="0.2">
      <c r="A148" s="25"/>
      <c r="B148" s="7"/>
      <c r="C148" s="7"/>
      <c r="D148" s="7"/>
      <c r="E148" s="7"/>
      <c r="F148" s="7"/>
      <c r="G148" s="7"/>
      <c r="H148" s="7"/>
      <c r="I148" s="7"/>
    </row>
    <row r="149" spans="1:9" x14ac:dyDescent="0.2">
      <c r="A149" s="25" t="s">
        <v>215</v>
      </c>
      <c r="B149" s="7"/>
      <c r="C149" s="7"/>
      <c r="D149" s="7"/>
      <c r="E149" s="7"/>
      <c r="F149" s="7"/>
      <c r="G149" s="7"/>
      <c r="H149" s="7"/>
      <c r="I149" s="7"/>
    </row>
    <row r="150" spans="1:9" x14ac:dyDescent="0.2">
      <c r="A150" s="60" t="s">
        <v>3</v>
      </c>
      <c r="B150" s="58">
        <v>30000</v>
      </c>
      <c r="C150" s="7"/>
      <c r="D150" s="7"/>
      <c r="E150" s="7"/>
      <c r="F150" s="7"/>
      <c r="G150" s="7"/>
      <c r="H150" s="7"/>
      <c r="I150" s="7"/>
    </row>
    <row r="151" spans="1:9" x14ac:dyDescent="0.2">
      <c r="A151" s="60" t="s">
        <v>104</v>
      </c>
      <c r="B151" s="58">
        <v>4000</v>
      </c>
      <c r="C151" s="7"/>
      <c r="D151" s="7"/>
      <c r="E151" s="7"/>
      <c r="F151" s="7"/>
      <c r="G151" s="7"/>
      <c r="H151" s="7"/>
      <c r="I151" s="7"/>
    </row>
    <row r="152" spans="1:9" x14ac:dyDescent="0.2">
      <c r="A152" s="60" t="s">
        <v>17</v>
      </c>
      <c r="B152" s="58">
        <v>0</v>
      </c>
      <c r="C152" s="7"/>
      <c r="D152" s="7"/>
      <c r="E152" s="7"/>
      <c r="F152" s="7"/>
      <c r="G152" s="7"/>
      <c r="H152" s="7"/>
      <c r="I152" s="7"/>
    </row>
    <row r="153" spans="1:9" x14ac:dyDescent="0.2">
      <c r="A153" s="60" t="s">
        <v>18</v>
      </c>
      <c r="B153" s="58">
        <v>212000</v>
      </c>
      <c r="C153" s="7"/>
      <c r="D153" s="7"/>
      <c r="E153" s="7"/>
      <c r="F153" s="7"/>
      <c r="G153" s="7"/>
      <c r="H153" s="7"/>
      <c r="I153" s="7"/>
    </row>
    <row r="154" spans="1:9" x14ac:dyDescent="0.2">
      <c r="A154" s="60" t="s">
        <v>21</v>
      </c>
      <c r="B154" s="58">
        <v>60000</v>
      </c>
      <c r="C154" s="7"/>
      <c r="D154" s="7"/>
      <c r="E154" s="7"/>
      <c r="F154" s="7"/>
      <c r="G154" s="7"/>
      <c r="H154" s="7"/>
      <c r="I154" s="7"/>
    </row>
    <row r="155" spans="1:9" x14ac:dyDescent="0.2">
      <c r="A155" s="60" t="s">
        <v>28</v>
      </c>
      <c r="B155" s="58">
        <v>0</v>
      </c>
      <c r="C155" s="7"/>
      <c r="D155" s="7"/>
      <c r="E155" s="7"/>
      <c r="F155" s="7"/>
      <c r="G155" s="7"/>
      <c r="H155" s="7"/>
      <c r="I155" s="7"/>
    </row>
    <row r="156" spans="1:9" x14ac:dyDescent="0.2">
      <c r="A156" s="60" t="s">
        <v>162</v>
      </c>
      <c r="B156" s="58">
        <v>10000</v>
      </c>
      <c r="C156" s="7"/>
      <c r="D156" s="7"/>
      <c r="E156" s="7"/>
      <c r="F156" s="7"/>
      <c r="G156" s="7"/>
      <c r="H156" s="7"/>
      <c r="I156" s="7"/>
    </row>
    <row r="157" spans="1:9" x14ac:dyDescent="0.2">
      <c r="A157" s="102" t="s">
        <v>235</v>
      </c>
      <c r="B157" s="58">
        <v>15000</v>
      </c>
      <c r="C157" s="7"/>
      <c r="D157" s="7"/>
      <c r="E157" s="7"/>
      <c r="F157" s="7"/>
      <c r="G157" s="7"/>
      <c r="H157" s="7"/>
      <c r="I157" s="7"/>
    </row>
    <row r="158" spans="1:9" x14ac:dyDescent="0.2">
      <c r="A158" s="102" t="s">
        <v>236</v>
      </c>
      <c r="B158" s="58">
        <v>15000</v>
      </c>
      <c r="C158" s="7"/>
      <c r="D158" s="7"/>
      <c r="E158" s="7"/>
      <c r="F158" s="7"/>
      <c r="G158" s="7"/>
      <c r="H158" s="7"/>
      <c r="I158" s="7"/>
    </row>
    <row r="159" spans="1:9" x14ac:dyDescent="0.2">
      <c r="A159" s="60" t="s">
        <v>35</v>
      </c>
      <c r="B159" s="58">
        <v>0</v>
      </c>
      <c r="C159" s="7"/>
      <c r="D159" s="7"/>
      <c r="E159" s="7"/>
      <c r="F159" s="7"/>
      <c r="G159" s="7"/>
      <c r="H159" s="7"/>
      <c r="I159" s="7"/>
    </row>
    <row r="160" spans="1:9" x14ac:dyDescent="0.2">
      <c r="A160" s="60" t="s">
        <v>105</v>
      </c>
      <c r="B160" s="58">
        <v>18000</v>
      </c>
      <c r="C160" s="7"/>
      <c r="D160" s="7"/>
      <c r="E160" s="7"/>
      <c r="F160" s="7"/>
      <c r="G160" s="7"/>
      <c r="H160" s="7"/>
      <c r="I160" s="7"/>
    </row>
    <row r="161" spans="1:9" x14ac:dyDescent="0.2">
      <c r="A161" s="60" t="s">
        <v>214</v>
      </c>
      <c r="B161" s="58">
        <v>230000</v>
      </c>
      <c r="C161" s="7"/>
      <c r="D161" s="7"/>
      <c r="E161" s="7"/>
      <c r="F161" s="7"/>
      <c r="G161" s="7"/>
      <c r="H161" s="7"/>
      <c r="I161" s="7"/>
    </row>
    <row r="162" spans="1:9" x14ac:dyDescent="0.2">
      <c r="A162" s="60" t="s">
        <v>51</v>
      </c>
      <c r="B162" s="58">
        <v>43000</v>
      </c>
      <c r="C162" s="7"/>
      <c r="D162" s="7"/>
      <c r="E162" s="7"/>
      <c r="F162" s="7"/>
      <c r="G162" s="7"/>
      <c r="H162" s="7"/>
      <c r="I162" s="7"/>
    </row>
    <row r="163" spans="1:9" x14ac:dyDescent="0.2">
      <c r="A163" s="60" t="s">
        <v>59</v>
      </c>
      <c r="B163" s="58">
        <v>15000</v>
      </c>
      <c r="C163" s="7"/>
      <c r="D163" s="7"/>
      <c r="E163" s="7"/>
      <c r="F163" s="7"/>
      <c r="G163" s="7"/>
      <c r="H163" s="7"/>
      <c r="I163" s="7"/>
    </row>
    <row r="164" spans="1:9" x14ac:dyDescent="0.2">
      <c r="A164" s="60" t="s">
        <v>68</v>
      </c>
      <c r="B164" s="58">
        <v>150000</v>
      </c>
      <c r="C164" s="7"/>
      <c r="D164" s="7"/>
      <c r="E164" s="7"/>
      <c r="F164" s="7"/>
      <c r="G164" s="7"/>
      <c r="H164" s="7"/>
      <c r="I164" s="7"/>
    </row>
    <row r="165" spans="1:9" x14ac:dyDescent="0.2">
      <c r="A165" s="60" t="s">
        <v>69</v>
      </c>
      <c r="B165" s="58">
        <v>60000</v>
      </c>
      <c r="C165" s="7"/>
      <c r="D165" s="7"/>
      <c r="E165" s="7"/>
      <c r="F165" s="7"/>
      <c r="G165" s="7"/>
      <c r="H165" s="7"/>
      <c r="I165" s="7"/>
    </row>
    <row r="166" spans="1:9" x14ac:dyDescent="0.2">
      <c r="A166" s="60" t="s">
        <v>70</v>
      </c>
      <c r="B166" s="58">
        <v>10000</v>
      </c>
      <c r="C166" s="7"/>
      <c r="D166" s="7"/>
      <c r="E166" s="7"/>
      <c r="F166" s="7"/>
      <c r="G166" s="7"/>
      <c r="H166" s="7"/>
      <c r="I166" s="7"/>
    </row>
    <row r="167" spans="1:9" x14ac:dyDescent="0.2">
      <c r="A167" s="60" t="s">
        <v>80</v>
      </c>
      <c r="B167" s="58">
        <v>60000</v>
      </c>
      <c r="C167" s="7"/>
      <c r="D167" s="7"/>
      <c r="E167" s="7"/>
      <c r="F167" s="7"/>
      <c r="G167" s="7"/>
      <c r="H167" s="7"/>
      <c r="I167" s="7"/>
    </row>
    <row r="168" spans="1:9" x14ac:dyDescent="0.2">
      <c r="A168" s="22" t="s">
        <v>83</v>
      </c>
      <c r="B168" s="58">
        <v>15000</v>
      </c>
      <c r="C168" s="4"/>
      <c r="D168" s="4"/>
      <c r="E168" s="4"/>
      <c r="F168" s="4"/>
      <c r="G168" s="4"/>
      <c r="H168" s="4"/>
      <c r="I168" s="4"/>
    </row>
    <row r="169" spans="1:9" x14ac:dyDescent="0.2">
      <c r="A169" s="22" t="s">
        <v>84</v>
      </c>
      <c r="B169" s="59">
        <v>15000</v>
      </c>
      <c r="C169" s="7"/>
      <c r="D169" s="7"/>
      <c r="E169" s="7"/>
      <c r="F169" s="7"/>
      <c r="G169" s="7"/>
      <c r="H169" s="7"/>
      <c r="I169" s="7"/>
    </row>
    <row r="170" spans="1:9" x14ac:dyDescent="0.2">
      <c r="B170" s="1">
        <f>SUM(B150:B169)</f>
        <v>962000</v>
      </c>
    </row>
    <row r="171" spans="1:9" x14ac:dyDescent="0.2">
      <c r="B171" s="1"/>
      <c r="C171" s="1"/>
      <c r="D171" s="1"/>
      <c r="E171" s="1"/>
      <c r="F171" s="1"/>
      <c r="G171" s="1"/>
      <c r="H171" s="1"/>
      <c r="I171" s="1"/>
    </row>
    <row r="173" spans="1:9" x14ac:dyDescent="0.2">
      <c r="A173" t="s">
        <v>114</v>
      </c>
    </row>
    <row r="174" spans="1:9" x14ac:dyDescent="0.2">
      <c r="A174" t="s">
        <v>115</v>
      </c>
    </row>
    <row r="175" spans="1:9" x14ac:dyDescent="0.2">
      <c r="A175" t="s">
        <v>116</v>
      </c>
    </row>
    <row r="176" spans="1:9" x14ac:dyDescent="0.2">
      <c r="A176" t="s">
        <v>117</v>
      </c>
    </row>
    <row r="177" spans="1:1" x14ac:dyDescent="0.2">
      <c r="A177" t="s">
        <v>118</v>
      </c>
    </row>
    <row r="178" spans="1:1" x14ac:dyDescent="0.2">
      <c r="A178" t="s">
        <v>119</v>
      </c>
    </row>
    <row r="179" spans="1:1" x14ac:dyDescent="0.2">
      <c r="A179" t="s">
        <v>120</v>
      </c>
    </row>
    <row r="180" spans="1:1" x14ac:dyDescent="0.2">
      <c r="A180" t="s">
        <v>121</v>
      </c>
    </row>
    <row r="181" spans="1:1" x14ac:dyDescent="0.2">
      <c r="A181" t="s">
        <v>122</v>
      </c>
    </row>
  </sheetData>
  <pageMargins left="0.75" right="0.75" top="1" bottom="1" header="0.5" footer="0.5"/>
  <pageSetup scale="41" orientation="landscape" horizontalDpi="0" r:id="rId1"/>
  <headerFooter alignWithMargins="0"/>
  <rowBreaks count="2" manualBreakCount="2">
    <brk id="45" max="18" man="1"/>
    <brk id="101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C74"/>
  <sheetViews>
    <sheetView topLeftCell="A23" zoomScaleNormal="100" workbookViewId="0">
      <selection activeCell="D49" sqref="D49"/>
    </sheetView>
  </sheetViews>
  <sheetFormatPr defaultRowHeight="12.75" x14ac:dyDescent="0.2"/>
  <cols>
    <col min="1" max="1" width="24.140625" customWidth="1"/>
    <col min="3" max="3" width="25.5703125" customWidth="1"/>
    <col min="4" max="4" width="19.42578125" customWidth="1"/>
    <col min="5" max="5" width="11.85546875" bestFit="1" customWidth="1"/>
    <col min="6" max="6" width="14.7109375" customWidth="1"/>
    <col min="7" max="7" width="13.85546875" customWidth="1"/>
    <col min="8" max="9" width="10.7109375" bestFit="1" customWidth="1"/>
    <col min="10" max="10" width="12.85546875" customWidth="1"/>
    <col min="11" max="11" width="10.85546875" customWidth="1"/>
    <col min="12" max="18" width="11.28515625" customWidth="1"/>
    <col min="19" max="19" width="12.42578125" customWidth="1"/>
    <col min="21" max="21" width="11.7109375" bestFit="1" customWidth="1"/>
    <col min="23" max="23" width="9.7109375" bestFit="1" customWidth="1"/>
    <col min="24" max="24" width="10.7109375" bestFit="1" customWidth="1"/>
    <col min="26" max="26" width="11.7109375" customWidth="1"/>
  </cols>
  <sheetData>
    <row r="1" spans="1:27" x14ac:dyDescent="0.2">
      <c r="A1" s="2" t="s">
        <v>269</v>
      </c>
    </row>
    <row r="2" spans="1:27" x14ac:dyDescent="0.2">
      <c r="A2" s="2"/>
    </row>
    <row r="3" spans="1:27" x14ac:dyDescent="0.2">
      <c r="A3" s="2"/>
      <c r="C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27" x14ac:dyDescent="0.2">
      <c r="A4" s="2"/>
      <c r="C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</row>
    <row r="5" spans="1:27" x14ac:dyDescent="0.2">
      <c r="A5" s="5" t="s">
        <v>126</v>
      </c>
      <c r="C5" s="100">
        <v>0</v>
      </c>
      <c r="D5" s="101"/>
      <c r="E5" s="101">
        <f>Inflation!D3</f>
        <v>2.8000000000000001E-2</v>
      </c>
      <c r="F5" s="101">
        <f>Inflation!E3</f>
        <v>2.9000000000000001E-2</v>
      </c>
      <c r="G5" s="101">
        <f>Inflation!F3</f>
        <v>2.8500000000000001E-2</v>
      </c>
      <c r="H5" s="101">
        <f>Inflation!G3</f>
        <v>2.8000000000000001E-2</v>
      </c>
      <c r="I5" s="101">
        <f>Inflation!H3</f>
        <v>2.7199999999999998E-2</v>
      </c>
      <c r="J5" s="101">
        <f>Inflation!I3</f>
        <v>2.6700000000000002E-2</v>
      </c>
      <c r="K5" s="101">
        <f>Inflation!J3</f>
        <v>2.6200000000000001E-2</v>
      </c>
      <c r="L5" s="99"/>
      <c r="M5" s="99"/>
      <c r="N5" s="99"/>
      <c r="O5" s="99"/>
      <c r="P5" s="99"/>
      <c r="Q5" s="99"/>
      <c r="R5" s="99"/>
    </row>
    <row r="6" spans="1:27" x14ac:dyDescent="0.2">
      <c r="A6" s="5" t="s">
        <v>234</v>
      </c>
      <c r="C6" s="64">
        <f>C5</f>
        <v>0</v>
      </c>
      <c r="D6" s="64"/>
      <c r="E6" s="64">
        <f>C6+E5</f>
        <v>2.8000000000000001E-2</v>
      </c>
      <c r="F6" s="64">
        <f t="shared" ref="F6:K6" si="0">E6+F5</f>
        <v>5.7000000000000002E-2</v>
      </c>
      <c r="G6" s="64">
        <f t="shared" si="0"/>
        <v>8.5500000000000007E-2</v>
      </c>
      <c r="H6" s="64">
        <f t="shared" si="0"/>
        <v>0.1135</v>
      </c>
      <c r="I6" s="64">
        <f t="shared" si="0"/>
        <v>0.14069999999999999</v>
      </c>
      <c r="J6" s="64">
        <f t="shared" si="0"/>
        <v>0.16739999999999999</v>
      </c>
      <c r="K6" s="64">
        <f t="shared" si="0"/>
        <v>0.19359999999999999</v>
      </c>
      <c r="L6" s="99"/>
      <c r="M6" s="99"/>
      <c r="N6" s="99"/>
      <c r="O6" s="99"/>
      <c r="P6" s="99"/>
      <c r="Q6" s="99"/>
      <c r="R6" s="99"/>
    </row>
    <row r="7" spans="1:27" x14ac:dyDescent="0.2">
      <c r="A7" s="5" t="s">
        <v>209</v>
      </c>
      <c r="C7" s="15">
        <f>U52*(1+C5)</f>
        <v>1563962.6799999997</v>
      </c>
      <c r="D7" s="15"/>
      <c r="E7" s="15">
        <f>C7*(1+E5)</f>
        <v>1607753.6350399998</v>
      </c>
      <c r="F7" s="15">
        <f t="shared" ref="F7:K7" si="1">E7*(1+F5)</f>
        <v>1654378.4904561597</v>
      </c>
      <c r="G7" s="15">
        <f t="shared" si="1"/>
        <v>1701528.2774341602</v>
      </c>
      <c r="H7" s="15">
        <f t="shared" si="1"/>
        <v>1749171.0692023167</v>
      </c>
      <c r="I7" s="15">
        <f t="shared" si="1"/>
        <v>1796748.5222846195</v>
      </c>
      <c r="J7" s="15">
        <f t="shared" si="1"/>
        <v>1844721.7078296188</v>
      </c>
      <c r="K7" s="15">
        <f t="shared" si="1"/>
        <v>1893053.4165747548</v>
      </c>
      <c r="L7" s="15"/>
      <c r="M7" s="15"/>
      <c r="N7" s="15"/>
      <c r="O7" s="15"/>
      <c r="P7" s="15"/>
      <c r="Q7" s="15"/>
      <c r="R7" s="15"/>
    </row>
    <row r="8" spans="1:27" x14ac:dyDescent="0.2">
      <c r="A8" t="s">
        <v>206</v>
      </c>
      <c r="C8" s="15">
        <f>(C7-$U$18)*$V$19</f>
        <v>509026.56479999988</v>
      </c>
      <c r="D8" s="15"/>
      <c r="E8" s="15">
        <f>(E7-($U$18*1+E6))*$V$19</f>
        <v>524791.29853439995</v>
      </c>
      <c r="F8" s="15">
        <f t="shared" ref="F8:K8" si="2">(F7-($U$18*1+F6))*$V$19</f>
        <v>541576.23604421748</v>
      </c>
      <c r="G8" s="15">
        <f t="shared" si="2"/>
        <v>558550.14909629768</v>
      </c>
      <c r="H8" s="15">
        <f t="shared" si="2"/>
        <v>575701.54405283404</v>
      </c>
      <c r="I8" s="15">
        <f t="shared" si="2"/>
        <v>592829.41737046302</v>
      </c>
      <c r="J8" s="15">
        <f t="shared" si="2"/>
        <v>610099.75455466274</v>
      </c>
      <c r="K8" s="15">
        <f t="shared" si="2"/>
        <v>627499.16027091176</v>
      </c>
      <c r="L8" s="15"/>
      <c r="M8" s="15"/>
      <c r="N8" s="15"/>
      <c r="O8" s="15"/>
      <c r="P8" s="15"/>
      <c r="Q8" s="15"/>
      <c r="R8" s="15"/>
    </row>
    <row r="9" spans="1:27" x14ac:dyDescent="0.2">
      <c r="A9" s="5" t="s">
        <v>210</v>
      </c>
      <c r="C9" s="23">
        <f>AA52*(1+C5)</f>
        <v>0</v>
      </c>
      <c r="D9" s="23"/>
      <c r="E9" s="23">
        <f>C9*(1+E5)</f>
        <v>0</v>
      </c>
      <c r="F9" s="23">
        <f t="shared" ref="F9:K9" si="3">E9*(1+F5)</f>
        <v>0</v>
      </c>
      <c r="G9" s="23">
        <f t="shared" si="3"/>
        <v>0</v>
      </c>
      <c r="H9" s="23">
        <f t="shared" si="3"/>
        <v>0</v>
      </c>
      <c r="I9" s="23">
        <f t="shared" si="3"/>
        <v>0</v>
      </c>
      <c r="J9" s="23">
        <f t="shared" si="3"/>
        <v>0</v>
      </c>
      <c r="K9" s="23">
        <f t="shared" si="3"/>
        <v>0</v>
      </c>
      <c r="L9" s="23"/>
      <c r="M9" s="23"/>
      <c r="N9" s="23"/>
      <c r="O9" s="23"/>
      <c r="P9" s="23"/>
      <c r="Q9" s="23"/>
      <c r="R9" s="23"/>
    </row>
    <row r="10" spans="1:27" x14ac:dyDescent="0.2">
      <c r="A10" s="5"/>
      <c r="C10" s="15">
        <f>SUM(C7:C9)</f>
        <v>2072989.2447999995</v>
      </c>
      <c r="D10" s="15"/>
      <c r="E10" s="15">
        <f t="shared" ref="E10:K10" si="4">SUM(E7:E9)</f>
        <v>2132544.9335743999</v>
      </c>
      <c r="F10" s="15">
        <f t="shared" si="4"/>
        <v>2195954.7265003771</v>
      </c>
      <c r="G10" s="15">
        <f t="shared" si="4"/>
        <v>2260078.426530458</v>
      </c>
      <c r="H10" s="15">
        <f t="shared" si="4"/>
        <v>2324872.6132551506</v>
      </c>
      <c r="I10" s="15">
        <f t="shared" si="4"/>
        <v>2389577.9396550823</v>
      </c>
      <c r="J10" s="15">
        <f t="shared" si="4"/>
        <v>2454821.4623842817</v>
      </c>
      <c r="K10" s="15">
        <f t="shared" si="4"/>
        <v>2520552.5768456664</v>
      </c>
      <c r="L10" s="15"/>
      <c r="M10" s="15"/>
      <c r="N10" s="15"/>
      <c r="O10" s="15"/>
      <c r="P10" s="15"/>
      <c r="Q10" s="15"/>
      <c r="R10" s="15"/>
    </row>
    <row r="11" spans="1:27" x14ac:dyDescent="0.2">
      <c r="A11" s="5"/>
    </row>
    <row r="12" spans="1:27" x14ac:dyDescent="0.2">
      <c r="A12" s="5"/>
    </row>
    <row r="13" spans="1:27" x14ac:dyDescent="0.2">
      <c r="A13" s="5"/>
    </row>
    <row r="14" spans="1:27" x14ac:dyDescent="0.2">
      <c r="A14" s="5"/>
      <c r="O14" s="14" t="s">
        <v>195</v>
      </c>
      <c r="P14" s="14" t="s">
        <v>196</v>
      </c>
      <c r="R14" s="14" t="s">
        <v>96</v>
      </c>
      <c r="S14" s="14" t="s">
        <v>96</v>
      </c>
    </row>
    <row r="15" spans="1:27" x14ac:dyDescent="0.2">
      <c r="O15" s="14" t="s">
        <v>199</v>
      </c>
      <c r="P15" s="14" t="s">
        <v>199</v>
      </c>
      <c r="R15" s="14" t="s">
        <v>195</v>
      </c>
      <c r="S15" s="14" t="s">
        <v>196</v>
      </c>
      <c r="U15" s="16" t="s">
        <v>96</v>
      </c>
      <c r="V15" s="14" t="s">
        <v>206</v>
      </c>
      <c r="W15" s="14" t="s">
        <v>206</v>
      </c>
      <c r="X15" s="16" t="s">
        <v>96</v>
      </c>
    </row>
    <row r="16" spans="1:27" x14ac:dyDescent="0.2">
      <c r="A16" s="114" t="s">
        <v>270</v>
      </c>
      <c r="I16" s="14"/>
      <c r="J16" s="14" t="s">
        <v>195</v>
      </c>
      <c r="K16" s="14" t="s">
        <v>195</v>
      </c>
      <c r="L16" s="14" t="s">
        <v>196</v>
      </c>
      <c r="M16" s="14" t="s">
        <v>196</v>
      </c>
      <c r="O16" s="14" t="s">
        <v>200</v>
      </c>
      <c r="P16" s="14" t="s">
        <v>200</v>
      </c>
      <c r="R16" s="14" t="s">
        <v>199</v>
      </c>
      <c r="S16" s="14" t="s">
        <v>199</v>
      </c>
      <c r="U16" s="16" t="s">
        <v>199</v>
      </c>
      <c r="V16" s="14" t="s">
        <v>207</v>
      </c>
      <c r="W16" s="14" t="s">
        <v>200</v>
      </c>
      <c r="X16" s="16" t="s">
        <v>95</v>
      </c>
      <c r="Z16" s="14" t="s">
        <v>211</v>
      </c>
      <c r="AA16" s="14" t="s">
        <v>211</v>
      </c>
    </row>
    <row r="17" spans="1:29" x14ac:dyDescent="0.2">
      <c r="A17" s="19"/>
      <c r="C17" s="2" t="s">
        <v>242</v>
      </c>
      <c r="D17" s="2" t="s">
        <v>243</v>
      </c>
      <c r="E17" s="16" t="s">
        <v>185</v>
      </c>
      <c r="F17" s="16" t="s">
        <v>188</v>
      </c>
      <c r="G17" s="16" t="s">
        <v>189</v>
      </c>
      <c r="I17" s="14" t="s">
        <v>192</v>
      </c>
      <c r="J17" s="14" t="s">
        <v>193</v>
      </c>
      <c r="K17" s="14" t="s">
        <v>194</v>
      </c>
      <c r="L17" s="14" t="s">
        <v>197</v>
      </c>
      <c r="M17" s="14" t="s">
        <v>198</v>
      </c>
      <c r="O17" s="14" t="s">
        <v>201</v>
      </c>
      <c r="P17" s="14" t="s">
        <v>201</v>
      </c>
      <c r="R17" s="14" t="s">
        <v>200</v>
      </c>
      <c r="S17" s="14" t="s">
        <v>200</v>
      </c>
      <c r="U17" s="16" t="s">
        <v>200</v>
      </c>
      <c r="V17" s="14"/>
      <c r="W17" s="14"/>
      <c r="X17" s="16" t="s">
        <v>200</v>
      </c>
      <c r="Z17" s="14" t="s">
        <v>212</v>
      </c>
      <c r="AA17" s="14" t="s">
        <v>178</v>
      </c>
    </row>
    <row r="18" spans="1:29" x14ac:dyDescent="0.2">
      <c r="A18" t="s">
        <v>185</v>
      </c>
      <c r="B18" s="28">
        <v>1</v>
      </c>
      <c r="C18" t="s">
        <v>167</v>
      </c>
      <c r="D18" t="s">
        <v>258</v>
      </c>
      <c r="E18" s="27">
        <v>150000</v>
      </c>
      <c r="U18" s="17">
        <f>E18</f>
        <v>150000</v>
      </c>
      <c r="V18" s="31">
        <v>0</v>
      </c>
      <c r="W18" s="15">
        <f t="shared" ref="W18:W23" si="5">U18*V18</f>
        <v>0</v>
      </c>
      <c r="X18" s="17">
        <f t="shared" ref="X18:X23" si="6">U18+W18</f>
        <v>150000</v>
      </c>
      <c r="Z18" s="32">
        <v>0</v>
      </c>
      <c r="AA18" s="15">
        <f t="shared" ref="AA18:AA23" si="7">Z18*B18</f>
        <v>0</v>
      </c>
    </row>
    <row r="19" spans="1:29" x14ac:dyDescent="0.2">
      <c r="A19" t="s">
        <v>185</v>
      </c>
      <c r="B19" s="28">
        <v>1</v>
      </c>
      <c r="C19" t="s">
        <v>166</v>
      </c>
      <c r="D19" t="s">
        <v>244</v>
      </c>
      <c r="E19" s="27">
        <v>76811</v>
      </c>
      <c r="U19" s="17">
        <f>E19</f>
        <v>76811</v>
      </c>
      <c r="V19" s="31">
        <v>0.36</v>
      </c>
      <c r="W19" s="15">
        <f t="shared" si="5"/>
        <v>27651.96</v>
      </c>
      <c r="X19" s="17">
        <f t="shared" si="6"/>
        <v>104462.95999999999</v>
      </c>
      <c r="Z19" s="27">
        <v>0</v>
      </c>
      <c r="AA19" s="15">
        <f t="shared" si="7"/>
        <v>0</v>
      </c>
    </row>
    <row r="20" spans="1:29" x14ac:dyDescent="0.2">
      <c r="A20" t="s">
        <v>185</v>
      </c>
      <c r="B20" s="28">
        <v>1</v>
      </c>
      <c r="C20" t="s">
        <v>202</v>
      </c>
      <c r="D20" s="108" t="s">
        <v>259</v>
      </c>
      <c r="E20" s="27">
        <v>66592</v>
      </c>
      <c r="U20" s="17">
        <f>E20</f>
        <v>66592</v>
      </c>
      <c r="V20" s="21">
        <f>V19</f>
        <v>0.36</v>
      </c>
      <c r="W20" s="15">
        <f t="shared" si="5"/>
        <v>23973.119999999999</v>
      </c>
      <c r="X20" s="17">
        <f t="shared" si="6"/>
        <v>90565.119999999995</v>
      </c>
      <c r="Z20" s="27">
        <v>0</v>
      </c>
      <c r="AA20" s="15">
        <f t="shared" si="7"/>
        <v>0</v>
      </c>
    </row>
    <row r="21" spans="1:29" x14ac:dyDescent="0.2">
      <c r="A21" t="s">
        <v>186</v>
      </c>
      <c r="B21" s="28">
        <v>1</v>
      </c>
      <c r="C21" t="s">
        <v>203</v>
      </c>
      <c r="D21" t="s">
        <v>245</v>
      </c>
      <c r="E21" s="105"/>
      <c r="F21" s="81">
        <v>36.22</v>
      </c>
      <c r="G21" s="82">
        <f>F21*1</f>
        <v>36.22</v>
      </c>
      <c r="H21" s="6"/>
      <c r="I21" s="80">
        <v>52</v>
      </c>
      <c r="J21" s="80">
        <v>40</v>
      </c>
      <c r="K21" s="6">
        <f>I21*J21</f>
        <v>2080</v>
      </c>
      <c r="L21" s="83">
        <v>0.1</v>
      </c>
      <c r="M21" s="6">
        <f>K21*L21</f>
        <v>208</v>
      </c>
      <c r="N21" s="6"/>
      <c r="O21" s="29">
        <f>K21*F21</f>
        <v>75337.599999999991</v>
      </c>
      <c r="P21" s="29">
        <f>M21*G21</f>
        <v>7533.76</v>
      </c>
      <c r="Q21" s="6"/>
      <c r="R21" s="29">
        <f>O21*B21</f>
        <v>75337.599999999991</v>
      </c>
      <c r="S21" s="29">
        <f>P21*B21</f>
        <v>7533.76</v>
      </c>
      <c r="T21" s="6"/>
      <c r="U21" s="84">
        <f>R21+S21</f>
        <v>82871.359999999986</v>
      </c>
      <c r="V21" s="85">
        <f>V19</f>
        <v>0.36</v>
      </c>
      <c r="W21" s="29">
        <f t="shared" si="5"/>
        <v>29833.689599999994</v>
      </c>
      <c r="X21" s="84">
        <f t="shared" si="6"/>
        <v>112705.04959999998</v>
      </c>
      <c r="Z21" s="27">
        <v>0</v>
      </c>
      <c r="AA21" s="15">
        <f t="shared" si="7"/>
        <v>0</v>
      </c>
    </row>
    <row r="22" spans="1:29" x14ac:dyDescent="0.2">
      <c r="A22" t="s">
        <v>186</v>
      </c>
      <c r="B22" s="28">
        <v>1</v>
      </c>
      <c r="C22" t="s">
        <v>203</v>
      </c>
      <c r="D22" t="s">
        <v>246</v>
      </c>
      <c r="E22" s="105"/>
      <c r="F22" s="81">
        <v>30.69</v>
      </c>
      <c r="G22" s="82">
        <f>F22*1</f>
        <v>30.69</v>
      </c>
      <c r="H22" s="6"/>
      <c r="I22" s="80">
        <v>52</v>
      </c>
      <c r="J22" s="80">
        <v>40</v>
      </c>
      <c r="K22" s="6">
        <f>I22*J22</f>
        <v>2080</v>
      </c>
      <c r="L22" s="83">
        <v>0.1</v>
      </c>
      <c r="M22" s="6">
        <f>K22*L22</f>
        <v>208</v>
      </c>
      <c r="N22" s="6"/>
      <c r="O22" s="29">
        <f>K22*F22</f>
        <v>63835.200000000004</v>
      </c>
      <c r="P22" s="29">
        <f>M22*G22</f>
        <v>6383.52</v>
      </c>
      <c r="Q22" s="6"/>
      <c r="R22" s="29">
        <f>O22*B22</f>
        <v>63835.200000000004</v>
      </c>
      <c r="S22" s="29">
        <f>P22*B22</f>
        <v>6383.52</v>
      </c>
      <c r="T22" s="6"/>
      <c r="U22" s="84">
        <f>R22+S22</f>
        <v>70218.720000000001</v>
      </c>
      <c r="V22" s="85">
        <f>V20</f>
        <v>0.36</v>
      </c>
      <c r="W22" s="29">
        <f t="shared" si="5"/>
        <v>25278.7392</v>
      </c>
      <c r="X22" s="84">
        <f t="shared" si="6"/>
        <v>95497.459199999998</v>
      </c>
      <c r="Z22" s="27">
        <v>0</v>
      </c>
      <c r="AA22" s="15">
        <f t="shared" si="7"/>
        <v>0</v>
      </c>
    </row>
    <row r="23" spans="1:29" x14ac:dyDescent="0.2">
      <c r="A23" s="68" t="s">
        <v>187</v>
      </c>
      <c r="B23" s="69">
        <v>1</v>
      </c>
      <c r="C23" s="70" t="s">
        <v>179</v>
      </c>
      <c r="D23" s="70" t="s">
        <v>247</v>
      </c>
      <c r="E23" s="70"/>
      <c r="F23" s="71">
        <v>25.44</v>
      </c>
      <c r="G23" s="72">
        <f>F23*1.5</f>
        <v>38.160000000000004</v>
      </c>
      <c r="H23" s="70"/>
      <c r="I23" s="69">
        <v>52</v>
      </c>
      <c r="J23" s="69">
        <v>40</v>
      </c>
      <c r="K23" s="70">
        <f>I23*J23</f>
        <v>2080</v>
      </c>
      <c r="L23" s="73">
        <v>0.1</v>
      </c>
      <c r="M23" s="70">
        <f>K23*L23</f>
        <v>208</v>
      </c>
      <c r="N23" s="70"/>
      <c r="O23" s="74">
        <f>K23*F23</f>
        <v>52915.200000000004</v>
      </c>
      <c r="P23" s="74">
        <f>M23*G23</f>
        <v>7937.2800000000007</v>
      </c>
      <c r="Q23" s="70"/>
      <c r="R23" s="74">
        <f>O23*B23</f>
        <v>52915.200000000004</v>
      </c>
      <c r="S23" s="74">
        <f>P23*B23</f>
        <v>7937.2800000000007</v>
      </c>
      <c r="T23" s="70"/>
      <c r="U23" s="75">
        <f>R23+S23</f>
        <v>60852.480000000003</v>
      </c>
      <c r="V23" s="76">
        <f>V21</f>
        <v>0.36</v>
      </c>
      <c r="W23" s="74">
        <f t="shared" si="5"/>
        <v>21906.892800000001</v>
      </c>
      <c r="X23" s="75">
        <f t="shared" si="6"/>
        <v>82759.372800000012</v>
      </c>
      <c r="Y23" s="70"/>
      <c r="Z23" s="77">
        <v>0</v>
      </c>
      <c r="AA23" s="78">
        <f t="shared" si="7"/>
        <v>0</v>
      </c>
      <c r="AB23" s="6"/>
      <c r="AC23" s="6"/>
    </row>
    <row r="24" spans="1:29" x14ac:dyDescent="0.2">
      <c r="A24" s="79" t="s">
        <v>187</v>
      </c>
      <c r="B24" s="80">
        <v>1</v>
      </c>
      <c r="C24" s="6" t="s">
        <v>179</v>
      </c>
      <c r="D24" s="6" t="s">
        <v>248</v>
      </c>
      <c r="E24" s="6"/>
      <c r="F24" s="81">
        <v>24.64</v>
      </c>
      <c r="G24" s="82">
        <f t="shared" ref="G24:G30" si="8">F24*1.5</f>
        <v>36.96</v>
      </c>
      <c r="H24" s="6"/>
      <c r="I24" s="80">
        <v>52</v>
      </c>
      <c r="J24" s="80">
        <v>40</v>
      </c>
      <c r="K24" s="6">
        <f t="shared" ref="K24:K30" si="9">I24*J24</f>
        <v>2080</v>
      </c>
      <c r="L24" s="83">
        <v>0.1</v>
      </c>
      <c r="M24" s="6">
        <f t="shared" ref="M24:M30" si="10">K24*L24</f>
        <v>208</v>
      </c>
      <c r="N24" s="6"/>
      <c r="O24" s="29">
        <f t="shared" ref="O24:O30" si="11">K24*F24</f>
        <v>51251.200000000004</v>
      </c>
      <c r="P24" s="29">
        <f t="shared" ref="P24:P30" si="12">M24*G24</f>
        <v>7687.68</v>
      </c>
      <c r="Q24" s="6"/>
      <c r="R24" s="29">
        <f t="shared" ref="R24:R30" si="13">O24*B24</f>
        <v>51251.200000000004</v>
      </c>
      <c r="S24" s="29">
        <f t="shared" ref="S24:S30" si="14">P24*B24</f>
        <v>7687.68</v>
      </c>
      <c r="T24" s="6"/>
      <c r="U24" s="84">
        <f t="shared" ref="U24:U30" si="15">R24+S24</f>
        <v>58938.880000000005</v>
      </c>
      <c r="V24" s="85">
        <f t="shared" ref="V24:V30" si="16">V22</f>
        <v>0.36</v>
      </c>
      <c r="W24" s="29">
        <f t="shared" ref="W24:W30" si="17">U24*V24</f>
        <v>21217.996800000001</v>
      </c>
      <c r="X24" s="84">
        <f t="shared" ref="X24:X30" si="18">U24+W24</f>
        <v>80156.876799999998</v>
      </c>
      <c r="Y24" s="6"/>
      <c r="Z24" s="86">
        <v>0</v>
      </c>
      <c r="AA24" s="87">
        <f t="shared" ref="AA24:AA30" si="19">Z24*B24</f>
        <v>0</v>
      </c>
      <c r="AB24" s="6"/>
      <c r="AC24" s="6"/>
    </row>
    <row r="25" spans="1:29" x14ac:dyDescent="0.2">
      <c r="A25" s="79" t="s">
        <v>187</v>
      </c>
      <c r="B25" s="80">
        <v>1</v>
      </c>
      <c r="C25" s="6" t="s">
        <v>179</v>
      </c>
      <c r="D25" s="6" t="s">
        <v>249</v>
      </c>
      <c r="E25" s="6"/>
      <c r="F25" s="81">
        <v>24.95</v>
      </c>
      <c r="G25" s="82">
        <f t="shared" si="8"/>
        <v>37.424999999999997</v>
      </c>
      <c r="H25" s="6"/>
      <c r="I25" s="80">
        <v>52</v>
      </c>
      <c r="J25" s="80">
        <v>40</v>
      </c>
      <c r="K25" s="6">
        <f t="shared" si="9"/>
        <v>2080</v>
      </c>
      <c r="L25" s="83">
        <v>0.1</v>
      </c>
      <c r="M25" s="6">
        <f t="shared" si="10"/>
        <v>208</v>
      </c>
      <c r="N25" s="6"/>
      <c r="O25" s="29">
        <f t="shared" si="11"/>
        <v>51896</v>
      </c>
      <c r="P25" s="29">
        <f t="shared" si="12"/>
        <v>7784.4</v>
      </c>
      <c r="Q25" s="6"/>
      <c r="R25" s="29">
        <f t="shared" si="13"/>
        <v>51896</v>
      </c>
      <c r="S25" s="29">
        <f t="shared" si="14"/>
        <v>7784.4</v>
      </c>
      <c r="T25" s="6"/>
      <c r="U25" s="84">
        <f t="shared" si="15"/>
        <v>59680.4</v>
      </c>
      <c r="V25" s="85">
        <f t="shared" si="16"/>
        <v>0.36</v>
      </c>
      <c r="W25" s="29">
        <f t="shared" si="17"/>
        <v>21484.944</v>
      </c>
      <c r="X25" s="84">
        <f t="shared" si="18"/>
        <v>81165.343999999997</v>
      </c>
      <c r="Y25" s="6"/>
      <c r="Z25" s="86">
        <v>0</v>
      </c>
      <c r="AA25" s="87">
        <f t="shared" si="19"/>
        <v>0</v>
      </c>
      <c r="AB25" s="6"/>
      <c r="AC25" s="6"/>
    </row>
    <row r="26" spans="1:29" x14ac:dyDescent="0.2">
      <c r="A26" s="79" t="s">
        <v>187</v>
      </c>
      <c r="B26" s="80">
        <v>1</v>
      </c>
      <c r="C26" s="6" t="s">
        <v>179</v>
      </c>
      <c r="D26" s="6" t="s">
        <v>250</v>
      </c>
      <c r="E26" s="6"/>
      <c r="F26" s="81">
        <v>24.82</v>
      </c>
      <c r="G26" s="82">
        <f t="shared" si="8"/>
        <v>37.230000000000004</v>
      </c>
      <c r="H26" s="6"/>
      <c r="I26" s="80">
        <v>52</v>
      </c>
      <c r="J26" s="80">
        <v>40</v>
      </c>
      <c r="K26" s="6">
        <f t="shared" si="9"/>
        <v>2080</v>
      </c>
      <c r="L26" s="83">
        <v>0.1</v>
      </c>
      <c r="M26" s="6">
        <f t="shared" si="10"/>
        <v>208</v>
      </c>
      <c r="N26" s="6"/>
      <c r="O26" s="29">
        <f t="shared" si="11"/>
        <v>51625.599999999999</v>
      </c>
      <c r="P26" s="29">
        <f t="shared" si="12"/>
        <v>7743.8400000000011</v>
      </c>
      <c r="Q26" s="6"/>
      <c r="R26" s="29">
        <f t="shared" si="13"/>
        <v>51625.599999999999</v>
      </c>
      <c r="S26" s="29">
        <f t="shared" si="14"/>
        <v>7743.8400000000011</v>
      </c>
      <c r="T26" s="6"/>
      <c r="U26" s="84">
        <f t="shared" si="15"/>
        <v>59369.440000000002</v>
      </c>
      <c r="V26" s="85">
        <f t="shared" si="16"/>
        <v>0.36</v>
      </c>
      <c r="W26" s="29">
        <f t="shared" si="17"/>
        <v>21372.9984</v>
      </c>
      <c r="X26" s="84">
        <f t="shared" si="18"/>
        <v>80742.438399999999</v>
      </c>
      <c r="Y26" s="6"/>
      <c r="Z26" s="86">
        <v>0</v>
      </c>
      <c r="AA26" s="87">
        <f t="shared" si="19"/>
        <v>0</v>
      </c>
      <c r="AB26" s="6"/>
      <c r="AC26" s="6"/>
    </row>
    <row r="27" spans="1:29" x14ac:dyDescent="0.2">
      <c r="A27" s="79" t="s">
        <v>187</v>
      </c>
      <c r="B27" s="80">
        <v>1</v>
      </c>
      <c r="C27" s="6" t="s">
        <v>179</v>
      </c>
      <c r="D27" s="6" t="s">
        <v>251</v>
      </c>
      <c r="E27" s="6"/>
      <c r="F27" s="81">
        <v>22.3</v>
      </c>
      <c r="G27" s="82">
        <f t="shared" si="8"/>
        <v>33.450000000000003</v>
      </c>
      <c r="H27" s="6"/>
      <c r="I27" s="80">
        <v>52</v>
      </c>
      <c r="J27" s="80">
        <v>40</v>
      </c>
      <c r="K27" s="6">
        <f t="shared" si="9"/>
        <v>2080</v>
      </c>
      <c r="L27" s="83">
        <v>0.1</v>
      </c>
      <c r="M27" s="6">
        <f t="shared" si="10"/>
        <v>208</v>
      </c>
      <c r="N27" s="6"/>
      <c r="O27" s="29">
        <f t="shared" si="11"/>
        <v>46384</v>
      </c>
      <c r="P27" s="29">
        <f t="shared" si="12"/>
        <v>6957.6</v>
      </c>
      <c r="Q27" s="6"/>
      <c r="R27" s="29">
        <f t="shared" si="13"/>
        <v>46384</v>
      </c>
      <c r="S27" s="29">
        <f t="shared" si="14"/>
        <v>6957.6</v>
      </c>
      <c r="T27" s="6"/>
      <c r="U27" s="84">
        <f t="shared" si="15"/>
        <v>53341.599999999999</v>
      </c>
      <c r="V27" s="85">
        <f t="shared" si="16"/>
        <v>0.36</v>
      </c>
      <c r="W27" s="29">
        <f t="shared" si="17"/>
        <v>19202.975999999999</v>
      </c>
      <c r="X27" s="84">
        <f t="shared" si="18"/>
        <v>72544.576000000001</v>
      </c>
      <c r="Y27" s="6"/>
      <c r="Z27" s="86">
        <v>0</v>
      </c>
      <c r="AA27" s="87">
        <f t="shared" si="19"/>
        <v>0</v>
      </c>
      <c r="AB27" s="6"/>
      <c r="AC27" s="6"/>
    </row>
    <row r="28" spans="1:29" x14ac:dyDescent="0.2">
      <c r="A28" s="79" t="s">
        <v>187</v>
      </c>
      <c r="B28" s="80">
        <v>1</v>
      </c>
      <c r="C28" s="6" t="s">
        <v>179</v>
      </c>
      <c r="D28" s="6" t="s">
        <v>252</v>
      </c>
      <c r="E28" s="6"/>
      <c r="F28" s="81">
        <v>20.56</v>
      </c>
      <c r="G28" s="82">
        <f t="shared" si="8"/>
        <v>30.839999999999996</v>
      </c>
      <c r="H28" s="6"/>
      <c r="I28" s="80">
        <v>52</v>
      </c>
      <c r="J28" s="80">
        <v>40</v>
      </c>
      <c r="K28" s="6">
        <f t="shared" si="9"/>
        <v>2080</v>
      </c>
      <c r="L28" s="83">
        <v>0.1</v>
      </c>
      <c r="M28" s="6">
        <f t="shared" si="10"/>
        <v>208</v>
      </c>
      <c r="N28" s="6"/>
      <c r="O28" s="29">
        <f t="shared" si="11"/>
        <v>42764.799999999996</v>
      </c>
      <c r="P28" s="29">
        <f t="shared" si="12"/>
        <v>6414.7199999999993</v>
      </c>
      <c r="Q28" s="6"/>
      <c r="R28" s="29">
        <f t="shared" si="13"/>
        <v>42764.799999999996</v>
      </c>
      <c r="S28" s="29">
        <f t="shared" si="14"/>
        <v>6414.7199999999993</v>
      </c>
      <c r="T28" s="6"/>
      <c r="U28" s="84">
        <f t="shared" si="15"/>
        <v>49179.519999999997</v>
      </c>
      <c r="V28" s="85">
        <f t="shared" si="16"/>
        <v>0.36</v>
      </c>
      <c r="W28" s="29">
        <f t="shared" si="17"/>
        <v>17704.627199999999</v>
      </c>
      <c r="X28" s="84">
        <f t="shared" si="18"/>
        <v>66884.147199999992</v>
      </c>
      <c r="Y28" s="6"/>
      <c r="Z28" s="86">
        <v>0</v>
      </c>
      <c r="AA28" s="87">
        <f t="shared" si="19"/>
        <v>0</v>
      </c>
      <c r="AB28" s="6"/>
      <c r="AC28" s="6"/>
    </row>
    <row r="29" spans="1:29" x14ac:dyDescent="0.2">
      <c r="A29" s="79" t="s">
        <v>187</v>
      </c>
      <c r="B29" s="80">
        <v>1</v>
      </c>
      <c r="C29" s="6" t="s">
        <v>179</v>
      </c>
      <c r="D29" s="25" t="s">
        <v>253</v>
      </c>
      <c r="E29" s="6"/>
      <c r="F29" s="81">
        <v>19.77</v>
      </c>
      <c r="G29" s="82">
        <f t="shared" si="8"/>
        <v>29.655000000000001</v>
      </c>
      <c r="H29" s="6"/>
      <c r="I29" s="80">
        <v>52</v>
      </c>
      <c r="J29" s="80">
        <v>40</v>
      </c>
      <c r="K29" s="6">
        <f t="shared" si="9"/>
        <v>2080</v>
      </c>
      <c r="L29" s="83">
        <v>0.1</v>
      </c>
      <c r="M29" s="6">
        <f t="shared" si="10"/>
        <v>208</v>
      </c>
      <c r="N29" s="6"/>
      <c r="O29" s="29">
        <f t="shared" si="11"/>
        <v>41121.599999999999</v>
      </c>
      <c r="P29" s="29">
        <f t="shared" si="12"/>
        <v>6168.24</v>
      </c>
      <c r="Q29" s="6"/>
      <c r="R29" s="29">
        <f t="shared" si="13"/>
        <v>41121.599999999999</v>
      </c>
      <c r="S29" s="29">
        <f t="shared" si="14"/>
        <v>6168.24</v>
      </c>
      <c r="T29" s="6"/>
      <c r="U29" s="84">
        <f t="shared" si="15"/>
        <v>47289.84</v>
      </c>
      <c r="V29" s="85">
        <f t="shared" si="16"/>
        <v>0.36</v>
      </c>
      <c r="W29" s="29">
        <f t="shared" si="17"/>
        <v>17024.342399999998</v>
      </c>
      <c r="X29" s="84">
        <f t="shared" si="18"/>
        <v>64314.182399999991</v>
      </c>
      <c r="Y29" s="6"/>
      <c r="Z29" s="86">
        <v>0</v>
      </c>
      <c r="AA29" s="87">
        <f t="shared" si="19"/>
        <v>0</v>
      </c>
      <c r="AB29" s="6"/>
      <c r="AC29" s="6"/>
    </row>
    <row r="30" spans="1:29" x14ac:dyDescent="0.2">
      <c r="A30" s="79" t="s">
        <v>187</v>
      </c>
      <c r="B30" s="80">
        <v>1</v>
      </c>
      <c r="C30" s="6" t="s">
        <v>179</v>
      </c>
      <c r="D30" s="25" t="s">
        <v>254</v>
      </c>
      <c r="E30" s="6"/>
      <c r="F30" s="81">
        <v>20.84</v>
      </c>
      <c r="G30" s="82">
        <f t="shared" si="8"/>
        <v>31.259999999999998</v>
      </c>
      <c r="H30" s="6"/>
      <c r="I30" s="80">
        <v>52</v>
      </c>
      <c r="J30" s="80">
        <v>40</v>
      </c>
      <c r="K30" s="6">
        <f t="shared" si="9"/>
        <v>2080</v>
      </c>
      <c r="L30" s="83">
        <v>0.1</v>
      </c>
      <c r="M30" s="6">
        <f t="shared" si="10"/>
        <v>208</v>
      </c>
      <c r="N30" s="6"/>
      <c r="O30" s="29">
        <f t="shared" si="11"/>
        <v>43347.199999999997</v>
      </c>
      <c r="P30" s="29">
        <f t="shared" si="12"/>
        <v>6502.08</v>
      </c>
      <c r="Q30" s="6"/>
      <c r="R30" s="29">
        <f t="shared" si="13"/>
        <v>43347.199999999997</v>
      </c>
      <c r="S30" s="29">
        <f t="shared" si="14"/>
        <v>6502.08</v>
      </c>
      <c r="T30" s="6"/>
      <c r="U30" s="84">
        <f t="shared" si="15"/>
        <v>49849.279999999999</v>
      </c>
      <c r="V30" s="85">
        <f t="shared" si="16"/>
        <v>0.36</v>
      </c>
      <c r="W30" s="29">
        <f t="shared" si="17"/>
        <v>17945.7408</v>
      </c>
      <c r="X30" s="84">
        <f t="shared" si="18"/>
        <v>67795.020799999998</v>
      </c>
      <c r="Y30" s="6"/>
      <c r="Z30" s="86">
        <v>0</v>
      </c>
      <c r="AA30" s="87">
        <f t="shared" si="19"/>
        <v>0</v>
      </c>
      <c r="AB30" s="6"/>
      <c r="AC30" s="6"/>
    </row>
    <row r="31" spans="1:29" x14ac:dyDescent="0.2">
      <c r="A31" s="79" t="s">
        <v>187</v>
      </c>
      <c r="B31" s="80">
        <v>1</v>
      </c>
      <c r="C31" s="6" t="s">
        <v>179</v>
      </c>
      <c r="D31" s="6" t="s">
        <v>255</v>
      </c>
      <c r="E31" s="6"/>
      <c r="F31" s="81">
        <v>21.94</v>
      </c>
      <c r="G31" s="82">
        <f>F31*1.5</f>
        <v>32.910000000000004</v>
      </c>
      <c r="H31" s="6"/>
      <c r="I31" s="80">
        <v>52</v>
      </c>
      <c r="J31" s="80">
        <v>40</v>
      </c>
      <c r="K31" s="6">
        <f>I31*J31</f>
        <v>2080</v>
      </c>
      <c r="L31" s="83">
        <v>0.1</v>
      </c>
      <c r="M31" s="6">
        <f>K31*L31</f>
        <v>208</v>
      </c>
      <c r="N31" s="6"/>
      <c r="O31" s="29">
        <f>K31*F31</f>
        <v>45635.200000000004</v>
      </c>
      <c r="P31" s="29">
        <f>M31*G31</f>
        <v>6845.2800000000007</v>
      </c>
      <c r="Q31" s="6"/>
      <c r="R31" s="29">
        <f>O31*B31</f>
        <v>45635.200000000004</v>
      </c>
      <c r="S31" s="29">
        <f>P31*B31</f>
        <v>6845.2800000000007</v>
      </c>
      <c r="T31" s="6"/>
      <c r="U31" s="84">
        <f>R31+S31</f>
        <v>52480.480000000003</v>
      </c>
      <c r="V31" s="85">
        <f>V23</f>
        <v>0.36</v>
      </c>
      <c r="W31" s="29">
        <f>U31*V31</f>
        <v>18892.9728</v>
      </c>
      <c r="X31" s="84">
        <f>U31+W31</f>
        <v>71373.452799999999</v>
      </c>
      <c r="Y31" s="6"/>
      <c r="Z31" s="86">
        <v>0</v>
      </c>
      <c r="AA31" s="87">
        <f>Z31*B31</f>
        <v>0</v>
      </c>
      <c r="AB31" s="6"/>
      <c r="AC31" s="6"/>
    </row>
    <row r="32" spans="1:29" x14ac:dyDescent="0.2">
      <c r="A32" s="79" t="s">
        <v>187</v>
      </c>
      <c r="B32" s="80">
        <v>1</v>
      </c>
      <c r="C32" s="6" t="s">
        <v>179</v>
      </c>
      <c r="D32" s="25" t="s">
        <v>256</v>
      </c>
      <c r="E32" s="6"/>
      <c r="F32" s="106">
        <v>19.34</v>
      </c>
      <c r="G32" s="82">
        <f t="shared" ref="G32:G39" si="20">F32*1.5</f>
        <v>29.009999999999998</v>
      </c>
      <c r="H32" s="6"/>
      <c r="I32" s="80">
        <v>52</v>
      </c>
      <c r="J32" s="80">
        <v>40</v>
      </c>
      <c r="K32" s="6">
        <f t="shared" ref="K32:K39" si="21">I32*J32</f>
        <v>2080</v>
      </c>
      <c r="L32" s="83">
        <v>0.1</v>
      </c>
      <c r="M32" s="6">
        <f t="shared" ref="M32:M39" si="22">K32*L32</f>
        <v>208</v>
      </c>
      <c r="N32" s="6"/>
      <c r="O32" s="29">
        <f t="shared" ref="O32:O39" si="23">K32*F32</f>
        <v>40227.199999999997</v>
      </c>
      <c r="P32" s="29">
        <f t="shared" ref="P32:P39" si="24">M32*G32</f>
        <v>6034.08</v>
      </c>
      <c r="Q32" s="6"/>
      <c r="R32" s="29">
        <f t="shared" ref="R32:R39" si="25">O32*B32</f>
        <v>40227.199999999997</v>
      </c>
      <c r="S32" s="29">
        <f t="shared" ref="S32:S39" si="26">P32*B32</f>
        <v>6034.08</v>
      </c>
      <c r="T32" s="6"/>
      <c r="U32" s="84">
        <f t="shared" ref="U32:U39" si="27">R32+S32</f>
        <v>46261.279999999999</v>
      </c>
      <c r="V32" s="85">
        <f t="shared" ref="V32:V39" si="28">V24</f>
        <v>0.36</v>
      </c>
      <c r="W32" s="29">
        <f t="shared" ref="W32:W39" si="29">U32*V32</f>
        <v>16654.060799999999</v>
      </c>
      <c r="X32" s="84">
        <f t="shared" ref="X32:X39" si="30">U32+W32</f>
        <v>62915.340799999998</v>
      </c>
      <c r="Y32" s="6"/>
      <c r="Z32" s="86">
        <v>0</v>
      </c>
      <c r="AA32" s="87">
        <f t="shared" ref="AA32:AA39" si="31">Z32*B32</f>
        <v>0</v>
      </c>
      <c r="AB32" s="6"/>
      <c r="AC32" s="6"/>
    </row>
    <row r="33" spans="1:29" x14ac:dyDescent="0.2">
      <c r="A33" s="88" t="s">
        <v>187</v>
      </c>
      <c r="B33" s="89">
        <v>1</v>
      </c>
      <c r="C33" s="90" t="s">
        <v>179</v>
      </c>
      <c r="D33" s="104" t="s">
        <v>257</v>
      </c>
      <c r="E33" s="90"/>
      <c r="F33" s="107">
        <v>20</v>
      </c>
      <c r="G33" s="92">
        <f t="shared" si="20"/>
        <v>30</v>
      </c>
      <c r="H33" s="90"/>
      <c r="I33" s="89">
        <v>52</v>
      </c>
      <c r="J33" s="89">
        <v>40</v>
      </c>
      <c r="K33" s="90">
        <f t="shared" si="21"/>
        <v>2080</v>
      </c>
      <c r="L33" s="93">
        <v>0.1</v>
      </c>
      <c r="M33" s="90">
        <f t="shared" si="22"/>
        <v>208</v>
      </c>
      <c r="N33" s="90"/>
      <c r="O33" s="94">
        <f t="shared" si="23"/>
        <v>41600</v>
      </c>
      <c r="P33" s="94">
        <f t="shared" si="24"/>
        <v>6240</v>
      </c>
      <c r="Q33" s="90"/>
      <c r="R33" s="94">
        <f t="shared" si="25"/>
        <v>41600</v>
      </c>
      <c r="S33" s="94">
        <f t="shared" si="26"/>
        <v>6240</v>
      </c>
      <c r="T33" s="90"/>
      <c r="U33" s="95">
        <f t="shared" si="27"/>
        <v>47840</v>
      </c>
      <c r="V33" s="96">
        <f t="shared" si="28"/>
        <v>0.36</v>
      </c>
      <c r="W33" s="94">
        <f t="shared" si="29"/>
        <v>17222.399999999998</v>
      </c>
      <c r="X33" s="95">
        <f t="shared" si="30"/>
        <v>65062.399999999994</v>
      </c>
      <c r="Y33" s="90"/>
      <c r="Z33" s="97">
        <v>0</v>
      </c>
      <c r="AA33" s="98">
        <f t="shared" si="31"/>
        <v>0</v>
      </c>
      <c r="AB33" s="6"/>
      <c r="AC33" s="6"/>
    </row>
    <row r="34" spans="1:29" x14ac:dyDescent="0.2">
      <c r="A34" s="68" t="s">
        <v>187</v>
      </c>
      <c r="B34" s="69">
        <v>1</v>
      </c>
      <c r="C34" s="70" t="s">
        <v>180</v>
      </c>
      <c r="D34" s="70" t="s">
        <v>260</v>
      </c>
      <c r="E34" s="70"/>
      <c r="F34" s="71">
        <v>16.29</v>
      </c>
      <c r="G34" s="72">
        <f t="shared" si="20"/>
        <v>24.434999999999999</v>
      </c>
      <c r="H34" s="70"/>
      <c r="I34" s="69">
        <v>52</v>
      </c>
      <c r="J34" s="69">
        <v>40</v>
      </c>
      <c r="K34" s="70">
        <f t="shared" si="21"/>
        <v>2080</v>
      </c>
      <c r="L34" s="73">
        <v>0.1</v>
      </c>
      <c r="M34" s="70">
        <f t="shared" si="22"/>
        <v>208</v>
      </c>
      <c r="N34" s="70"/>
      <c r="O34" s="74">
        <f t="shared" si="23"/>
        <v>33883.199999999997</v>
      </c>
      <c r="P34" s="74">
        <f t="shared" si="24"/>
        <v>5082.4799999999996</v>
      </c>
      <c r="Q34" s="70"/>
      <c r="R34" s="74">
        <f t="shared" si="25"/>
        <v>33883.199999999997</v>
      </c>
      <c r="S34" s="74">
        <f t="shared" si="26"/>
        <v>5082.4799999999996</v>
      </c>
      <c r="T34" s="70"/>
      <c r="U34" s="75">
        <f t="shared" si="27"/>
        <v>38965.679999999993</v>
      </c>
      <c r="V34" s="76">
        <f t="shared" si="28"/>
        <v>0.36</v>
      </c>
      <c r="W34" s="74">
        <f t="shared" si="29"/>
        <v>14027.644799999996</v>
      </c>
      <c r="X34" s="75">
        <f t="shared" si="30"/>
        <v>52993.324799999988</v>
      </c>
      <c r="Y34" s="70"/>
      <c r="Z34" s="77">
        <v>0</v>
      </c>
      <c r="AA34" s="78">
        <f t="shared" si="31"/>
        <v>0</v>
      </c>
      <c r="AB34" s="6"/>
      <c r="AC34" s="6"/>
    </row>
    <row r="35" spans="1:29" x14ac:dyDescent="0.2">
      <c r="A35" s="79" t="s">
        <v>187</v>
      </c>
      <c r="B35" s="80">
        <v>1</v>
      </c>
      <c r="C35" s="6" t="s">
        <v>180</v>
      </c>
      <c r="D35" s="6" t="s">
        <v>261</v>
      </c>
      <c r="E35" s="6"/>
      <c r="F35" s="81">
        <v>17.170000000000002</v>
      </c>
      <c r="G35" s="82">
        <f t="shared" si="20"/>
        <v>25.755000000000003</v>
      </c>
      <c r="H35" s="6"/>
      <c r="I35" s="80">
        <v>52</v>
      </c>
      <c r="J35" s="80">
        <v>40</v>
      </c>
      <c r="K35" s="6">
        <f t="shared" si="21"/>
        <v>2080</v>
      </c>
      <c r="L35" s="83">
        <v>0.1</v>
      </c>
      <c r="M35" s="6">
        <f t="shared" si="22"/>
        <v>208</v>
      </c>
      <c r="N35" s="6"/>
      <c r="O35" s="29">
        <f t="shared" si="23"/>
        <v>35713.600000000006</v>
      </c>
      <c r="P35" s="29">
        <f t="shared" si="24"/>
        <v>5357.0400000000009</v>
      </c>
      <c r="Q35" s="6"/>
      <c r="R35" s="29">
        <f t="shared" si="25"/>
        <v>35713.600000000006</v>
      </c>
      <c r="S35" s="29">
        <f t="shared" si="26"/>
        <v>5357.0400000000009</v>
      </c>
      <c r="T35" s="6"/>
      <c r="U35" s="84">
        <f t="shared" si="27"/>
        <v>41070.640000000007</v>
      </c>
      <c r="V35" s="85">
        <f t="shared" si="28"/>
        <v>0.36</v>
      </c>
      <c r="W35" s="29">
        <f t="shared" si="29"/>
        <v>14785.430400000001</v>
      </c>
      <c r="X35" s="84">
        <f t="shared" si="30"/>
        <v>55856.070400000011</v>
      </c>
      <c r="Y35" s="6"/>
      <c r="Z35" s="86">
        <v>0</v>
      </c>
      <c r="AA35" s="87">
        <f t="shared" si="31"/>
        <v>0</v>
      </c>
      <c r="AB35" s="6"/>
      <c r="AC35" s="6"/>
    </row>
    <row r="36" spans="1:29" x14ac:dyDescent="0.2">
      <c r="A36" s="79" t="s">
        <v>187</v>
      </c>
      <c r="B36" s="80">
        <v>1</v>
      </c>
      <c r="C36" s="6" t="s">
        <v>180</v>
      </c>
      <c r="D36" s="6" t="s">
        <v>262</v>
      </c>
      <c r="E36" s="6"/>
      <c r="F36" s="81">
        <v>19.68</v>
      </c>
      <c r="G36" s="82">
        <f t="shared" si="20"/>
        <v>29.52</v>
      </c>
      <c r="H36" s="6"/>
      <c r="I36" s="80">
        <v>52</v>
      </c>
      <c r="J36" s="80">
        <v>40</v>
      </c>
      <c r="K36" s="6">
        <f t="shared" si="21"/>
        <v>2080</v>
      </c>
      <c r="L36" s="83">
        <v>0.1</v>
      </c>
      <c r="M36" s="6">
        <f t="shared" si="22"/>
        <v>208</v>
      </c>
      <c r="N36" s="6"/>
      <c r="O36" s="29">
        <f t="shared" si="23"/>
        <v>40934.400000000001</v>
      </c>
      <c r="P36" s="29">
        <f t="shared" si="24"/>
        <v>6140.16</v>
      </c>
      <c r="Q36" s="6"/>
      <c r="R36" s="29">
        <f t="shared" si="25"/>
        <v>40934.400000000001</v>
      </c>
      <c r="S36" s="29">
        <f t="shared" si="26"/>
        <v>6140.16</v>
      </c>
      <c r="T36" s="6"/>
      <c r="U36" s="84">
        <f t="shared" si="27"/>
        <v>47074.559999999998</v>
      </c>
      <c r="V36" s="85">
        <f t="shared" si="28"/>
        <v>0.36</v>
      </c>
      <c r="W36" s="29">
        <f t="shared" si="29"/>
        <v>16946.8416</v>
      </c>
      <c r="X36" s="84">
        <f t="shared" si="30"/>
        <v>64021.401599999997</v>
      </c>
      <c r="Y36" s="6"/>
      <c r="Z36" s="86">
        <v>0</v>
      </c>
      <c r="AA36" s="87">
        <f t="shared" si="31"/>
        <v>0</v>
      </c>
      <c r="AB36" s="6"/>
      <c r="AC36" s="6"/>
    </row>
    <row r="37" spans="1:29" x14ac:dyDescent="0.2">
      <c r="A37" s="79" t="s">
        <v>187</v>
      </c>
      <c r="B37" s="80">
        <v>1</v>
      </c>
      <c r="C37" s="6" t="s">
        <v>180</v>
      </c>
      <c r="D37" s="6" t="s">
        <v>263</v>
      </c>
      <c r="E37" s="6"/>
      <c r="F37" s="81">
        <v>18.95</v>
      </c>
      <c r="G37" s="82">
        <f t="shared" si="20"/>
        <v>28.424999999999997</v>
      </c>
      <c r="H37" s="6"/>
      <c r="I37" s="80">
        <v>52</v>
      </c>
      <c r="J37" s="80">
        <v>40</v>
      </c>
      <c r="K37" s="6">
        <f t="shared" si="21"/>
        <v>2080</v>
      </c>
      <c r="L37" s="83">
        <v>0.1</v>
      </c>
      <c r="M37" s="6">
        <f t="shared" si="22"/>
        <v>208</v>
      </c>
      <c r="N37" s="6"/>
      <c r="O37" s="29">
        <f t="shared" si="23"/>
        <v>39416</v>
      </c>
      <c r="P37" s="29">
        <f t="shared" si="24"/>
        <v>5912.4</v>
      </c>
      <c r="Q37" s="6"/>
      <c r="R37" s="29">
        <f t="shared" si="25"/>
        <v>39416</v>
      </c>
      <c r="S37" s="29">
        <f t="shared" si="26"/>
        <v>5912.4</v>
      </c>
      <c r="T37" s="6"/>
      <c r="U37" s="84">
        <f t="shared" si="27"/>
        <v>45328.4</v>
      </c>
      <c r="V37" s="85">
        <f t="shared" si="28"/>
        <v>0.36</v>
      </c>
      <c r="W37" s="29">
        <f t="shared" si="29"/>
        <v>16318.224</v>
      </c>
      <c r="X37" s="84">
        <f t="shared" si="30"/>
        <v>61646.624000000003</v>
      </c>
      <c r="Y37" s="6"/>
      <c r="Z37" s="86">
        <v>0</v>
      </c>
      <c r="AA37" s="87">
        <f t="shared" si="31"/>
        <v>0</v>
      </c>
      <c r="AB37" s="6"/>
      <c r="AC37" s="6"/>
    </row>
    <row r="38" spans="1:29" x14ac:dyDescent="0.2">
      <c r="A38" s="79" t="s">
        <v>187</v>
      </c>
      <c r="B38" s="80">
        <v>1</v>
      </c>
      <c r="C38" s="6" t="s">
        <v>180</v>
      </c>
      <c r="D38" s="109" t="s">
        <v>259</v>
      </c>
      <c r="E38" s="6"/>
      <c r="F38" s="81">
        <v>14.28</v>
      </c>
      <c r="G38" s="82">
        <f t="shared" si="20"/>
        <v>21.419999999999998</v>
      </c>
      <c r="H38" s="6"/>
      <c r="I38" s="80">
        <v>52</v>
      </c>
      <c r="J38" s="80">
        <v>40</v>
      </c>
      <c r="K38" s="6">
        <f t="shared" si="21"/>
        <v>2080</v>
      </c>
      <c r="L38" s="83">
        <v>0.1</v>
      </c>
      <c r="M38" s="6">
        <f t="shared" si="22"/>
        <v>208</v>
      </c>
      <c r="N38" s="6"/>
      <c r="O38" s="29">
        <f t="shared" si="23"/>
        <v>29702.399999999998</v>
      </c>
      <c r="P38" s="29">
        <f t="shared" si="24"/>
        <v>4455.3599999999997</v>
      </c>
      <c r="Q38" s="6"/>
      <c r="R38" s="29">
        <f t="shared" si="25"/>
        <v>29702.399999999998</v>
      </c>
      <c r="S38" s="29">
        <f t="shared" si="26"/>
        <v>4455.3599999999997</v>
      </c>
      <c r="T38" s="6"/>
      <c r="U38" s="84">
        <f t="shared" si="27"/>
        <v>34157.759999999995</v>
      </c>
      <c r="V38" s="85">
        <f t="shared" si="28"/>
        <v>0.36</v>
      </c>
      <c r="W38" s="29">
        <f t="shared" si="29"/>
        <v>12296.793599999997</v>
      </c>
      <c r="X38" s="84">
        <f t="shared" si="30"/>
        <v>46454.553599999992</v>
      </c>
      <c r="Y38" s="6"/>
      <c r="Z38" s="86">
        <v>0</v>
      </c>
      <c r="AA38" s="87">
        <f t="shared" si="31"/>
        <v>0</v>
      </c>
      <c r="AB38" s="6"/>
      <c r="AC38" s="6"/>
    </row>
    <row r="39" spans="1:29" x14ac:dyDescent="0.2">
      <c r="A39" s="88" t="s">
        <v>187</v>
      </c>
      <c r="B39" s="89">
        <v>1</v>
      </c>
      <c r="C39" s="90" t="s">
        <v>180</v>
      </c>
      <c r="D39" s="113" t="s">
        <v>259</v>
      </c>
      <c r="E39" s="90"/>
      <c r="F39" s="91">
        <v>14.28</v>
      </c>
      <c r="G39" s="92">
        <f t="shared" si="20"/>
        <v>21.419999999999998</v>
      </c>
      <c r="H39" s="90"/>
      <c r="I39" s="89">
        <v>52</v>
      </c>
      <c r="J39" s="89">
        <v>40</v>
      </c>
      <c r="K39" s="90">
        <f t="shared" si="21"/>
        <v>2080</v>
      </c>
      <c r="L39" s="93">
        <v>0.1</v>
      </c>
      <c r="M39" s="90">
        <f t="shared" si="22"/>
        <v>208</v>
      </c>
      <c r="N39" s="90"/>
      <c r="O39" s="94">
        <f t="shared" si="23"/>
        <v>29702.399999999998</v>
      </c>
      <c r="P39" s="94">
        <f t="shared" si="24"/>
        <v>4455.3599999999997</v>
      </c>
      <c r="Q39" s="90"/>
      <c r="R39" s="94">
        <f t="shared" si="25"/>
        <v>29702.399999999998</v>
      </c>
      <c r="S39" s="94">
        <f t="shared" si="26"/>
        <v>4455.3599999999997</v>
      </c>
      <c r="T39" s="90"/>
      <c r="U39" s="95">
        <f t="shared" si="27"/>
        <v>34157.759999999995</v>
      </c>
      <c r="V39" s="96">
        <f t="shared" si="28"/>
        <v>0.36</v>
      </c>
      <c r="W39" s="94">
        <f t="shared" si="29"/>
        <v>12296.793599999997</v>
      </c>
      <c r="X39" s="95">
        <f t="shared" si="30"/>
        <v>46454.553599999992</v>
      </c>
      <c r="Y39" s="90"/>
      <c r="Z39" s="97">
        <v>0</v>
      </c>
      <c r="AA39" s="98">
        <f t="shared" si="31"/>
        <v>0</v>
      </c>
      <c r="AB39" s="6"/>
      <c r="AC39" s="6"/>
    </row>
    <row r="40" spans="1:29" x14ac:dyDescent="0.2">
      <c r="A40" s="103" t="s">
        <v>187</v>
      </c>
      <c r="B40" s="80">
        <v>1</v>
      </c>
      <c r="C40" s="103" t="s">
        <v>204</v>
      </c>
      <c r="D40" s="103" t="s">
        <v>265</v>
      </c>
      <c r="E40" s="103"/>
      <c r="F40" s="81">
        <v>12.61</v>
      </c>
      <c r="G40" s="110">
        <f>F40*1.5</f>
        <v>18.914999999999999</v>
      </c>
      <c r="H40" s="103"/>
      <c r="I40" s="80">
        <v>52</v>
      </c>
      <c r="J40" s="80">
        <v>40</v>
      </c>
      <c r="K40" s="103">
        <f>I40*J40</f>
        <v>2080</v>
      </c>
      <c r="L40" s="83">
        <v>0.1</v>
      </c>
      <c r="M40" s="103">
        <f>K40*L40</f>
        <v>208</v>
      </c>
      <c r="N40" s="103"/>
      <c r="O40" s="111">
        <f>K40*F40</f>
        <v>26228.799999999999</v>
      </c>
      <c r="P40" s="111">
        <f>M40*G40</f>
        <v>3934.3199999999997</v>
      </c>
      <c r="Q40" s="103"/>
      <c r="R40" s="111">
        <f>O40*B40</f>
        <v>26228.799999999999</v>
      </c>
      <c r="S40" s="111">
        <f>P40*B40</f>
        <v>3934.3199999999997</v>
      </c>
      <c r="T40" s="103"/>
      <c r="U40" s="84">
        <f>R40+S40</f>
        <v>30163.119999999999</v>
      </c>
      <c r="V40" s="112">
        <f>V28</f>
        <v>0.36</v>
      </c>
      <c r="W40" s="111">
        <f>U40*V40</f>
        <v>10858.723199999999</v>
      </c>
      <c r="X40" s="84">
        <f>U40+W40</f>
        <v>41021.843199999996</v>
      </c>
      <c r="Y40" s="103"/>
      <c r="Z40" s="86">
        <v>0</v>
      </c>
      <c r="AA40" s="111">
        <f>Z40*B40</f>
        <v>0</v>
      </c>
      <c r="AB40" s="6"/>
      <c r="AC40" s="6"/>
    </row>
    <row r="41" spans="1:29" x14ac:dyDescent="0.2">
      <c r="A41" s="5" t="s">
        <v>187</v>
      </c>
      <c r="B41" s="28">
        <v>1</v>
      </c>
      <c r="C41" s="5" t="s">
        <v>204</v>
      </c>
      <c r="D41" s="5" t="s">
        <v>266</v>
      </c>
      <c r="E41" s="5"/>
      <c r="F41" s="26">
        <v>12.01</v>
      </c>
      <c r="G41" s="65">
        <f>F41*1.5</f>
        <v>18.015000000000001</v>
      </c>
      <c r="H41" s="5"/>
      <c r="I41" s="28">
        <v>52</v>
      </c>
      <c r="J41" s="28">
        <v>40</v>
      </c>
      <c r="K41" s="5">
        <f>I41*J41</f>
        <v>2080</v>
      </c>
      <c r="L41" s="83">
        <v>0.1</v>
      </c>
      <c r="M41" s="5">
        <f>K41*L41</f>
        <v>208</v>
      </c>
      <c r="N41" s="5"/>
      <c r="O41" s="66">
        <f>K41*F41</f>
        <v>24980.799999999999</v>
      </c>
      <c r="P41" s="66">
        <f>M41*G41</f>
        <v>3747.12</v>
      </c>
      <c r="Q41" s="5"/>
      <c r="R41" s="66">
        <f>O41*B41</f>
        <v>24980.799999999999</v>
      </c>
      <c r="S41" s="66">
        <f>P41*B41</f>
        <v>3747.12</v>
      </c>
      <c r="T41" s="5"/>
      <c r="U41" s="17">
        <f>R41+S41</f>
        <v>28727.919999999998</v>
      </c>
      <c r="V41" s="67">
        <f>V29</f>
        <v>0.36</v>
      </c>
      <c r="W41" s="66">
        <f>U41*V41</f>
        <v>10342.0512</v>
      </c>
      <c r="X41" s="17">
        <f>U41+W41</f>
        <v>39069.9712</v>
      </c>
      <c r="Y41" s="5"/>
      <c r="Z41" s="27">
        <v>0</v>
      </c>
      <c r="AA41" s="66">
        <f>Z41*B41</f>
        <v>0</v>
      </c>
    </row>
    <row r="42" spans="1:29" x14ac:dyDescent="0.2">
      <c r="A42" s="5" t="s">
        <v>187</v>
      </c>
      <c r="B42" s="28">
        <v>1</v>
      </c>
      <c r="C42" s="5" t="s">
        <v>204</v>
      </c>
      <c r="D42" s="5" t="s">
        <v>267</v>
      </c>
      <c r="E42" s="5"/>
      <c r="F42" s="26">
        <v>12.01</v>
      </c>
      <c r="G42" s="65">
        <f>F42*1.5</f>
        <v>18.015000000000001</v>
      </c>
      <c r="H42" s="5"/>
      <c r="I42" s="28">
        <v>52</v>
      </c>
      <c r="J42" s="28">
        <v>40</v>
      </c>
      <c r="K42" s="5">
        <f>I42*J42</f>
        <v>2080</v>
      </c>
      <c r="L42" s="83">
        <v>0.1</v>
      </c>
      <c r="M42" s="5">
        <f>K42*L42</f>
        <v>208</v>
      </c>
      <c r="N42" s="5"/>
      <c r="O42" s="66">
        <f>K42*F42</f>
        <v>24980.799999999999</v>
      </c>
      <c r="P42" s="66">
        <f>M42*G42</f>
        <v>3747.12</v>
      </c>
      <c r="Q42" s="5"/>
      <c r="R42" s="66">
        <f>O42*B42</f>
        <v>24980.799999999999</v>
      </c>
      <c r="S42" s="66">
        <f>P42*B42</f>
        <v>3747.12</v>
      </c>
      <c r="T42" s="5"/>
      <c r="U42" s="17">
        <f>R42+S42</f>
        <v>28727.919999999998</v>
      </c>
      <c r="V42" s="67">
        <f>V30</f>
        <v>0.36</v>
      </c>
      <c r="W42" s="66">
        <f>U42*V42</f>
        <v>10342.0512</v>
      </c>
      <c r="X42" s="17">
        <f>U42+W42</f>
        <v>39069.9712</v>
      </c>
      <c r="Y42" s="5"/>
      <c r="Z42" s="27">
        <v>0</v>
      </c>
      <c r="AA42" s="66">
        <f>Z42*B42</f>
        <v>0</v>
      </c>
    </row>
    <row r="43" spans="1:29" x14ac:dyDescent="0.2">
      <c r="A43" s="5" t="s">
        <v>187</v>
      </c>
      <c r="B43" s="28">
        <v>1</v>
      </c>
      <c r="C43" s="5" t="s">
        <v>204</v>
      </c>
      <c r="D43" s="108" t="s">
        <v>259</v>
      </c>
      <c r="E43" s="5"/>
      <c r="F43" s="26">
        <v>12.01</v>
      </c>
      <c r="G43" s="65">
        <f>F43*1.5</f>
        <v>18.015000000000001</v>
      </c>
      <c r="H43" s="5"/>
      <c r="I43" s="28">
        <v>52</v>
      </c>
      <c r="J43" s="28">
        <v>40</v>
      </c>
      <c r="K43" s="5">
        <f>I43*J43</f>
        <v>2080</v>
      </c>
      <c r="L43" s="83">
        <v>0.1</v>
      </c>
      <c r="M43" s="5">
        <f>K43*L43</f>
        <v>208</v>
      </c>
      <c r="N43" s="5"/>
      <c r="O43" s="66">
        <f>K43*F43</f>
        <v>24980.799999999999</v>
      </c>
      <c r="P43" s="66">
        <f>M43*G43</f>
        <v>3747.12</v>
      </c>
      <c r="Q43" s="5"/>
      <c r="R43" s="66">
        <f>O43*B43</f>
        <v>24980.799999999999</v>
      </c>
      <c r="S43" s="66">
        <f>P43*B43</f>
        <v>3747.12</v>
      </c>
      <c r="T43" s="5"/>
      <c r="U43" s="17">
        <f>R43+S43</f>
        <v>28727.919999999998</v>
      </c>
      <c r="V43" s="67">
        <f>V31</f>
        <v>0.36</v>
      </c>
      <c r="W43" s="66">
        <f>U43*V43</f>
        <v>10342.0512</v>
      </c>
      <c r="X43" s="17">
        <f>U43+W43</f>
        <v>39069.9712</v>
      </c>
      <c r="Y43" s="5"/>
      <c r="Z43" s="27">
        <v>0</v>
      </c>
      <c r="AA43" s="66">
        <f>Z43*B43</f>
        <v>0</v>
      </c>
    </row>
    <row r="44" spans="1:29" x14ac:dyDescent="0.2">
      <c r="A44" t="s">
        <v>187</v>
      </c>
      <c r="B44" s="30">
        <v>1</v>
      </c>
      <c r="C44" t="s">
        <v>204</v>
      </c>
      <c r="D44" s="108" t="s">
        <v>259</v>
      </c>
      <c r="F44" s="26">
        <v>12.01</v>
      </c>
      <c r="G44" s="12">
        <f>F44*1.5</f>
        <v>18.015000000000001</v>
      </c>
      <c r="I44" s="28">
        <v>52</v>
      </c>
      <c r="J44" s="28">
        <v>40</v>
      </c>
      <c r="K44">
        <f>I44*J44</f>
        <v>2080</v>
      </c>
      <c r="L44" s="83">
        <v>0.1</v>
      </c>
      <c r="M44">
        <f>K44*L44</f>
        <v>208</v>
      </c>
      <c r="O44" s="15">
        <f>K44*F44</f>
        <v>24980.799999999999</v>
      </c>
      <c r="P44" s="15">
        <f>M44*G44</f>
        <v>3747.12</v>
      </c>
      <c r="R44" s="15">
        <f>O44*B44</f>
        <v>24980.799999999999</v>
      </c>
      <c r="S44" s="15">
        <f>P44*B44</f>
        <v>3747.12</v>
      </c>
      <c r="U44" s="18">
        <f>R44+S44</f>
        <v>28727.919999999998</v>
      </c>
      <c r="V44" s="21">
        <f>V31</f>
        <v>0.36</v>
      </c>
      <c r="W44" s="15">
        <f>U44*V44</f>
        <v>10342.0512</v>
      </c>
      <c r="X44" s="18">
        <f>U44+W44</f>
        <v>39069.9712</v>
      </c>
      <c r="Z44" s="27">
        <v>0</v>
      </c>
      <c r="AA44" s="23">
        <f>Z44*B44</f>
        <v>0</v>
      </c>
    </row>
    <row r="45" spans="1:29" x14ac:dyDescent="0.2">
      <c r="B45">
        <f>SUM(B18:B44)</f>
        <v>27</v>
      </c>
      <c r="F45" s="12"/>
      <c r="G45" s="12"/>
      <c r="P45" s="15"/>
      <c r="S45" s="15"/>
      <c r="U45" s="17">
        <f>SUM(U18:U44)</f>
        <v>1417405.8799999997</v>
      </c>
      <c r="V45" s="21"/>
      <c r="W45" s="15">
        <f>SUM(W18:W44)</f>
        <v>456266.1167999999</v>
      </c>
      <c r="X45" s="17">
        <f>SUM(X18:X44)</f>
        <v>1873671.9968000001</v>
      </c>
      <c r="Z45" s="15"/>
      <c r="AA45" s="15">
        <f>SUM(AA18:AA44)</f>
        <v>0</v>
      </c>
    </row>
    <row r="46" spans="1:29" x14ac:dyDescent="0.2">
      <c r="F46" s="12"/>
      <c r="G46" s="12"/>
      <c r="P46" s="15"/>
      <c r="S46" s="15"/>
      <c r="U46" s="2"/>
      <c r="V46" s="21"/>
      <c r="X46" s="2"/>
    </row>
    <row r="47" spans="1:29" x14ac:dyDescent="0.2">
      <c r="A47" t="s">
        <v>185</v>
      </c>
      <c r="B47" s="28">
        <v>1</v>
      </c>
      <c r="C47" t="s">
        <v>208</v>
      </c>
      <c r="E47" s="27">
        <v>72800</v>
      </c>
      <c r="F47" s="12"/>
      <c r="G47" s="12"/>
      <c r="P47" s="15"/>
      <c r="S47" s="15"/>
      <c r="U47" s="17">
        <f>E47</f>
        <v>72800</v>
      </c>
      <c r="V47" s="21">
        <v>0.36</v>
      </c>
      <c r="W47" s="15">
        <f>U47*V47</f>
        <v>26208</v>
      </c>
      <c r="X47" s="17">
        <f>U47+W47</f>
        <v>99008</v>
      </c>
      <c r="Z47" s="27">
        <v>0</v>
      </c>
      <c r="AA47" s="15">
        <f>Z47*B47</f>
        <v>0</v>
      </c>
    </row>
    <row r="48" spans="1:29" x14ac:dyDescent="0.2">
      <c r="A48" t="s">
        <v>187</v>
      </c>
      <c r="B48" s="28">
        <v>1</v>
      </c>
      <c r="C48" t="s">
        <v>168</v>
      </c>
      <c r="D48" t="s">
        <v>264</v>
      </c>
      <c r="F48" s="26">
        <v>18.46</v>
      </c>
      <c r="G48" s="12">
        <f>F48*1.5</f>
        <v>27.69</v>
      </c>
      <c r="I48" s="28">
        <v>52</v>
      </c>
      <c r="J48" s="28">
        <v>40</v>
      </c>
      <c r="K48">
        <f>I48*J48</f>
        <v>2080</v>
      </c>
      <c r="L48" s="83">
        <v>0</v>
      </c>
      <c r="M48">
        <f>K48*L48</f>
        <v>0</v>
      </c>
      <c r="O48" s="15">
        <f>K48*F48</f>
        <v>38396.800000000003</v>
      </c>
      <c r="P48" s="15">
        <f>M48*G48</f>
        <v>0</v>
      </c>
      <c r="R48" s="15">
        <f>O48*B48</f>
        <v>38396.800000000003</v>
      </c>
      <c r="S48" s="15">
        <f>P48*B48</f>
        <v>0</v>
      </c>
      <c r="U48" s="17">
        <f>R48+S48</f>
        <v>38396.800000000003</v>
      </c>
      <c r="V48" s="21">
        <f>V44</f>
        <v>0.36</v>
      </c>
      <c r="W48" s="15">
        <f>U48*V48</f>
        <v>13822.848</v>
      </c>
      <c r="X48" s="17">
        <f>U48+W48</f>
        <v>52219.648000000001</v>
      </c>
      <c r="Z48" s="27">
        <v>0</v>
      </c>
      <c r="AA48" s="15">
        <f>Z48*B48</f>
        <v>0</v>
      </c>
    </row>
    <row r="49" spans="1:27" x14ac:dyDescent="0.2">
      <c r="A49" t="s">
        <v>187</v>
      </c>
      <c r="B49" s="30">
        <v>1</v>
      </c>
      <c r="C49" t="s">
        <v>190</v>
      </c>
      <c r="D49" t="s">
        <v>268</v>
      </c>
      <c r="F49" s="26">
        <v>17</v>
      </c>
      <c r="G49" s="12">
        <f>F49*1.5</f>
        <v>25.5</v>
      </c>
      <c r="I49" s="28">
        <v>52</v>
      </c>
      <c r="J49" s="28">
        <v>40</v>
      </c>
      <c r="K49">
        <f>I49*J49</f>
        <v>2080</v>
      </c>
      <c r="L49" s="83">
        <v>0</v>
      </c>
      <c r="M49">
        <f>K49*L49</f>
        <v>0</v>
      </c>
      <c r="O49" s="15">
        <f>K49*F49</f>
        <v>35360</v>
      </c>
      <c r="P49" s="15">
        <f>M49*G49</f>
        <v>0</v>
      </c>
      <c r="R49" s="15">
        <f>O49*B49</f>
        <v>35360</v>
      </c>
      <c r="S49" s="15">
        <f>P49*B49</f>
        <v>0</v>
      </c>
      <c r="U49" s="18">
        <f>R49+S49</f>
        <v>35360</v>
      </c>
      <c r="V49" s="21">
        <f>V48</f>
        <v>0.36</v>
      </c>
      <c r="W49" s="15">
        <f>U49*V49</f>
        <v>12729.6</v>
      </c>
      <c r="X49" s="18">
        <f>U49+W49</f>
        <v>48089.599999999999</v>
      </c>
      <c r="Z49" s="27">
        <v>0</v>
      </c>
      <c r="AA49" s="23">
        <f>Z49*B49</f>
        <v>0</v>
      </c>
    </row>
    <row r="50" spans="1:27" x14ac:dyDescent="0.2">
      <c r="B50">
        <f>SUM(B47:B49)</f>
        <v>3</v>
      </c>
      <c r="S50" s="15"/>
      <c r="U50" s="17">
        <f>SUM(U47:U49)</f>
        <v>146556.79999999999</v>
      </c>
      <c r="W50" s="15">
        <f>SUM(W47:W49)</f>
        <v>52760.447999999997</v>
      </c>
      <c r="X50" s="17">
        <f>SUM(X47:X49)</f>
        <v>199317.24799999999</v>
      </c>
      <c r="AA50" s="15">
        <f>SUM(AA47:AA49)</f>
        <v>0</v>
      </c>
    </row>
    <row r="51" spans="1:27" x14ac:dyDescent="0.2">
      <c r="U51" s="2"/>
    </row>
    <row r="52" spans="1:27" x14ac:dyDescent="0.2">
      <c r="A52" t="s">
        <v>191</v>
      </c>
      <c r="B52">
        <f>B45+B50</f>
        <v>30</v>
      </c>
      <c r="U52" s="17">
        <f>U45+U50</f>
        <v>1563962.6799999997</v>
      </c>
      <c r="W52" s="17">
        <f>W45+W50</f>
        <v>509026.56479999988</v>
      </c>
      <c r="X52" s="17">
        <f>X45+X50</f>
        <v>2072989.2448</v>
      </c>
      <c r="AA52" s="15">
        <f>AA45+AA50</f>
        <v>0</v>
      </c>
    </row>
    <row r="54" spans="1:27" x14ac:dyDescent="0.2">
      <c r="B54" s="2" t="s">
        <v>184</v>
      </c>
      <c r="U54" s="15"/>
    </row>
    <row r="55" spans="1:27" x14ac:dyDescent="0.2">
      <c r="C55" t="s">
        <v>169</v>
      </c>
    </row>
    <row r="56" spans="1:27" x14ac:dyDescent="0.2">
      <c r="C56" t="s">
        <v>170</v>
      </c>
    </row>
    <row r="57" spans="1:27" x14ac:dyDescent="0.2">
      <c r="C57" t="s">
        <v>171</v>
      </c>
    </row>
    <row r="58" spans="1:27" x14ac:dyDescent="0.2">
      <c r="C58" t="s">
        <v>172</v>
      </c>
    </row>
    <row r="59" spans="1:27" x14ac:dyDescent="0.2">
      <c r="C59">
        <v>5</v>
      </c>
      <c r="E59" t="s">
        <v>177</v>
      </c>
      <c r="F59">
        <v>2</v>
      </c>
      <c r="G59" t="s">
        <v>174</v>
      </c>
    </row>
    <row r="60" spans="1:27" x14ac:dyDescent="0.2">
      <c r="C60">
        <v>15</v>
      </c>
      <c r="E60" t="s">
        <v>177</v>
      </c>
      <c r="F60">
        <v>3</v>
      </c>
      <c r="G60" t="s">
        <v>174</v>
      </c>
    </row>
    <row r="61" spans="1:27" x14ac:dyDescent="0.2">
      <c r="C61" s="14" t="s">
        <v>173</v>
      </c>
      <c r="D61" s="14"/>
      <c r="E61" t="s">
        <v>177</v>
      </c>
      <c r="F61">
        <v>4</v>
      </c>
      <c r="G61" t="s">
        <v>174</v>
      </c>
    </row>
    <row r="62" spans="1:27" x14ac:dyDescent="0.2">
      <c r="C62" t="s">
        <v>175</v>
      </c>
      <c r="E62" t="s">
        <v>176</v>
      </c>
    </row>
    <row r="64" spans="1:27" x14ac:dyDescent="0.2">
      <c r="C64" s="11" t="s">
        <v>178</v>
      </c>
      <c r="D64" s="11"/>
    </row>
    <row r="65" spans="1:5" x14ac:dyDescent="0.2">
      <c r="C65" t="s">
        <v>183</v>
      </c>
      <c r="E65" s="24">
        <v>20000</v>
      </c>
    </row>
    <row r="66" spans="1:5" x14ac:dyDescent="0.2">
      <c r="C66" t="s">
        <v>182</v>
      </c>
      <c r="E66" s="15">
        <v>12000</v>
      </c>
    </row>
    <row r="67" spans="1:5" x14ac:dyDescent="0.2">
      <c r="C67" t="s">
        <v>181</v>
      </c>
      <c r="E67" s="15">
        <v>8000</v>
      </c>
    </row>
    <row r="68" spans="1:5" x14ac:dyDescent="0.2">
      <c r="C68" t="s">
        <v>179</v>
      </c>
      <c r="E68" s="15">
        <v>7000</v>
      </c>
    </row>
    <row r="69" spans="1:5" x14ac:dyDescent="0.2">
      <c r="C69" t="s">
        <v>180</v>
      </c>
      <c r="E69" s="15">
        <v>6000</v>
      </c>
    </row>
    <row r="70" spans="1:5" x14ac:dyDescent="0.2">
      <c r="C70" t="s">
        <v>204</v>
      </c>
      <c r="E70" s="15">
        <v>4000</v>
      </c>
    </row>
    <row r="72" spans="1:5" x14ac:dyDescent="0.2">
      <c r="A72" s="20" t="s">
        <v>205</v>
      </c>
    </row>
    <row r="73" spans="1:5" x14ac:dyDescent="0.2">
      <c r="A73" t="s">
        <v>273</v>
      </c>
    </row>
    <row r="74" spans="1:5" x14ac:dyDescent="0.2">
      <c r="A74" t="s">
        <v>274</v>
      </c>
    </row>
  </sheetData>
  <pageMargins left="0.75" right="0.75" top="1" bottom="1" header="0.5" footer="0.5"/>
  <pageSetup scale="35"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C4" sqref="C4:J4"/>
    </sheetView>
  </sheetViews>
  <sheetFormatPr defaultRowHeight="12.75" x14ac:dyDescent="0.2"/>
  <cols>
    <col min="1" max="1" width="23.5703125" customWidth="1"/>
  </cols>
  <sheetData>
    <row r="2" spans="1:10" x14ac:dyDescent="0.2">
      <c r="A2" t="s">
        <v>226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</row>
    <row r="3" spans="1:10" x14ac:dyDescent="0.2">
      <c r="A3" t="s">
        <v>227</v>
      </c>
      <c r="B3" t="s">
        <v>228</v>
      </c>
      <c r="C3" s="64">
        <v>2.9000000000000001E-2</v>
      </c>
      <c r="D3" s="64">
        <v>2.8000000000000001E-2</v>
      </c>
      <c r="E3" s="64">
        <v>2.9000000000000001E-2</v>
      </c>
      <c r="F3" s="64">
        <v>2.8500000000000001E-2</v>
      </c>
      <c r="G3" s="64">
        <v>2.8000000000000001E-2</v>
      </c>
      <c r="H3" s="64">
        <v>2.7199999999999998E-2</v>
      </c>
      <c r="I3" s="64">
        <v>2.6700000000000002E-2</v>
      </c>
      <c r="J3" s="64">
        <v>2.6200000000000001E-2</v>
      </c>
    </row>
    <row r="4" spans="1:10" x14ac:dyDescent="0.2">
      <c r="A4" t="s">
        <v>229</v>
      </c>
      <c r="B4" t="s">
        <v>228</v>
      </c>
      <c r="C4" s="64">
        <f>C3</f>
        <v>2.9000000000000001E-2</v>
      </c>
      <c r="D4" s="64">
        <f>C4+D3</f>
        <v>5.7000000000000002E-2</v>
      </c>
      <c r="E4" s="64">
        <f t="shared" ref="E4:J4" si="0">D4+E3</f>
        <v>8.6000000000000007E-2</v>
      </c>
      <c r="F4" s="64">
        <f t="shared" si="0"/>
        <v>0.1145</v>
      </c>
      <c r="G4" s="64">
        <f t="shared" si="0"/>
        <v>0.14250000000000002</v>
      </c>
      <c r="H4" s="64">
        <f t="shared" si="0"/>
        <v>0.16970000000000002</v>
      </c>
      <c r="I4" s="64">
        <f t="shared" si="0"/>
        <v>0.19640000000000002</v>
      </c>
      <c r="J4" s="64">
        <f t="shared" si="0"/>
        <v>0.22260000000000002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Lumberton O&amp;M</vt:lpstr>
      <vt:lpstr>Elizabethtown O&amp;M</vt:lpstr>
      <vt:lpstr>Power Plant Payroll</vt:lpstr>
      <vt:lpstr>Inflation</vt:lpstr>
      <vt:lpstr>'Elizabethtown O&amp;M'!Print_Area</vt:lpstr>
      <vt:lpstr>'Lumberton O&amp;M'!Print_Area</vt:lpstr>
      <vt:lpstr>'Power Plant Payroll'!Print_Area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dbeach</dc:creator>
  <cp:lastModifiedBy>Jan Havlíček</cp:lastModifiedBy>
  <cp:lastPrinted>2001-01-11T17:44:40Z</cp:lastPrinted>
  <dcterms:created xsi:type="dcterms:W3CDTF">2000-12-13T21:32:33Z</dcterms:created>
  <dcterms:modified xsi:type="dcterms:W3CDTF">2023-09-15T16:33:08Z</dcterms:modified>
</cp:coreProperties>
</file>