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3FC6B3CA-1B82-407F-969A-54D2D2339CBC}" xr6:coauthVersionLast="47" xr6:coauthVersionMax="47" xr10:uidLastSave="{00000000-0000-0000-0000-000000000000}"/>
  <bookViews>
    <workbookView xWindow="-120" yWindow="-120" windowWidth="38640" windowHeight="15720" tabRatio="707"/>
  </bookViews>
  <sheets>
    <sheet name="Exhibit A" sheetId="3" r:id="rId1"/>
  </sheets>
  <definedNames>
    <definedName name="_xlnm._FilterDatabase" localSheetId="0" hidden="1">'Exhibit A'!$C$2:$O$152</definedName>
    <definedName name="benchdata">'Exhibit A'!#REF!</definedName>
    <definedName name="FM">'Exhibit A'!#REF!</definedName>
    <definedName name="INDEXPRICES">#REF!</definedName>
    <definedName name="nomandtotaldata">'Exhibit A'!#REF!</definedName>
    <definedName name="nomdata">'Exhibit A'!#REF!</definedName>
    <definedName name="nomexbdata">'Exhibit A'!$C$6:$O$165</definedName>
    <definedName name="nomvardata">'Exhibit A'!#REF!</definedName>
    <definedName name="nomvolandval">'Exhibit A'!#REF!</definedName>
    <definedName name="pricediff">#REF!</definedName>
    <definedName name="pricenumandbench">#REF!</definedName>
    <definedName name="_xlnm.Print_Area" localSheetId="0">'Exhibit A'!$A$1:$O$186</definedName>
    <definedName name="_xlnm.Print_Titles" localSheetId="0">'Exhibit A'!$1:$6</definedName>
    <definedName name="useprice">#REF!</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7" i="3" l="1"/>
  <c r="M8" i="3"/>
  <c r="M9" i="3"/>
  <c r="M10" i="3"/>
  <c r="M13" i="3"/>
  <c r="M14" i="3"/>
  <c r="M15" i="3"/>
  <c r="M16" i="3"/>
  <c r="M18" i="3"/>
  <c r="M19" i="3"/>
  <c r="M21" i="3"/>
  <c r="M22" i="3"/>
  <c r="M24" i="3"/>
  <c r="M25" i="3"/>
  <c r="M26" i="3"/>
  <c r="M27" i="3"/>
  <c r="M30" i="3"/>
  <c r="M31" i="3"/>
  <c r="M32" i="3"/>
  <c r="M33" i="3"/>
  <c r="M34" i="3"/>
  <c r="M35" i="3"/>
  <c r="M36" i="3"/>
  <c r="M37" i="3"/>
  <c r="M38" i="3"/>
  <c r="M41" i="3"/>
  <c r="M42" i="3"/>
  <c r="M43" i="3"/>
  <c r="M44" i="3"/>
  <c r="M45" i="3"/>
  <c r="M46" i="3"/>
  <c r="M47" i="3"/>
  <c r="M48" i="3"/>
  <c r="M50" i="3"/>
  <c r="M51" i="3"/>
  <c r="M52" i="3"/>
  <c r="M53" i="3"/>
  <c r="M54" i="3"/>
  <c r="M55" i="3"/>
  <c r="M56" i="3"/>
  <c r="M57" i="3"/>
  <c r="M59" i="3"/>
  <c r="M61" i="3"/>
  <c r="M62" i="3"/>
  <c r="M63" i="3"/>
  <c r="M64" i="3"/>
  <c r="M66" i="3"/>
  <c r="M67" i="3"/>
  <c r="M69" i="3"/>
  <c r="M70" i="3"/>
  <c r="M72" i="3"/>
  <c r="M74" i="3"/>
  <c r="M75" i="3"/>
  <c r="M76" i="3"/>
  <c r="M77" i="3"/>
  <c r="M78" i="3"/>
  <c r="M79" i="3"/>
  <c r="M80" i="3"/>
  <c r="M81" i="3"/>
  <c r="M82" i="3"/>
  <c r="M84" i="3"/>
  <c r="M91" i="3"/>
  <c r="M92" i="3"/>
  <c r="M93" i="3"/>
  <c r="M94" i="3"/>
  <c r="M95"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G129" i="3"/>
  <c r="M129" i="3"/>
  <c r="M130" i="3"/>
  <c r="M131" i="3"/>
  <c r="M132" i="3"/>
  <c r="M133" i="3"/>
  <c r="M134" i="3"/>
  <c r="M136" i="3"/>
  <c r="M138" i="3"/>
  <c r="M140" i="3"/>
  <c r="M141" i="3"/>
  <c r="M144" i="3"/>
  <c r="M145" i="3"/>
  <c r="M146" i="3"/>
  <c r="M147" i="3"/>
  <c r="M148" i="3"/>
  <c r="M150" i="3"/>
  <c r="M151" i="3"/>
  <c r="M152" i="3"/>
  <c r="M153" i="3"/>
  <c r="M154" i="3"/>
  <c r="M155" i="3"/>
  <c r="M156" i="3"/>
  <c r="M157" i="3"/>
  <c r="M158" i="3"/>
  <c r="M159" i="3"/>
  <c r="M160" i="3"/>
  <c r="M161" i="3"/>
  <c r="M162" i="3"/>
  <c r="M164" i="3"/>
  <c r="F165" i="3"/>
</calcChain>
</file>

<file path=xl/sharedStrings.xml><?xml version="1.0" encoding="utf-8"?>
<sst xmlns="http://schemas.openxmlformats.org/spreadsheetml/2006/main" count="2096" uniqueCount="648">
  <si>
    <t>Pipeline</t>
  </si>
  <si>
    <t>Ozark Gas Transmission</t>
  </si>
  <si>
    <t>Ruston Field</t>
  </si>
  <si>
    <t>San Leon Field</t>
  </si>
  <si>
    <t>Strong City Field</t>
  </si>
  <si>
    <t>Lone Star Gas</t>
  </si>
  <si>
    <t>Various</t>
  </si>
  <si>
    <t>Waskom Field</t>
  </si>
  <si>
    <t>Sligo Field</t>
  </si>
  <si>
    <t>Southern Natural Gas</t>
  </si>
  <si>
    <t>Vermilion 68</t>
  </si>
  <si>
    <t>Vermilion 112 @ 131</t>
  </si>
  <si>
    <t>Brazos 439</t>
  </si>
  <si>
    <t>Brazos 377</t>
  </si>
  <si>
    <t>Brazos 397</t>
  </si>
  <si>
    <t>Brazos 399</t>
  </si>
  <si>
    <t>Brazos 416</t>
  </si>
  <si>
    <t>Brazos 432</t>
  </si>
  <si>
    <t>Brazos 515</t>
  </si>
  <si>
    <t>Brazos 552</t>
  </si>
  <si>
    <t>SMI 235</t>
  </si>
  <si>
    <t>Main Pass 69</t>
  </si>
  <si>
    <t>Main Pass 75</t>
  </si>
  <si>
    <t>West Cameron 202</t>
  </si>
  <si>
    <t>Eugene Island 45</t>
  </si>
  <si>
    <t>Brazos A-21</t>
  </si>
  <si>
    <t>Brazos A-21 B</t>
  </si>
  <si>
    <t>Main Pass 175</t>
  </si>
  <si>
    <t>HIOS</t>
  </si>
  <si>
    <t>High Island A-560</t>
  </si>
  <si>
    <t>Colorado Interstate Gas</t>
  </si>
  <si>
    <t>Questar</t>
  </si>
  <si>
    <t>Lockridge</t>
  </si>
  <si>
    <t>Hiawatha Field</t>
  </si>
  <si>
    <t xml:space="preserve">Strong City Fld </t>
  </si>
  <si>
    <t>High Island 339/340 A</t>
  </si>
  <si>
    <t>Columbia Gulf Trans.</t>
  </si>
  <si>
    <t>Galveston  273/283 Blue Dolphin</t>
  </si>
  <si>
    <t>East Texas Gas Systems</t>
  </si>
  <si>
    <t>Watonga Chickasha</t>
  </si>
  <si>
    <t>Ruston &amp; Calhoun Fields</t>
  </si>
  <si>
    <t>Shugart Field, NW</t>
  </si>
  <si>
    <t>ONG,ANR,PEPL,WNG,Transok,Enogex</t>
  </si>
  <si>
    <t>Canyon City Fld &amp; Strong City Fld</t>
  </si>
  <si>
    <t>Oak Hill via Fuels Cotton Valley</t>
  </si>
  <si>
    <t>Buffalo Wallow</t>
  </si>
  <si>
    <t>KN Westex @ Westar Transmission</t>
  </si>
  <si>
    <t>Koch Gateway  Pipeline</t>
  </si>
  <si>
    <t>Chatman,Murff, Roy Sec 18</t>
  </si>
  <si>
    <t>Newman C.P.</t>
  </si>
  <si>
    <t>Harris Hardin 2</t>
  </si>
  <si>
    <t>S.S. Harris C.P.</t>
  </si>
  <si>
    <t>Neal John 3</t>
  </si>
  <si>
    <t>Neal John 2</t>
  </si>
  <si>
    <t>Armstrong &amp; Rogers GU</t>
  </si>
  <si>
    <t>Neal C.P.</t>
  </si>
  <si>
    <t>Koch Midstream</t>
  </si>
  <si>
    <t>Laneville via Energy Transfer</t>
  </si>
  <si>
    <t>Oakhill via Fuels Cotton Valley</t>
  </si>
  <si>
    <t>Into MidLa @ #80100, del to Sonat @#17250</t>
  </si>
  <si>
    <t>Main Pass 140</t>
  </si>
  <si>
    <t>Mustang Island 828/831</t>
  </si>
  <si>
    <t>Oasis</t>
  </si>
  <si>
    <t>OneOk Field Services</t>
  </si>
  <si>
    <t>ONG-Oklahoma Natural Gas</t>
  </si>
  <si>
    <t>Scott M 1-31</t>
  </si>
  <si>
    <t>Barby # 3 (ANR Link)</t>
  </si>
  <si>
    <t>MAP 293</t>
  </si>
  <si>
    <t>Ruger 24-32</t>
  </si>
  <si>
    <t>N.Dripping Rock 23-5</t>
  </si>
  <si>
    <t>Dripping Rock #3</t>
  </si>
  <si>
    <t>Celcius 4-1</t>
  </si>
  <si>
    <t>Celcius Drpg Rck tap,Oxy Fed. 9-1</t>
  </si>
  <si>
    <t>Sea Robin Pipeline</t>
  </si>
  <si>
    <t>South Pass 70</t>
  </si>
  <si>
    <t>South Pass 65</t>
  </si>
  <si>
    <t>Superior Pipeline @ ONG</t>
  </si>
  <si>
    <t>Canyon City SW</t>
  </si>
  <si>
    <t>Superior Pipeline</t>
  </si>
  <si>
    <t>South Pass 78 via Koch</t>
  </si>
  <si>
    <t>South Marsh Island 80</t>
  </si>
  <si>
    <t>Verm 273(271)</t>
  </si>
  <si>
    <t>South Marsh Island 244</t>
  </si>
  <si>
    <t>South Marsh Island 243 Subsea</t>
  </si>
  <si>
    <t>South Marsh Island 243 A</t>
  </si>
  <si>
    <t>South Marsh Island 255</t>
  </si>
  <si>
    <t>East Cameron 152 &amp; 138</t>
  </si>
  <si>
    <t>West Cameron 549</t>
  </si>
  <si>
    <t>West Cameron 528</t>
  </si>
  <si>
    <t>West Cameron 524</t>
  </si>
  <si>
    <t>Galveston Island 420</t>
  </si>
  <si>
    <t>Galveston Island 393</t>
  </si>
  <si>
    <t>High Island 9- L</t>
  </si>
  <si>
    <t>High Island 23- L</t>
  </si>
  <si>
    <t>High Island 98-L @ HI 178/179</t>
  </si>
  <si>
    <t>Ship Shoal 92 @112</t>
  </si>
  <si>
    <t>Eugene  Island 135</t>
  </si>
  <si>
    <t>Eugene  Island 107 &amp; 118#2</t>
  </si>
  <si>
    <t>Vermilion 76/58</t>
  </si>
  <si>
    <t>Vermilion 76/66</t>
  </si>
  <si>
    <t>Eugene  Island 105D</t>
  </si>
  <si>
    <t>Eugene  Island 100/105</t>
  </si>
  <si>
    <t>Eugene  Island 128</t>
  </si>
  <si>
    <t>Eugene  Island 126</t>
  </si>
  <si>
    <t>Transok, Inc.</t>
  </si>
  <si>
    <t>Ship Shoal 64</t>
  </si>
  <si>
    <t>TETCo</t>
  </si>
  <si>
    <t xml:space="preserve">Transco </t>
  </si>
  <si>
    <t>Gas Daily</t>
  </si>
  <si>
    <t>Location</t>
  </si>
  <si>
    <t>Stephens Plant</t>
  </si>
  <si>
    <t>Eugene Island 297</t>
  </si>
  <si>
    <t>Wilburton</t>
  </si>
  <si>
    <t>Harris Hardin # 1 &amp; #4</t>
  </si>
  <si>
    <t>Sealy &amp; Mangham wells</t>
  </si>
  <si>
    <t>Whiting 1-25,2-25,3-25</t>
  </si>
  <si>
    <t>Sandy Hook</t>
  </si>
  <si>
    <t>Grand Isle 68</t>
  </si>
  <si>
    <t>Transmission</t>
  </si>
  <si>
    <t>Gathering</t>
  </si>
  <si>
    <t>Pool 7159</t>
  </si>
  <si>
    <t>Pool 7157</t>
  </si>
  <si>
    <t>Vesco</t>
  </si>
  <si>
    <t>Venice Plant Tailgate</t>
  </si>
  <si>
    <t>Eugene Island Block 7</t>
  </si>
  <si>
    <t>East Cameron Block 38</t>
  </si>
  <si>
    <t>Metcalf, Coleman, and Bleakly</t>
  </si>
  <si>
    <t>South Pass 31 / Broken Point</t>
  </si>
  <si>
    <t>High Island A-442</t>
  </si>
  <si>
    <t>Main Pass 76</t>
  </si>
  <si>
    <t>OEI Interhub transfer (IHT) # 410</t>
  </si>
  <si>
    <t>Crawford #3</t>
  </si>
  <si>
    <t>Vermilion 114(115)</t>
  </si>
  <si>
    <t>Price</t>
  </si>
  <si>
    <t>Properties</t>
  </si>
  <si>
    <t>Delivery Point</t>
  </si>
  <si>
    <t>Adjustment</t>
  </si>
  <si>
    <t>PEPL - via American Central Gas co.</t>
  </si>
  <si>
    <t>American Central PEPL Pool 13241</t>
  </si>
  <si>
    <t>ANR via DEFS</t>
  </si>
  <si>
    <t>Doebeli 1-16, Petee 2-9</t>
  </si>
  <si>
    <t>ANR 105044</t>
  </si>
  <si>
    <t>ANR - via Manta Ray</t>
  </si>
  <si>
    <t xml:space="preserve">Ship Shoal 331 </t>
  </si>
  <si>
    <t>ANR 184272 @ SS 207</t>
  </si>
  <si>
    <t>ANR via HIOS</t>
  </si>
  <si>
    <t>Red Desert Field</t>
  </si>
  <si>
    <t>Mt Gas Red Desert Plt RD040</t>
  </si>
  <si>
    <t>Vermillion 288</t>
  </si>
  <si>
    <t>SMS  Pool P3039247</t>
  </si>
  <si>
    <t>Dow Pipeline - via Blue Dolphin</t>
  </si>
  <si>
    <t>Dow Pipeline @ Freeport BD273/283</t>
  </si>
  <si>
    <t>DIGS</t>
  </si>
  <si>
    <t xml:space="preserve">MP 198/199 </t>
  </si>
  <si>
    <t>DIGS 40940 MBPP Mtr. 8220</t>
  </si>
  <si>
    <t>DEFS - Ada</t>
  </si>
  <si>
    <t xml:space="preserve">Ada Field </t>
  </si>
  <si>
    <t>DEFS - Cyclone Mountain</t>
  </si>
  <si>
    <t>Scott M 2-31, Strange 1 &amp; 2-29</t>
  </si>
  <si>
    <t>Reliant 803782,Ozark OZ1010501, NGPL 3350</t>
  </si>
  <si>
    <t>DEFS - Ruston</t>
  </si>
  <si>
    <t xml:space="preserve">MRT West @ chev, Tetco 70181  </t>
  </si>
  <si>
    <t>Waskom Field via TGG</t>
  </si>
  <si>
    <t>Enogex, Inc - East</t>
  </si>
  <si>
    <t>SMS East Pool 88-028</t>
  </si>
  <si>
    <t>Enogex, Inc - West</t>
  </si>
  <si>
    <t>SMS West Pool 88-028</t>
  </si>
  <si>
    <t>Exxon - Conroe Plant</t>
  </si>
  <si>
    <t>Conroe Field</t>
  </si>
  <si>
    <t>Copano 2105, Koch 12844, MTP 11258, DEFS 28-2005001</t>
  </si>
  <si>
    <t>El Paso Fld Servvices - Dubach</t>
  </si>
  <si>
    <t>TGT 2632,  MRT @kerr,  TETCO 70202</t>
  </si>
  <si>
    <t>DEFS - Linam Ranch System</t>
  </si>
  <si>
    <t>NNG POI 1709, EPNG 987H</t>
  </si>
  <si>
    <t>DEFS - Okarche Plant</t>
  </si>
  <si>
    <t>HI A 560</t>
  </si>
  <si>
    <t>Houston Pipe Line</t>
  </si>
  <si>
    <t>HPL 6387</t>
  </si>
  <si>
    <t>HPL 986462 - Castle Busby</t>
  </si>
  <si>
    <t>ANR 032080110, NGPL 3971, PEPL 6132</t>
  </si>
  <si>
    <t>Koch SLN 000291</t>
  </si>
  <si>
    <t>Koch Gateway  Pipeline - Area 7</t>
  </si>
  <si>
    <t>SLN 9755 - aka Sligo Field C.P.</t>
  </si>
  <si>
    <t>Koch Gateway  Pipeline - Area 8</t>
  </si>
  <si>
    <t>SLN 1287</t>
  </si>
  <si>
    <t>SLN 9245 -  aka John Boone  #1 well</t>
  </si>
  <si>
    <t>SLN 9388</t>
  </si>
  <si>
    <t>SLN 0965</t>
  </si>
  <si>
    <t>SLN 1323</t>
  </si>
  <si>
    <t>SLN 11997</t>
  </si>
  <si>
    <t>SLN 11803 - aka Newman #1</t>
  </si>
  <si>
    <t>Oasis 25005(Preferred), Lone Star,Westar; PG&amp;E,Tufco</t>
  </si>
  <si>
    <t>Lone Star 035744 aka Alfred Taylor</t>
  </si>
  <si>
    <t>Lone Star 042552 aka McAnally C.P.</t>
  </si>
  <si>
    <t>MidLa  into Sonat - DEFS Processes</t>
  </si>
  <si>
    <t>MOPS 840 - wellhead</t>
  </si>
  <si>
    <t>NGPL - via KN Westex</t>
  </si>
  <si>
    <t>Goad - Hemphill, Co Tx</t>
  </si>
  <si>
    <t>NGPL PIN 36120 GID 5907</t>
  </si>
  <si>
    <t>NGPL - via OneOk Fld Ser</t>
  </si>
  <si>
    <t>NGPL - via Bear Paw</t>
  </si>
  <si>
    <t>Zybach 1-11</t>
  </si>
  <si>
    <t>NGPL PIN 5361</t>
  </si>
  <si>
    <t>NGPL - via Transok</t>
  </si>
  <si>
    <t>Treadwell 1-8</t>
  </si>
  <si>
    <t>NGPL PIN 6506</t>
  </si>
  <si>
    <t>NGPL - via Verasdo</t>
  </si>
  <si>
    <t xml:space="preserve">Townsend Fld </t>
  </si>
  <si>
    <t>NGPL PIN 36141</t>
  </si>
  <si>
    <t>NGPL - via New Waskom GG / TGG</t>
  </si>
  <si>
    <t>NGPL PIN 5590</t>
  </si>
  <si>
    <t>NGPL - via Koch (SFS)</t>
  </si>
  <si>
    <t>Oak Hill Field</t>
  </si>
  <si>
    <t>Koch Midstream to NGPL PIN 6298</t>
  </si>
  <si>
    <t>Transco 2126 (NNG @ 53064)</t>
  </si>
  <si>
    <t>Transco 2127 (NNG @ 53064)</t>
  </si>
  <si>
    <t>Transco 6236 (NNG @ 7682)</t>
  </si>
  <si>
    <t>Gomez field</t>
  </si>
  <si>
    <t>WGR - Gomez Plant Oasis 4466, PG&amp;E</t>
  </si>
  <si>
    <t>Quito field</t>
  </si>
  <si>
    <t>Richardson - Mi Vida Plant Oasis 3350</t>
  </si>
  <si>
    <t>Contract DU-7733/4-TA</t>
  </si>
  <si>
    <t>Contract DU-8407/8-TA</t>
  </si>
  <si>
    <t>Contract DU-7424/5-TA</t>
  </si>
  <si>
    <t>Sweeney 2-24, Jonas 2-23</t>
  </si>
  <si>
    <t>DEFS Kingfisher Plant S-0031, PEPL, ANR</t>
  </si>
  <si>
    <t>Smallwood 2-30</t>
  </si>
  <si>
    <t>Warrel Heritage Gas Svcs - ONG 85-155</t>
  </si>
  <si>
    <t>OZ 1013601</t>
  </si>
  <si>
    <t>OZ 1028901</t>
  </si>
  <si>
    <t>PEPL 6289</t>
  </si>
  <si>
    <t>South Pool 795</t>
  </si>
  <si>
    <t>Ruston Pool 680</t>
  </si>
  <si>
    <t>Flex  Pool 2156</t>
  </si>
  <si>
    <t>West  Pool 1595</t>
  </si>
  <si>
    <t>E. Amber Pool 797</t>
  </si>
  <si>
    <t>Sea Robin 004756</t>
  </si>
  <si>
    <t>Dow Chemical #1,Carol,Payne</t>
  </si>
  <si>
    <t>Sonat 18300</t>
  </si>
  <si>
    <t>Sonat 21100</t>
  </si>
  <si>
    <t xml:space="preserve">ONG (97-075), Transok </t>
  </si>
  <si>
    <t>ONG (97-026), Transok</t>
  </si>
  <si>
    <t>CGT 8607877, TGP 011492</t>
  </si>
  <si>
    <t>Zone 0 - 012458</t>
  </si>
  <si>
    <t>Zeidman #2, Wharton wells</t>
  </si>
  <si>
    <t>Zone L - 012414</t>
  </si>
  <si>
    <t>Zone L - 010672</t>
  </si>
  <si>
    <t>Zone L - 012040</t>
  </si>
  <si>
    <t>Zone L - 010488</t>
  </si>
  <si>
    <t>Zone L - 011706</t>
  </si>
  <si>
    <t>Zone L - 011317</t>
  </si>
  <si>
    <t>Zone L - 011395</t>
  </si>
  <si>
    <t>Zone L - 011844</t>
  </si>
  <si>
    <t>Zone L - 011135</t>
  </si>
  <si>
    <t>Zone L - 011750</t>
  </si>
  <si>
    <t>Zone L - 011308</t>
  </si>
  <si>
    <t>Stockman Field</t>
  </si>
  <si>
    <t>TETCo 71706</t>
  </si>
  <si>
    <t>TETCo 72870</t>
  </si>
  <si>
    <t>TETCo 73026</t>
  </si>
  <si>
    <t>TETCo 73084</t>
  </si>
  <si>
    <t>TETCo 73169</t>
  </si>
  <si>
    <t>TETCo 73155</t>
  </si>
  <si>
    <t>Meter 9537</t>
  </si>
  <si>
    <t>Meter 6801,  RP 9537</t>
  </si>
  <si>
    <t>Meter 3612,  RP 1610</t>
  </si>
  <si>
    <t>Meter 8073, RP 1631</t>
  </si>
  <si>
    <t>Meter 5596, RP 1621</t>
  </si>
  <si>
    <t>Transco  -OEI Processing</t>
  </si>
  <si>
    <t>Meter 5016,  RP 0096</t>
  </si>
  <si>
    <t>Meter 9027, RP 0096</t>
  </si>
  <si>
    <t>Meter 8669, RP 8670</t>
  </si>
  <si>
    <t>Meter 0640, RP 9739</t>
  </si>
  <si>
    <t>Meter 9250, RP 9249</t>
  </si>
  <si>
    <t>Meter 2328, RP 0038</t>
  </si>
  <si>
    <t>Meter 4925, RP 0080</t>
  </si>
  <si>
    <t>Meter 7883, RP 11395</t>
  </si>
  <si>
    <t>Meter 0448, RP 2597</t>
  </si>
  <si>
    <t>Transco  -DEFS Processing</t>
  </si>
  <si>
    <t>Meter 0004, RP 2254</t>
  </si>
  <si>
    <t>Meter 6788, RP 2250</t>
  </si>
  <si>
    <t>Meter 6961,  RP 2424</t>
  </si>
  <si>
    <t>Meter 9018,  RP 2824</t>
  </si>
  <si>
    <t>Strong City via DEFS</t>
  </si>
  <si>
    <t>South Tim 277 @ 280</t>
  </si>
  <si>
    <t>TGC 82576 - Ocean</t>
  </si>
  <si>
    <t>TGC 82615</t>
  </si>
  <si>
    <t xml:space="preserve">Williams </t>
  </si>
  <si>
    <t>Hemphill Field, Hobart Ranch Plnt</t>
  </si>
  <si>
    <t>Seminole 24339, WNG 16330, KN 001553</t>
  </si>
  <si>
    <t>Koch Midstream Quivera into TGP 050105</t>
  </si>
  <si>
    <t>Transco via Sea Robin</t>
  </si>
  <si>
    <t>Sea Robin 4760 delivered to Transco RP 6840</t>
  </si>
  <si>
    <t>Mtr 402. Koch lateral to Sonat 602300</t>
  </si>
  <si>
    <t>HIA-442</t>
  </si>
  <si>
    <t>SLN 21001</t>
  </si>
  <si>
    <t>Townsend Fld via Saunders plant</t>
  </si>
  <si>
    <t>Est GAFS</t>
  </si>
  <si>
    <t>Upstrm K</t>
  </si>
  <si>
    <t>Notes</t>
  </si>
  <si>
    <t>100358</t>
  </si>
  <si>
    <t>Amer Central Upstream Contract</t>
  </si>
  <si>
    <t xml:space="preserve"> </t>
  </si>
  <si>
    <t>305412</t>
  </si>
  <si>
    <t>Gathered on Digs  from MP 198/199 mtr # 40940</t>
  </si>
  <si>
    <t>2375/2376</t>
  </si>
  <si>
    <t>OEI shipper contract on Bear Paw is 4209-6000</t>
  </si>
  <si>
    <t>Gatherer provides GAFS del split monthly</t>
  </si>
  <si>
    <t>Comes into NNG capacity subsea @ BA451</t>
  </si>
  <si>
    <t>On 26" Ogla Lateral</t>
  </si>
  <si>
    <t>ONG (97-026)</t>
  </si>
  <si>
    <t>14783</t>
  </si>
  <si>
    <t>Gas processed at Cameron Meadows for OEI acct</t>
  </si>
  <si>
    <t>processed at N TBone for OEI acct</t>
  </si>
  <si>
    <t>processed at N TBone for DEFS acct</t>
  </si>
  <si>
    <t>Koch, Columbia Gulf and Tetco interconnects</t>
  </si>
  <si>
    <t>Townsend Fld (Brunson, etc)</t>
  </si>
  <si>
    <t>NGPL PIN 1759</t>
  </si>
  <si>
    <t>Eugene Island 108</t>
  </si>
  <si>
    <t>Grand Isle 116</t>
  </si>
  <si>
    <t>Meter 2729  RP 0443</t>
  </si>
  <si>
    <t xml:space="preserve">Gas transferred from New Waskom pool </t>
  </si>
  <si>
    <t>Transco - via Manta Ray</t>
  </si>
  <si>
    <t xml:space="preserve">Richardson - Mi Vida Plant </t>
  </si>
  <si>
    <t>TETCo 70191</t>
  </si>
  <si>
    <t>DEFS Sherman Plant ANR SW 103702T</t>
  </si>
  <si>
    <t>SLN 10681 - aka  Thomkins Spenser</t>
  </si>
  <si>
    <t>Bink  - Beckham Co.</t>
  </si>
  <si>
    <t>NGPL PIN 5348</t>
  </si>
  <si>
    <t>Contract  DU-8260-TA (Durham)</t>
  </si>
  <si>
    <t>07453511 - MAP 23</t>
  </si>
  <si>
    <t>080250112 - MAP 23</t>
  </si>
  <si>
    <t>039558500 - MAP 23</t>
  </si>
  <si>
    <t>002334 - MAP 23</t>
  </si>
  <si>
    <t>Imbalance Meter - MAP 23</t>
  </si>
  <si>
    <t>Waskom Plt  via New Waskom GG</t>
  </si>
  <si>
    <t>Niles Field / Lookeba</t>
  </si>
  <si>
    <t>TWPL POI 500220 - Hammon mtr 58647</t>
  </si>
  <si>
    <t>Zone L - 12505</t>
  </si>
  <si>
    <t>Meter 0601, RP 2748</t>
  </si>
  <si>
    <t>Trunkline</t>
  </si>
  <si>
    <t>Neal Common SU</t>
  </si>
  <si>
    <t>TXL 82610</t>
  </si>
  <si>
    <t>Tx Gas 9866</t>
  </si>
  <si>
    <t>Gas going into ANR and processed at Eunice DETM's vol is net</t>
  </si>
  <si>
    <t>Gas going into ANR</t>
  </si>
  <si>
    <t>JR Pounds- Dexter Rec Stn</t>
  </si>
  <si>
    <t>MRT @ slgo, TETCO 70970,TGT 2760,Koch 4089</t>
  </si>
  <si>
    <t>High Island 264</t>
  </si>
  <si>
    <t>HIA264</t>
  </si>
  <si>
    <t>Vol is net of PTR</t>
  </si>
  <si>
    <t>meter 20816 prev. 1757 - aka Henderson Field C.P.</t>
  </si>
  <si>
    <t>ANR via HIOS and UTOS</t>
  </si>
  <si>
    <t>HI 339/340 HIOS and UTOS when WC 167 is unavailable</t>
  </si>
  <si>
    <t>HI 339/340 via ANR  108238</t>
  </si>
  <si>
    <t>Ada Plant into Pelicoe  to TGT</t>
  </si>
  <si>
    <t>Nautilus Pipeline Company</t>
  </si>
  <si>
    <t>Naut # 992200 via Manta Ray at SS207</t>
  </si>
  <si>
    <t>OEI Hub Agmt # 449</t>
  </si>
  <si>
    <t>Hamman &amp; Anderson GU 1-2</t>
  </si>
  <si>
    <t>Meter 91672  RP4183</t>
  </si>
  <si>
    <t>High Island A-329</t>
  </si>
  <si>
    <t>Zone 1 - 12192</t>
  </si>
  <si>
    <t>San Salvador (CNG #1)</t>
  </si>
  <si>
    <t>Zone 0 - 12511</t>
  </si>
  <si>
    <t>Ivan Field</t>
  </si>
  <si>
    <t>Miller &amp; Sturlese</t>
  </si>
  <si>
    <t>TGT 9539 preferred. Alts: REGT 009605, MRT  MTHN, KGP 4283</t>
  </si>
  <si>
    <t>Derrick Federal 3&amp;4</t>
  </si>
  <si>
    <t>Agave/TWPL IC @ Buffalo Valley ( TW POI 500307)</t>
  </si>
  <si>
    <t>Well expected to come on line around 6/27 -7/10/01 at 2800 - 3100/d</t>
  </si>
  <si>
    <t>EXHIBIT  "A"</t>
  </si>
  <si>
    <t>REQUEST FOR BID</t>
  </si>
  <si>
    <t>Avails is total, OEI PTR= 918, Dynegy PTR=230, Residue=8506</t>
  </si>
  <si>
    <t>Avails is total, OEI PTR= 6766, Residue=27063</t>
  </si>
  <si>
    <t>Chalkley (Garrison)</t>
  </si>
  <si>
    <t>TETCo 72355 at West Cam 570</t>
  </si>
  <si>
    <t>Reliant 805228 South Zone</t>
  </si>
  <si>
    <t>TETCo 72488</t>
  </si>
  <si>
    <t xml:space="preserve">Wilson #1 Well </t>
  </si>
  <si>
    <t>Used when TGPL unavailable</t>
  </si>
  <si>
    <t>NOTE Property on divestiture list may not be available for sale</t>
  </si>
  <si>
    <t>TGT via Bayou South</t>
  </si>
  <si>
    <t>NGPL  PIN 438</t>
  </si>
  <si>
    <t>Zone 0 - 011911</t>
  </si>
  <si>
    <t xml:space="preserve">TGPL/ Columbia Gulf via Koch </t>
  </si>
  <si>
    <t>TGPL 100 leg zn 0</t>
  </si>
  <si>
    <t>TGPL 500 leg zn L</t>
  </si>
  <si>
    <t>TGPL 800 leg zn 1</t>
  </si>
  <si>
    <t>TGPL 800 leg zn L</t>
  </si>
  <si>
    <t>TGPL 100 leg zn 0 via El Paso (PG&amp;E TX)</t>
  </si>
  <si>
    <t xml:space="preserve">Transco  </t>
  </si>
  <si>
    <t>Trunkline  - via Manta Ray</t>
  </si>
  <si>
    <t xml:space="preserve">Transco 2127 (NNG @ 53064) </t>
  </si>
  <si>
    <t>Ocean has firm transport on Northern</t>
  </si>
  <si>
    <t>CTGS - via BAGS East</t>
  </si>
  <si>
    <t>CTGS - via BAGS West</t>
  </si>
  <si>
    <t>REGT - West</t>
  </si>
  <si>
    <t>REGT - No/So. via New Waskom GG</t>
  </si>
  <si>
    <t xml:space="preserve">REGT - No/So. </t>
  </si>
  <si>
    <t>TETCo - via New Waskom GG</t>
  </si>
  <si>
    <t>TETCo - via REFS</t>
  </si>
  <si>
    <t>Sligo Plant  (REFS)</t>
  </si>
  <si>
    <t>MOPS</t>
  </si>
  <si>
    <t xml:space="preserve">PEPL </t>
  </si>
  <si>
    <t>Transwestern</t>
  </si>
  <si>
    <t>Exhb</t>
  </si>
  <si>
    <t>NGPL - Saunders Plant</t>
  </si>
  <si>
    <t>NGPL - via Agave</t>
  </si>
  <si>
    <t>NGPL - via El Paso (PG&amp; E)</t>
  </si>
  <si>
    <t>These rates are for example purposes only----&gt;</t>
  </si>
  <si>
    <t>OCEAN ENERGY, INC</t>
  </si>
  <si>
    <t xml:space="preserve">ANR </t>
  </si>
  <si>
    <t>Transporter Receiving OEI</t>
  </si>
  <si>
    <t>Gas at the Delivery Point</t>
  </si>
  <si>
    <t>Fee/MMBtu</t>
  </si>
  <si>
    <t>Fuel/%</t>
  </si>
  <si>
    <t>Adjustment/</t>
  </si>
  <si>
    <t>MMBtu</t>
  </si>
  <si>
    <t xml:space="preserve"> Upstream Transp</t>
  </si>
  <si>
    <t>OEI Analyst</t>
  </si>
  <si>
    <t>Greg Nelson</t>
  </si>
  <si>
    <t>Ray Franks</t>
  </si>
  <si>
    <t>Larry Gentry</t>
  </si>
  <si>
    <t>Kim Beury</t>
  </si>
  <si>
    <t>Donna Ellsworth</t>
  </si>
  <si>
    <t>Processed</t>
  </si>
  <si>
    <t>TIK</t>
  </si>
  <si>
    <t>Operator</t>
  </si>
  <si>
    <t>By</t>
  </si>
  <si>
    <t>Parties</t>
  </si>
  <si>
    <t>Unocal</t>
  </si>
  <si>
    <t>Manta Ray</t>
  </si>
  <si>
    <t>Ocean</t>
  </si>
  <si>
    <t>El Paso</t>
  </si>
  <si>
    <t>Purchaser</t>
  </si>
  <si>
    <t>Devon</t>
  </si>
  <si>
    <t>Eunice</t>
  </si>
  <si>
    <t>Mariner</t>
  </si>
  <si>
    <t>DIGGS</t>
  </si>
  <si>
    <t>Coastal</t>
  </si>
  <si>
    <t>Reliant Energy Field Svcs</t>
  </si>
  <si>
    <t>Sligo Plant</t>
  </si>
  <si>
    <t>this is not a real option</t>
  </si>
  <si>
    <t>Duke Energy Field Svcs</t>
  </si>
  <si>
    <t>Carthage Plant</t>
  </si>
  <si>
    <t>Evans well only, Waskom zero flow July forward</t>
  </si>
  <si>
    <t>Conroe Facility</t>
  </si>
  <si>
    <t>Duke</t>
  </si>
  <si>
    <t>El Paso Field Svcs</t>
  </si>
  <si>
    <t>Dubach Plant</t>
  </si>
  <si>
    <t>Koch Gateway</t>
  </si>
  <si>
    <t>Amoco</t>
  </si>
  <si>
    <t>Esenjay</t>
  </si>
  <si>
    <t>SG - Northern FT</t>
  </si>
  <si>
    <t>Wms</t>
  </si>
  <si>
    <t>Tri Union, MMS</t>
  </si>
  <si>
    <t>Tri Union</t>
  </si>
  <si>
    <t>Not Producing</t>
  </si>
  <si>
    <t>Samedan, Case, Tri Union</t>
  </si>
  <si>
    <t>Dynegy</t>
  </si>
  <si>
    <t>Waskom Plant</t>
  </si>
  <si>
    <t>APC</t>
  </si>
  <si>
    <t>Pounds Gath.</t>
  </si>
  <si>
    <t>JR Pounds</t>
  </si>
  <si>
    <t>Pogo</t>
  </si>
  <si>
    <t>Fina / Esenjay</t>
  </si>
  <si>
    <t>Energy Partners</t>
  </si>
  <si>
    <t>Ycloskey</t>
  </si>
  <si>
    <t>Samedan</t>
  </si>
  <si>
    <t>Blue Water</t>
  </si>
  <si>
    <t>About 20% ded'd to Dynegy</t>
  </si>
  <si>
    <t>Forrest Oil</t>
  </si>
  <si>
    <t>Samedan,West Port</t>
  </si>
  <si>
    <t>Samedan,APC</t>
  </si>
  <si>
    <t>ERT</t>
  </si>
  <si>
    <t>Grand Chenier</t>
  </si>
  <si>
    <t>Samedan,Fairways,Phillips,EDC</t>
  </si>
  <si>
    <t>Amoco,Phillips,Devon,Fairways</t>
  </si>
  <si>
    <t>Samedan,Fairways,Phillips,Hunt</t>
  </si>
  <si>
    <t>Fairways</t>
  </si>
  <si>
    <t>DFS Lateral</t>
  </si>
  <si>
    <t>Spinnaker</t>
  </si>
  <si>
    <t>Barrett</t>
  </si>
  <si>
    <t>Barrett, MMS</t>
  </si>
  <si>
    <t>Terrebone</t>
  </si>
  <si>
    <t>Currently Not Producing</t>
  </si>
  <si>
    <t>Murphy</t>
  </si>
  <si>
    <t>Amerada</t>
  </si>
  <si>
    <t>Patterson</t>
  </si>
  <si>
    <t>Venice Gath. &amp; Plt.</t>
  </si>
  <si>
    <t>Marathon Plt</t>
  </si>
  <si>
    <t>SeaRobin</t>
  </si>
  <si>
    <t>Dominion</t>
  </si>
  <si>
    <t>Cow Island</t>
  </si>
  <si>
    <t>Exxon</t>
  </si>
  <si>
    <t>Calpine</t>
  </si>
  <si>
    <t>West Port</t>
  </si>
  <si>
    <t>Anadarko</t>
  </si>
  <si>
    <t>Exxon Garden City</t>
  </si>
  <si>
    <t>Bayou South</t>
  </si>
  <si>
    <t>Tom Brown</t>
  </si>
  <si>
    <t>upstream of</t>
  </si>
  <si>
    <t>DEFS</t>
  </si>
  <si>
    <t>Transporter(s)</t>
  </si>
  <si>
    <t>Performed by</t>
  </si>
  <si>
    <t>OEI</t>
  </si>
  <si>
    <t>NA</t>
  </si>
  <si>
    <t>Shipper noms</t>
  </si>
  <si>
    <t xml:space="preserve">Upstream </t>
  </si>
  <si>
    <t>Wellhead</t>
  </si>
  <si>
    <t>Delivery</t>
  </si>
  <si>
    <t>Pt Oper</t>
  </si>
  <si>
    <t>EPFS</t>
  </si>
  <si>
    <t>Multiple</t>
  </si>
  <si>
    <t>Enogex</t>
  </si>
  <si>
    <t>Fuels Cotton Valley</t>
  </si>
  <si>
    <t>FCV</t>
  </si>
  <si>
    <t>NA - Wellhead</t>
  </si>
  <si>
    <t>SFS, Koch Midstream</t>
  </si>
  <si>
    <t>New Waskom Gas Gath</t>
  </si>
  <si>
    <t>NWGG</t>
  </si>
  <si>
    <t>NWGG Options:  exb #'s 62,88,105,157</t>
  </si>
  <si>
    <t>Stalwart</t>
  </si>
  <si>
    <t>Oxley</t>
  </si>
  <si>
    <t>OEI, NWGG</t>
  </si>
  <si>
    <t>REFS</t>
  </si>
  <si>
    <t>NWGG, Dynegy</t>
  </si>
  <si>
    <t>Delivery Pt</t>
  </si>
  <si>
    <t>OBA?</t>
  </si>
  <si>
    <t>Yes</t>
  </si>
  <si>
    <t>No</t>
  </si>
  <si>
    <t>Sid Richardson</t>
  </si>
  <si>
    <t>Agave</t>
  </si>
  <si>
    <t>Transok</t>
  </si>
  <si>
    <t>NA - Pool</t>
  </si>
  <si>
    <t>Okarche Plant</t>
  </si>
  <si>
    <t>DEFS - OEI Kept whole</t>
  </si>
  <si>
    <t>OneOk Westex</t>
  </si>
  <si>
    <t>4 wells go to Leedy plant before entering OneOK Westex those wells are operated by El Paso</t>
  </si>
  <si>
    <t>OEI (direct connects see note)</t>
  </si>
  <si>
    <t>OneOK Westex</t>
  </si>
  <si>
    <t>Altura</t>
  </si>
  <si>
    <t>Samson</t>
  </si>
  <si>
    <t>Sid Richardson OEI Kept whole</t>
  </si>
  <si>
    <t>Dynegy Versado</t>
  </si>
  <si>
    <t>Dynegy Versado OEI Kept whole</t>
  </si>
  <si>
    <t>Yates</t>
  </si>
  <si>
    <t>Unknown</t>
  </si>
  <si>
    <t>Phillips</t>
  </si>
  <si>
    <t>No prorata allocation</t>
  </si>
  <si>
    <t>WGR</t>
  </si>
  <si>
    <t>Texaco</t>
  </si>
  <si>
    <t>WGR - OEI kept whole</t>
  </si>
  <si>
    <t>Gomez plant</t>
  </si>
  <si>
    <t>Unknown - kept whole</t>
  </si>
  <si>
    <t>volume received by DEFS at Wellhead is given to OEI's account at tailgate of Kingfisher plant</t>
  </si>
  <si>
    <t>Warrell Heritage</t>
  </si>
  <si>
    <t>Heritage</t>
  </si>
  <si>
    <t>Heritage, OEI kept whole</t>
  </si>
  <si>
    <t>Selling gas to DEFS take off exhibit</t>
  </si>
  <si>
    <t>Seminole</t>
  </si>
  <si>
    <t>unknown</t>
  </si>
  <si>
    <t>American Central</t>
  </si>
  <si>
    <t>Split connect at wellhead to Dynegy</t>
  </si>
  <si>
    <t>Superior</t>
  </si>
  <si>
    <t>Plant(s)</t>
  </si>
  <si>
    <t>Thomas, Canute,Commanche, Clinton</t>
  </si>
  <si>
    <t>Hamman</t>
  </si>
  <si>
    <t>Williams</t>
  </si>
  <si>
    <t>Hobart Ranch</t>
  </si>
  <si>
    <t>NA - Property Sold</t>
  </si>
  <si>
    <t xml:space="preserve">NA </t>
  </si>
  <si>
    <t>CTGS</t>
  </si>
  <si>
    <t>Producer flow line</t>
  </si>
  <si>
    <t>Enterprise</t>
  </si>
  <si>
    <t>Purchaser is shipper on Koch lateral to Sonat</t>
  </si>
  <si>
    <t>Purchaser is shipper on MidLa line to Sonat</t>
  </si>
  <si>
    <t>NA No production anticipated</t>
  </si>
  <si>
    <t>Only used once usually EPFS into TGPL</t>
  </si>
  <si>
    <t>Fina</t>
  </si>
  <si>
    <t>Marathon</t>
  </si>
  <si>
    <t>Needs FT;currently nom'd IT which is restriced.</t>
  </si>
  <si>
    <t>LTA nom'd by P/L</t>
  </si>
  <si>
    <t>Na</t>
  </si>
  <si>
    <t>Samson, Bass Ent.</t>
  </si>
  <si>
    <t>Wilson #1,Kotara #1, Riser #4, Corziene #1</t>
  </si>
  <si>
    <t>Coastal States Trans.</t>
  </si>
  <si>
    <t>NO</t>
  </si>
  <si>
    <t>Brooklun Union</t>
  </si>
  <si>
    <t>TGPL 010210 Grand Cheniere Dehy.Plt.</t>
  </si>
  <si>
    <t>Blk. 393 is not producing</t>
  </si>
  <si>
    <t>Kerr McGee</t>
  </si>
  <si>
    <t>RME</t>
  </si>
  <si>
    <t>Enron</t>
  </si>
  <si>
    <t>Columbia Gulf</t>
  </si>
  <si>
    <t>Purchase nominates PTR to Plant</t>
  </si>
  <si>
    <t>Venice</t>
  </si>
  <si>
    <t>Adjusted Vol</t>
  </si>
  <si>
    <t>Properties up for sale</t>
  </si>
  <si>
    <t>ANR</t>
  </si>
  <si>
    <t>Houston Ship Channel</t>
  </si>
  <si>
    <t>East_Houston-Katy</t>
  </si>
  <si>
    <t>Louisiana-Onshore South</t>
  </si>
  <si>
    <t>NGPL (Midcont.)</t>
  </si>
  <si>
    <t>Oklahoma</t>
  </si>
  <si>
    <t>PEPL</t>
  </si>
  <si>
    <t>Sonat</t>
  </si>
  <si>
    <t>Tennesseee, 500 Leg</t>
  </si>
  <si>
    <t>Tennesseee, 800 Leg</t>
  </si>
  <si>
    <t>Texas E. (ELA)</t>
  </si>
  <si>
    <t>East Texas - North Louisiana</t>
  </si>
  <si>
    <t>Texas Eastern (ETX)</t>
  </si>
  <si>
    <t>Texas Eastern (WLA)</t>
  </si>
  <si>
    <t>Transco, St. 30</t>
  </si>
  <si>
    <t>South-Corpus Christi</t>
  </si>
  <si>
    <t>Transco, St. 45</t>
  </si>
  <si>
    <t>Transco, St. 65</t>
  </si>
  <si>
    <t>Permian</t>
  </si>
  <si>
    <t>Reliant (West)</t>
  </si>
  <si>
    <t>Texas Gas SL</t>
  </si>
  <si>
    <t>Columbia</t>
  </si>
  <si>
    <t>OGT</t>
  </si>
  <si>
    <t>Gulf South (Zones 2&amp;4)</t>
  </si>
  <si>
    <t>Gulf South (Zone 1)</t>
  </si>
  <si>
    <t>Reliant (North/South)</t>
  </si>
  <si>
    <t>Trunkline WLA</t>
  </si>
  <si>
    <t>Property Sold</t>
  </si>
  <si>
    <t>Tennessee, South - Corpus Christi</t>
  </si>
  <si>
    <t>South - Corpus Christi</t>
  </si>
  <si>
    <t>Trunkline ELA</t>
  </si>
  <si>
    <t>North TX Panhandle</t>
  </si>
  <si>
    <t>Secure best possible price</t>
  </si>
  <si>
    <t>No Bid</t>
  </si>
  <si>
    <t>NGPL TexOK (East)</t>
  </si>
  <si>
    <t>Eastern Texas-North Louisiana</t>
  </si>
  <si>
    <t>Carthage Hub Tailgate</t>
  </si>
  <si>
    <t>East Houston-Katy</t>
  </si>
  <si>
    <t>ANR OK</t>
  </si>
  <si>
    <t>El Paso Permian</t>
  </si>
  <si>
    <t>NGPL (Midcon)</t>
  </si>
  <si>
    <t>Note (1):  All prices quoted above are subject to a fuel and transportation "Deduction" defined as follows:  LESS any and all costs and expenses of Buyer attributable to the compression, dehydration, gathering, fuel, transporting and other post production operations necessary to transport the gas delivered hereunder to the Delivery Point(s)</t>
  </si>
  <si>
    <t>Note (2):  Transco rates for Exhibits 127 through 148 are based upon the April 1, 2001 rate filing.  It is likely that the rates of the August 30, 2001 filing will be lower.</t>
  </si>
  <si>
    <t>Waha</t>
  </si>
  <si>
    <t>Permian Basin Area</t>
  </si>
  <si>
    <t>Ocean to provide</t>
  </si>
  <si>
    <t>Northern Mids (1-6)</t>
  </si>
  <si>
    <t>East-Houston-Katy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</si>
</sst>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7" formatCode="_(* #,##0_);_(* \(#,##0\);_(* &quot;-&quot;??_);_(@_)"/>
    <numFmt numFmtId="170" formatCode="_(&quot;$&quot;* #,##0.0000_);_(&quot;$&quot;* \(#,##0.0000\);_(&quot;$&quot;* &quot;-&quot;??_);_(@_)"/>
    <numFmt numFmtId="185" formatCode="0.0"/>
  </numFmts>
  <fonts count="16" x14ac:knownFonts="1">
    <font>
      <sz val="10"/>
      <name val="Arial"/>
    </font>
    <font>
      <sz val="10"/>
      <name val="Arial"/>
    </font>
    <font>
      <b/>
      <sz val="12"/>
      <name val="Arial"/>
      <family val="2"/>
    </font>
    <font>
      <sz val="12"/>
      <name val="Arial"/>
      <family val="2"/>
    </font>
    <font>
      <sz val="10"/>
      <name val="Arial"/>
      <family val="2"/>
    </font>
    <font>
      <b/>
      <sz val="10"/>
      <name val="Arial"/>
      <family val="2"/>
    </font>
    <font>
      <sz val="10"/>
      <color indexed="10"/>
      <name val="Arial"/>
      <family val="2"/>
    </font>
    <font>
      <b/>
      <sz val="10"/>
      <color indexed="10"/>
      <name val="Arial"/>
      <family val="2"/>
    </font>
    <font>
      <b/>
      <sz val="8"/>
      <name val="Arial"/>
      <family val="2"/>
    </font>
    <font>
      <b/>
      <sz val="12"/>
      <color indexed="8"/>
      <name val="Arial"/>
      <family val="2"/>
    </font>
    <font>
      <b/>
      <i/>
      <sz val="10"/>
      <name val="Arial"/>
      <family val="2"/>
    </font>
    <font>
      <sz val="8"/>
      <name val="Arial"/>
      <family val="2"/>
    </font>
    <font>
      <sz val="10"/>
      <color indexed="8"/>
      <name val="Arial"/>
      <family val="2"/>
    </font>
    <font>
      <sz val="16"/>
      <name val="Arial"/>
      <family val="2"/>
    </font>
    <font>
      <sz val="10"/>
      <color indexed="12"/>
      <name val="Arial"/>
      <family val="2"/>
    </font>
    <font>
      <sz val="16"/>
      <color indexed="12"/>
      <name val="Arial"/>
      <family val="2"/>
    </font>
  </fonts>
  <fills count="5">
    <fill>
      <patternFill patternType="none"/>
    </fill>
    <fill>
      <patternFill patternType="gray125"/>
    </fill>
    <fill>
      <patternFill patternType="solid">
        <fgColor indexed="65"/>
        <bgColor indexed="64"/>
      </patternFill>
    </fill>
    <fill>
      <patternFill patternType="solid">
        <fgColor indexed="43"/>
        <bgColor indexed="64"/>
      </patternFill>
    </fill>
    <fill>
      <patternFill patternType="solid">
        <fgColor indexed="5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4" fillId="0" borderId="0" xfId="0" applyFont="1"/>
    <xf numFmtId="0" fontId="4" fillId="0" borderId="0" xfId="0" applyFont="1" applyFill="1"/>
    <xf numFmtId="0" fontId="5" fillId="0" borderId="0" xfId="0" applyFont="1"/>
    <xf numFmtId="0" fontId="5" fillId="0" borderId="0" xfId="0" applyFont="1" applyFill="1" applyAlignment="1">
      <alignment horizontal="center"/>
    </xf>
    <xf numFmtId="0" fontId="2" fillId="0" borderId="0" xfId="0" applyFont="1" applyAlignment="1">
      <alignment horizontal="left" vertical="top"/>
    </xf>
    <xf numFmtId="0" fontId="3" fillId="0" borderId="0" xfId="0" applyFont="1" applyFill="1" applyAlignment="1">
      <alignment horizontal="right" vertical="top"/>
    </xf>
    <xf numFmtId="0" fontId="5" fillId="0" borderId="0" xfId="0" applyFont="1" applyFill="1"/>
    <xf numFmtId="0" fontId="3" fillId="0" borderId="0" xfId="0" applyFont="1" applyAlignment="1">
      <alignment vertical="top"/>
    </xf>
    <xf numFmtId="17" fontId="5" fillId="0" borderId="0" xfId="0" applyNumberFormat="1" applyFont="1" applyFill="1"/>
    <xf numFmtId="0" fontId="4" fillId="0" borderId="1" xfId="0" applyFont="1" applyFill="1" applyBorder="1" applyAlignment="1" applyProtection="1">
      <alignment horizontal="left"/>
    </xf>
    <xf numFmtId="37" fontId="4" fillId="0" borderId="1" xfId="0" applyNumberFormat="1" applyFont="1" applyFill="1" applyBorder="1" applyAlignment="1" applyProtection="1">
      <alignment horizontal="center"/>
    </xf>
    <xf numFmtId="0" fontId="4" fillId="0" borderId="1" xfId="0" applyFont="1" applyFill="1" applyBorder="1" applyAlignment="1"/>
    <xf numFmtId="0" fontId="4" fillId="0" borderId="1" xfId="0" applyFont="1" applyFill="1" applyBorder="1" applyAlignment="1">
      <alignment horizontal="left"/>
    </xf>
    <xf numFmtId="37" fontId="4" fillId="0" borderId="1" xfId="0" applyNumberFormat="1" applyFont="1" applyFill="1" applyBorder="1" applyAlignment="1" applyProtection="1">
      <alignment horizontal="right"/>
    </xf>
    <xf numFmtId="0" fontId="2" fillId="0" borderId="2" xfId="0" applyFont="1" applyFill="1" applyBorder="1" applyAlignment="1">
      <alignment horizontal="left"/>
    </xf>
    <xf numFmtId="0" fontId="4" fillId="0" borderId="3" xfId="0" applyFont="1" applyFill="1" applyBorder="1" applyAlignment="1" applyProtection="1">
      <alignment horizontal="left"/>
    </xf>
    <xf numFmtId="37" fontId="4" fillId="0" borderId="3" xfId="0" applyNumberFormat="1" applyFont="1" applyFill="1" applyBorder="1" applyAlignment="1" applyProtection="1">
      <alignment horizontal="right"/>
    </xf>
    <xf numFmtId="0" fontId="4" fillId="0" borderId="3" xfId="0" applyFont="1" applyFill="1" applyBorder="1" applyAlignment="1"/>
    <xf numFmtId="0" fontId="4" fillId="0" borderId="0" xfId="0" applyFont="1" applyFill="1" applyAlignment="1">
      <alignment horizontal="center"/>
    </xf>
    <xf numFmtId="0" fontId="4" fillId="2" borderId="1" xfId="0" applyFont="1" applyFill="1" applyBorder="1" applyAlignment="1" applyProtection="1">
      <alignment horizontal="left"/>
    </xf>
    <xf numFmtId="37" fontId="4" fillId="2" borderId="1" xfId="0" applyNumberFormat="1" applyFont="1" applyFill="1" applyBorder="1" applyAlignment="1" applyProtection="1">
      <alignment horizontal="right"/>
    </xf>
    <xf numFmtId="3" fontId="4" fillId="2" borderId="1" xfId="0" quotePrefix="1" applyNumberFormat="1" applyFont="1" applyFill="1" applyBorder="1" applyAlignment="1"/>
    <xf numFmtId="0" fontId="4" fillId="0" borderId="0" xfId="0" applyFont="1" applyAlignment="1">
      <alignment horizontal="left"/>
    </xf>
    <xf numFmtId="0" fontId="2" fillId="0" borderId="0" xfId="0" applyFont="1" applyFill="1" applyAlignment="1">
      <alignment horizontal="left" vertical="top"/>
    </xf>
    <xf numFmtId="0" fontId="2" fillId="0" borderId="4" xfId="0" applyFont="1" applyFill="1" applyBorder="1" applyAlignment="1"/>
    <xf numFmtId="0" fontId="2" fillId="0" borderId="2" xfId="0" applyFont="1" applyFill="1" applyBorder="1" applyAlignment="1"/>
    <xf numFmtId="0" fontId="4" fillId="0" borderId="0" xfId="0" applyFont="1" applyFill="1" applyAlignment="1"/>
    <xf numFmtId="0" fontId="4" fillId="2" borderId="0" xfId="0" applyFont="1" applyFill="1"/>
    <xf numFmtId="0" fontId="4" fillId="0" borderId="5" xfId="0" applyFont="1" applyFill="1" applyBorder="1" applyAlignment="1" applyProtection="1">
      <alignment horizontal="left"/>
    </xf>
    <xf numFmtId="37" fontId="4" fillId="0" borderId="5" xfId="0" applyNumberFormat="1" applyFont="1" applyFill="1" applyBorder="1" applyAlignment="1" applyProtection="1">
      <alignment horizontal="right"/>
    </xf>
    <xf numFmtId="0" fontId="4" fillId="0" borderId="5" xfId="0" applyFont="1" applyFill="1" applyBorder="1" applyAlignment="1"/>
    <xf numFmtId="0" fontId="5" fillId="0" borderId="6" xfId="0" applyFont="1" applyFill="1" applyBorder="1" applyAlignment="1">
      <alignment horizontal="center" vertical="top"/>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4" fillId="0" borderId="0" xfId="0" applyFont="1" applyFill="1" applyBorder="1"/>
    <xf numFmtId="0" fontId="4" fillId="0" borderId="0" xfId="0"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right"/>
    </xf>
    <xf numFmtId="170" fontId="4" fillId="0" borderId="0" xfId="2" applyNumberFormat="1" applyFont="1" applyFill="1" applyAlignment="1">
      <alignment horizontal="right"/>
    </xf>
    <xf numFmtId="170" fontId="4" fillId="0" borderId="0" xfId="2" applyNumberFormat="1" applyFont="1" applyAlignment="1">
      <alignment horizontal="right"/>
    </xf>
    <xf numFmtId="170" fontId="4" fillId="0" borderId="1" xfId="2" applyNumberFormat="1" applyFont="1" applyFill="1" applyBorder="1" applyAlignment="1" applyProtection="1">
      <alignment horizontal="right"/>
    </xf>
    <xf numFmtId="170" fontId="4" fillId="0" borderId="1" xfId="2" applyNumberFormat="1" applyFont="1" applyFill="1" applyBorder="1" applyAlignment="1">
      <alignment horizontal="right"/>
    </xf>
    <xf numFmtId="170" fontId="4" fillId="0" borderId="1" xfId="2" quotePrefix="1" applyNumberFormat="1" applyFont="1" applyFill="1" applyBorder="1" applyAlignment="1" applyProtection="1">
      <alignment horizontal="right"/>
    </xf>
    <xf numFmtId="170" fontId="4" fillId="0" borderId="3" xfId="2" applyNumberFormat="1" applyFont="1" applyFill="1" applyBorder="1" applyAlignment="1" applyProtection="1">
      <alignment horizontal="right"/>
    </xf>
    <xf numFmtId="170" fontId="4" fillId="0" borderId="5" xfId="2" applyNumberFormat="1" applyFont="1" applyFill="1" applyBorder="1" applyAlignment="1" applyProtection="1">
      <alignment horizontal="right"/>
    </xf>
    <xf numFmtId="170" fontId="3" fillId="0" borderId="0" xfId="2" applyNumberFormat="1" applyFont="1" applyFill="1" applyAlignment="1">
      <alignment horizontal="right" vertical="top"/>
    </xf>
    <xf numFmtId="170" fontId="4" fillId="0" borderId="0" xfId="2" applyNumberFormat="1" applyFont="1" applyFill="1" applyBorder="1" applyAlignment="1">
      <alignment horizontal="right"/>
    </xf>
    <xf numFmtId="10" fontId="4" fillId="0" borderId="0" xfId="3" applyNumberFormat="1" applyFont="1" applyFill="1" applyAlignment="1">
      <alignment horizontal="right"/>
    </xf>
    <xf numFmtId="10" fontId="4" fillId="0" borderId="0" xfId="3" applyNumberFormat="1" applyFont="1" applyAlignment="1">
      <alignment horizontal="right"/>
    </xf>
    <xf numFmtId="10" fontId="4" fillId="0" borderId="1" xfId="3" applyNumberFormat="1" applyFont="1" applyFill="1" applyBorder="1" applyAlignment="1" applyProtection="1">
      <alignment horizontal="right"/>
    </xf>
    <xf numFmtId="10" fontId="4" fillId="0" borderId="1" xfId="3" quotePrefix="1" applyNumberFormat="1" applyFont="1" applyFill="1" applyBorder="1" applyAlignment="1" applyProtection="1">
      <alignment horizontal="right"/>
    </xf>
    <xf numFmtId="10" fontId="4" fillId="0" borderId="1" xfId="3" applyNumberFormat="1" applyFont="1" applyFill="1" applyBorder="1" applyAlignment="1">
      <alignment horizontal="right"/>
    </xf>
    <xf numFmtId="10" fontId="4" fillId="0" borderId="3" xfId="3" applyNumberFormat="1" applyFont="1" applyFill="1" applyBorder="1" applyAlignment="1" applyProtection="1">
      <alignment horizontal="right"/>
    </xf>
    <xf numFmtId="10" fontId="4" fillId="0" borderId="5" xfId="3" applyNumberFormat="1" applyFont="1" applyFill="1" applyBorder="1" applyAlignment="1" applyProtection="1">
      <alignment horizontal="right"/>
    </xf>
    <xf numFmtId="10" fontId="3" fillId="0" borderId="0" xfId="3" applyNumberFormat="1" applyFont="1" applyFill="1" applyAlignment="1">
      <alignment horizontal="right" vertical="top"/>
    </xf>
    <xf numFmtId="10" fontId="4" fillId="0" borderId="0" xfId="3" applyNumberFormat="1" applyFont="1" applyFill="1" applyBorder="1" applyAlignment="1">
      <alignment horizontal="right"/>
    </xf>
    <xf numFmtId="185" fontId="4" fillId="0" borderId="10" xfId="0" applyNumberFormat="1" applyFont="1" applyFill="1" applyBorder="1" applyAlignment="1" applyProtection="1">
      <alignment horizontal="right"/>
    </xf>
    <xf numFmtId="185" fontId="4" fillId="2" borderId="10" xfId="0" applyNumberFormat="1" applyFont="1" applyFill="1" applyBorder="1" applyAlignment="1" applyProtection="1">
      <alignment horizontal="right"/>
    </xf>
    <xf numFmtId="185" fontId="4" fillId="0" borderId="11" xfId="0" applyNumberFormat="1" applyFont="1" applyFill="1" applyBorder="1" applyAlignment="1" applyProtection="1">
      <alignment horizontal="right"/>
    </xf>
    <xf numFmtId="185" fontId="4" fillId="0" borderId="12" xfId="0" applyNumberFormat="1" applyFont="1" applyFill="1" applyBorder="1" applyAlignment="1" applyProtection="1">
      <alignment horizontal="right"/>
    </xf>
    <xf numFmtId="0" fontId="2" fillId="0" borderId="13" xfId="0" applyFont="1" applyFill="1" applyBorder="1" applyAlignment="1"/>
    <xf numFmtId="0" fontId="2" fillId="0" borderId="14" xfId="0" applyFont="1" applyFill="1" applyBorder="1" applyAlignment="1">
      <alignment horizontal="left"/>
    </xf>
    <xf numFmtId="0" fontId="2" fillId="0" borderId="15" xfId="0" applyFont="1" applyFill="1" applyBorder="1" applyAlignment="1">
      <alignment horizontal="left"/>
    </xf>
    <xf numFmtId="0" fontId="2" fillId="0" borderId="9" xfId="0" applyFont="1" applyFill="1" applyBorder="1" applyAlignment="1">
      <alignment horizontal="left"/>
    </xf>
    <xf numFmtId="0" fontId="5" fillId="0" borderId="6" xfId="0" applyFont="1" applyFill="1" applyBorder="1" applyAlignment="1">
      <alignment horizontal="center"/>
    </xf>
    <xf numFmtId="170" fontId="5" fillId="0" borderId="16" xfId="2" applyNumberFormat="1" applyFont="1" applyFill="1" applyBorder="1" applyAlignment="1">
      <alignment horizontal="left"/>
    </xf>
    <xf numFmtId="170" fontId="8" fillId="0" borderId="17" xfId="2" applyNumberFormat="1" applyFont="1" applyFill="1" applyBorder="1" applyAlignment="1">
      <alignment horizontal="center"/>
    </xf>
    <xf numFmtId="0" fontId="4" fillId="0" borderId="1" xfId="0" applyFont="1" applyFill="1" applyBorder="1" applyAlignment="1" applyProtection="1"/>
    <xf numFmtId="0" fontId="5" fillId="0" borderId="18" xfId="0" applyFont="1" applyFill="1" applyBorder="1" applyAlignment="1">
      <alignment horizontal="right"/>
    </xf>
    <xf numFmtId="0" fontId="5" fillId="0" borderId="19" xfId="0" applyFont="1" applyFill="1" applyBorder="1" applyAlignment="1">
      <alignment horizontal="left"/>
    </xf>
    <xf numFmtId="167" fontId="2" fillId="0" borderId="20" xfId="1" applyNumberFormat="1" applyFont="1" applyFill="1" applyBorder="1" applyAlignment="1">
      <alignment horizontal="center"/>
    </xf>
    <xf numFmtId="0" fontId="4" fillId="0" borderId="21" xfId="0" applyFont="1" applyFill="1" applyBorder="1" applyAlignment="1">
      <alignment horizontal="center"/>
    </xf>
    <xf numFmtId="167" fontId="4" fillId="0" borderId="21" xfId="1" applyNumberFormat="1" applyFont="1" applyFill="1" applyBorder="1" applyAlignment="1">
      <alignment horizontal="center"/>
    </xf>
    <xf numFmtId="0" fontId="4" fillId="0" borderId="21" xfId="0" quotePrefix="1" applyFont="1" applyFill="1" applyBorder="1" applyAlignment="1">
      <alignment horizontal="center"/>
    </xf>
    <xf numFmtId="0" fontId="4" fillId="2" borderId="21" xfId="0" applyFont="1" applyFill="1" applyBorder="1" applyAlignment="1">
      <alignment horizontal="center"/>
    </xf>
    <xf numFmtId="0" fontId="4" fillId="0" borderId="22" xfId="0" applyFont="1" applyFill="1" applyBorder="1" applyAlignment="1">
      <alignment horizontal="center"/>
    </xf>
    <xf numFmtId="0" fontId="3" fillId="0" borderId="0" xfId="0" applyFont="1" applyFill="1" applyAlignment="1">
      <alignment vertical="top"/>
    </xf>
    <xf numFmtId="0" fontId="4" fillId="0" borderId="23" xfId="0" applyFont="1" applyFill="1" applyBorder="1" applyAlignment="1">
      <alignment horizontal="center"/>
    </xf>
    <xf numFmtId="0" fontId="2" fillId="0" borderId="16" xfId="0" applyFont="1" applyFill="1" applyBorder="1"/>
    <xf numFmtId="0" fontId="2" fillId="0" borderId="15" xfId="0" applyFont="1" applyFill="1" applyBorder="1"/>
    <xf numFmtId="0" fontId="1" fillId="0" borderId="1" xfId="0" applyFont="1" applyFill="1" applyBorder="1"/>
    <xf numFmtId="0" fontId="1" fillId="0" borderId="1" xfId="0" applyFont="1" applyFill="1" applyBorder="1" applyAlignment="1"/>
    <xf numFmtId="0" fontId="4" fillId="0" borderId="1" xfId="0" applyFont="1" applyFill="1" applyBorder="1"/>
    <xf numFmtId="0" fontId="6" fillId="0" borderId="1" xfId="0" applyFont="1" applyFill="1" applyBorder="1"/>
    <xf numFmtId="0" fontId="2" fillId="0" borderId="24" xfId="0" applyFont="1" applyFill="1" applyBorder="1" applyAlignment="1">
      <alignment horizontal="left"/>
    </xf>
    <xf numFmtId="0" fontId="2" fillId="0" borderId="25" xfId="0" applyFont="1" applyFill="1" applyBorder="1" applyAlignment="1">
      <alignment horizontal="left"/>
    </xf>
    <xf numFmtId="0" fontId="9" fillId="0" borderId="8" xfId="0" applyFont="1" applyFill="1" applyBorder="1" applyAlignment="1">
      <alignment horizontal="left"/>
    </xf>
    <xf numFmtId="0" fontId="9" fillId="0" borderId="9" xfId="0" applyFont="1" applyFill="1" applyBorder="1" applyAlignment="1">
      <alignment horizontal="left"/>
    </xf>
    <xf numFmtId="0" fontId="9" fillId="0" borderId="26" xfId="0" applyFont="1" applyFill="1" applyBorder="1" applyAlignment="1">
      <alignment horizontal="left"/>
    </xf>
    <xf numFmtId="185" fontId="4" fillId="0" borderId="27" xfId="0" applyNumberFormat="1" applyFont="1" applyFill="1" applyBorder="1" applyAlignment="1" applyProtection="1">
      <alignment horizontal="right"/>
    </xf>
    <xf numFmtId="0" fontId="4" fillId="0" borderId="28" xfId="0" applyFont="1" applyFill="1" applyBorder="1" applyAlignment="1" applyProtection="1">
      <alignment horizontal="left"/>
    </xf>
    <xf numFmtId="0" fontId="4" fillId="0" borderId="29" xfId="0" applyFont="1" applyFill="1" applyBorder="1" applyAlignment="1">
      <alignment horizontal="center"/>
    </xf>
    <xf numFmtId="0" fontId="1" fillId="0" borderId="21" xfId="0" applyFont="1" applyFill="1" applyBorder="1"/>
    <xf numFmtId="0" fontId="1" fillId="0" borderId="21" xfId="0" applyFont="1" applyFill="1" applyBorder="1" applyAlignment="1"/>
    <xf numFmtId="0" fontId="4" fillId="0" borderId="21" xfId="0" applyFont="1" applyFill="1" applyBorder="1"/>
    <xf numFmtId="37" fontId="4" fillId="0" borderId="28" xfId="0" applyNumberFormat="1" applyFont="1" applyFill="1" applyBorder="1" applyAlignment="1" applyProtection="1">
      <alignment horizontal="right"/>
    </xf>
    <xf numFmtId="0" fontId="9" fillId="0" borderId="8" xfId="0" applyFont="1" applyFill="1" applyBorder="1" applyAlignment="1">
      <alignment horizontal="center"/>
    </xf>
    <xf numFmtId="10" fontId="5" fillId="0" borderId="25" xfId="3" applyNumberFormat="1" applyFont="1" applyFill="1" applyBorder="1" applyAlignment="1">
      <alignment horizontal="right"/>
    </xf>
    <xf numFmtId="10" fontId="5" fillId="0" borderId="30" xfId="3" applyNumberFormat="1" applyFont="1" applyFill="1" applyBorder="1" applyAlignment="1">
      <alignment horizontal="center"/>
    </xf>
    <xf numFmtId="0" fontId="3" fillId="0" borderId="0" xfId="0" applyFont="1" applyFill="1"/>
    <xf numFmtId="0" fontId="3" fillId="0" borderId="26" xfId="0" applyFont="1" applyFill="1" applyBorder="1" applyAlignment="1">
      <alignment horizontal="left"/>
    </xf>
    <xf numFmtId="0" fontId="3" fillId="0" borderId="31" xfId="0" applyFont="1" applyFill="1" applyBorder="1" applyAlignment="1">
      <alignment horizontal="left"/>
    </xf>
    <xf numFmtId="0" fontId="9" fillId="0" borderId="16" xfId="0" applyFont="1" applyFill="1" applyBorder="1" applyAlignment="1">
      <alignment horizontal="center"/>
    </xf>
    <xf numFmtId="0" fontId="9" fillId="0" borderId="6" xfId="0" applyFont="1" applyFill="1" applyBorder="1" applyAlignment="1">
      <alignment horizontal="center"/>
    </xf>
    <xf numFmtId="0" fontId="6" fillId="0" borderId="1" xfId="0" applyFont="1" applyFill="1" applyBorder="1" applyAlignment="1"/>
    <xf numFmtId="0" fontId="6" fillId="0" borderId="1" xfId="0" applyFont="1" applyFill="1" applyBorder="1" applyAlignment="1">
      <alignment horizontal="left"/>
    </xf>
    <xf numFmtId="0" fontId="1" fillId="0" borderId="1" xfId="0" applyFont="1" applyFill="1" applyBorder="1" applyAlignment="1">
      <alignment horizontal="left"/>
    </xf>
    <xf numFmtId="0" fontId="2" fillId="0" borderId="6" xfId="0" applyFont="1" applyFill="1" applyBorder="1"/>
    <xf numFmtId="0" fontId="2" fillId="0" borderId="7" xfId="0" applyFont="1" applyFill="1" applyBorder="1" applyAlignment="1">
      <alignment horizontal="left"/>
    </xf>
    <xf numFmtId="0" fontId="2" fillId="0" borderId="0" xfId="0" applyFont="1" applyFill="1" applyBorder="1"/>
    <xf numFmtId="0" fontId="4" fillId="0" borderId="0" xfId="0" applyFont="1" applyFill="1" applyAlignment="1">
      <alignment horizontal="left"/>
    </xf>
    <xf numFmtId="0" fontId="3" fillId="0" borderId="0" xfId="0" applyFont="1" applyFill="1" applyAlignment="1">
      <alignment horizontal="left"/>
    </xf>
    <xf numFmtId="0" fontId="6" fillId="0" borderId="21" xfId="0" applyFont="1" applyFill="1" applyBorder="1"/>
    <xf numFmtId="0" fontId="6" fillId="0" borderId="21" xfId="0" applyFont="1" applyFill="1" applyBorder="1" applyAlignment="1"/>
    <xf numFmtId="9" fontId="1" fillId="0" borderId="1" xfId="3" applyFont="1" applyFill="1" applyBorder="1"/>
    <xf numFmtId="0" fontId="1" fillId="0" borderId="28" xfId="0" applyFont="1" applyFill="1" applyBorder="1" applyAlignment="1">
      <alignment horizontal="left"/>
    </xf>
    <xf numFmtId="0" fontId="10" fillId="0" borderId="1" xfId="0" applyFont="1" applyFill="1" applyBorder="1" applyAlignment="1">
      <alignment horizontal="left"/>
    </xf>
    <xf numFmtId="3" fontId="1" fillId="0" borderId="1" xfId="0" applyNumberFormat="1" applyFont="1" applyFill="1" applyBorder="1" applyAlignment="1">
      <alignment horizontal="left"/>
    </xf>
    <xf numFmtId="0" fontId="4" fillId="0" borderId="0" xfId="0" applyFont="1" applyFill="1" applyAlignment="1">
      <alignment horizontal="right"/>
    </xf>
    <xf numFmtId="167" fontId="3" fillId="0" borderId="0" xfId="1" applyNumberFormat="1" applyFont="1" applyFill="1" applyAlignment="1">
      <alignment horizontal="right" vertical="top"/>
    </xf>
    <xf numFmtId="0" fontId="2" fillId="0" borderId="32" xfId="0" applyFont="1" applyFill="1" applyBorder="1" applyAlignment="1">
      <alignment horizontal="right"/>
    </xf>
    <xf numFmtId="3" fontId="3" fillId="0" borderId="28" xfId="1" applyNumberFormat="1" applyFont="1" applyFill="1" applyBorder="1" applyAlignment="1">
      <alignment horizontal="right"/>
    </xf>
    <xf numFmtId="3" fontId="3" fillId="0" borderId="1" xfId="1" applyNumberFormat="1" applyFont="1" applyFill="1" applyBorder="1" applyAlignment="1">
      <alignment horizontal="right"/>
    </xf>
    <xf numFmtId="3" fontId="3" fillId="0" borderId="1" xfId="1" quotePrefix="1" applyNumberFormat="1" applyFont="1" applyFill="1" applyBorder="1" applyAlignment="1">
      <alignment horizontal="right"/>
    </xf>
    <xf numFmtId="3" fontId="3" fillId="0" borderId="1" xfId="0" applyNumberFormat="1" applyFont="1" applyFill="1" applyBorder="1" applyAlignment="1">
      <alignment horizontal="right"/>
    </xf>
    <xf numFmtId="3" fontId="3" fillId="0" borderId="3" xfId="1" applyNumberFormat="1" applyFont="1" applyFill="1" applyBorder="1" applyAlignment="1">
      <alignment horizontal="right"/>
    </xf>
    <xf numFmtId="3" fontId="3" fillId="0" borderId="5" xfId="1" applyNumberFormat="1" applyFont="1" applyFill="1" applyBorder="1" applyAlignment="1">
      <alignment horizontal="right"/>
    </xf>
    <xf numFmtId="3" fontId="3" fillId="0" borderId="9" xfId="0" applyNumberFormat="1" applyFont="1" applyFill="1" applyBorder="1" applyAlignment="1">
      <alignment horizontal="right" vertical="top"/>
    </xf>
    <xf numFmtId="3" fontId="4" fillId="0" borderId="0" xfId="0" applyNumberFormat="1" applyFont="1" applyFill="1" applyAlignment="1">
      <alignment horizontal="right"/>
    </xf>
    <xf numFmtId="0" fontId="1" fillId="0" borderId="33" xfId="0" applyFont="1" applyFill="1" applyBorder="1" applyAlignment="1"/>
    <xf numFmtId="0" fontId="1" fillId="0" borderId="29" xfId="0" applyFont="1" applyFill="1" applyBorder="1" applyAlignment="1"/>
    <xf numFmtId="0" fontId="7" fillId="0" borderId="28" xfId="0" applyFont="1" applyFill="1" applyBorder="1" applyAlignment="1">
      <alignment horizontal="right"/>
    </xf>
    <xf numFmtId="3" fontId="3" fillId="3" borderId="1" xfId="1" applyNumberFormat="1" applyFont="1" applyFill="1" applyBorder="1" applyAlignment="1">
      <alignment horizontal="right"/>
    </xf>
    <xf numFmtId="0" fontId="4" fillId="0" borderId="3" xfId="0" applyFont="1" applyFill="1" applyBorder="1" applyAlignment="1">
      <alignment horizontal="left"/>
    </xf>
    <xf numFmtId="0" fontId="4" fillId="0" borderId="34" xfId="0" applyFont="1" applyFill="1" applyBorder="1" applyAlignment="1" applyProtection="1">
      <alignment horizontal="left"/>
    </xf>
    <xf numFmtId="0" fontId="6" fillId="0" borderId="31" xfId="0" applyFont="1" applyFill="1" applyBorder="1" applyAlignment="1"/>
    <xf numFmtId="0" fontId="6" fillId="0" borderId="30" xfId="0" applyFont="1" applyFill="1" applyBorder="1"/>
    <xf numFmtId="0" fontId="6" fillId="0" borderId="30" xfId="0" applyFont="1" applyFill="1" applyBorder="1" applyAlignment="1"/>
    <xf numFmtId="0" fontId="6" fillId="0" borderId="30" xfId="0" applyFont="1" applyFill="1" applyBorder="1" applyAlignment="1">
      <alignment horizontal="left"/>
    </xf>
    <xf numFmtId="0" fontId="6" fillId="0" borderId="23" xfId="0" applyFont="1" applyFill="1" applyBorder="1" applyAlignment="1"/>
    <xf numFmtId="0" fontId="12" fillId="0" borderId="34" xfId="0" applyFont="1" applyFill="1" applyBorder="1" applyAlignment="1">
      <alignment horizontal="left"/>
    </xf>
    <xf numFmtId="170" fontId="4" fillId="0" borderId="0" xfId="2" applyNumberFormat="1" applyFont="1" applyFill="1" applyAlignment="1">
      <alignment horizontal="left"/>
    </xf>
    <xf numFmtId="170" fontId="4" fillId="0" borderId="0" xfId="2" applyNumberFormat="1" applyFont="1" applyAlignment="1">
      <alignment horizontal="left"/>
    </xf>
    <xf numFmtId="170" fontId="5" fillId="0" borderId="6" xfId="2" applyNumberFormat="1" applyFont="1" applyFill="1" applyBorder="1" applyAlignment="1">
      <alignment horizontal="left"/>
    </xf>
    <xf numFmtId="170" fontId="5" fillId="0" borderId="8" xfId="2" applyNumberFormat="1" applyFont="1" applyFill="1" applyBorder="1" applyAlignment="1">
      <alignment horizontal="left"/>
    </xf>
    <xf numFmtId="170" fontId="4" fillId="0" borderId="1" xfId="2" applyNumberFormat="1" applyFont="1" applyFill="1" applyBorder="1" applyAlignment="1" applyProtection="1">
      <alignment horizontal="left"/>
    </xf>
    <xf numFmtId="170" fontId="3" fillId="0" borderId="0" xfId="2" applyNumberFormat="1" applyFont="1" applyFill="1" applyAlignment="1">
      <alignment horizontal="left" vertical="top"/>
    </xf>
    <xf numFmtId="170" fontId="4" fillId="0" borderId="0" xfId="2" applyNumberFormat="1" applyFont="1" applyFill="1" applyBorder="1" applyAlignment="1">
      <alignment horizontal="left"/>
    </xf>
    <xf numFmtId="0" fontId="2" fillId="0" borderId="14" xfId="0" applyFont="1" applyFill="1" applyBorder="1" applyAlignment="1">
      <alignment horizontal="centerContinuous" vertical="justify" wrapText="1"/>
    </xf>
    <xf numFmtId="0" fontId="7" fillId="0" borderId="0" xfId="0" applyFont="1" applyFill="1" applyAlignment="1">
      <alignment horizontal="left"/>
    </xf>
    <xf numFmtId="0" fontId="14" fillId="0" borderId="0" xfId="0" applyFont="1"/>
    <xf numFmtId="170" fontId="4" fillId="0" borderId="1" xfId="2" applyNumberFormat="1" applyFont="1" applyFill="1" applyBorder="1" applyAlignment="1" applyProtection="1">
      <alignment horizontal="center"/>
    </xf>
    <xf numFmtId="170" fontId="14" fillId="0" borderId="1" xfId="2" applyNumberFormat="1" applyFont="1" applyFill="1" applyBorder="1" applyAlignment="1" applyProtection="1">
      <alignment horizontal="right"/>
    </xf>
    <xf numFmtId="10" fontId="14" fillId="0" borderId="1" xfId="3" quotePrefix="1" applyNumberFormat="1" applyFont="1" applyFill="1" applyBorder="1" applyAlignment="1" applyProtection="1">
      <alignment horizontal="right"/>
    </xf>
    <xf numFmtId="10" fontId="14" fillId="0" borderId="1" xfId="3" applyNumberFormat="1" applyFont="1" applyFill="1" applyBorder="1" applyAlignment="1" applyProtection="1">
      <alignment horizontal="right"/>
    </xf>
    <xf numFmtId="0" fontId="14" fillId="0" borderId="1" xfId="0" applyFont="1" applyFill="1" applyBorder="1" applyAlignment="1" applyProtection="1">
      <alignment horizontal="left"/>
    </xf>
    <xf numFmtId="170" fontId="14" fillId="0" borderId="1" xfId="2" applyNumberFormat="1" applyFont="1" applyFill="1" applyBorder="1" applyAlignment="1" applyProtection="1">
      <alignment horizontal="left"/>
    </xf>
    <xf numFmtId="0" fontId="13" fillId="0" borderId="0" xfId="0" applyFont="1" applyFill="1" applyAlignment="1">
      <alignment horizontal="justify" vertical="top"/>
    </xf>
    <xf numFmtId="44" fontId="5" fillId="0" borderId="6" xfId="2" applyFont="1" applyFill="1" applyBorder="1" applyAlignment="1">
      <alignment horizontal="center"/>
    </xf>
    <xf numFmtId="44" fontId="5" fillId="0" borderId="0" xfId="2" applyFont="1" applyFill="1" applyBorder="1" applyAlignment="1">
      <alignment horizontal="center"/>
    </xf>
    <xf numFmtId="0" fontId="11" fillId="4" borderId="0" xfId="0" applyFont="1" applyFill="1" applyAlignment="1">
      <alignment horizontal="center" textRotation="90"/>
    </xf>
    <xf numFmtId="0" fontId="13" fillId="0" borderId="0" xfId="0" applyFont="1" applyFill="1" applyAlignment="1">
      <alignment horizontal="justify" vertical="top" wrapText="1"/>
    </xf>
    <xf numFmtId="170" fontId="14" fillId="0" borderId="35" xfId="2" applyNumberFormat="1" applyFont="1" applyFill="1" applyBorder="1" applyAlignment="1" applyProtection="1">
      <alignment horizontal="center"/>
    </xf>
    <xf numFmtId="170" fontId="14" fillId="0" borderId="10" xfId="2" applyNumberFormat="1" applyFont="1" applyFill="1" applyBorder="1" applyAlignment="1" applyProtection="1">
      <alignment horizontal="center"/>
    </xf>
    <xf numFmtId="0" fontId="15" fillId="0" borderId="0" xfId="0" applyFont="1" applyFill="1" applyAlignment="1">
      <alignment horizontal="justify"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6"/>
  <sheetViews>
    <sheetView tabSelected="1" topLeftCell="J38" zoomScale="75" zoomScaleNormal="75" workbookViewId="0">
      <selection activeCell="M49" sqref="M49"/>
    </sheetView>
  </sheetViews>
  <sheetFormatPr defaultColWidth="5.85546875" defaultRowHeight="12.75" x14ac:dyDescent="0.2"/>
  <cols>
    <col min="1" max="1" width="1.7109375" customWidth="1"/>
    <col min="2" max="2" width="7" style="2" bestFit="1" customWidth="1"/>
    <col min="3" max="3" width="36.7109375" style="23" bestFit="1" customWidth="1"/>
    <col min="4" max="4" width="37.7109375" style="23" bestFit="1" customWidth="1"/>
    <col min="5" max="5" width="56.42578125" style="23" bestFit="1" customWidth="1"/>
    <col min="6" max="6" width="11.85546875" style="120" bestFit="1" customWidth="1"/>
    <col min="7" max="7" width="11.85546875" style="120" customWidth="1"/>
    <col min="8" max="8" width="11.7109375" style="19" hidden="1" customWidth="1"/>
    <col min="9" max="9" width="59.42578125" style="19" bestFit="1" customWidth="1"/>
    <col min="10" max="10" width="15.5703125" style="19" bestFit="1" customWidth="1"/>
    <col min="11" max="11" width="31.85546875" style="19" customWidth="1"/>
    <col min="12" max="12" width="30.28515625" style="19" customWidth="1"/>
    <col min="13" max="13" width="61.140625" style="143" bestFit="1" customWidth="1"/>
    <col min="14" max="14" width="15" style="40" customWidth="1"/>
    <col min="15" max="15" width="8.140625" style="49" bestFit="1" customWidth="1"/>
    <col min="16" max="16" width="23.42578125" style="2" customWidth="1"/>
    <col min="17" max="17" width="17" style="2" bestFit="1" customWidth="1"/>
    <col min="18" max="18" width="11.5703125" style="2" customWidth="1"/>
    <col min="19" max="19" width="16" style="2" customWidth="1"/>
    <col min="20" max="20" width="12.5703125" style="2" customWidth="1"/>
    <col min="21" max="21" width="28.7109375" style="112" bestFit="1" customWidth="1"/>
    <col min="22" max="22" width="22.28515625" style="112" customWidth="1"/>
    <col min="23" max="23" width="80.85546875" style="112" bestFit="1" customWidth="1"/>
    <col min="24" max="24" width="28.42578125" style="2" bestFit="1" customWidth="1"/>
    <col min="25" max="16384" width="5.85546875" style="2"/>
  </cols>
  <sheetData>
    <row r="1" spans="1:24" x14ac:dyDescent="0.2">
      <c r="A1" s="152"/>
      <c r="C1" s="3" t="s">
        <v>371</v>
      </c>
      <c r="H1" s="1"/>
      <c r="I1" s="1"/>
      <c r="J1" s="1"/>
    </row>
    <row r="2" spans="1:24" ht="13.5" thickBot="1" x14ac:dyDescent="0.25">
      <c r="C2" s="7" t="s">
        <v>411</v>
      </c>
      <c r="H2" s="1"/>
      <c r="I2" s="1"/>
      <c r="J2" s="1"/>
      <c r="L2" s="4"/>
    </row>
    <row r="3" spans="1:24" ht="13.5" thickBot="1" x14ac:dyDescent="0.25">
      <c r="C3" s="9" t="s">
        <v>372</v>
      </c>
      <c r="H3" s="1"/>
      <c r="I3" s="1"/>
      <c r="J3" s="1"/>
      <c r="K3" s="70" t="s">
        <v>108</v>
      </c>
      <c r="L3" s="71" t="s">
        <v>133</v>
      </c>
      <c r="M3" s="144"/>
      <c r="N3" s="41"/>
      <c r="O3" s="50"/>
    </row>
    <row r="4" spans="1:24" ht="16.5" thickBot="1" x14ac:dyDescent="0.3">
      <c r="C4" s="151"/>
      <c r="H4" s="1"/>
      <c r="I4" s="1"/>
      <c r="J4" s="1"/>
      <c r="K4" s="66"/>
      <c r="L4" s="33" t="s">
        <v>108</v>
      </c>
      <c r="M4" s="67" t="s">
        <v>133</v>
      </c>
      <c r="N4" s="67" t="s">
        <v>419</v>
      </c>
      <c r="O4" s="99"/>
      <c r="P4" s="104" t="s">
        <v>504</v>
      </c>
      <c r="Q4" s="80" t="s">
        <v>509</v>
      </c>
      <c r="R4" s="81"/>
      <c r="S4" s="81"/>
      <c r="T4" s="111"/>
      <c r="U4" s="113"/>
      <c r="V4" s="113"/>
      <c r="W4" s="113"/>
      <c r="X4" s="101"/>
    </row>
    <row r="5" spans="1:24" ht="15" customHeight="1" thickBot="1" x14ac:dyDescent="0.3">
      <c r="C5" s="64" t="s">
        <v>413</v>
      </c>
      <c r="D5" s="24"/>
      <c r="E5" s="5"/>
      <c r="F5" s="121"/>
      <c r="G5" s="121"/>
      <c r="H5" s="8"/>
      <c r="I5" s="8"/>
      <c r="J5" s="8"/>
      <c r="K5" s="32" t="s">
        <v>108</v>
      </c>
      <c r="L5" s="33" t="s">
        <v>0</v>
      </c>
      <c r="M5" s="145" t="s">
        <v>417</v>
      </c>
      <c r="N5" s="160" t="s">
        <v>136</v>
      </c>
      <c r="O5" s="161"/>
      <c r="P5" s="105" t="s">
        <v>502</v>
      </c>
      <c r="Q5" s="109" t="s">
        <v>508</v>
      </c>
      <c r="R5" s="110" t="s">
        <v>510</v>
      </c>
      <c r="S5" s="110" t="s">
        <v>511</v>
      </c>
      <c r="T5" s="64" t="s">
        <v>528</v>
      </c>
      <c r="U5" s="86" t="s">
        <v>426</v>
      </c>
      <c r="V5" s="86" t="s">
        <v>566</v>
      </c>
      <c r="W5" s="87" t="s">
        <v>299</v>
      </c>
      <c r="X5" s="64" t="s">
        <v>427</v>
      </c>
    </row>
    <row r="6" spans="1:24" ht="33.75" customHeight="1" thickBot="1" x14ac:dyDescent="0.3">
      <c r="B6" s="62" t="s">
        <v>406</v>
      </c>
      <c r="C6" s="65" t="s">
        <v>414</v>
      </c>
      <c r="D6" s="63" t="s">
        <v>134</v>
      </c>
      <c r="E6" s="15" t="s">
        <v>135</v>
      </c>
      <c r="F6" s="122" t="s">
        <v>297</v>
      </c>
      <c r="G6" s="150" t="s">
        <v>598</v>
      </c>
      <c r="H6" s="25" t="s">
        <v>298</v>
      </c>
      <c r="I6" s="26" t="s">
        <v>299</v>
      </c>
      <c r="J6" s="72" t="s">
        <v>420</v>
      </c>
      <c r="K6" s="34" t="s">
        <v>0</v>
      </c>
      <c r="L6" s="35" t="s">
        <v>109</v>
      </c>
      <c r="M6" s="146" t="s">
        <v>418</v>
      </c>
      <c r="N6" s="68" t="s">
        <v>415</v>
      </c>
      <c r="O6" s="100" t="s">
        <v>416</v>
      </c>
      <c r="P6" s="98" t="s">
        <v>135</v>
      </c>
      <c r="Q6" s="88" t="s">
        <v>505</v>
      </c>
      <c r="R6" s="89" t="s">
        <v>428</v>
      </c>
      <c r="S6" s="89" t="s">
        <v>512</v>
      </c>
      <c r="T6" s="89" t="s">
        <v>529</v>
      </c>
      <c r="U6" s="90" t="s">
        <v>429</v>
      </c>
      <c r="V6" s="102"/>
      <c r="W6" s="103"/>
      <c r="X6" s="65" t="s">
        <v>430</v>
      </c>
    </row>
    <row r="7" spans="1:24" ht="15" customHeight="1" x14ac:dyDescent="0.2">
      <c r="A7" s="2"/>
      <c r="B7" s="91">
        <v>1</v>
      </c>
      <c r="C7" s="92" t="s">
        <v>142</v>
      </c>
      <c r="D7" s="92" t="s">
        <v>143</v>
      </c>
      <c r="E7" s="92" t="s">
        <v>144</v>
      </c>
      <c r="F7" s="123">
        <v>0</v>
      </c>
      <c r="G7" s="123"/>
      <c r="H7" s="97"/>
      <c r="I7" s="133" t="s">
        <v>410</v>
      </c>
      <c r="J7" s="93" t="s">
        <v>423</v>
      </c>
      <c r="K7" s="10" t="s">
        <v>600</v>
      </c>
      <c r="L7" s="10" t="s">
        <v>603</v>
      </c>
      <c r="M7" s="147" t="str">
        <f>CONCATENATE("Gas Daily Mid"," ",K7," ", "+ $0")</f>
        <v>Gas Daily Mid ANR + $0</v>
      </c>
      <c r="N7" s="153"/>
      <c r="O7" s="42"/>
      <c r="P7" s="83" t="s">
        <v>432</v>
      </c>
      <c r="Q7" s="131" t="s">
        <v>506</v>
      </c>
      <c r="R7" s="131" t="s">
        <v>465</v>
      </c>
      <c r="S7" s="131" t="s">
        <v>432</v>
      </c>
      <c r="T7" s="131" t="s">
        <v>531</v>
      </c>
      <c r="U7" s="117" t="s">
        <v>531</v>
      </c>
      <c r="V7" s="117" t="s">
        <v>507</v>
      </c>
      <c r="W7" s="117"/>
      <c r="X7" s="132"/>
    </row>
    <row r="8" spans="1:24" s="27" customFormat="1" ht="15" x14ac:dyDescent="0.2">
      <c r="B8" s="58">
        <v>2</v>
      </c>
      <c r="C8" s="10" t="s">
        <v>412</v>
      </c>
      <c r="D8" s="10" t="s">
        <v>111</v>
      </c>
      <c r="E8" s="10" t="s">
        <v>141</v>
      </c>
      <c r="F8" s="124">
        <v>1240</v>
      </c>
      <c r="G8" s="124"/>
      <c r="H8" s="13"/>
      <c r="I8" s="13"/>
      <c r="J8" s="73" t="s">
        <v>422</v>
      </c>
      <c r="K8" s="10" t="s">
        <v>600</v>
      </c>
      <c r="L8" s="10" t="s">
        <v>603</v>
      </c>
      <c r="M8" s="147" t="str">
        <f>CONCATENATE("Gas Daily Mid"," ",K8," ", "+ $0")</f>
        <v>Gas Daily Mid ANR + $0</v>
      </c>
      <c r="N8" s="42"/>
      <c r="O8" s="51"/>
      <c r="P8" s="82" t="s">
        <v>518</v>
      </c>
      <c r="Q8" s="82" t="s">
        <v>435</v>
      </c>
      <c r="R8" s="83" t="s">
        <v>431</v>
      </c>
      <c r="S8" s="83" t="s">
        <v>431</v>
      </c>
      <c r="T8" s="83" t="s">
        <v>531</v>
      </c>
      <c r="U8" s="108" t="s">
        <v>531</v>
      </c>
      <c r="V8" s="108" t="s">
        <v>531</v>
      </c>
      <c r="W8" s="108"/>
      <c r="X8" s="95"/>
    </row>
    <row r="9" spans="1:24" ht="15" x14ac:dyDescent="0.2">
      <c r="A9" s="2"/>
      <c r="B9" s="58">
        <v>3</v>
      </c>
      <c r="C9" s="10" t="s">
        <v>139</v>
      </c>
      <c r="D9" s="10" t="s">
        <v>140</v>
      </c>
      <c r="E9" s="10" t="s">
        <v>325</v>
      </c>
      <c r="F9" s="124">
        <v>45</v>
      </c>
      <c r="G9" s="124"/>
      <c r="H9" s="13"/>
      <c r="I9" s="13"/>
      <c r="J9" s="73" t="s">
        <v>421</v>
      </c>
      <c r="K9" s="10" t="s">
        <v>600</v>
      </c>
      <c r="L9" s="10" t="s">
        <v>603</v>
      </c>
      <c r="M9" s="147" t="str">
        <f>CONCATENATE("Gas Daily Mid"," ",K9," ", "+ $0")</f>
        <v>Gas Daily Mid ANR + $0</v>
      </c>
      <c r="N9" s="42"/>
      <c r="O9" s="51"/>
      <c r="P9" s="85" t="s">
        <v>444</v>
      </c>
      <c r="Q9" s="85" t="s">
        <v>506</v>
      </c>
      <c r="R9" s="85" t="s">
        <v>514</v>
      </c>
      <c r="S9" s="85" t="s">
        <v>503</v>
      </c>
      <c r="T9" s="85" t="s">
        <v>530</v>
      </c>
      <c r="U9" s="108" t="s">
        <v>507</v>
      </c>
      <c r="V9" s="108"/>
      <c r="W9" s="108"/>
      <c r="X9" s="94"/>
    </row>
    <row r="10" spans="1:24" s="27" customFormat="1" ht="15" x14ac:dyDescent="0.2">
      <c r="B10" s="58">
        <v>4</v>
      </c>
      <c r="C10" s="10" t="s">
        <v>145</v>
      </c>
      <c r="D10" s="10" t="s">
        <v>35</v>
      </c>
      <c r="E10" s="10" t="s">
        <v>354</v>
      </c>
      <c r="F10" s="124">
        <v>161</v>
      </c>
      <c r="G10" s="124"/>
      <c r="H10" s="14"/>
      <c r="I10" s="12"/>
      <c r="J10" s="73" t="s">
        <v>422</v>
      </c>
      <c r="K10" s="10" t="s">
        <v>600</v>
      </c>
      <c r="L10" s="10" t="s">
        <v>603</v>
      </c>
      <c r="M10" s="158" t="str">
        <f>CONCATENATE("Gas Daily Mid"," ",K10," ", "+ $0"," ","Less Transport and Fuel")</f>
        <v>Gas Daily Mid ANR + $0 Less Transport and Fuel</v>
      </c>
      <c r="N10" s="154">
        <v>0.1244</v>
      </c>
      <c r="O10" s="155">
        <v>0.01</v>
      </c>
      <c r="P10" s="83" t="s">
        <v>434</v>
      </c>
      <c r="Q10" s="83" t="s">
        <v>435</v>
      </c>
      <c r="R10" s="83" t="s">
        <v>436</v>
      </c>
      <c r="S10" s="83" t="s">
        <v>436</v>
      </c>
      <c r="T10" s="83" t="s">
        <v>531</v>
      </c>
      <c r="U10" s="108" t="s">
        <v>435</v>
      </c>
      <c r="V10" s="108" t="s">
        <v>437</v>
      </c>
      <c r="W10" s="108"/>
      <c r="X10" s="94"/>
    </row>
    <row r="11" spans="1:24" s="27" customFormat="1" ht="15" x14ac:dyDescent="0.2">
      <c r="B11" s="58">
        <v>5</v>
      </c>
      <c r="C11" s="10" t="s">
        <v>352</v>
      </c>
      <c r="D11" s="10" t="s">
        <v>35</v>
      </c>
      <c r="E11" s="10" t="s">
        <v>353</v>
      </c>
      <c r="F11" s="124">
        <v>0</v>
      </c>
      <c r="G11" s="124"/>
      <c r="H11" s="14"/>
      <c r="I11" s="12"/>
      <c r="J11" s="73" t="s">
        <v>422</v>
      </c>
      <c r="K11" s="10" t="s">
        <v>633</v>
      </c>
      <c r="L11" s="10" t="s">
        <v>633</v>
      </c>
      <c r="M11" s="10" t="s">
        <v>633</v>
      </c>
      <c r="N11" s="154"/>
      <c r="O11" s="155"/>
      <c r="P11" s="83" t="s">
        <v>434</v>
      </c>
      <c r="Q11" s="83" t="s">
        <v>435</v>
      </c>
      <c r="R11" s="83" t="s">
        <v>436</v>
      </c>
      <c r="S11" s="83" t="s">
        <v>436</v>
      </c>
      <c r="T11" s="83" t="s">
        <v>531</v>
      </c>
      <c r="U11" s="83" t="s">
        <v>531</v>
      </c>
      <c r="V11" s="108" t="s">
        <v>531</v>
      </c>
      <c r="W11" s="108"/>
      <c r="X11" s="94"/>
    </row>
    <row r="12" spans="1:24" ht="15" x14ac:dyDescent="0.2">
      <c r="A12" s="2"/>
      <c r="B12" s="58">
        <v>6</v>
      </c>
      <c r="C12" s="10" t="s">
        <v>30</v>
      </c>
      <c r="D12" s="10" t="s">
        <v>146</v>
      </c>
      <c r="E12" s="10" t="s">
        <v>147</v>
      </c>
      <c r="F12" s="124">
        <v>4400</v>
      </c>
      <c r="G12" s="124"/>
      <c r="H12" s="14"/>
      <c r="I12" s="12" t="s">
        <v>381</v>
      </c>
      <c r="J12" s="73" t="s">
        <v>424</v>
      </c>
      <c r="K12" s="10" t="s">
        <v>627</v>
      </c>
      <c r="L12" s="10" t="s">
        <v>627</v>
      </c>
      <c r="M12" s="10" t="s">
        <v>627</v>
      </c>
      <c r="N12" s="42"/>
      <c r="O12" s="51"/>
      <c r="P12" s="85" t="s">
        <v>571</v>
      </c>
      <c r="Q12" s="85" t="s">
        <v>572</v>
      </c>
      <c r="R12" s="85" t="s">
        <v>572</v>
      </c>
      <c r="S12" s="85" t="s">
        <v>572</v>
      </c>
      <c r="T12" s="85" t="s">
        <v>572</v>
      </c>
      <c r="U12" s="85" t="s">
        <v>572</v>
      </c>
      <c r="V12" s="107"/>
      <c r="W12" s="107"/>
      <c r="X12" s="114"/>
    </row>
    <row r="13" spans="1:24" ht="15" x14ac:dyDescent="0.2">
      <c r="A13" s="2"/>
      <c r="B13" s="58">
        <v>7</v>
      </c>
      <c r="C13" s="10" t="s">
        <v>36</v>
      </c>
      <c r="D13" s="10" t="s">
        <v>148</v>
      </c>
      <c r="E13" s="10" t="s">
        <v>149</v>
      </c>
      <c r="F13" s="124">
        <v>100</v>
      </c>
      <c r="G13" s="124"/>
      <c r="H13" s="14"/>
      <c r="I13" s="12"/>
      <c r="J13" s="73" t="s">
        <v>422</v>
      </c>
      <c r="K13" s="69" t="s">
        <v>621</v>
      </c>
      <c r="L13" s="10" t="s">
        <v>603</v>
      </c>
      <c r="M13" s="147" t="str">
        <f>CONCATENATE("Gas Daily Mid"," ",K13," ", "+ $0")</f>
        <v>Gas Daily Mid Columbia + $0</v>
      </c>
      <c r="N13" s="42"/>
      <c r="O13" s="51"/>
      <c r="P13" s="84" t="s">
        <v>595</v>
      </c>
      <c r="Q13" s="84" t="s">
        <v>433</v>
      </c>
      <c r="R13" s="84" t="s">
        <v>434</v>
      </c>
      <c r="S13" s="84" t="s">
        <v>434</v>
      </c>
      <c r="T13" s="83" t="s">
        <v>531</v>
      </c>
      <c r="U13" s="83" t="s">
        <v>531</v>
      </c>
      <c r="V13" s="108" t="s">
        <v>531</v>
      </c>
      <c r="W13" s="13"/>
      <c r="X13" s="96"/>
    </row>
    <row r="14" spans="1:24" ht="15" x14ac:dyDescent="0.2">
      <c r="A14" s="2"/>
      <c r="B14" s="58">
        <v>8</v>
      </c>
      <c r="C14" s="10" t="s">
        <v>395</v>
      </c>
      <c r="D14" s="10" t="s">
        <v>13</v>
      </c>
      <c r="E14" s="10" t="s">
        <v>214</v>
      </c>
      <c r="F14" s="124">
        <v>83</v>
      </c>
      <c r="G14" s="124"/>
      <c r="H14" s="14"/>
      <c r="I14" s="12" t="s">
        <v>308</v>
      </c>
      <c r="J14" s="73" t="s">
        <v>423</v>
      </c>
      <c r="K14" s="10" t="s">
        <v>614</v>
      </c>
      <c r="L14" s="10" t="s">
        <v>615</v>
      </c>
      <c r="M14" s="158" t="str">
        <f>CONCATENATE("Gas Daily Mid"," ",K14," ", "+ $.04", " Less Transport and Fuel")</f>
        <v>Gas Daily Mid Transco, St. 30 + $.04 Less Transport and Fuel</v>
      </c>
      <c r="N14" s="164" t="s">
        <v>645</v>
      </c>
      <c r="O14" s="165"/>
      <c r="P14" s="82" t="s">
        <v>573</v>
      </c>
      <c r="Q14" s="116" t="s">
        <v>435</v>
      </c>
      <c r="R14" s="82" t="s">
        <v>506</v>
      </c>
      <c r="S14" s="82" t="s">
        <v>573</v>
      </c>
      <c r="T14" s="82" t="s">
        <v>531</v>
      </c>
      <c r="U14" s="108" t="s">
        <v>531</v>
      </c>
      <c r="V14" s="108" t="s">
        <v>507</v>
      </c>
      <c r="W14" s="108"/>
      <c r="X14" s="94" t="s">
        <v>455</v>
      </c>
    </row>
    <row r="15" spans="1:24" ht="15" x14ac:dyDescent="0.2">
      <c r="A15" s="2"/>
      <c r="B15" s="58">
        <v>9</v>
      </c>
      <c r="C15" s="10" t="s">
        <v>395</v>
      </c>
      <c r="D15" s="10" t="s">
        <v>14</v>
      </c>
      <c r="E15" s="10" t="s">
        <v>214</v>
      </c>
      <c r="F15" s="124">
        <v>772</v>
      </c>
      <c r="G15" s="124"/>
      <c r="H15" s="14"/>
      <c r="I15" s="12" t="s">
        <v>394</v>
      </c>
      <c r="J15" s="73" t="s">
        <v>423</v>
      </c>
      <c r="K15" s="10" t="s">
        <v>614</v>
      </c>
      <c r="L15" s="10" t="s">
        <v>615</v>
      </c>
      <c r="M15" s="158" t="str">
        <f>CONCATENATE("Gas Daily Mid"," ",K15," ", "+ $.04", " Less Transport and Fuel")</f>
        <v>Gas Daily Mid Transco, St. 30 + $.04 Less Transport and Fuel</v>
      </c>
      <c r="N15" s="164" t="s">
        <v>645</v>
      </c>
      <c r="O15" s="165"/>
      <c r="P15" s="82" t="s">
        <v>573</v>
      </c>
      <c r="Q15" s="82" t="s">
        <v>435</v>
      </c>
      <c r="R15" s="82" t="s">
        <v>506</v>
      </c>
      <c r="S15" s="82" t="s">
        <v>573</v>
      </c>
      <c r="T15" s="82" t="s">
        <v>531</v>
      </c>
      <c r="U15" s="108" t="s">
        <v>531</v>
      </c>
      <c r="V15" s="108" t="s">
        <v>507</v>
      </c>
      <c r="W15" s="108"/>
      <c r="X15" s="94" t="s">
        <v>456</v>
      </c>
    </row>
    <row r="16" spans="1:24" ht="15" x14ac:dyDescent="0.2">
      <c r="A16" s="2"/>
      <c r="B16" s="58">
        <v>10</v>
      </c>
      <c r="C16" s="10" t="s">
        <v>395</v>
      </c>
      <c r="D16" s="10" t="s">
        <v>15</v>
      </c>
      <c r="E16" s="10" t="s">
        <v>214</v>
      </c>
      <c r="F16" s="124">
        <v>1240</v>
      </c>
      <c r="G16" s="124"/>
      <c r="H16" s="14"/>
      <c r="I16" s="12" t="s">
        <v>394</v>
      </c>
      <c r="J16" s="73" t="s">
        <v>423</v>
      </c>
      <c r="K16" s="10" t="s">
        <v>614</v>
      </c>
      <c r="L16" s="10" t="s">
        <v>615</v>
      </c>
      <c r="M16" s="158" t="str">
        <f>CONCATENATE("Gas Daily Mid"," ",K16," ", "+ $.04", " Less Transport and Fuel")</f>
        <v>Gas Daily Mid Transco, St. 30 + $.04 Less Transport and Fuel</v>
      </c>
      <c r="N16" s="164" t="s">
        <v>645</v>
      </c>
      <c r="O16" s="165"/>
      <c r="P16" s="82" t="s">
        <v>573</v>
      </c>
      <c r="Q16" s="82" t="s">
        <v>435</v>
      </c>
      <c r="R16" s="82" t="s">
        <v>506</v>
      </c>
      <c r="S16" s="82" t="s">
        <v>573</v>
      </c>
      <c r="T16" s="82" t="s">
        <v>531</v>
      </c>
      <c r="U16" s="108" t="s">
        <v>531</v>
      </c>
      <c r="V16" s="108" t="s">
        <v>507</v>
      </c>
      <c r="W16" s="108"/>
      <c r="X16" s="94" t="s">
        <v>457</v>
      </c>
    </row>
    <row r="17" spans="1:24" ht="15" x14ac:dyDescent="0.2">
      <c r="A17" s="2"/>
      <c r="B17" s="58">
        <v>11</v>
      </c>
      <c r="C17" s="10" t="s">
        <v>395</v>
      </c>
      <c r="D17" s="10" t="s">
        <v>16</v>
      </c>
      <c r="E17" s="10" t="s">
        <v>214</v>
      </c>
      <c r="F17" s="124">
        <v>0</v>
      </c>
      <c r="G17" s="124"/>
      <c r="H17" s="14"/>
      <c r="I17" s="12" t="s">
        <v>394</v>
      </c>
      <c r="J17" s="73" t="s">
        <v>423</v>
      </c>
      <c r="K17" s="10" t="s">
        <v>633</v>
      </c>
      <c r="L17" s="10" t="s">
        <v>633</v>
      </c>
      <c r="M17" s="10" t="s">
        <v>633</v>
      </c>
      <c r="N17" s="42"/>
      <c r="O17" s="51"/>
      <c r="P17" s="82" t="s">
        <v>573</v>
      </c>
      <c r="Q17" s="82" t="s">
        <v>435</v>
      </c>
      <c r="R17" s="82" t="s">
        <v>506</v>
      </c>
      <c r="S17" s="82" t="s">
        <v>573</v>
      </c>
      <c r="T17" s="82" t="s">
        <v>531</v>
      </c>
      <c r="U17" s="108" t="s">
        <v>531</v>
      </c>
      <c r="V17" s="108" t="s">
        <v>507</v>
      </c>
      <c r="W17" s="108" t="s">
        <v>458</v>
      </c>
      <c r="X17" s="94"/>
    </row>
    <row r="18" spans="1:24" ht="15" x14ac:dyDescent="0.2">
      <c r="A18" s="2"/>
      <c r="B18" s="58">
        <v>12</v>
      </c>
      <c r="C18" s="10" t="s">
        <v>395</v>
      </c>
      <c r="D18" s="10" t="s">
        <v>17</v>
      </c>
      <c r="E18" s="10" t="s">
        <v>214</v>
      </c>
      <c r="F18" s="124">
        <v>180</v>
      </c>
      <c r="G18" s="124"/>
      <c r="H18" s="14"/>
      <c r="I18" s="12" t="s">
        <v>394</v>
      </c>
      <c r="J18" s="73" t="s">
        <v>423</v>
      </c>
      <c r="K18" s="10" t="s">
        <v>614</v>
      </c>
      <c r="L18" s="10" t="s">
        <v>615</v>
      </c>
      <c r="M18" s="158" t="str">
        <f>CONCATENATE("Gas Daily Mid"," ",K18," ", "+ $.04", " Less Transport and Fuel")</f>
        <v>Gas Daily Mid Transco, St. 30 + $.04 Less Transport and Fuel</v>
      </c>
      <c r="N18" s="164" t="s">
        <v>645</v>
      </c>
      <c r="O18" s="165"/>
      <c r="P18" s="82" t="s">
        <v>573</v>
      </c>
      <c r="Q18" s="82" t="s">
        <v>435</v>
      </c>
      <c r="R18" s="82" t="s">
        <v>506</v>
      </c>
      <c r="S18" s="82" t="s">
        <v>573</v>
      </c>
      <c r="T18" s="82" t="s">
        <v>531</v>
      </c>
      <c r="U18" s="108" t="s">
        <v>531</v>
      </c>
      <c r="V18" s="108" t="s">
        <v>507</v>
      </c>
      <c r="W18" s="108"/>
      <c r="X18" s="94"/>
    </row>
    <row r="19" spans="1:24" ht="15" x14ac:dyDescent="0.2">
      <c r="A19" s="2"/>
      <c r="B19" s="58">
        <v>13</v>
      </c>
      <c r="C19" s="10" t="s">
        <v>395</v>
      </c>
      <c r="D19" s="10" t="s">
        <v>12</v>
      </c>
      <c r="E19" s="10" t="s">
        <v>216</v>
      </c>
      <c r="F19" s="124">
        <v>954</v>
      </c>
      <c r="G19" s="124"/>
      <c r="H19" s="14"/>
      <c r="I19" s="12" t="s">
        <v>394</v>
      </c>
      <c r="J19" s="73" t="s">
        <v>423</v>
      </c>
      <c r="K19" s="10" t="s">
        <v>614</v>
      </c>
      <c r="L19" s="10" t="s">
        <v>615</v>
      </c>
      <c r="M19" s="158" t="str">
        <f>CONCATENATE("Gas Daily Mid"," ",K19," ", "+ $.04", " Less Transport and Fuel")</f>
        <v>Gas Daily Mid Transco, St. 30 + $.04 Less Transport and Fuel</v>
      </c>
      <c r="N19" s="164" t="s">
        <v>645</v>
      </c>
      <c r="O19" s="165"/>
      <c r="P19" s="82" t="s">
        <v>573</v>
      </c>
      <c r="Q19" s="82" t="s">
        <v>435</v>
      </c>
      <c r="R19" s="82" t="s">
        <v>457</v>
      </c>
      <c r="S19" s="82" t="s">
        <v>573</v>
      </c>
      <c r="T19" s="82" t="s">
        <v>531</v>
      </c>
      <c r="U19" s="108" t="s">
        <v>531</v>
      </c>
      <c r="V19" s="108" t="s">
        <v>507</v>
      </c>
      <c r="W19" s="108"/>
      <c r="X19" s="94"/>
    </row>
    <row r="20" spans="1:24" ht="15" x14ac:dyDescent="0.2">
      <c r="A20" s="2"/>
      <c r="B20" s="58">
        <v>14</v>
      </c>
      <c r="C20" s="10" t="s">
        <v>396</v>
      </c>
      <c r="D20" s="10" t="s">
        <v>18</v>
      </c>
      <c r="E20" s="10" t="s">
        <v>393</v>
      </c>
      <c r="F20" s="124">
        <v>0</v>
      </c>
      <c r="G20" s="124"/>
      <c r="H20" s="14"/>
      <c r="I20" s="12" t="s">
        <v>394</v>
      </c>
      <c r="J20" s="73" t="s">
        <v>423</v>
      </c>
      <c r="K20" s="10" t="s">
        <v>633</v>
      </c>
      <c r="L20" s="10" t="s">
        <v>633</v>
      </c>
      <c r="M20" s="10" t="s">
        <v>633</v>
      </c>
      <c r="N20" s="42"/>
      <c r="O20" s="51"/>
      <c r="P20" s="82" t="s">
        <v>573</v>
      </c>
      <c r="Q20" s="82" t="s">
        <v>435</v>
      </c>
      <c r="R20" s="82" t="s">
        <v>506</v>
      </c>
      <c r="S20" s="82" t="s">
        <v>573</v>
      </c>
      <c r="T20" s="82" t="s">
        <v>531</v>
      </c>
      <c r="U20" s="108" t="s">
        <v>531</v>
      </c>
      <c r="V20" s="108" t="s">
        <v>507</v>
      </c>
      <c r="W20" s="108"/>
      <c r="X20" s="94"/>
    </row>
    <row r="21" spans="1:24" ht="15" x14ac:dyDescent="0.2">
      <c r="A21" s="2"/>
      <c r="B21" s="58">
        <v>15</v>
      </c>
      <c r="C21" s="10" t="s">
        <v>396</v>
      </c>
      <c r="D21" s="10" t="s">
        <v>19</v>
      </c>
      <c r="E21" s="10" t="s">
        <v>215</v>
      </c>
      <c r="F21" s="124">
        <v>229</v>
      </c>
      <c r="G21" s="124"/>
      <c r="H21" s="14"/>
      <c r="I21" s="12" t="s">
        <v>394</v>
      </c>
      <c r="J21" s="73" t="s">
        <v>423</v>
      </c>
      <c r="K21" s="10" t="s">
        <v>614</v>
      </c>
      <c r="L21" s="10" t="s">
        <v>615</v>
      </c>
      <c r="M21" s="158" t="str">
        <f>CONCATENATE("Gas Daily Mid"," ",K21," ", "+ $.04", " Less Transport and Fuel")</f>
        <v>Gas Daily Mid Transco, St. 30 + $.04 Less Transport and Fuel</v>
      </c>
      <c r="N21" s="164" t="s">
        <v>645</v>
      </c>
      <c r="O21" s="165"/>
      <c r="P21" s="82" t="s">
        <v>573</v>
      </c>
      <c r="Q21" s="82" t="s">
        <v>435</v>
      </c>
      <c r="R21" s="82" t="s">
        <v>506</v>
      </c>
      <c r="S21" s="82" t="s">
        <v>573</v>
      </c>
      <c r="T21" s="82" t="s">
        <v>531</v>
      </c>
      <c r="U21" s="108" t="s">
        <v>531</v>
      </c>
      <c r="V21" s="108" t="s">
        <v>507</v>
      </c>
      <c r="W21" s="108"/>
      <c r="X21" s="94" t="s">
        <v>459</v>
      </c>
    </row>
    <row r="22" spans="1:24" ht="15" x14ac:dyDescent="0.2">
      <c r="A22" s="2"/>
      <c r="B22" s="58">
        <v>16</v>
      </c>
      <c r="C22" s="10" t="s">
        <v>155</v>
      </c>
      <c r="D22" s="10" t="s">
        <v>156</v>
      </c>
      <c r="E22" s="10" t="s">
        <v>343</v>
      </c>
      <c r="F22" s="124">
        <v>310</v>
      </c>
      <c r="G22" s="124"/>
      <c r="H22" s="14"/>
      <c r="I22" s="12"/>
      <c r="J22" s="73" t="s">
        <v>425</v>
      </c>
      <c r="K22" s="10" t="s">
        <v>620</v>
      </c>
      <c r="L22" s="10" t="s">
        <v>603</v>
      </c>
      <c r="M22" s="147" t="str">
        <f>CONCATENATE("Gas Daily Mid"," ",K22," ", "+ $0")</f>
        <v>Gas Daily Mid Texas Gas SL + $0</v>
      </c>
      <c r="N22" s="42"/>
      <c r="O22" s="51"/>
      <c r="P22" s="107" t="s">
        <v>444</v>
      </c>
      <c r="Q22" s="85" t="s">
        <v>506</v>
      </c>
      <c r="R22" s="85" t="s">
        <v>506</v>
      </c>
      <c r="S22" s="85" t="s">
        <v>503</v>
      </c>
      <c r="T22" s="85"/>
      <c r="U22" s="107" t="s">
        <v>507</v>
      </c>
      <c r="V22" s="107" t="s">
        <v>507</v>
      </c>
      <c r="W22" s="108"/>
      <c r="X22" s="94"/>
    </row>
    <row r="23" spans="1:24" ht="15" x14ac:dyDescent="0.2">
      <c r="A23" s="2"/>
      <c r="B23" s="58">
        <v>17</v>
      </c>
      <c r="C23" s="10" t="s">
        <v>155</v>
      </c>
      <c r="D23" s="10" t="s">
        <v>156</v>
      </c>
      <c r="E23" s="10" t="s">
        <v>355</v>
      </c>
      <c r="F23" s="124">
        <v>0</v>
      </c>
      <c r="G23" s="124"/>
      <c r="H23" s="14"/>
      <c r="I23" s="12"/>
      <c r="J23" s="73" t="s">
        <v>425</v>
      </c>
      <c r="K23" s="10" t="s">
        <v>633</v>
      </c>
      <c r="L23" s="10" t="s">
        <v>633</v>
      </c>
      <c r="M23" s="10" t="s">
        <v>633</v>
      </c>
      <c r="N23" s="42"/>
      <c r="O23" s="52"/>
      <c r="P23" s="107" t="s">
        <v>444</v>
      </c>
      <c r="Q23" s="85" t="s">
        <v>506</v>
      </c>
      <c r="R23" s="85" t="s">
        <v>506</v>
      </c>
      <c r="S23" s="85" t="s">
        <v>503</v>
      </c>
      <c r="T23" s="85"/>
      <c r="U23" s="107" t="s">
        <v>507</v>
      </c>
      <c r="V23" s="107" t="s">
        <v>507</v>
      </c>
      <c r="W23" s="118" t="s">
        <v>443</v>
      </c>
      <c r="X23" s="94"/>
    </row>
    <row r="24" spans="1:24" ht="15" x14ac:dyDescent="0.2">
      <c r="A24" s="2"/>
      <c r="B24" s="58">
        <v>18</v>
      </c>
      <c r="C24" s="10" t="s">
        <v>157</v>
      </c>
      <c r="D24" s="10" t="s">
        <v>158</v>
      </c>
      <c r="E24" s="10" t="s">
        <v>159</v>
      </c>
      <c r="F24" s="124">
        <v>580</v>
      </c>
      <c r="G24" s="124"/>
      <c r="H24" s="14"/>
      <c r="I24" s="12"/>
      <c r="J24" s="73" t="s">
        <v>425</v>
      </c>
      <c r="K24" s="10" t="s">
        <v>619</v>
      </c>
      <c r="L24" s="10" t="s">
        <v>605</v>
      </c>
      <c r="M24" s="147" t="str">
        <f>CONCATENATE("Gas Daily Mid"," ",K24," ", "+ $0")</f>
        <v>Gas Daily Mid Reliant (West) + $0</v>
      </c>
      <c r="N24" s="42"/>
      <c r="O24" s="51"/>
      <c r="P24" s="107" t="s">
        <v>444</v>
      </c>
      <c r="Q24" s="85" t="s">
        <v>506</v>
      </c>
      <c r="R24" s="85" t="s">
        <v>506</v>
      </c>
      <c r="S24" s="85" t="s">
        <v>503</v>
      </c>
      <c r="T24" s="85"/>
      <c r="U24" s="107" t="s">
        <v>507</v>
      </c>
      <c r="V24" s="107" t="s">
        <v>507</v>
      </c>
      <c r="W24" s="108"/>
      <c r="X24" s="94"/>
    </row>
    <row r="25" spans="1:24" ht="15" x14ac:dyDescent="0.2">
      <c r="A25" s="2"/>
      <c r="B25" s="58">
        <v>19</v>
      </c>
      <c r="C25" s="10" t="s">
        <v>172</v>
      </c>
      <c r="D25" s="10" t="s">
        <v>41</v>
      </c>
      <c r="E25" s="10" t="s">
        <v>173</v>
      </c>
      <c r="F25" s="124">
        <v>1637</v>
      </c>
      <c r="G25" s="124"/>
      <c r="H25" s="14"/>
      <c r="I25" s="12"/>
      <c r="J25" s="73" t="s">
        <v>421</v>
      </c>
      <c r="K25" s="10" t="s">
        <v>646</v>
      </c>
      <c r="L25" s="10" t="s">
        <v>644</v>
      </c>
      <c r="M25" s="158" t="str">
        <f>CONCATENATE("Gas Daily Mid"," ",K25," ", "- $.01")</f>
        <v>Gas Daily Mid Northern Mids (1-6) - $.01</v>
      </c>
      <c r="N25" s="154"/>
      <c r="O25" s="156"/>
      <c r="P25" s="85" t="s">
        <v>444</v>
      </c>
      <c r="Q25" s="85" t="s">
        <v>506</v>
      </c>
      <c r="R25" s="85" t="s">
        <v>506</v>
      </c>
      <c r="S25" s="85" t="s">
        <v>503</v>
      </c>
      <c r="T25" s="85" t="s">
        <v>530</v>
      </c>
      <c r="U25" s="107" t="s">
        <v>507</v>
      </c>
      <c r="V25" s="107"/>
      <c r="W25" s="107"/>
      <c r="X25" s="114"/>
    </row>
    <row r="26" spans="1:24" ht="15" x14ac:dyDescent="0.2">
      <c r="A26" s="2"/>
      <c r="B26" s="58">
        <v>20</v>
      </c>
      <c r="C26" s="10" t="s">
        <v>174</v>
      </c>
      <c r="D26" s="10" t="s">
        <v>43</v>
      </c>
      <c r="E26" s="10" t="s">
        <v>42</v>
      </c>
      <c r="F26" s="124">
        <v>1619</v>
      </c>
      <c r="G26" s="124"/>
      <c r="H26" s="14"/>
      <c r="I26" s="12"/>
      <c r="J26" s="73" t="s">
        <v>421</v>
      </c>
      <c r="K26" s="10" t="s">
        <v>638</v>
      </c>
      <c r="L26" s="10" t="s">
        <v>605</v>
      </c>
      <c r="M26" s="147" t="str">
        <f>CONCATENATE("Gas Daily Mid"," ",K26," ", "+ $0")</f>
        <v>Gas Daily Mid ANR OK + $0</v>
      </c>
      <c r="N26" s="42"/>
      <c r="O26" s="51"/>
      <c r="P26" s="85" t="s">
        <v>444</v>
      </c>
      <c r="Q26" s="85" t="s">
        <v>506</v>
      </c>
      <c r="R26" s="85" t="s">
        <v>514</v>
      </c>
      <c r="S26" s="85" t="s">
        <v>503</v>
      </c>
      <c r="T26" s="85" t="s">
        <v>530</v>
      </c>
      <c r="U26" s="107" t="s">
        <v>537</v>
      </c>
      <c r="V26" s="107" t="s">
        <v>536</v>
      </c>
      <c r="W26" s="107"/>
      <c r="X26" s="114"/>
    </row>
    <row r="27" spans="1:24" ht="15" x14ac:dyDescent="0.2">
      <c r="A27" s="2"/>
      <c r="B27" s="58">
        <v>21</v>
      </c>
      <c r="C27" s="10" t="s">
        <v>160</v>
      </c>
      <c r="D27" s="10" t="s">
        <v>2</v>
      </c>
      <c r="E27" s="10" t="s">
        <v>161</v>
      </c>
      <c r="F27" s="124">
        <v>172</v>
      </c>
      <c r="G27" s="124"/>
      <c r="H27" s="14"/>
      <c r="I27" s="12"/>
      <c r="J27" s="73" t="s">
        <v>425</v>
      </c>
      <c r="K27" s="10" t="s">
        <v>612</v>
      </c>
      <c r="L27" s="10" t="s">
        <v>611</v>
      </c>
      <c r="M27" s="147" t="str">
        <f>CONCATENATE("Gas Daily Mid"," ",K27," ", "+ $0")</f>
        <v>Gas Daily Mid Texas Eastern (ETX) + $0</v>
      </c>
      <c r="N27" s="42"/>
      <c r="O27" s="51"/>
      <c r="P27" s="107" t="s">
        <v>444</v>
      </c>
      <c r="Q27" s="85" t="s">
        <v>506</v>
      </c>
      <c r="R27" s="85" t="s">
        <v>506</v>
      </c>
      <c r="S27" s="85" t="s">
        <v>503</v>
      </c>
      <c r="T27" s="85"/>
      <c r="U27" s="107" t="s">
        <v>507</v>
      </c>
      <c r="V27" s="107" t="s">
        <v>507</v>
      </c>
      <c r="W27" s="108"/>
      <c r="X27" s="94"/>
    </row>
    <row r="28" spans="1:24" ht="15" x14ac:dyDescent="0.2">
      <c r="A28" s="2"/>
      <c r="B28" s="58">
        <v>22</v>
      </c>
      <c r="C28" s="10" t="s">
        <v>152</v>
      </c>
      <c r="D28" s="10" t="s">
        <v>153</v>
      </c>
      <c r="E28" s="10" t="s">
        <v>154</v>
      </c>
      <c r="F28" s="124">
        <v>0</v>
      </c>
      <c r="G28" s="124"/>
      <c r="H28" s="11" t="s">
        <v>303</v>
      </c>
      <c r="I28" s="12" t="s">
        <v>304</v>
      </c>
      <c r="J28" s="73" t="s">
        <v>423</v>
      </c>
      <c r="K28" s="10" t="s">
        <v>633</v>
      </c>
      <c r="L28" s="10" t="s">
        <v>633</v>
      </c>
      <c r="M28" s="10" t="s">
        <v>633</v>
      </c>
      <c r="N28" s="42"/>
      <c r="O28" s="52"/>
      <c r="P28" s="83" t="s">
        <v>439</v>
      </c>
      <c r="Q28" s="83" t="s">
        <v>506</v>
      </c>
      <c r="R28" s="83" t="s">
        <v>440</v>
      </c>
      <c r="S28" s="83" t="s">
        <v>439</v>
      </c>
      <c r="T28" s="83" t="s">
        <v>531</v>
      </c>
      <c r="U28" s="108" t="s">
        <v>531</v>
      </c>
      <c r="V28" s="108" t="s">
        <v>507</v>
      </c>
      <c r="W28" s="108"/>
      <c r="X28" s="95"/>
    </row>
    <row r="29" spans="1:24" s="27" customFormat="1" ht="15" x14ac:dyDescent="0.2">
      <c r="B29" s="58">
        <v>23</v>
      </c>
      <c r="C29" s="10" t="s">
        <v>150</v>
      </c>
      <c r="D29" s="10" t="s">
        <v>37</v>
      </c>
      <c r="E29" s="10" t="s">
        <v>151</v>
      </c>
      <c r="F29" s="125">
        <v>576</v>
      </c>
      <c r="G29" s="124"/>
      <c r="H29" s="14"/>
      <c r="I29" s="12" t="s">
        <v>302</v>
      </c>
      <c r="J29" s="73" t="s">
        <v>422</v>
      </c>
      <c r="K29" s="10" t="s">
        <v>601</v>
      </c>
      <c r="L29" s="10" t="s">
        <v>637</v>
      </c>
      <c r="M29" s="147" t="s">
        <v>632</v>
      </c>
      <c r="N29" s="42"/>
      <c r="O29" s="51"/>
      <c r="P29" s="82" t="s">
        <v>518</v>
      </c>
      <c r="Q29" s="82" t="s">
        <v>435</v>
      </c>
      <c r="R29" s="82" t="s">
        <v>506</v>
      </c>
      <c r="S29" s="82" t="s">
        <v>506</v>
      </c>
      <c r="T29" s="83" t="s">
        <v>531</v>
      </c>
      <c r="U29" s="83" t="s">
        <v>531</v>
      </c>
      <c r="V29" s="108" t="s">
        <v>531</v>
      </c>
      <c r="W29" s="108"/>
      <c r="X29" s="95" t="s">
        <v>438</v>
      </c>
    </row>
    <row r="30" spans="1:24" ht="15" x14ac:dyDescent="0.2">
      <c r="A30" s="2"/>
      <c r="B30" s="58">
        <v>24</v>
      </c>
      <c r="C30" s="10" t="s">
        <v>38</v>
      </c>
      <c r="D30" s="10" t="s">
        <v>162</v>
      </c>
      <c r="E30" s="10" t="s">
        <v>358</v>
      </c>
      <c r="F30" s="124">
        <v>997</v>
      </c>
      <c r="G30" s="124"/>
      <c r="H30" s="14"/>
      <c r="I30" s="12"/>
      <c r="J30" s="73" t="s">
        <v>425</v>
      </c>
      <c r="K30" s="10" t="s">
        <v>625</v>
      </c>
      <c r="L30" s="10" t="s">
        <v>605</v>
      </c>
      <c r="M30" s="147" t="str">
        <f>CONCATENATE("Gas Daily Mid"," ",K30," ", "+ $0")</f>
        <v>Gas Daily Mid Reliant (North/South) + $0</v>
      </c>
      <c r="N30" s="42"/>
      <c r="O30" s="51"/>
      <c r="P30" s="108"/>
      <c r="Q30" s="106" t="s">
        <v>506</v>
      </c>
      <c r="R30" s="83"/>
      <c r="S30" s="106" t="s">
        <v>503</v>
      </c>
      <c r="T30" s="106"/>
      <c r="U30" s="108" t="s">
        <v>444</v>
      </c>
      <c r="V30" s="108" t="s">
        <v>445</v>
      </c>
      <c r="W30" s="108" t="s">
        <v>446</v>
      </c>
      <c r="X30" s="95"/>
    </row>
    <row r="31" spans="1:24" ht="15" x14ac:dyDescent="0.2">
      <c r="A31" s="2"/>
      <c r="B31" s="58">
        <v>25</v>
      </c>
      <c r="C31" s="10" t="s">
        <v>38</v>
      </c>
      <c r="D31" s="10" t="s">
        <v>126</v>
      </c>
      <c r="E31" s="10" t="s">
        <v>130</v>
      </c>
      <c r="F31" s="124">
        <v>700</v>
      </c>
      <c r="G31" s="124"/>
      <c r="H31" s="14"/>
      <c r="I31" s="12"/>
      <c r="J31" s="73" t="s">
        <v>424</v>
      </c>
      <c r="K31" s="10" t="s">
        <v>636</v>
      </c>
      <c r="L31" s="10" t="s">
        <v>611</v>
      </c>
      <c r="M31" s="147" t="str">
        <f>CONCATENATE("Gas Daily Mid"," ",K31," ", "+ $0")</f>
        <v>Gas Daily Mid Carthage Hub Tailgate + $0</v>
      </c>
      <c r="N31" s="42"/>
      <c r="O31" s="51"/>
      <c r="P31" s="85" t="s">
        <v>503</v>
      </c>
      <c r="Q31" s="85"/>
      <c r="R31" s="85"/>
      <c r="S31" s="85"/>
      <c r="T31" s="85"/>
      <c r="U31" s="107"/>
      <c r="V31" s="107"/>
      <c r="W31" s="107"/>
      <c r="X31" s="114"/>
    </row>
    <row r="32" spans="1:24" ht="15" x14ac:dyDescent="0.2">
      <c r="A32" s="2"/>
      <c r="B32" s="58">
        <v>26</v>
      </c>
      <c r="C32" s="10" t="s">
        <v>170</v>
      </c>
      <c r="D32" s="10" t="s">
        <v>40</v>
      </c>
      <c r="E32" s="10" t="s">
        <v>171</v>
      </c>
      <c r="F32" s="124">
        <v>16000</v>
      </c>
      <c r="G32" s="124"/>
      <c r="H32" s="14"/>
      <c r="I32" s="12"/>
      <c r="J32" s="73" t="s">
        <v>425</v>
      </c>
      <c r="K32" s="10" t="s">
        <v>612</v>
      </c>
      <c r="L32" s="10" t="s">
        <v>611</v>
      </c>
      <c r="M32" s="147" t="str">
        <f>CONCATENATE("Gas Daily Mid"," ",K32," ", "+ $0")</f>
        <v>Gas Daily Mid Texas Eastern (ETX) + $0</v>
      </c>
      <c r="N32" s="42"/>
      <c r="O32" s="51"/>
      <c r="P32" s="85" t="s">
        <v>449</v>
      </c>
      <c r="Q32" s="106" t="s">
        <v>506</v>
      </c>
      <c r="R32" s="82"/>
      <c r="S32" s="85" t="s">
        <v>513</v>
      </c>
      <c r="T32" s="85"/>
      <c r="U32" s="108" t="s">
        <v>449</v>
      </c>
      <c r="V32" s="108" t="s">
        <v>450</v>
      </c>
      <c r="W32" s="119"/>
      <c r="X32" s="94"/>
    </row>
    <row r="33" spans="1:24" ht="15" x14ac:dyDescent="0.2">
      <c r="A33" s="2"/>
      <c r="B33" s="58">
        <v>27</v>
      </c>
      <c r="C33" s="10" t="s">
        <v>163</v>
      </c>
      <c r="D33" s="10" t="s">
        <v>112</v>
      </c>
      <c r="E33" s="10" t="s">
        <v>164</v>
      </c>
      <c r="F33" s="124">
        <v>6763</v>
      </c>
      <c r="G33" s="124"/>
      <c r="H33" s="14"/>
      <c r="I33" s="12"/>
      <c r="J33" s="73" t="s">
        <v>425</v>
      </c>
      <c r="K33" s="10" t="s">
        <v>625</v>
      </c>
      <c r="L33" s="10" t="s">
        <v>605</v>
      </c>
      <c r="M33" s="147" t="str">
        <f>CONCATENATE("Gas Daily Mid"," ",K33," ", "+ $0")</f>
        <v>Gas Daily Mid Reliant (North/South) + $0</v>
      </c>
      <c r="N33" s="42"/>
      <c r="O33" s="51"/>
      <c r="P33" s="85" t="s">
        <v>515</v>
      </c>
      <c r="Q33" s="106" t="s">
        <v>506</v>
      </c>
      <c r="R33" s="85" t="s">
        <v>514</v>
      </c>
      <c r="S33" s="85" t="s">
        <v>506</v>
      </c>
      <c r="T33" s="85" t="s">
        <v>530</v>
      </c>
      <c r="U33" s="107" t="s">
        <v>507</v>
      </c>
      <c r="V33" s="107" t="s">
        <v>507</v>
      </c>
      <c r="W33" s="108"/>
      <c r="X33" s="94"/>
    </row>
    <row r="34" spans="1:24" ht="15" x14ac:dyDescent="0.2">
      <c r="A34" s="2"/>
      <c r="B34" s="58">
        <v>28</v>
      </c>
      <c r="C34" s="10" t="s">
        <v>165</v>
      </c>
      <c r="D34" s="10" t="s">
        <v>39</v>
      </c>
      <c r="E34" s="10" t="s">
        <v>166</v>
      </c>
      <c r="F34" s="124">
        <v>10066</v>
      </c>
      <c r="G34" s="124"/>
      <c r="H34" s="14"/>
      <c r="I34" s="12"/>
      <c r="J34" s="73" t="s">
        <v>425</v>
      </c>
      <c r="K34" s="10" t="s">
        <v>606</v>
      </c>
      <c r="L34" s="10" t="s">
        <v>605</v>
      </c>
      <c r="M34" s="147" t="str">
        <f>CONCATENATE("Gas Daily Mid"," ",K34," ", "+ $0")</f>
        <v>Gas Daily Mid PEPL + $0</v>
      </c>
      <c r="N34" s="42"/>
      <c r="O34" s="51"/>
      <c r="P34" s="85" t="s">
        <v>515</v>
      </c>
      <c r="Q34" s="106" t="s">
        <v>506</v>
      </c>
      <c r="R34" s="85" t="s">
        <v>514</v>
      </c>
      <c r="S34" s="85" t="s">
        <v>506</v>
      </c>
      <c r="T34" s="85" t="s">
        <v>530</v>
      </c>
      <c r="U34" s="107" t="s">
        <v>507</v>
      </c>
      <c r="V34" s="107" t="s">
        <v>507</v>
      </c>
      <c r="W34" s="108"/>
      <c r="X34" s="94"/>
    </row>
    <row r="35" spans="1:24" s="27" customFormat="1" ht="15" x14ac:dyDescent="0.2">
      <c r="B35" s="58">
        <v>29</v>
      </c>
      <c r="C35" s="10" t="s">
        <v>167</v>
      </c>
      <c r="D35" s="10" t="s">
        <v>168</v>
      </c>
      <c r="E35" s="10" t="s">
        <v>169</v>
      </c>
      <c r="F35" s="124">
        <v>630</v>
      </c>
      <c r="G35" s="124"/>
      <c r="H35" s="14"/>
      <c r="I35" s="12"/>
      <c r="J35" s="73" t="s">
        <v>422</v>
      </c>
      <c r="K35" s="10" t="s">
        <v>601</v>
      </c>
      <c r="L35" s="10" t="s">
        <v>647</v>
      </c>
      <c r="M35" s="158" t="str">
        <f>CONCATENATE("85% of"," Gas Daily Mid"," ",K35," ", "+ $0")</f>
        <v>85% of Gas Daily Mid Houston Ship Channel + $0</v>
      </c>
      <c r="N35" s="42"/>
      <c r="O35" s="51"/>
      <c r="P35" s="83" t="s">
        <v>447</v>
      </c>
      <c r="Q35" s="83" t="s">
        <v>435</v>
      </c>
      <c r="R35" s="83" t="s">
        <v>448</v>
      </c>
      <c r="S35" s="83" t="s">
        <v>448</v>
      </c>
      <c r="T35" s="83" t="s">
        <v>531</v>
      </c>
      <c r="U35" s="83" t="s">
        <v>531</v>
      </c>
      <c r="V35" s="108" t="s">
        <v>531</v>
      </c>
      <c r="W35" s="108"/>
      <c r="X35" s="95"/>
    </row>
    <row r="36" spans="1:24" s="27" customFormat="1" ht="15" x14ac:dyDescent="0.2">
      <c r="B36" s="58">
        <v>30</v>
      </c>
      <c r="C36" s="10" t="s">
        <v>28</v>
      </c>
      <c r="D36" s="10" t="s">
        <v>29</v>
      </c>
      <c r="E36" s="10" t="s">
        <v>175</v>
      </c>
      <c r="F36" s="124">
        <v>742</v>
      </c>
      <c r="G36" s="124"/>
      <c r="H36" s="14"/>
      <c r="I36" s="12" t="s">
        <v>345</v>
      </c>
      <c r="J36" s="73" t="s">
        <v>422</v>
      </c>
      <c r="K36" s="10" t="s">
        <v>600</v>
      </c>
      <c r="L36" s="10" t="s">
        <v>603</v>
      </c>
      <c r="M36" s="147" t="str">
        <f>CONCATENATE("Gas Daily Mid"," ",K36," ", "+ $0"," Less Transport and Fuel")</f>
        <v>Gas Daily Mid ANR + $0 Less Transport and Fuel</v>
      </c>
      <c r="N36" s="154">
        <v>0.1244</v>
      </c>
      <c r="O36" s="156">
        <v>0.01</v>
      </c>
      <c r="P36" s="83" t="s">
        <v>434</v>
      </c>
      <c r="Q36" s="83" t="s">
        <v>435</v>
      </c>
      <c r="R36" s="82" t="s">
        <v>506</v>
      </c>
      <c r="S36" s="82" t="s">
        <v>506</v>
      </c>
      <c r="T36" s="83" t="s">
        <v>531</v>
      </c>
      <c r="U36" s="108" t="s">
        <v>435</v>
      </c>
      <c r="V36" s="108" t="s">
        <v>437</v>
      </c>
      <c r="W36" s="108"/>
      <c r="X36" s="94"/>
    </row>
    <row r="37" spans="1:24" ht="15" x14ac:dyDescent="0.2">
      <c r="A37" s="2"/>
      <c r="B37" s="58">
        <v>31</v>
      </c>
      <c r="C37" s="10" t="s">
        <v>28</v>
      </c>
      <c r="D37" s="10" t="s">
        <v>128</v>
      </c>
      <c r="E37" s="10" t="s">
        <v>294</v>
      </c>
      <c r="F37" s="124">
        <v>9859</v>
      </c>
      <c r="G37" s="124"/>
      <c r="H37" s="14"/>
      <c r="I37" s="12" t="s">
        <v>344</v>
      </c>
      <c r="J37" s="73" t="s">
        <v>422</v>
      </c>
      <c r="K37" s="10" t="s">
        <v>600</v>
      </c>
      <c r="L37" s="10" t="s">
        <v>603</v>
      </c>
      <c r="M37" s="147" t="str">
        <f>CONCATENATE("Gas Daily Mid"," ",K37," ", "+ $0"," Less Transport and Fuel")</f>
        <v>Gas Daily Mid ANR + $0 Less Transport and Fuel</v>
      </c>
      <c r="N37" s="154">
        <v>0.1244</v>
      </c>
      <c r="O37" s="156">
        <v>0.01</v>
      </c>
      <c r="P37" s="83" t="s">
        <v>434</v>
      </c>
      <c r="Q37" s="83" t="s">
        <v>435</v>
      </c>
      <c r="R37" s="82" t="s">
        <v>506</v>
      </c>
      <c r="S37" s="82" t="s">
        <v>506</v>
      </c>
      <c r="T37" s="83" t="s">
        <v>531</v>
      </c>
      <c r="U37" s="108" t="s">
        <v>435</v>
      </c>
      <c r="V37" s="108" t="s">
        <v>437</v>
      </c>
      <c r="W37" s="108"/>
      <c r="X37" s="94" t="s">
        <v>496</v>
      </c>
    </row>
    <row r="38" spans="1:24" ht="15" x14ac:dyDescent="0.2">
      <c r="A38" s="2"/>
      <c r="B38" s="58">
        <v>32</v>
      </c>
      <c r="C38" s="10" t="s">
        <v>28</v>
      </c>
      <c r="D38" s="10" t="s">
        <v>348</v>
      </c>
      <c r="E38" s="10" t="s">
        <v>349</v>
      </c>
      <c r="F38" s="124">
        <v>3100</v>
      </c>
      <c r="G38" s="124"/>
      <c r="H38" s="14"/>
      <c r="I38" s="12" t="s">
        <v>350</v>
      </c>
      <c r="J38" s="73" t="s">
        <v>422</v>
      </c>
      <c r="K38" s="10" t="s">
        <v>600</v>
      </c>
      <c r="L38" s="10" t="s">
        <v>603</v>
      </c>
      <c r="M38" s="147" t="str">
        <f>CONCATENATE("Gas Daily Mid"," ",K38," ", "+ $0"," Less Transport and Fuel")</f>
        <v>Gas Daily Mid ANR + $0 Less Transport and Fuel</v>
      </c>
      <c r="N38" s="154">
        <v>0.1244</v>
      </c>
      <c r="O38" s="156">
        <v>0.01</v>
      </c>
      <c r="P38" s="83" t="s">
        <v>434</v>
      </c>
      <c r="Q38" s="83" t="s">
        <v>435</v>
      </c>
      <c r="R38" s="82" t="s">
        <v>493</v>
      </c>
      <c r="S38" s="82" t="s">
        <v>493</v>
      </c>
      <c r="T38" s="83" t="s">
        <v>531</v>
      </c>
      <c r="U38" s="108" t="s">
        <v>435</v>
      </c>
      <c r="V38" s="108" t="s">
        <v>437</v>
      </c>
      <c r="W38" s="108"/>
      <c r="X38" s="94"/>
    </row>
    <row r="39" spans="1:24" ht="15" x14ac:dyDescent="0.2">
      <c r="A39" s="2"/>
      <c r="B39" s="58">
        <v>33</v>
      </c>
      <c r="C39" s="10" t="s">
        <v>176</v>
      </c>
      <c r="D39" s="10" t="s">
        <v>3</v>
      </c>
      <c r="E39" s="10" t="s">
        <v>177</v>
      </c>
      <c r="F39" s="124">
        <v>215</v>
      </c>
      <c r="G39" s="124"/>
      <c r="H39" s="14"/>
      <c r="I39" s="12"/>
      <c r="J39" s="73" t="s">
        <v>422</v>
      </c>
      <c r="K39" s="10" t="s">
        <v>601</v>
      </c>
      <c r="L39" s="10" t="s">
        <v>602</v>
      </c>
      <c r="M39" s="147" t="s">
        <v>632</v>
      </c>
      <c r="N39" s="42"/>
      <c r="O39" s="51"/>
      <c r="P39" s="82" t="s">
        <v>518</v>
      </c>
      <c r="Q39" s="82" t="s">
        <v>435</v>
      </c>
      <c r="R39" s="82" t="s">
        <v>506</v>
      </c>
      <c r="S39" s="82" t="s">
        <v>506</v>
      </c>
      <c r="T39" s="84" t="s">
        <v>531</v>
      </c>
      <c r="U39" s="13" t="s">
        <v>531</v>
      </c>
      <c r="V39" s="13" t="s">
        <v>531</v>
      </c>
      <c r="W39" s="13"/>
      <c r="X39" s="96"/>
    </row>
    <row r="40" spans="1:24" ht="15" x14ac:dyDescent="0.2">
      <c r="A40" s="2"/>
      <c r="B40" s="58">
        <v>34</v>
      </c>
      <c r="C40" s="10" t="s">
        <v>176</v>
      </c>
      <c r="D40" s="10" t="s">
        <v>44</v>
      </c>
      <c r="E40" s="10" t="s">
        <v>178</v>
      </c>
      <c r="F40" s="124">
        <v>87</v>
      </c>
      <c r="G40" s="124"/>
      <c r="H40" s="14"/>
      <c r="I40" s="12"/>
      <c r="J40" s="73" t="s">
        <v>425</v>
      </c>
      <c r="K40" s="10" t="s">
        <v>601</v>
      </c>
      <c r="L40" s="10" t="s">
        <v>602</v>
      </c>
      <c r="M40" s="147" t="s">
        <v>632</v>
      </c>
      <c r="N40" s="42"/>
      <c r="O40" s="51"/>
      <c r="P40" s="85" t="s">
        <v>516</v>
      </c>
      <c r="Q40" s="85" t="s">
        <v>506</v>
      </c>
      <c r="R40" s="85"/>
      <c r="S40" s="85" t="s">
        <v>517</v>
      </c>
      <c r="T40" s="85"/>
      <c r="U40" s="107" t="s">
        <v>507</v>
      </c>
      <c r="V40" s="107" t="s">
        <v>507</v>
      </c>
      <c r="W40" s="108"/>
      <c r="X40" s="94"/>
    </row>
    <row r="41" spans="1:24" ht="15" x14ac:dyDescent="0.2">
      <c r="A41" s="2"/>
      <c r="B41" s="58">
        <v>35</v>
      </c>
      <c r="C41" s="10" t="s">
        <v>46</v>
      </c>
      <c r="D41" s="10" t="s">
        <v>45</v>
      </c>
      <c r="E41" s="10" t="s">
        <v>179</v>
      </c>
      <c r="F41" s="124">
        <v>6045</v>
      </c>
      <c r="G41" s="124"/>
      <c r="H41" s="11" t="s">
        <v>305</v>
      </c>
      <c r="I41" s="12"/>
      <c r="J41" s="74" t="s">
        <v>421</v>
      </c>
      <c r="K41" s="10" t="s">
        <v>606</v>
      </c>
      <c r="L41" s="10" t="s">
        <v>605</v>
      </c>
      <c r="M41" s="147" t="str">
        <f>CONCATENATE("Gas Daily Mid"," ",K41," ", "+ $0")</f>
        <v>Gas Daily Mid PEPL + $0</v>
      </c>
      <c r="N41" s="42"/>
      <c r="O41" s="51"/>
      <c r="P41" s="85" t="s">
        <v>538</v>
      </c>
      <c r="Q41" s="85" t="s">
        <v>506</v>
      </c>
      <c r="R41" s="85" t="s">
        <v>540</v>
      </c>
      <c r="S41" s="85" t="s">
        <v>541</v>
      </c>
      <c r="T41" s="85" t="s">
        <v>530</v>
      </c>
      <c r="U41" s="107" t="s">
        <v>507</v>
      </c>
      <c r="V41" s="107"/>
      <c r="W41" s="107" t="s">
        <v>539</v>
      </c>
      <c r="X41" s="114"/>
    </row>
    <row r="42" spans="1:24" ht="15" x14ac:dyDescent="0.2">
      <c r="A42" s="2"/>
      <c r="B42" s="58">
        <v>36</v>
      </c>
      <c r="C42" s="10" t="s">
        <v>47</v>
      </c>
      <c r="D42" s="10" t="s">
        <v>24</v>
      </c>
      <c r="E42" s="10" t="s">
        <v>180</v>
      </c>
      <c r="F42" s="126">
        <v>230</v>
      </c>
      <c r="G42" s="124"/>
      <c r="H42" s="14"/>
      <c r="I42" s="12"/>
      <c r="J42" s="73" t="s">
        <v>422</v>
      </c>
      <c r="K42" s="10" t="s">
        <v>623</v>
      </c>
      <c r="L42" s="10" t="s">
        <v>603</v>
      </c>
      <c r="M42" s="147" t="str">
        <f>CONCATENATE("Gas Daily Mid"," ",K42," ", "+ $0"," ","Less Transport")</f>
        <v>Gas Daily Mid Gulf South (Zones 2&amp;4) + $0 Less Transport</v>
      </c>
      <c r="N42" s="154">
        <v>8.5400000000000004E-2</v>
      </c>
      <c r="O42" s="51"/>
      <c r="P42" s="83" t="s">
        <v>451</v>
      </c>
      <c r="Q42" s="83" t="s">
        <v>435</v>
      </c>
      <c r="R42" s="82" t="s">
        <v>506</v>
      </c>
      <c r="S42" s="82" t="s">
        <v>506</v>
      </c>
      <c r="T42" s="83" t="s">
        <v>531</v>
      </c>
      <c r="U42" s="108" t="s">
        <v>531</v>
      </c>
      <c r="V42" s="108" t="s">
        <v>531</v>
      </c>
      <c r="W42" s="108"/>
      <c r="X42" s="95"/>
    </row>
    <row r="43" spans="1:24" ht="15" x14ac:dyDescent="0.2">
      <c r="A43" s="2"/>
      <c r="B43" s="58">
        <v>37</v>
      </c>
      <c r="C43" s="10" t="s">
        <v>47</v>
      </c>
      <c r="D43" s="10" t="s">
        <v>129</v>
      </c>
      <c r="E43" s="10" t="s">
        <v>293</v>
      </c>
      <c r="F43" s="126">
        <v>6388</v>
      </c>
      <c r="G43" s="134">
        <v>5238</v>
      </c>
      <c r="H43" s="14"/>
      <c r="I43" s="12"/>
      <c r="J43" s="73" t="s">
        <v>423</v>
      </c>
      <c r="K43" s="10" t="s">
        <v>607</v>
      </c>
      <c r="L43" s="10" t="s">
        <v>603</v>
      </c>
      <c r="M43" s="147" t="str">
        <f>CONCATENATE("Gas Daily Mid"," ",K43," ", "+ $0"," ","Less Transport")</f>
        <v>Gas Daily Mid Sonat + $0 Less Transport</v>
      </c>
      <c r="N43" s="154">
        <v>8.5400000000000004E-2</v>
      </c>
      <c r="O43" s="51"/>
      <c r="P43" s="83" t="s">
        <v>574</v>
      </c>
      <c r="Q43" s="83" t="s">
        <v>506</v>
      </c>
      <c r="R43" s="83" t="s">
        <v>506</v>
      </c>
      <c r="S43" s="83" t="s">
        <v>495</v>
      </c>
      <c r="T43" s="83" t="s">
        <v>531</v>
      </c>
      <c r="U43" s="108" t="s">
        <v>575</v>
      </c>
      <c r="V43" s="108" t="s">
        <v>575</v>
      </c>
      <c r="W43" s="108" t="s">
        <v>576</v>
      </c>
      <c r="X43" s="95"/>
    </row>
    <row r="44" spans="1:24" ht="15" x14ac:dyDescent="0.2">
      <c r="A44" s="2"/>
      <c r="B44" s="58">
        <v>38</v>
      </c>
      <c r="C44" s="10" t="s">
        <v>47</v>
      </c>
      <c r="D44" s="10" t="s">
        <v>131</v>
      </c>
      <c r="E44" s="10" t="s">
        <v>295</v>
      </c>
      <c r="F44" s="124">
        <v>900</v>
      </c>
      <c r="G44" s="124"/>
      <c r="H44" s="14"/>
      <c r="I44" s="12"/>
      <c r="J44" s="73" t="s">
        <v>424</v>
      </c>
      <c r="K44" s="10" t="s">
        <v>624</v>
      </c>
      <c r="L44" s="10" t="s">
        <v>615</v>
      </c>
      <c r="M44" s="147" t="str">
        <f>CONCATENATE("Gas Daily Mid"," ",K44," ", "+ $0"," ","Less Transport")</f>
        <v>Gas Daily Mid Gulf South (Zone 1) + $0 Less Transport</v>
      </c>
      <c r="N44" s="154">
        <v>0.10489999999999999</v>
      </c>
      <c r="O44" s="51"/>
      <c r="P44" s="85" t="s">
        <v>518</v>
      </c>
      <c r="Q44" s="85"/>
      <c r="R44" s="85"/>
      <c r="S44" s="85"/>
      <c r="T44" s="85"/>
      <c r="U44" s="107"/>
      <c r="V44" s="107"/>
      <c r="W44" s="107"/>
      <c r="X44" s="114"/>
    </row>
    <row r="45" spans="1:24" ht="15" x14ac:dyDescent="0.2">
      <c r="A45" s="2"/>
      <c r="B45" s="58">
        <v>39</v>
      </c>
      <c r="C45" s="10" t="s">
        <v>181</v>
      </c>
      <c r="D45" s="10" t="s">
        <v>48</v>
      </c>
      <c r="E45" s="10" t="s">
        <v>182</v>
      </c>
      <c r="F45" s="124">
        <v>407</v>
      </c>
      <c r="G45" s="124"/>
      <c r="H45" s="14"/>
      <c r="I45" s="12"/>
      <c r="J45" s="73" t="s">
        <v>425</v>
      </c>
      <c r="K45" s="10" t="s">
        <v>623</v>
      </c>
      <c r="L45" s="10" t="s">
        <v>603</v>
      </c>
      <c r="M45" s="147" t="str">
        <f>CONCATENATE("Gas Daily Mid"," ",K45," ", "+ $0"," ","")</f>
        <v xml:space="preserve">Gas Daily Mid Gulf South (Zones 2&amp;4) + $0 </v>
      </c>
      <c r="N45" s="154" t="s">
        <v>302</v>
      </c>
      <c r="O45" s="51"/>
      <c r="P45" s="85" t="s">
        <v>518</v>
      </c>
      <c r="Q45" s="85" t="s">
        <v>518</v>
      </c>
      <c r="R45" s="85" t="s">
        <v>506</v>
      </c>
      <c r="S45" s="85" t="s">
        <v>506</v>
      </c>
      <c r="T45" s="85"/>
      <c r="U45" s="107" t="s">
        <v>507</v>
      </c>
      <c r="V45" s="107" t="s">
        <v>507</v>
      </c>
      <c r="W45" s="108"/>
      <c r="X45" s="94"/>
    </row>
    <row r="46" spans="1:24" ht="15" x14ac:dyDescent="0.2">
      <c r="A46" s="2"/>
      <c r="B46" s="58">
        <v>40</v>
      </c>
      <c r="C46" s="10" t="s">
        <v>183</v>
      </c>
      <c r="D46" s="10" t="s">
        <v>55</v>
      </c>
      <c r="E46" s="10" t="s">
        <v>184</v>
      </c>
      <c r="F46" s="124">
        <v>296</v>
      </c>
      <c r="G46" s="124"/>
      <c r="H46" s="14"/>
      <c r="I46" s="12"/>
      <c r="J46" s="73" t="s">
        <v>424</v>
      </c>
      <c r="K46" s="10" t="s">
        <v>624</v>
      </c>
      <c r="L46" s="10" t="s">
        <v>615</v>
      </c>
      <c r="M46" s="147" t="str">
        <f>CONCATENATE("Gas Daily Mid"," ",K46," ", "+ $0"," ","Less Transport")</f>
        <v>Gas Daily Mid Gulf South (Zone 1) + $0 Less Transport</v>
      </c>
      <c r="N46" s="154">
        <v>0.10489999999999999</v>
      </c>
      <c r="O46" s="51"/>
      <c r="P46" s="85" t="s">
        <v>518</v>
      </c>
      <c r="Q46" s="85"/>
      <c r="R46" s="85"/>
      <c r="S46" s="85"/>
      <c r="T46" s="85"/>
      <c r="U46" s="107"/>
      <c r="V46" s="107"/>
      <c r="W46" s="107"/>
      <c r="X46" s="114"/>
    </row>
    <row r="47" spans="1:24" ht="15" x14ac:dyDescent="0.2">
      <c r="A47" s="2"/>
      <c r="B47" s="58">
        <v>41</v>
      </c>
      <c r="C47" s="10" t="s">
        <v>183</v>
      </c>
      <c r="D47" s="10" t="s">
        <v>53</v>
      </c>
      <c r="E47" s="10" t="s">
        <v>185</v>
      </c>
      <c r="F47" s="124">
        <v>3</v>
      </c>
      <c r="G47" s="124"/>
      <c r="H47" s="14"/>
      <c r="I47" s="12"/>
      <c r="J47" s="73" t="s">
        <v>424</v>
      </c>
      <c r="K47" s="10" t="s">
        <v>624</v>
      </c>
      <c r="L47" s="10" t="s">
        <v>615</v>
      </c>
      <c r="M47" s="147" t="str">
        <f>CONCATENATE("Gas Daily Mid"," ",K47," ", "+ $0"," ","Less Transport")</f>
        <v>Gas Daily Mid Gulf South (Zone 1) + $0 Less Transport</v>
      </c>
      <c r="N47" s="154">
        <v>0.10489999999999999</v>
      </c>
      <c r="O47" s="51"/>
      <c r="P47" s="85" t="s">
        <v>518</v>
      </c>
      <c r="Q47" s="85"/>
      <c r="R47" s="85"/>
      <c r="S47" s="85"/>
      <c r="T47" s="85"/>
      <c r="U47" s="107"/>
      <c r="V47" s="107"/>
      <c r="W47" s="107"/>
      <c r="X47" s="114"/>
    </row>
    <row r="48" spans="1:24" ht="15" x14ac:dyDescent="0.2">
      <c r="A48" s="2"/>
      <c r="B48" s="58">
        <v>42</v>
      </c>
      <c r="C48" s="10" t="s">
        <v>183</v>
      </c>
      <c r="D48" s="10" t="s">
        <v>52</v>
      </c>
      <c r="E48" s="10" t="s">
        <v>186</v>
      </c>
      <c r="F48" s="124">
        <v>266</v>
      </c>
      <c r="G48" s="124"/>
      <c r="H48" s="14"/>
      <c r="I48" s="12"/>
      <c r="J48" s="73" t="s">
        <v>424</v>
      </c>
      <c r="K48" s="10" t="s">
        <v>624</v>
      </c>
      <c r="L48" s="10" t="s">
        <v>615</v>
      </c>
      <c r="M48" s="147" t="str">
        <f>CONCATENATE("Gas Daily Mid"," ",K48," ", "+ $0"," ","Less Transport")</f>
        <v>Gas Daily Mid Gulf South (Zone 1) + $0 Less Transport</v>
      </c>
      <c r="N48" s="154">
        <v>0.10489999999999999</v>
      </c>
      <c r="O48" s="51"/>
      <c r="P48" s="85" t="s">
        <v>518</v>
      </c>
      <c r="Q48" s="85"/>
      <c r="R48" s="85"/>
      <c r="S48" s="85"/>
      <c r="T48" s="85"/>
      <c r="U48" s="107"/>
      <c r="V48" s="107"/>
      <c r="W48" s="107"/>
      <c r="X48" s="114"/>
    </row>
    <row r="49" spans="1:24" ht="15" x14ac:dyDescent="0.2">
      <c r="A49" s="2"/>
      <c r="B49" s="58">
        <v>43</v>
      </c>
      <c r="C49" s="10" t="s">
        <v>183</v>
      </c>
      <c r="D49" s="10" t="s">
        <v>113</v>
      </c>
      <c r="E49" s="10" t="s">
        <v>187</v>
      </c>
      <c r="F49" s="124">
        <v>0</v>
      </c>
      <c r="G49" s="124"/>
      <c r="H49" s="14"/>
      <c r="I49" s="12"/>
      <c r="J49" s="73" t="s">
        <v>425</v>
      </c>
      <c r="K49" s="10" t="s">
        <v>633</v>
      </c>
      <c r="L49" s="10" t="s">
        <v>633</v>
      </c>
      <c r="M49" s="10" t="s">
        <v>633</v>
      </c>
      <c r="N49" s="42"/>
      <c r="O49" s="51"/>
      <c r="P49" s="85" t="s">
        <v>518</v>
      </c>
      <c r="Q49" s="85" t="s">
        <v>518</v>
      </c>
      <c r="R49" s="85" t="s">
        <v>506</v>
      </c>
      <c r="S49" s="85" t="s">
        <v>506</v>
      </c>
      <c r="T49" s="85"/>
      <c r="U49" s="107" t="s">
        <v>507</v>
      </c>
      <c r="V49" s="107" t="s">
        <v>507</v>
      </c>
      <c r="W49" s="108"/>
      <c r="X49" s="94"/>
    </row>
    <row r="50" spans="1:24" ht="15" x14ac:dyDescent="0.2">
      <c r="A50" s="2"/>
      <c r="B50" s="58">
        <v>44</v>
      </c>
      <c r="C50" s="10" t="s">
        <v>183</v>
      </c>
      <c r="D50" s="10" t="s">
        <v>51</v>
      </c>
      <c r="E50" s="10" t="s">
        <v>188</v>
      </c>
      <c r="F50" s="124">
        <v>64</v>
      </c>
      <c r="G50" s="124"/>
      <c r="H50" s="14"/>
      <c r="I50" s="12"/>
      <c r="J50" s="73" t="s">
        <v>425</v>
      </c>
      <c r="K50" s="10" t="s">
        <v>624</v>
      </c>
      <c r="L50" s="10" t="s">
        <v>615</v>
      </c>
      <c r="M50" s="147" t="str">
        <f>CONCATENATE("Gas Daily Mid"," ",K50," ", "+ $0"," ","Less Transport")</f>
        <v>Gas Daily Mid Gulf South (Zone 1) + $0 Less Transport</v>
      </c>
      <c r="N50" s="154">
        <v>0.10489999999999999</v>
      </c>
      <c r="O50" s="51"/>
      <c r="P50" s="85" t="s">
        <v>518</v>
      </c>
      <c r="Q50" s="85" t="s">
        <v>518</v>
      </c>
      <c r="R50" s="85" t="s">
        <v>506</v>
      </c>
      <c r="S50" s="85" t="s">
        <v>506</v>
      </c>
      <c r="T50" s="85"/>
      <c r="U50" s="107" t="s">
        <v>507</v>
      </c>
      <c r="V50" s="107" t="s">
        <v>507</v>
      </c>
      <c r="W50" s="108"/>
      <c r="X50" s="94"/>
    </row>
    <row r="51" spans="1:24" ht="15" x14ac:dyDescent="0.2">
      <c r="A51" s="2"/>
      <c r="B51" s="58">
        <v>45</v>
      </c>
      <c r="C51" s="10" t="s">
        <v>183</v>
      </c>
      <c r="D51" s="10" t="s">
        <v>114</v>
      </c>
      <c r="E51" s="10" t="s">
        <v>326</v>
      </c>
      <c r="F51" s="124">
        <v>426</v>
      </c>
      <c r="G51" s="124"/>
      <c r="H51" s="14"/>
      <c r="I51" s="12" t="s">
        <v>302</v>
      </c>
      <c r="J51" s="73" t="s">
        <v>425</v>
      </c>
      <c r="K51" s="10" t="s">
        <v>624</v>
      </c>
      <c r="L51" s="10" t="s">
        <v>615</v>
      </c>
      <c r="M51" s="147" t="str">
        <f>CONCATENATE("Gas Daily Mid"," ",K51," ", "+ $0"," ","Less Transport")</f>
        <v>Gas Daily Mid Gulf South (Zone 1) + $0 Less Transport</v>
      </c>
      <c r="N51" s="154">
        <v>0.10489999999999999</v>
      </c>
      <c r="O51" s="51"/>
      <c r="P51" s="85" t="s">
        <v>518</v>
      </c>
      <c r="Q51" s="85" t="s">
        <v>518</v>
      </c>
      <c r="R51" s="85" t="s">
        <v>506</v>
      </c>
      <c r="S51" s="85" t="s">
        <v>506</v>
      </c>
      <c r="T51" s="85"/>
      <c r="U51" s="107" t="s">
        <v>507</v>
      </c>
      <c r="V51" s="107" t="s">
        <v>507</v>
      </c>
      <c r="W51" s="108"/>
      <c r="X51" s="94"/>
    </row>
    <row r="52" spans="1:24" ht="15" x14ac:dyDescent="0.2">
      <c r="A52" s="2"/>
      <c r="B52" s="58">
        <v>46</v>
      </c>
      <c r="C52" s="10" t="s">
        <v>183</v>
      </c>
      <c r="D52" s="10" t="s">
        <v>50</v>
      </c>
      <c r="E52" s="10" t="s">
        <v>189</v>
      </c>
      <c r="F52" s="124">
        <v>47</v>
      </c>
      <c r="G52" s="124"/>
      <c r="H52" s="14"/>
      <c r="I52" s="12"/>
      <c r="J52" s="73" t="s">
        <v>425</v>
      </c>
      <c r="K52" s="10" t="s">
        <v>624</v>
      </c>
      <c r="L52" s="10" t="s">
        <v>615</v>
      </c>
      <c r="M52" s="147" t="str">
        <f>CONCATENATE("Gas Daily Mid"," ",K52," ", "+ $0"," ","Less Transport")</f>
        <v>Gas Daily Mid Gulf South (Zone 1) + $0 Less Transport</v>
      </c>
      <c r="N52" s="154">
        <v>0.10489999999999999</v>
      </c>
      <c r="O52" s="51"/>
      <c r="P52" s="85" t="s">
        <v>518</v>
      </c>
      <c r="Q52" s="85" t="s">
        <v>518</v>
      </c>
      <c r="R52" s="85" t="s">
        <v>506</v>
      </c>
      <c r="S52" s="85" t="s">
        <v>506</v>
      </c>
      <c r="T52" s="85"/>
      <c r="U52" s="107" t="s">
        <v>507</v>
      </c>
      <c r="V52" s="107" t="s">
        <v>507</v>
      </c>
      <c r="W52" s="108"/>
      <c r="X52" s="94"/>
    </row>
    <row r="53" spans="1:24" ht="15" x14ac:dyDescent="0.2">
      <c r="A53" s="2"/>
      <c r="B53" s="58">
        <v>47</v>
      </c>
      <c r="C53" s="10" t="s">
        <v>183</v>
      </c>
      <c r="D53" s="10" t="s">
        <v>49</v>
      </c>
      <c r="E53" s="10" t="s">
        <v>190</v>
      </c>
      <c r="F53" s="124">
        <v>600</v>
      </c>
      <c r="G53" s="124"/>
      <c r="H53" s="14"/>
      <c r="I53" s="12"/>
      <c r="J53" s="73" t="s">
        <v>424</v>
      </c>
      <c r="K53" s="10" t="s">
        <v>624</v>
      </c>
      <c r="L53" s="10" t="s">
        <v>615</v>
      </c>
      <c r="M53" s="147" t="str">
        <f>CONCATENATE("Gas Daily Mid"," ",K53," ", "+ $0"," ","Less Transport")</f>
        <v>Gas Daily Mid Gulf South (Zone 1) + $0 Less Transport</v>
      </c>
      <c r="N53" s="154">
        <v>0.10489999999999999</v>
      </c>
      <c r="O53" s="51"/>
      <c r="P53" s="85" t="s">
        <v>518</v>
      </c>
      <c r="Q53" s="85"/>
      <c r="R53" s="85"/>
      <c r="S53" s="85"/>
      <c r="T53" s="85"/>
      <c r="U53" s="107"/>
      <c r="V53" s="107"/>
      <c r="W53" s="107"/>
      <c r="X53" s="114"/>
    </row>
    <row r="54" spans="1:24" ht="15" x14ac:dyDescent="0.2">
      <c r="A54" s="2"/>
      <c r="B54" s="58">
        <v>48</v>
      </c>
      <c r="C54" s="10" t="s">
        <v>56</v>
      </c>
      <c r="D54" s="10" t="s">
        <v>54</v>
      </c>
      <c r="E54" s="10" t="s">
        <v>351</v>
      </c>
      <c r="F54" s="124">
        <v>147</v>
      </c>
      <c r="G54" s="124"/>
      <c r="H54" s="14"/>
      <c r="I54" s="12"/>
      <c r="J54" s="73" t="s">
        <v>425</v>
      </c>
      <c r="K54" s="10" t="s">
        <v>609</v>
      </c>
      <c r="L54" s="10" t="s">
        <v>603</v>
      </c>
      <c r="M54" s="158" t="str">
        <f>CONCATENATE("Gas Daily Mid"," ",K54," ", "+ $0", "  Less Transport")</f>
        <v>Gas Daily Mid Tennesseee, 800 Leg + $0  Less Transport</v>
      </c>
      <c r="N54" s="154">
        <v>0.15229999999999999</v>
      </c>
      <c r="O54" s="51"/>
      <c r="P54" s="85" t="s">
        <v>518</v>
      </c>
      <c r="Q54" s="85" t="s">
        <v>518</v>
      </c>
      <c r="R54" s="85" t="s">
        <v>506</v>
      </c>
      <c r="S54" s="85" t="s">
        <v>506</v>
      </c>
      <c r="T54" s="85"/>
      <c r="U54" s="107" t="s">
        <v>507</v>
      </c>
      <c r="V54" s="107" t="s">
        <v>507</v>
      </c>
      <c r="W54" s="108"/>
      <c r="X54" s="94"/>
    </row>
    <row r="55" spans="1:24" ht="15" x14ac:dyDescent="0.2">
      <c r="A55" s="2"/>
      <c r="B55" s="58">
        <v>49</v>
      </c>
      <c r="C55" s="10" t="s">
        <v>56</v>
      </c>
      <c r="D55" s="10" t="s">
        <v>32</v>
      </c>
      <c r="E55" s="10" t="s">
        <v>191</v>
      </c>
      <c r="F55" s="124">
        <v>717</v>
      </c>
      <c r="G55" s="124"/>
      <c r="H55" s="14"/>
      <c r="I55" s="12"/>
      <c r="J55" s="73" t="s">
        <v>421</v>
      </c>
      <c r="K55" s="157" t="s">
        <v>643</v>
      </c>
      <c r="L55" s="157" t="s">
        <v>644</v>
      </c>
      <c r="M55" s="158" t="str">
        <f>CONCATENATE("Gas Daily Mid"," ",K55," ", "+ $0"," ","Less Transport and Fuel")</f>
        <v>Gas Daily Mid Waha + $0 Less Transport and Fuel</v>
      </c>
      <c r="N55" s="154">
        <v>0.02</v>
      </c>
      <c r="O55" s="156">
        <v>5.0000000000000001E-3</v>
      </c>
      <c r="P55" s="106" t="s">
        <v>532</v>
      </c>
      <c r="Q55" s="106" t="s">
        <v>506</v>
      </c>
      <c r="R55" s="106" t="s">
        <v>542</v>
      </c>
      <c r="S55" s="106" t="s">
        <v>532</v>
      </c>
      <c r="T55" s="106" t="s">
        <v>530</v>
      </c>
      <c r="U55" s="107" t="s">
        <v>507</v>
      </c>
      <c r="V55" s="107"/>
      <c r="W55" s="107"/>
      <c r="X55" s="115"/>
    </row>
    <row r="56" spans="1:24" ht="15" x14ac:dyDescent="0.2">
      <c r="A56" s="2"/>
      <c r="B56" s="58">
        <v>50</v>
      </c>
      <c r="C56" s="10" t="s">
        <v>5</v>
      </c>
      <c r="D56" s="10" t="s">
        <v>58</v>
      </c>
      <c r="E56" s="10" t="s">
        <v>192</v>
      </c>
      <c r="F56" s="124">
        <v>154</v>
      </c>
      <c r="G56" s="124"/>
      <c r="H56" s="14"/>
      <c r="I56" s="12"/>
      <c r="J56" s="73" t="s">
        <v>424</v>
      </c>
      <c r="K56" s="157" t="s">
        <v>643</v>
      </c>
      <c r="L56" s="157" t="s">
        <v>644</v>
      </c>
      <c r="M56" s="158" t="str">
        <f>CONCATENATE("Gas Daily Mid"," ",K56," ", "+ $0"," ","Less Transport and Fuel")</f>
        <v>Gas Daily Mid Waha + $0 Less Transport and Fuel</v>
      </c>
      <c r="N56" s="154">
        <v>0.25</v>
      </c>
      <c r="O56" s="156">
        <v>5.0000000000000001E-3</v>
      </c>
      <c r="P56" s="85"/>
      <c r="Q56" s="85"/>
      <c r="R56" s="85"/>
      <c r="S56" s="85"/>
      <c r="T56" s="85"/>
      <c r="U56" s="107"/>
      <c r="V56" s="107"/>
      <c r="W56" s="107"/>
      <c r="X56" s="114"/>
    </row>
    <row r="57" spans="1:24" ht="15" x14ac:dyDescent="0.2">
      <c r="A57" s="2"/>
      <c r="B57" s="58">
        <v>51</v>
      </c>
      <c r="C57" s="10" t="s">
        <v>5</v>
      </c>
      <c r="D57" s="10" t="s">
        <v>57</v>
      </c>
      <c r="E57" s="10" t="s">
        <v>193</v>
      </c>
      <c r="F57" s="124">
        <v>554</v>
      </c>
      <c r="G57" s="124"/>
      <c r="H57" s="14"/>
      <c r="I57" s="12"/>
      <c r="J57" s="73" t="s">
        <v>424</v>
      </c>
      <c r="K57" s="157" t="s">
        <v>643</v>
      </c>
      <c r="L57" s="157" t="s">
        <v>644</v>
      </c>
      <c r="M57" s="158" t="str">
        <f>CONCATENATE("Gas Daily Mid"," ",K57," ", "+ $0"," ","Less Transport and Fuel")</f>
        <v>Gas Daily Mid Waha + $0 Less Transport and Fuel</v>
      </c>
      <c r="N57" s="154">
        <v>0.15</v>
      </c>
      <c r="O57" s="156">
        <v>5.0000000000000001E-3</v>
      </c>
      <c r="P57" s="85"/>
      <c r="Q57" s="85"/>
      <c r="R57" s="85"/>
      <c r="S57" s="85"/>
      <c r="T57" s="85"/>
      <c r="U57" s="107"/>
      <c r="V57" s="107"/>
      <c r="W57" s="107"/>
      <c r="X57" s="114"/>
    </row>
    <row r="58" spans="1:24" ht="15" x14ac:dyDescent="0.2">
      <c r="A58" s="2"/>
      <c r="B58" s="58">
        <v>52</v>
      </c>
      <c r="C58" s="10" t="s">
        <v>5</v>
      </c>
      <c r="D58" s="10" t="s">
        <v>219</v>
      </c>
      <c r="E58" s="10" t="s">
        <v>323</v>
      </c>
      <c r="F58" s="124">
        <v>0</v>
      </c>
      <c r="G58" s="124"/>
      <c r="H58" s="14"/>
      <c r="I58" s="12"/>
      <c r="J58" s="73" t="s">
        <v>421</v>
      </c>
      <c r="K58" s="10" t="s">
        <v>633</v>
      </c>
      <c r="L58" s="10" t="s">
        <v>633</v>
      </c>
      <c r="M58" s="10" t="s">
        <v>633</v>
      </c>
      <c r="N58" s="42"/>
      <c r="O58" s="51"/>
      <c r="P58" s="85" t="s">
        <v>532</v>
      </c>
      <c r="Q58" s="85" t="s">
        <v>506</v>
      </c>
      <c r="R58" s="85" t="s">
        <v>543</v>
      </c>
      <c r="S58" s="85" t="s">
        <v>532</v>
      </c>
      <c r="T58" s="85" t="s">
        <v>530</v>
      </c>
      <c r="U58" s="107" t="s">
        <v>544</v>
      </c>
      <c r="V58" s="107"/>
      <c r="W58" s="107"/>
      <c r="X58" s="114"/>
    </row>
    <row r="59" spans="1:24" ht="15" x14ac:dyDescent="0.2">
      <c r="A59" s="2"/>
      <c r="B59" s="58">
        <v>53</v>
      </c>
      <c r="C59" s="10" t="s">
        <v>194</v>
      </c>
      <c r="D59" s="10" t="s">
        <v>60</v>
      </c>
      <c r="E59" s="10" t="s">
        <v>59</v>
      </c>
      <c r="F59" s="124">
        <v>1837</v>
      </c>
      <c r="G59" s="124"/>
      <c r="H59" s="14"/>
      <c r="I59" s="12"/>
      <c r="J59" s="73" t="s">
        <v>423</v>
      </c>
      <c r="K59" s="10" t="s">
        <v>607</v>
      </c>
      <c r="L59" s="10" t="s">
        <v>603</v>
      </c>
      <c r="M59" s="158" t="str">
        <f>CONCATENATE("Gas Daily Mid"," ",K59," ", "+  $0"," Less Transport")</f>
        <v>Gas Daily Mid Sonat +  $0 Less Transport</v>
      </c>
      <c r="N59" s="154">
        <v>5.6000000000000001E-2</v>
      </c>
      <c r="O59" s="156" t="s">
        <v>302</v>
      </c>
      <c r="P59" s="82" t="s">
        <v>518</v>
      </c>
      <c r="Q59" s="82" t="s">
        <v>507</v>
      </c>
      <c r="R59" s="82" t="s">
        <v>452</v>
      </c>
      <c r="S59" s="82" t="s">
        <v>452</v>
      </c>
      <c r="T59" s="82" t="s">
        <v>531</v>
      </c>
      <c r="U59" s="82" t="s">
        <v>531</v>
      </c>
      <c r="V59" s="108" t="s">
        <v>507</v>
      </c>
      <c r="W59" s="108" t="s">
        <v>577</v>
      </c>
      <c r="X59" s="94"/>
    </row>
    <row r="60" spans="1:24" ht="15" x14ac:dyDescent="0.2">
      <c r="A60" s="2"/>
      <c r="B60" s="58">
        <v>54</v>
      </c>
      <c r="C60" s="10" t="s">
        <v>403</v>
      </c>
      <c r="D60" s="10" t="s">
        <v>61</v>
      </c>
      <c r="E60" s="10" t="s">
        <v>195</v>
      </c>
      <c r="F60" s="124">
        <v>0</v>
      </c>
      <c r="G60" s="124"/>
      <c r="H60" s="14"/>
      <c r="I60" s="12"/>
      <c r="J60" s="73" t="s">
        <v>423</v>
      </c>
      <c r="K60" s="10" t="s">
        <v>601</v>
      </c>
      <c r="L60" s="10" t="s">
        <v>602</v>
      </c>
      <c r="M60" s="147" t="s">
        <v>632</v>
      </c>
      <c r="N60" s="42"/>
      <c r="O60" s="51"/>
      <c r="P60" s="12" t="s">
        <v>578</v>
      </c>
      <c r="Q60" s="83"/>
      <c r="R60" s="83"/>
      <c r="S60" s="83"/>
      <c r="T60" s="83"/>
      <c r="U60" s="108"/>
      <c r="V60" s="108"/>
      <c r="W60" s="108"/>
      <c r="X60" s="95"/>
    </row>
    <row r="61" spans="1:24" ht="15" x14ac:dyDescent="0.2">
      <c r="A61" s="2"/>
      <c r="B61" s="58">
        <v>55</v>
      </c>
      <c r="C61" s="10" t="s">
        <v>356</v>
      </c>
      <c r="D61" s="10" t="s">
        <v>319</v>
      </c>
      <c r="E61" s="10" t="s">
        <v>357</v>
      </c>
      <c r="F61" s="124">
        <v>33829</v>
      </c>
      <c r="G61" s="134">
        <v>27063</v>
      </c>
      <c r="H61" s="14"/>
      <c r="I61" s="12" t="s">
        <v>374</v>
      </c>
      <c r="J61" s="73" t="s">
        <v>422</v>
      </c>
      <c r="K61" s="10" t="s">
        <v>620</v>
      </c>
      <c r="L61" s="10" t="s">
        <v>603</v>
      </c>
      <c r="M61" s="158" t="str">
        <f>CONCATENATE("Gas Daily Mid"," ",K61," ", "+  $0", " Less Transport and Fuel")</f>
        <v>Gas Daily Mid Texas Gas SL +  $0 Less Transport and Fuel</v>
      </c>
      <c r="N61" s="164" t="s">
        <v>645</v>
      </c>
      <c r="O61" s="165"/>
      <c r="P61" s="83" t="s">
        <v>432</v>
      </c>
      <c r="Q61" s="83" t="s">
        <v>433</v>
      </c>
      <c r="R61" s="83" t="s">
        <v>498</v>
      </c>
      <c r="S61" s="83" t="s">
        <v>498</v>
      </c>
      <c r="T61" s="83" t="s">
        <v>531</v>
      </c>
      <c r="U61" s="108" t="s">
        <v>433</v>
      </c>
      <c r="V61" s="108" t="s">
        <v>499</v>
      </c>
      <c r="W61" s="108" t="s">
        <v>596</v>
      </c>
      <c r="X61" s="95"/>
    </row>
    <row r="62" spans="1:24" ht="15" x14ac:dyDescent="0.2">
      <c r="A62" s="2"/>
      <c r="B62" s="58">
        <v>56</v>
      </c>
      <c r="C62" s="10" t="s">
        <v>407</v>
      </c>
      <c r="D62" s="10" t="s">
        <v>296</v>
      </c>
      <c r="E62" s="10">
        <v>908135</v>
      </c>
      <c r="F62" s="124">
        <v>1500</v>
      </c>
      <c r="G62" s="124"/>
      <c r="H62" s="14"/>
      <c r="I62" s="12"/>
      <c r="J62" s="73" t="s">
        <v>421</v>
      </c>
      <c r="K62" s="157" t="s">
        <v>640</v>
      </c>
      <c r="L62" s="10" t="s">
        <v>631</v>
      </c>
      <c r="M62" s="158" t="str">
        <f>CONCATENATE("Gas Daily Mid"," ",K62," ", "+ $0", " Less Transport and Fuel")</f>
        <v>Gas Daily Mid NGPL (Midcon) + $0 Less Transport and Fuel</v>
      </c>
      <c r="N62" s="154">
        <v>1.7600000000000001E-2</v>
      </c>
      <c r="O62" s="156">
        <v>5.7999999999999996E-3</v>
      </c>
      <c r="P62" s="85" t="s">
        <v>545</v>
      </c>
      <c r="Q62" s="85" t="s">
        <v>506</v>
      </c>
      <c r="R62" s="85" t="s">
        <v>506</v>
      </c>
      <c r="S62" s="85" t="s">
        <v>545</v>
      </c>
      <c r="T62" s="85" t="s">
        <v>530</v>
      </c>
      <c r="U62" s="107" t="s">
        <v>546</v>
      </c>
      <c r="V62" s="107"/>
      <c r="W62" s="107"/>
      <c r="X62" s="114"/>
    </row>
    <row r="63" spans="1:24" ht="15" x14ac:dyDescent="0.2">
      <c r="A63" s="2"/>
      <c r="B63" s="58">
        <v>57</v>
      </c>
      <c r="C63" s="10" t="s">
        <v>408</v>
      </c>
      <c r="D63" s="10" t="s">
        <v>316</v>
      </c>
      <c r="E63" s="10" t="s">
        <v>317</v>
      </c>
      <c r="F63" s="124">
        <v>1595</v>
      </c>
      <c r="G63" s="124"/>
      <c r="H63" s="14"/>
      <c r="I63" s="12"/>
      <c r="J63" s="73" t="s">
        <v>421</v>
      </c>
      <c r="K63" s="157" t="s">
        <v>640</v>
      </c>
      <c r="L63" s="10" t="s">
        <v>631</v>
      </c>
      <c r="M63" s="158" t="str">
        <f>CONCATENATE("Gas Daily Mid"," ",K63," ", "+ $0", " Less Transport and Fuel")</f>
        <v>Gas Daily Mid NGPL (Midcon) + $0 Less Transport and Fuel</v>
      </c>
      <c r="N63" s="154">
        <v>1.7600000000000001E-2</v>
      </c>
      <c r="O63" s="156">
        <v>5.7999999999999996E-3</v>
      </c>
      <c r="P63" s="85" t="s">
        <v>533</v>
      </c>
      <c r="Q63" s="85" t="s">
        <v>506</v>
      </c>
      <c r="R63" s="85" t="s">
        <v>547</v>
      </c>
      <c r="S63" s="85" t="s">
        <v>533</v>
      </c>
      <c r="T63" s="85" t="s">
        <v>530</v>
      </c>
      <c r="U63" s="107" t="s">
        <v>548</v>
      </c>
      <c r="V63" s="107"/>
      <c r="W63" s="107"/>
      <c r="X63" s="114"/>
    </row>
    <row r="64" spans="1:24" ht="15" x14ac:dyDescent="0.2">
      <c r="A64" s="2"/>
      <c r="B64" s="58">
        <v>58</v>
      </c>
      <c r="C64" s="10" t="s">
        <v>200</v>
      </c>
      <c r="D64" s="10" t="s">
        <v>201</v>
      </c>
      <c r="E64" s="10" t="s">
        <v>202</v>
      </c>
      <c r="F64" s="124">
        <v>101</v>
      </c>
      <c r="G64" s="124"/>
      <c r="H64" s="14"/>
      <c r="I64" s="12" t="s">
        <v>306</v>
      </c>
      <c r="J64" s="73" t="s">
        <v>421</v>
      </c>
      <c r="K64" s="10" t="s">
        <v>640</v>
      </c>
      <c r="L64" s="10" t="s">
        <v>605</v>
      </c>
      <c r="M64" s="147" t="str">
        <f>CONCATENATE("Gas Daily Mid"," ",K64," ", "+ $0")</f>
        <v>Gas Daily Mid NGPL (Midcon) + $0</v>
      </c>
      <c r="N64" s="42"/>
      <c r="O64" s="51"/>
      <c r="P64" s="85" t="s">
        <v>449</v>
      </c>
      <c r="Q64" s="85" t="s">
        <v>506</v>
      </c>
      <c r="R64" s="85" t="s">
        <v>549</v>
      </c>
      <c r="S64" s="85" t="s">
        <v>513</v>
      </c>
      <c r="T64" s="85" t="s">
        <v>550</v>
      </c>
      <c r="U64" s="107" t="s">
        <v>548</v>
      </c>
      <c r="V64" s="107"/>
      <c r="W64" s="107"/>
      <c r="X64" s="114"/>
    </row>
    <row r="65" spans="1:24" ht="15" x14ac:dyDescent="0.2">
      <c r="A65" s="2"/>
      <c r="B65" s="58">
        <v>59</v>
      </c>
      <c r="C65" s="10" t="s">
        <v>409</v>
      </c>
      <c r="D65" s="10" t="s">
        <v>379</v>
      </c>
      <c r="E65" s="10" t="s">
        <v>383</v>
      </c>
      <c r="F65" s="124">
        <v>0</v>
      </c>
      <c r="G65" s="124"/>
      <c r="H65" s="14"/>
      <c r="I65" s="12" t="s">
        <v>380</v>
      </c>
      <c r="J65" s="73" t="s">
        <v>423</v>
      </c>
      <c r="K65" s="13" t="s">
        <v>633</v>
      </c>
      <c r="L65" s="13" t="s">
        <v>633</v>
      </c>
      <c r="M65" s="13" t="s">
        <v>633</v>
      </c>
      <c r="N65" s="43"/>
      <c r="O65" s="53"/>
      <c r="P65" s="83" t="s">
        <v>449</v>
      </c>
      <c r="Q65" s="83" t="s">
        <v>506</v>
      </c>
      <c r="R65" s="83" t="s">
        <v>580</v>
      </c>
      <c r="S65" s="83" t="s">
        <v>513</v>
      </c>
      <c r="T65" s="83" t="s">
        <v>531</v>
      </c>
      <c r="U65" s="108" t="s">
        <v>531</v>
      </c>
      <c r="V65" s="108" t="s">
        <v>531</v>
      </c>
      <c r="W65" s="108" t="s">
        <v>579</v>
      </c>
      <c r="X65" s="95"/>
    </row>
    <row r="66" spans="1:24" s="27" customFormat="1" ht="15" x14ac:dyDescent="0.2">
      <c r="B66" s="58">
        <v>60</v>
      </c>
      <c r="C66" s="10" t="s">
        <v>196</v>
      </c>
      <c r="D66" s="10" t="s">
        <v>197</v>
      </c>
      <c r="E66" s="10" t="s">
        <v>198</v>
      </c>
      <c r="F66" s="124">
        <v>360</v>
      </c>
      <c r="G66" s="124"/>
      <c r="H66" s="14"/>
      <c r="I66" s="12"/>
      <c r="J66" s="73" t="s">
        <v>421</v>
      </c>
      <c r="K66" s="10" t="s">
        <v>604</v>
      </c>
      <c r="L66" s="10" t="s">
        <v>605</v>
      </c>
      <c r="M66" s="147" t="str">
        <f>CONCATENATE("Gas Daily Mid"," ",K66," ", "+ $0")</f>
        <v>Gas Daily Mid NGPL (Midcont.) + $0</v>
      </c>
      <c r="N66" s="42"/>
      <c r="O66" s="51"/>
      <c r="P66" s="85" t="s">
        <v>538</v>
      </c>
      <c r="Q66" s="85" t="s">
        <v>506</v>
      </c>
      <c r="R66" s="85" t="s">
        <v>506</v>
      </c>
      <c r="S66" s="85" t="s">
        <v>541</v>
      </c>
      <c r="T66" s="85" t="s">
        <v>530</v>
      </c>
      <c r="U66" s="107" t="s">
        <v>548</v>
      </c>
      <c r="V66" s="107"/>
      <c r="W66" s="107"/>
      <c r="X66" s="114"/>
    </row>
    <row r="67" spans="1:24" ht="15" x14ac:dyDescent="0.2">
      <c r="A67" s="2"/>
      <c r="B67" s="58">
        <v>61</v>
      </c>
      <c r="C67" s="10" t="s">
        <v>211</v>
      </c>
      <c r="D67" s="10" t="s">
        <v>212</v>
      </c>
      <c r="E67" s="10" t="s">
        <v>213</v>
      </c>
      <c r="F67" s="124">
        <v>5194</v>
      </c>
      <c r="G67" s="124"/>
      <c r="H67" s="14"/>
      <c r="I67" s="12"/>
      <c r="J67" s="73" t="s">
        <v>425</v>
      </c>
      <c r="K67" s="10" t="s">
        <v>634</v>
      </c>
      <c r="L67" s="10" t="s">
        <v>635</v>
      </c>
      <c r="M67" s="147" t="str">
        <f>CONCATENATE("Gas Daily Mid"," ",K67," ", "+ $0")</f>
        <v>Gas Daily Mid NGPL TexOK (East) + $0</v>
      </c>
      <c r="N67" s="42"/>
      <c r="O67" s="51"/>
      <c r="P67" s="85" t="s">
        <v>519</v>
      </c>
      <c r="Q67" s="85" t="s">
        <v>506</v>
      </c>
      <c r="R67" s="85" t="s">
        <v>514</v>
      </c>
      <c r="S67" s="85" t="s">
        <v>56</v>
      </c>
      <c r="T67" s="85"/>
      <c r="U67" s="107" t="s">
        <v>507</v>
      </c>
      <c r="V67" s="107" t="s">
        <v>507</v>
      </c>
      <c r="W67" s="108"/>
      <c r="X67" s="94"/>
    </row>
    <row r="68" spans="1:24" ht="15" x14ac:dyDescent="0.2">
      <c r="A68" s="2"/>
      <c r="B68" s="58">
        <v>62</v>
      </c>
      <c r="C68" s="10" t="s">
        <v>209</v>
      </c>
      <c r="D68" s="10" t="s">
        <v>7</v>
      </c>
      <c r="E68" s="10" t="s">
        <v>210</v>
      </c>
      <c r="F68" s="124">
        <v>0</v>
      </c>
      <c r="G68" s="124"/>
      <c r="H68" s="14"/>
      <c r="I68" s="12" t="s">
        <v>307</v>
      </c>
      <c r="J68" s="73" t="s">
        <v>425</v>
      </c>
      <c r="K68" s="13" t="s">
        <v>633</v>
      </c>
      <c r="L68" s="13" t="s">
        <v>633</v>
      </c>
      <c r="M68" s="13" t="s">
        <v>633</v>
      </c>
      <c r="N68" s="42"/>
      <c r="O68" s="51"/>
      <c r="P68" s="85" t="s">
        <v>520</v>
      </c>
      <c r="Q68" s="85" t="s">
        <v>506</v>
      </c>
      <c r="R68" s="85" t="s">
        <v>506</v>
      </c>
      <c r="S68" s="85" t="s">
        <v>521</v>
      </c>
      <c r="T68" s="85"/>
      <c r="U68" s="107" t="s">
        <v>507</v>
      </c>
      <c r="V68" s="107" t="s">
        <v>507</v>
      </c>
      <c r="W68" s="107" t="s">
        <v>522</v>
      </c>
      <c r="X68" s="94"/>
    </row>
    <row r="69" spans="1:24" s="27" customFormat="1" ht="15" x14ac:dyDescent="0.2">
      <c r="B69" s="58">
        <v>63</v>
      </c>
      <c r="C69" s="10" t="s">
        <v>199</v>
      </c>
      <c r="D69" s="10" t="s">
        <v>327</v>
      </c>
      <c r="E69" s="10" t="s">
        <v>328</v>
      </c>
      <c r="F69" s="124">
        <v>61</v>
      </c>
      <c r="G69" s="124"/>
      <c r="H69" s="14"/>
      <c r="I69" s="12"/>
      <c r="J69" s="73" t="s">
        <v>421</v>
      </c>
      <c r="K69" s="10" t="s">
        <v>604</v>
      </c>
      <c r="L69" s="10" t="s">
        <v>605</v>
      </c>
      <c r="M69" s="147" t="str">
        <f>CONCATENATE("Gas Daily Mid"," ",K69," ", "+ $0")</f>
        <v>Gas Daily Mid NGPL (Midcont.) + $0</v>
      </c>
      <c r="N69" s="42"/>
      <c r="O69" s="51"/>
      <c r="P69" s="85" t="s">
        <v>63</v>
      </c>
      <c r="Q69" s="85" t="s">
        <v>506</v>
      </c>
      <c r="R69" s="85" t="s">
        <v>506</v>
      </c>
      <c r="S69" s="85" t="s">
        <v>63</v>
      </c>
      <c r="T69" s="85" t="s">
        <v>530</v>
      </c>
      <c r="U69" s="107" t="s">
        <v>548</v>
      </c>
      <c r="V69" s="107"/>
      <c r="W69" s="107"/>
      <c r="X69" s="114"/>
    </row>
    <row r="70" spans="1:24" s="27" customFormat="1" ht="15" x14ac:dyDescent="0.2">
      <c r="B70" s="58">
        <v>64</v>
      </c>
      <c r="C70" s="10" t="s">
        <v>203</v>
      </c>
      <c r="D70" s="10" t="s">
        <v>204</v>
      </c>
      <c r="E70" s="10" t="s">
        <v>205</v>
      </c>
      <c r="F70" s="124">
        <v>145</v>
      </c>
      <c r="G70" s="124"/>
      <c r="H70" s="14"/>
      <c r="I70" s="12"/>
      <c r="J70" s="73" t="s">
        <v>421</v>
      </c>
      <c r="K70" s="10" t="s">
        <v>604</v>
      </c>
      <c r="L70" s="10" t="s">
        <v>605</v>
      </c>
      <c r="M70" s="147" t="str">
        <f>CONCATENATE("Gas Daily Mid"," ",K70," ", "+ $0")</f>
        <v>Gas Daily Mid NGPL (Midcont.) + $0</v>
      </c>
      <c r="N70" s="42"/>
      <c r="O70" s="51"/>
      <c r="P70" s="85" t="s">
        <v>534</v>
      </c>
      <c r="Q70" s="85" t="s">
        <v>506</v>
      </c>
      <c r="R70" s="85" t="s">
        <v>506</v>
      </c>
      <c r="S70" s="85" t="s">
        <v>534</v>
      </c>
      <c r="T70" s="85" t="s">
        <v>530</v>
      </c>
      <c r="U70" s="107" t="s">
        <v>548</v>
      </c>
      <c r="V70" s="107"/>
      <c r="W70" s="107"/>
      <c r="X70" s="114"/>
    </row>
    <row r="71" spans="1:24" ht="15" x14ac:dyDescent="0.2">
      <c r="A71" s="2"/>
      <c r="B71" s="58">
        <v>65</v>
      </c>
      <c r="C71" s="10" t="s">
        <v>206</v>
      </c>
      <c r="D71" s="10" t="s">
        <v>207</v>
      </c>
      <c r="E71" s="10" t="s">
        <v>208</v>
      </c>
      <c r="F71" s="124">
        <v>0</v>
      </c>
      <c r="G71" s="124"/>
      <c r="H71" s="14"/>
      <c r="I71" s="12"/>
      <c r="J71" s="73" t="s">
        <v>421</v>
      </c>
      <c r="K71" s="10" t="s">
        <v>633</v>
      </c>
      <c r="L71" s="10" t="s">
        <v>633</v>
      </c>
      <c r="M71" s="10" t="s">
        <v>633</v>
      </c>
      <c r="N71" s="42"/>
      <c r="O71" s="51"/>
      <c r="P71" s="85" t="s">
        <v>545</v>
      </c>
      <c r="Q71" s="85" t="s">
        <v>506</v>
      </c>
      <c r="R71" s="85" t="s">
        <v>506</v>
      </c>
      <c r="S71" s="85" t="s">
        <v>545</v>
      </c>
      <c r="T71" s="85" t="s">
        <v>530</v>
      </c>
      <c r="U71" s="107" t="s">
        <v>548</v>
      </c>
      <c r="V71" s="107"/>
      <c r="W71" s="107"/>
      <c r="X71" s="114"/>
    </row>
    <row r="72" spans="1:24" ht="15" x14ac:dyDescent="0.2">
      <c r="A72" s="2"/>
      <c r="B72" s="58">
        <v>66</v>
      </c>
      <c r="C72" s="10" t="s">
        <v>62</v>
      </c>
      <c r="D72" s="10" t="s">
        <v>217</v>
      </c>
      <c r="E72" s="10" t="s">
        <v>218</v>
      </c>
      <c r="F72" s="124">
        <v>325</v>
      </c>
      <c r="G72" s="124"/>
      <c r="H72" s="14"/>
      <c r="I72" s="12"/>
      <c r="J72" s="73" t="s">
        <v>421</v>
      </c>
      <c r="K72" s="10" t="s">
        <v>643</v>
      </c>
      <c r="L72" s="10" t="s">
        <v>644</v>
      </c>
      <c r="M72" s="158" t="str">
        <f>CONCATENATE("Gas Daily Mid"," ",K72," ", "+ $0"," ","Less Transport and Fuel")</f>
        <v>Gas Daily Mid Waha + $0 Less Transport and Fuel</v>
      </c>
      <c r="N72" s="154">
        <v>0.02</v>
      </c>
      <c r="O72" s="156">
        <v>5.0000000000000001E-3</v>
      </c>
      <c r="P72" s="85" t="s">
        <v>551</v>
      </c>
      <c r="Q72" s="85" t="s">
        <v>506</v>
      </c>
      <c r="R72" s="85" t="s">
        <v>552</v>
      </c>
      <c r="S72" s="85" t="s">
        <v>551</v>
      </c>
      <c r="T72" s="85" t="s">
        <v>530</v>
      </c>
      <c r="U72" s="107" t="s">
        <v>553</v>
      </c>
      <c r="V72" s="107" t="s">
        <v>554</v>
      </c>
      <c r="W72" s="107"/>
      <c r="X72" s="114"/>
    </row>
    <row r="73" spans="1:24" ht="15" x14ac:dyDescent="0.2">
      <c r="A73" s="2"/>
      <c r="B73" s="58">
        <v>67</v>
      </c>
      <c r="C73" s="10" t="s">
        <v>62</v>
      </c>
      <c r="D73" s="10" t="s">
        <v>219</v>
      </c>
      <c r="E73" s="10" t="s">
        <v>220</v>
      </c>
      <c r="F73" s="124">
        <v>0</v>
      </c>
      <c r="G73" s="124"/>
      <c r="H73" s="14"/>
      <c r="I73" s="12"/>
      <c r="J73" s="73" t="s">
        <v>421</v>
      </c>
      <c r="K73" s="10" t="s">
        <v>633</v>
      </c>
      <c r="L73" s="10" t="s">
        <v>633</v>
      </c>
      <c r="M73" s="10" t="s">
        <v>633</v>
      </c>
      <c r="N73" s="42"/>
      <c r="O73" s="51"/>
      <c r="P73" s="85" t="s">
        <v>532</v>
      </c>
      <c r="Q73" s="85" t="s">
        <v>506</v>
      </c>
      <c r="R73" s="85" t="s">
        <v>543</v>
      </c>
      <c r="S73" s="85" t="s">
        <v>532</v>
      </c>
      <c r="T73" s="85" t="s">
        <v>530</v>
      </c>
      <c r="U73" s="107" t="s">
        <v>544</v>
      </c>
      <c r="V73" s="107"/>
      <c r="W73" s="107"/>
      <c r="X73" s="114"/>
    </row>
    <row r="74" spans="1:24" ht="15" x14ac:dyDescent="0.2">
      <c r="A74" s="2"/>
      <c r="B74" s="58">
        <v>68</v>
      </c>
      <c r="C74" s="10" t="s">
        <v>63</v>
      </c>
      <c r="D74" s="10" t="s">
        <v>4</v>
      </c>
      <c r="E74" s="10" t="s">
        <v>221</v>
      </c>
      <c r="F74" s="125">
        <v>9513</v>
      </c>
      <c r="G74" s="124"/>
      <c r="H74" s="14"/>
      <c r="I74" s="12"/>
      <c r="J74" s="73" t="s">
        <v>421</v>
      </c>
      <c r="K74" s="10" t="s">
        <v>622</v>
      </c>
      <c r="L74" s="10" t="s">
        <v>605</v>
      </c>
      <c r="M74" s="147" t="str">
        <f t="shared" ref="M74:M132" si="0">CONCATENATE("Gas Daily Mid"," ",K74," ", "+ $0")</f>
        <v>Gas Daily Mid OGT + $0</v>
      </c>
      <c r="N74" s="42"/>
      <c r="O74" s="51"/>
      <c r="P74" s="85" t="s">
        <v>535</v>
      </c>
      <c r="Q74" s="85" t="s">
        <v>506</v>
      </c>
      <c r="R74" s="85" t="s">
        <v>514</v>
      </c>
      <c r="S74" s="85" t="s">
        <v>506</v>
      </c>
      <c r="T74" s="85" t="s">
        <v>530</v>
      </c>
      <c r="U74" s="107" t="s">
        <v>548</v>
      </c>
      <c r="V74" s="107"/>
      <c r="W74" s="107"/>
      <c r="X74" s="114"/>
    </row>
    <row r="75" spans="1:24" ht="15" x14ac:dyDescent="0.2">
      <c r="A75" s="2"/>
      <c r="B75" s="58">
        <v>69</v>
      </c>
      <c r="C75" s="10" t="s">
        <v>63</v>
      </c>
      <c r="D75" s="10" t="s">
        <v>4</v>
      </c>
      <c r="E75" s="10" t="s">
        <v>222</v>
      </c>
      <c r="F75" s="125">
        <v>744</v>
      </c>
      <c r="G75" s="124"/>
      <c r="H75" s="14"/>
      <c r="I75" s="12"/>
      <c r="J75" s="73" t="s">
        <v>421</v>
      </c>
      <c r="K75" s="10" t="s">
        <v>622</v>
      </c>
      <c r="L75" s="10" t="s">
        <v>605</v>
      </c>
      <c r="M75" s="147" t="str">
        <f t="shared" si="0"/>
        <v>Gas Daily Mid OGT + $0</v>
      </c>
      <c r="N75" s="42"/>
      <c r="O75" s="51"/>
      <c r="P75" s="85" t="s">
        <v>535</v>
      </c>
      <c r="Q75" s="85" t="s">
        <v>506</v>
      </c>
      <c r="R75" s="85" t="s">
        <v>514</v>
      </c>
      <c r="S75" s="85" t="s">
        <v>506</v>
      </c>
      <c r="T75" s="85" t="s">
        <v>530</v>
      </c>
      <c r="U75" s="107" t="s">
        <v>548</v>
      </c>
      <c r="V75" s="107"/>
      <c r="W75" s="107"/>
      <c r="X75" s="114"/>
    </row>
    <row r="76" spans="1:24" ht="15" x14ac:dyDescent="0.2">
      <c r="A76" s="2"/>
      <c r="B76" s="58">
        <v>70</v>
      </c>
      <c r="C76" s="10" t="s">
        <v>63</v>
      </c>
      <c r="D76" s="10" t="s">
        <v>4</v>
      </c>
      <c r="E76" s="10" t="s">
        <v>223</v>
      </c>
      <c r="F76" s="125">
        <v>58</v>
      </c>
      <c r="G76" s="124"/>
      <c r="H76" s="14"/>
      <c r="I76" s="12"/>
      <c r="J76" s="73" t="s">
        <v>421</v>
      </c>
      <c r="K76" s="10" t="s">
        <v>622</v>
      </c>
      <c r="L76" s="10" t="s">
        <v>605</v>
      </c>
      <c r="M76" s="147" t="str">
        <f t="shared" si="0"/>
        <v>Gas Daily Mid OGT + $0</v>
      </c>
      <c r="N76" s="42"/>
      <c r="O76" s="51"/>
      <c r="P76" s="85" t="s">
        <v>535</v>
      </c>
      <c r="Q76" s="85" t="s">
        <v>506</v>
      </c>
      <c r="R76" s="85" t="s">
        <v>514</v>
      </c>
      <c r="S76" s="85" t="s">
        <v>506</v>
      </c>
      <c r="T76" s="85" t="s">
        <v>530</v>
      </c>
      <c r="U76" s="107" t="s">
        <v>548</v>
      </c>
      <c r="V76" s="107"/>
      <c r="W76" s="107"/>
      <c r="X76" s="114"/>
    </row>
    <row r="77" spans="1:24" ht="15" x14ac:dyDescent="0.2">
      <c r="A77" s="2"/>
      <c r="B77" s="58">
        <v>71</v>
      </c>
      <c r="C77" s="10" t="s">
        <v>63</v>
      </c>
      <c r="D77" s="10" t="s">
        <v>4</v>
      </c>
      <c r="E77" s="10" t="s">
        <v>329</v>
      </c>
      <c r="F77" s="124">
        <v>761</v>
      </c>
      <c r="G77" s="124"/>
      <c r="H77" s="14"/>
      <c r="I77" s="12"/>
      <c r="J77" s="73" t="s">
        <v>421</v>
      </c>
      <c r="K77" s="10" t="s">
        <v>622</v>
      </c>
      <c r="L77" s="10" t="s">
        <v>605</v>
      </c>
      <c r="M77" s="147" t="str">
        <f t="shared" si="0"/>
        <v>Gas Daily Mid OGT + $0</v>
      </c>
      <c r="N77" s="42"/>
      <c r="O77" s="51"/>
      <c r="P77" s="85" t="s">
        <v>535</v>
      </c>
      <c r="Q77" s="85" t="s">
        <v>506</v>
      </c>
      <c r="R77" s="85" t="s">
        <v>514</v>
      </c>
      <c r="S77" s="85" t="s">
        <v>506</v>
      </c>
      <c r="T77" s="85" t="s">
        <v>530</v>
      </c>
      <c r="U77" s="107" t="s">
        <v>555</v>
      </c>
      <c r="V77" s="107"/>
      <c r="W77" s="107"/>
      <c r="X77" s="114"/>
    </row>
    <row r="78" spans="1:24" ht="15" x14ac:dyDescent="0.2">
      <c r="A78" s="2"/>
      <c r="B78" s="58">
        <v>72</v>
      </c>
      <c r="C78" s="10" t="s">
        <v>63</v>
      </c>
      <c r="D78" s="10" t="s">
        <v>4</v>
      </c>
      <c r="E78" s="10" t="s">
        <v>110</v>
      </c>
      <c r="F78" s="124">
        <v>153</v>
      </c>
      <c r="G78" s="124"/>
      <c r="H78" s="13"/>
      <c r="I78" s="12"/>
      <c r="J78" s="73" t="s">
        <v>421</v>
      </c>
      <c r="K78" s="10" t="s">
        <v>622</v>
      </c>
      <c r="L78" s="10" t="s">
        <v>605</v>
      </c>
      <c r="M78" s="147" t="str">
        <f t="shared" si="0"/>
        <v>Gas Daily Mid OGT + $0</v>
      </c>
      <c r="N78" s="42"/>
      <c r="O78" s="51"/>
      <c r="P78" s="85" t="s">
        <v>535</v>
      </c>
      <c r="Q78" s="85" t="s">
        <v>506</v>
      </c>
      <c r="R78" s="85" t="s">
        <v>514</v>
      </c>
      <c r="S78" s="85" t="s">
        <v>506</v>
      </c>
      <c r="T78" s="85" t="s">
        <v>530</v>
      </c>
      <c r="U78" s="107" t="s">
        <v>555</v>
      </c>
      <c r="V78" s="107"/>
      <c r="W78" s="107"/>
      <c r="X78" s="114"/>
    </row>
    <row r="79" spans="1:24" ht="15" x14ac:dyDescent="0.2">
      <c r="A79" s="2"/>
      <c r="B79" s="58">
        <v>73</v>
      </c>
      <c r="C79" s="10" t="s">
        <v>64</v>
      </c>
      <c r="D79" s="10" t="s">
        <v>224</v>
      </c>
      <c r="E79" s="10" t="s">
        <v>225</v>
      </c>
      <c r="F79" s="124">
        <v>42</v>
      </c>
      <c r="G79" s="124"/>
      <c r="H79" s="14"/>
      <c r="I79" s="12"/>
      <c r="J79" s="73" t="s">
        <v>421</v>
      </c>
      <c r="K79" s="10" t="s">
        <v>622</v>
      </c>
      <c r="L79" s="10" t="s">
        <v>605</v>
      </c>
      <c r="M79" s="147" t="str">
        <f t="shared" si="0"/>
        <v>Gas Daily Mid OGT + $0</v>
      </c>
      <c r="N79" s="42"/>
      <c r="O79" s="51"/>
      <c r="P79" s="85" t="s">
        <v>444</v>
      </c>
      <c r="Q79" s="85" t="s">
        <v>506</v>
      </c>
      <c r="R79" s="85" t="s">
        <v>506</v>
      </c>
      <c r="S79" s="85" t="s">
        <v>503</v>
      </c>
      <c r="T79" s="85" t="s">
        <v>530</v>
      </c>
      <c r="U79" s="107" t="s">
        <v>555</v>
      </c>
      <c r="V79" s="107"/>
      <c r="W79" s="107" t="s">
        <v>556</v>
      </c>
      <c r="X79" s="114"/>
    </row>
    <row r="80" spans="1:24" ht="15" x14ac:dyDescent="0.2">
      <c r="A80" s="2"/>
      <c r="B80" s="58">
        <v>74</v>
      </c>
      <c r="C80" s="10" t="s">
        <v>64</v>
      </c>
      <c r="D80" s="10" t="s">
        <v>226</v>
      </c>
      <c r="E80" s="10" t="s">
        <v>227</v>
      </c>
      <c r="F80" s="125">
        <v>111</v>
      </c>
      <c r="G80" s="124"/>
      <c r="H80" s="14"/>
      <c r="I80" s="12"/>
      <c r="J80" s="75" t="s">
        <v>421</v>
      </c>
      <c r="K80" s="10" t="s">
        <v>622</v>
      </c>
      <c r="L80" s="10" t="s">
        <v>605</v>
      </c>
      <c r="M80" s="147" t="str">
        <f t="shared" si="0"/>
        <v>Gas Daily Mid OGT + $0</v>
      </c>
      <c r="N80" s="42"/>
      <c r="O80" s="51"/>
      <c r="P80" s="85" t="s">
        <v>557</v>
      </c>
      <c r="Q80" s="85" t="s">
        <v>506</v>
      </c>
      <c r="R80" s="85" t="s">
        <v>506</v>
      </c>
      <c r="S80" s="85" t="s">
        <v>558</v>
      </c>
      <c r="T80" s="85" t="s">
        <v>550</v>
      </c>
      <c r="U80" s="107" t="s">
        <v>559</v>
      </c>
      <c r="V80" s="107"/>
      <c r="W80" s="107"/>
      <c r="X80" s="114"/>
    </row>
    <row r="81" spans="1:24" ht="15" x14ac:dyDescent="0.2">
      <c r="A81" s="2"/>
      <c r="B81" s="58">
        <v>75</v>
      </c>
      <c r="C81" s="10" t="s">
        <v>1</v>
      </c>
      <c r="D81" s="10" t="s">
        <v>65</v>
      </c>
      <c r="E81" s="10" t="s">
        <v>228</v>
      </c>
      <c r="F81" s="124">
        <v>84</v>
      </c>
      <c r="G81" s="124"/>
      <c r="H81" s="14"/>
      <c r="I81" s="12"/>
      <c r="J81" s="73" t="s">
        <v>425</v>
      </c>
      <c r="K81" s="10" t="s">
        <v>606</v>
      </c>
      <c r="L81" s="10" t="s">
        <v>605</v>
      </c>
      <c r="M81" s="147" t="str">
        <f>CONCATENATE("Gas Daily Mid"," ",K81," ", "+ $0", " Less Transport and Fuel")</f>
        <v>Gas Daily Mid PEPL + $0 Less Transport and Fuel</v>
      </c>
      <c r="N81" s="154">
        <v>0.28889999999999999</v>
      </c>
      <c r="O81" s="155">
        <v>4.4900000000000002E-2</v>
      </c>
      <c r="P81" s="85" t="s">
        <v>518</v>
      </c>
      <c r="Q81" s="85" t="s">
        <v>518</v>
      </c>
      <c r="R81" s="85" t="s">
        <v>506</v>
      </c>
      <c r="S81" s="85" t="s">
        <v>506</v>
      </c>
      <c r="T81" s="85"/>
      <c r="U81" s="107" t="s">
        <v>507</v>
      </c>
      <c r="V81" s="107" t="s">
        <v>507</v>
      </c>
      <c r="W81" s="108"/>
      <c r="X81" s="94"/>
    </row>
    <row r="82" spans="1:24" ht="15" x14ac:dyDescent="0.2">
      <c r="A82" s="2"/>
      <c r="B82" s="58">
        <v>76</v>
      </c>
      <c r="C82" s="10" t="s">
        <v>1</v>
      </c>
      <c r="D82" s="10" t="s">
        <v>115</v>
      </c>
      <c r="E82" s="10" t="s">
        <v>229</v>
      </c>
      <c r="F82" s="124">
        <v>289</v>
      </c>
      <c r="G82" s="124"/>
      <c r="H82" s="14"/>
      <c r="I82" s="12"/>
      <c r="J82" s="73" t="s">
        <v>425</v>
      </c>
      <c r="K82" s="10" t="s">
        <v>606</v>
      </c>
      <c r="L82" s="10" t="s">
        <v>605</v>
      </c>
      <c r="M82" s="147" t="str">
        <f>CONCATENATE("Gas Daily Mid"," ",K82," ", "+ $0", " Less Transport and Fuel")</f>
        <v>Gas Daily Mid PEPL + $0 Less Transport and Fuel</v>
      </c>
      <c r="N82" s="154">
        <v>0.28889999999999999</v>
      </c>
      <c r="O82" s="155">
        <v>4.4900000000000002E-2</v>
      </c>
      <c r="P82" s="85" t="s">
        <v>523</v>
      </c>
      <c r="Q82" s="85" t="s">
        <v>506</v>
      </c>
      <c r="R82" s="85" t="s">
        <v>524</v>
      </c>
      <c r="S82" s="85" t="s">
        <v>523</v>
      </c>
      <c r="T82" s="85"/>
      <c r="U82" s="107" t="s">
        <v>507</v>
      </c>
      <c r="V82" s="107" t="s">
        <v>507</v>
      </c>
      <c r="W82" s="108"/>
      <c r="X82" s="94"/>
    </row>
    <row r="83" spans="1:24" ht="15" x14ac:dyDescent="0.2">
      <c r="A83" s="2"/>
      <c r="B83" s="58">
        <v>77</v>
      </c>
      <c r="C83" s="10" t="s">
        <v>404</v>
      </c>
      <c r="D83" s="10" t="s">
        <v>66</v>
      </c>
      <c r="E83" s="10" t="s">
        <v>230</v>
      </c>
      <c r="F83" s="124">
        <v>0</v>
      </c>
      <c r="G83" s="124"/>
      <c r="H83" s="14"/>
      <c r="I83" s="12"/>
      <c r="J83" s="73" t="s">
        <v>421</v>
      </c>
      <c r="K83" s="10" t="s">
        <v>633</v>
      </c>
      <c r="L83" s="10" t="s">
        <v>633</v>
      </c>
      <c r="M83" s="10" t="s">
        <v>633</v>
      </c>
      <c r="N83" s="42"/>
      <c r="O83" s="51"/>
      <c r="P83" s="85" t="s">
        <v>561</v>
      </c>
      <c r="Q83" s="85" t="s">
        <v>506</v>
      </c>
      <c r="R83" s="85" t="s">
        <v>506</v>
      </c>
      <c r="S83" s="85" t="s">
        <v>561</v>
      </c>
      <c r="T83" s="85" t="s">
        <v>531</v>
      </c>
      <c r="U83" s="107" t="s">
        <v>562</v>
      </c>
      <c r="V83" s="107"/>
      <c r="W83" s="107" t="s">
        <v>560</v>
      </c>
      <c r="X83" s="114"/>
    </row>
    <row r="84" spans="1:24" ht="15" x14ac:dyDescent="0.2">
      <c r="A84" s="2"/>
      <c r="B84" s="58">
        <v>78</v>
      </c>
      <c r="C84" s="10" t="s">
        <v>137</v>
      </c>
      <c r="D84" s="10" t="s">
        <v>34</v>
      </c>
      <c r="E84" s="10" t="s">
        <v>138</v>
      </c>
      <c r="F84" s="125">
        <v>2202</v>
      </c>
      <c r="G84" s="124"/>
      <c r="H84" s="11" t="s">
        <v>300</v>
      </c>
      <c r="I84" s="12" t="s">
        <v>301</v>
      </c>
      <c r="J84" s="73" t="s">
        <v>421</v>
      </c>
      <c r="K84" s="10" t="s">
        <v>606</v>
      </c>
      <c r="L84" s="10" t="s">
        <v>605</v>
      </c>
      <c r="M84" s="147" t="str">
        <f t="shared" si="0"/>
        <v>Gas Daily Mid PEPL + $0</v>
      </c>
      <c r="N84" s="42"/>
      <c r="O84" s="51"/>
      <c r="P84" s="85" t="s">
        <v>563</v>
      </c>
      <c r="Q84" s="85" t="s">
        <v>506</v>
      </c>
      <c r="R84" s="85" t="s">
        <v>514</v>
      </c>
      <c r="S84" s="85" t="s">
        <v>563</v>
      </c>
      <c r="T84" s="85" t="s">
        <v>530</v>
      </c>
      <c r="U84" s="107" t="s">
        <v>562</v>
      </c>
      <c r="V84" s="107"/>
      <c r="W84" s="107" t="s">
        <v>564</v>
      </c>
      <c r="X84" s="114"/>
    </row>
    <row r="85" spans="1:24" ht="15" x14ac:dyDescent="0.2">
      <c r="A85" s="162" t="s">
        <v>599</v>
      </c>
      <c r="B85" s="58">
        <v>79</v>
      </c>
      <c r="C85" s="10" t="s">
        <v>31</v>
      </c>
      <c r="D85" s="10" t="s">
        <v>33</v>
      </c>
      <c r="E85" s="10" t="s">
        <v>67</v>
      </c>
      <c r="F85" s="124">
        <v>1400</v>
      </c>
      <c r="G85" s="124"/>
      <c r="H85" s="14"/>
      <c r="I85" s="12" t="s">
        <v>381</v>
      </c>
      <c r="J85" s="73" t="s">
        <v>424</v>
      </c>
      <c r="K85" s="10" t="s">
        <v>633</v>
      </c>
      <c r="L85" s="10" t="s">
        <v>633</v>
      </c>
      <c r="M85" s="10" t="s">
        <v>633</v>
      </c>
      <c r="N85" s="42"/>
      <c r="O85" s="51"/>
      <c r="P85" s="85" t="s">
        <v>571</v>
      </c>
      <c r="Q85" s="85" t="s">
        <v>572</v>
      </c>
      <c r="R85" s="85" t="s">
        <v>572</v>
      </c>
      <c r="S85" s="85" t="s">
        <v>572</v>
      </c>
      <c r="T85" s="85" t="s">
        <v>572</v>
      </c>
      <c r="U85" s="85" t="s">
        <v>572</v>
      </c>
      <c r="V85" s="107"/>
      <c r="W85" s="107"/>
      <c r="X85" s="114"/>
    </row>
    <row r="86" spans="1:24" ht="15" x14ac:dyDescent="0.2">
      <c r="A86" s="162"/>
      <c r="B86" s="58">
        <v>80</v>
      </c>
      <c r="C86" s="10" t="s">
        <v>31</v>
      </c>
      <c r="D86" s="10" t="s">
        <v>69</v>
      </c>
      <c r="E86" s="10" t="s">
        <v>330</v>
      </c>
      <c r="F86" s="124">
        <v>0</v>
      </c>
      <c r="G86" s="124"/>
      <c r="H86" s="14"/>
      <c r="I86" s="12" t="s">
        <v>381</v>
      </c>
      <c r="J86" s="73" t="s">
        <v>424</v>
      </c>
      <c r="K86" s="10" t="s">
        <v>633</v>
      </c>
      <c r="L86" s="10" t="s">
        <v>633</v>
      </c>
      <c r="M86" s="10" t="s">
        <v>633</v>
      </c>
      <c r="N86" s="42"/>
      <c r="O86" s="51"/>
      <c r="P86" s="85" t="s">
        <v>571</v>
      </c>
      <c r="Q86" s="85" t="s">
        <v>572</v>
      </c>
      <c r="R86" s="85" t="s">
        <v>572</v>
      </c>
      <c r="S86" s="85" t="s">
        <v>572</v>
      </c>
      <c r="T86" s="85" t="s">
        <v>572</v>
      </c>
      <c r="U86" s="85" t="s">
        <v>572</v>
      </c>
      <c r="V86" s="107"/>
      <c r="W86" s="107"/>
      <c r="X86" s="114"/>
    </row>
    <row r="87" spans="1:24" ht="15" x14ac:dyDescent="0.2">
      <c r="A87" s="162"/>
      <c r="B87" s="58">
        <v>81</v>
      </c>
      <c r="C87" s="10" t="s">
        <v>31</v>
      </c>
      <c r="D87" s="10" t="s">
        <v>68</v>
      </c>
      <c r="E87" s="10" t="s">
        <v>331</v>
      </c>
      <c r="F87" s="124">
        <v>0</v>
      </c>
      <c r="G87" s="124"/>
      <c r="H87" s="14"/>
      <c r="I87" s="12" t="s">
        <v>381</v>
      </c>
      <c r="J87" s="73" t="s">
        <v>424</v>
      </c>
      <c r="K87" s="10" t="s">
        <v>633</v>
      </c>
      <c r="L87" s="10" t="s">
        <v>633</v>
      </c>
      <c r="M87" s="10" t="s">
        <v>633</v>
      </c>
      <c r="N87" s="42"/>
      <c r="O87" s="51"/>
      <c r="P87" s="85" t="s">
        <v>571</v>
      </c>
      <c r="Q87" s="85" t="s">
        <v>572</v>
      </c>
      <c r="R87" s="85" t="s">
        <v>572</v>
      </c>
      <c r="S87" s="85" t="s">
        <v>572</v>
      </c>
      <c r="T87" s="85" t="s">
        <v>572</v>
      </c>
      <c r="U87" s="85" t="s">
        <v>572</v>
      </c>
      <c r="V87" s="107"/>
      <c r="W87" s="107"/>
      <c r="X87" s="114"/>
    </row>
    <row r="88" spans="1:24" ht="15" x14ac:dyDescent="0.2">
      <c r="A88" s="162"/>
      <c r="B88" s="58">
        <v>82</v>
      </c>
      <c r="C88" s="10" t="s">
        <v>31</v>
      </c>
      <c r="D88" s="10" t="s">
        <v>71</v>
      </c>
      <c r="E88" s="10" t="s">
        <v>332</v>
      </c>
      <c r="F88" s="124">
        <v>82</v>
      </c>
      <c r="G88" s="124"/>
      <c r="H88" s="14"/>
      <c r="I88" s="12" t="s">
        <v>381</v>
      </c>
      <c r="J88" s="73" t="s">
        <v>424</v>
      </c>
      <c r="K88" s="10" t="s">
        <v>633</v>
      </c>
      <c r="L88" s="10" t="s">
        <v>633</v>
      </c>
      <c r="M88" s="10" t="s">
        <v>633</v>
      </c>
      <c r="N88" s="42"/>
      <c r="O88" s="51"/>
      <c r="P88" s="85" t="s">
        <v>571</v>
      </c>
      <c r="Q88" s="85" t="s">
        <v>572</v>
      </c>
      <c r="R88" s="85" t="s">
        <v>572</v>
      </c>
      <c r="S88" s="85" t="s">
        <v>572</v>
      </c>
      <c r="T88" s="85" t="s">
        <v>572</v>
      </c>
      <c r="U88" s="85" t="s">
        <v>572</v>
      </c>
      <c r="V88" s="107"/>
      <c r="W88" s="107"/>
      <c r="X88" s="114"/>
    </row>
    <row r="89" spans="1:24" ht="15" x14ac:dyDescent="0.2">
      <c r="A89" s="162"/>
      <c r="B89" s="58">
        <v>83</v>
      </c>
      <c r="C89" s="10" t="s">
        <v>31</v>
      </c>
      <c r="D89" s="10" t="s">
        <v>70</v>
      </c>
      <c r="E89" s="10" t="s">
        <v>333</v>
      </c>
      <c r="F89" s="124">
        <v>45</v>
      </c>
      <c r="G89" s="124"/>
      <c r="H89" s="14"/>
      <c r="I89" s="12" t="s">
        <v>381</v>
      </c>
      <c r="J89" s="73" t="s">
        <v>424</v>
      </c>
      <c r="K89" s="10" t="s">
        <v>633</v>
      </c>
      <c r="L89" s="10" t="s">
        <v>633</v>
      </c>
      <c r="M89" s="10" t="s">
        <v>633</v>
      </c>
      <c r="N89" s="42"/>
      <c r="O89" s="51"/>
      <c r="P89" s="85" t="s">
        <v>571</v>
      </c>
      <c r="Q89" s="85" t="s">
        <v>572</v>
      </c>
      <c r="R89" s="85" t="s">
        <v>572</v>
      </c>
      <c r="S89" s="85" t="s">
        <v>572</v>
      </c>
      <c r="T89" s="85" t="s">
        <v>572</v>
      </c>
      <c r="U89" s="85" t="s">
        <v>572</v>
      </c>
      <c r="V89" s="107"/>
      <c r="W89" s="107"/>
      <c r="X89" s="114"/>
    </row>
    <row r="90" spans="1:24" ht="15" x14ac:dyDescent="0.2">
      <c r="A90" s="162"/>
      <c r="B90" s="58">
        <v>84</v>
      </c>
      <c r="C90" s="10" t="s">
        <v>31</v>
      </c>
      <c r="D90" s="10" t="s">
        <v>72</v>
      </c>
      <c r="E90" s="10" t="s">
        <v>334</v>
      </c>
      <c r="F90" s="124">
        <v>522</v>
      </c>
      <c r="G90" s="124"/>
      <c r="H90" s="14"/>
      <c r="I90" s="12" t="s">
        <v>381</v>
      </c>
      <c r="J90" s="73" t="s">
        <v>424</v>
      </c>
      <c r="K90" s="10" t="s">
        <v>633</v>
      </c>
      <c r="L90" s="10" t="s">
        <v>633</v>
      </c>
      <c r="M90" s="10" t="s">
        <v>633</v>
      </c>
      <c r="N90" s="42"/>
      <c r="O90" s="51"/>
      <c r="P90" s="85" t="s">
        <v>571</v>
      </c>
      <c r="Q90" s="85" t="s">
        <v>572</v>
      </c>
      <c r="R90" s="85" t="s">
        <v>572</v>
      </c>
      <c r="S90" s="85" t="s">
        <v>572</v>
      </c>
      <c r="T90" s="85" t="s">
        <v>572</v>
      </c>
      <c r="U90" s="85" t="s">
        <v>572</v>
      </c>
      <c r="V90" s="107"/>
      <c r="W90" s="107"/>
      <c r="X90" s="114"/>
    </row>
    <row r="91" spans="1:24" ht="15" x14ac:dyDescent="0.2">
      <c r="A91" s="2"/>
      <c r="B91" s="58">
        <v>85</v>
      </c>
      <c r="C91" s="10" t="s">
        <v>399</v>
      </c>
      <c r="D91" s="10" t="s">
        <v>6</v>
      </c>
      <c r="E91" s="10" t="s">
        <v>231</v>
      </c>
      <c r="F91" s="124">
        <v>24000</v>
      </c>
      <c r="G91" s="124"/>
      <c r="H91" s="14"/>
      <c r="I91" s="12"/>
      <c r="J91" s="73" t="s">
        <v>424</v>
      </c>
      <c r="K91" s="10" t="s">
        <v>625</v>
      </c>
      <c r="L91" s="10" t="s">
        <v>605</v>
      </c>
      <c r="M91" s="147" t="str">
        <f t="shared" si="0"/>
        <v>Gas Daily Mid Reliant (North/South) + $0</v>
      </c>
      <c r="N91" s="42"/>
      <c r="O91" s="51"/>
      <c r="P91" s="85"/>
      <c r="Q91" s="85"/>
      <c r="R91" s="85"/>
      <c r="S91" s="85"/>
      <c r="T91" s="85"/>
      <c r="U91" s="107"/>
      <c r="V91" s="107"/>
      <c r="W91" s="107"/>
      <c r="X91" s="114"/>
    </row>
    <row r="92" spans="1:24" ht="15" x14ac:dyDescent="0.2">
      <c r="A92" s="2"/>
      <c r="B92" s="58">
        <v>86</v>
      </c>
      <c r="C92" s="10" t="s">
        <v>399</v>
      </c>
      <c r="D92" s="10" t="s">
        <v>6</v>
      </c>
      <c r="E92" s="10" t="s">
        <v>232</v>
      </c>
      <c r="F92" s="124">
        <v>7250</v>
      </c>
      <c r="G92" s="124"/>
      <c r="H92" s="14"/>
      <c r="I92" s="12"/>
      <c r="J92" s="73" t="s">
        <v>424</v>
      </c>
      <c r="K92" s="10" t="s">
        <v>625</v>
      </c>
      <c r="L92" s="10" t="s">
        <v>605</v>
      </c>
      <c r="M92" s="147" t="str">
        <f t="shared" si="0"/>
        <v>Gas Daily Mid Reliant (North/South) + $0</v>
      </c>
      <c r="N92" s="42"/>
      <c r="O92" s="51"/>
      <c r="P92" s="85"/>
      <c r="Q92" s="85"/>
      <c r="R92" s="85"/>
      <c r="S92" s="85"/>
      <c r="T92" s="85"/>
      <c r="U92" s="107"/>
      <c r="V92" s="107"/>
      <c r="W92" s="107"/>
      <c r="X92" s="114"/>
    </row>
    <row r="93" spans="1:24" ht="15" x14ac:dyDescent="0.2">
      <c r="A93" s="2"/>
      <c r="B93" s="58">
        <v>87</v>
      </c>
      <c r="C93" s="10" t="s">
        <v>399</v>
      </c>
      <c r="D93" s="10" t="s">
        <v>6</v>
      </c>
      <c r="E93" s="10" t="s">
        <v>233</v>
      </c>
      <c r="F93" s="124">
        <v>3100</v>
      </c>
      <c r="G93" s="124"/>
      <c r="H93" s="14"/>
      <c r="I93" s="12"/>
      <c r="J93" s="73" t="s">
        <v>424</v>
      </c>
      <c r="K93" s="10" t="s">
        <v>625</v>
      </c>
      <c r="L93" s="10" t="s">
        <v>605</v>
      </c>
      <c r="M93" s="147" t="str">
        <f t="shared" si="0"/>
        <v>Gas Daily Mid Reliant (North/South) + $0</v>
      </c>
      <c r="N93" s="42"/>
      <c r="O93" s="51"/>
      <c r="P93" s="85"/>
      <c r="Q93" s="85"/>
      <c r="R93" s="85"/>
      <c r="S93" s="85"/>
      <c r="T93" s="85"/>
      <c r="U93" s="107"/>
      <c r="V93" s="107"/>
      <c r="W93" s="107"/>
      <c r="X93" s="114"/>
    </row>
    <row r="94" spans="1:24" ht="15" x14ac:dyDescent="0.2">
      <c r="A94" s="2"/>
      <c r="B94" s="58">
        <v>88</v>
      </c>
      <c r="C94" s="10" t="s">
        <v>398</v>
      </c>
      <c r="D94" s="10" t="s">
        <v>7</v>
      </c>
      <c r="E94" s="10" t="s">
        <v>377</v>
      </c>
      <c r="F94" s="124">
        <v>29000</v>
      </c>
      <c r="G94" s="124"/>
      <c r="H94" s="14"/>
      <c r="I94" s="12" t="s">
        <v>307</v>
      </c>
      <c r="J94" s="73" t="s">
        <v>425</v>
      </c>
      <c r="K94" s="10" t="s">
        <v>625</v>
      </c>
      <c r="L94" s="10" t="s">
        <v>605</v>
      </c>
      <c r="M94" s="147" t="str">
        <f t="shared" si="0"/>
        <v>Gas Daily Mid Reliant (North/South) + $0</v>
      </c>
      <c r="N94" s="42"/>
      <c r="O94" s="51"/>
      <c r="P94" s="85" t="s">
        <v>527</v>
      </c>
      <c r="Q94" s="85" t="s">
        <v>525</v>
      </c>
      <c r="R94" s="85" t="s">
        <v>506</v>
      </c>
      <c r="S94" s="85" t="s">
        <v>460</v>
      </c>
      <c r="T94" s="85" t="s">
        <v>530</v>
      </c>
      <c r="U94" s="13" t="s">
        <v>460</v>
      </c>
      <c r="V94" s="13" t="s">
        <v>461</v>
      </c>
      <c r="W94" s="107" t="s">
        <v>522</v>
      </c>
      <c r="X94" s="94"/>
    </row>
    <row r="95" spans="1:24" ht="15" x14ac:dyDescent="0.2">
      <c r="A95" s="2"/>
      <c r="B95" s="58">
        <v>89</v>
      </c>
      <c r="C95" s="10" t="s">
        <v>397</v>
      </c>
      <c r="D95" s="10" t="s">
        <v>6</v>
      </c>
      <c r="E95" s="10" t="s">
        <v>234</v>
      </c>
      <c r="F95" s="124">
        <v>3500</v>
      </c>
      <c r="G95" s="124"/>
      <c r="H95" s="14"/>
      <c r="I95" s="12"/>
      <c r="J95" s="73" t="s">
        <v>424</v>
      </c>
      <c r="K95" s="10" t="s">
        <v>619</v>
      </c>
      <c r="L95" s="10" t="s">
        <v>605</v>
      </c>
      <c r="M95" s="158" t="str">
        <f>CONCATENATE("Gas Daily Mid"," ",K95," ", "-$.01")</f>
        <v>Gas Daily Mid Reliant (West) -$.01</v>
      </c>
      <c r="N95" s="42"/>
      <c r="O95" s="51"/>
      <c r="P95" s="85"/>
      <c r="Q95" s="85"/>
      <c r="R95" s="85"/>
      <c r="S95" s="85"/>
      <c r="T95" s="85"/>
      <c r="U95" s="107"/>
      <c r="V95" s="107"/>
      <c r="W95" s="107"/>
      <c r="X95" s="114"/>
    </row>
    <row r="96" spans="1:24" ht="15" x14ac:dyDescent="0.2">
      <c r="A96" s="2"/>
      <c r="B96" s="58">
        <v>90</v>
      </c>
      <c r="C96" s="10" t="s">
        <v>397</v>
      </c>
      <c r="D96" s="10" t="s">
        <v>6</v>
      </c>
      <c r="E96" s="10" t="s">
        <v>235</v>
      </c>
      <c r="F96" s="124">
        <v>0</v>
      </c>
      <c r="G96" s="124"/>
      <c r="H96" s="14"/>
      <c r="I96" s="12"/>
      <c r="J96" s="73" t="s">
        <v>424</v>
      </c>
      <c r="K96" s="10" t="s">
        <v>633</v>
      </c>
      <c r="L96" s="10" t="s">
        <v>633</v>
      </c>
      <c r="M96" s="10" t="s">
        <v>633</v>
      </c>
      <c r="N96" s="42"/>
      <c r="O96" s="51"/>
      <c r="P96" s="85"/>
      <c r="Q96" s="85"/>
      <c r="R96" s="85"/>
      <c r="S96" s="85"/>
      <c r="T96" s="85"/>
      <c r="U96" s="107"/>
      <c r="V96" s="107"/>
      <c r="W96" s="107"/>
      <c r="X96" s="114"/>
    </row>
    <row r="97" spans="1:24" ht="15" x14ac:dyDescent="0.2">
      <c r="A97" s="2"/>
      <c r="B97" s="58">
        <v>91</v>
      </c>
      <c r="C97" s="10" t="s">
        <v>73</v>
      </c>
      <c r="D97" s="10" t="s">
        <v>20</v>
      </c>
      <c r="E97" s="10" t="s">
        <v>236</v>
      </c>
      <c r="F97" s="124">
        <v>0</v>
      </c>
      <c r="G97" s="124"/>
      <c r="H97" s="14"/>
      <c r="I97" s="12"/>
      <c r="J97" s="73" t="s">
        <v>423</v>
      </c>
      <c r="K97" s="10" t="s">
        <v>633</v>
      </c>
      <c r="L97" s="10" t="s">
        <v>633</v>
      </c>
      <c r="M97" s="10" t="s">
        <v>633</v>
      </c>
      <c r="N97" s="42"/>
      <c r="O97" s="51"/>
      <c r="P97" s="82" t="s">
        <v>518</v>
      </c>
      <c r="Q97" s="82" t="s">
        <v>435</v>
      </c>
      <c r="R97" s="83" t="s">
        <v>506</v>
      </c>
      <c r="S97" s="83" t="s">
        <v>506</v>
      </c>
      <c r="T97" s="83" t="s">
        <v>531</v>
      </c>
      <c r="U97" s="108" t="s">
        <v>531</v>
      </c>
      <c r="V97" s="108" t="s">
        <v>531</v>
      </c>
      <c r="W97" s="108" t="s">
        <v>458</v>
      </c>
      <c r="X97" s="95"/>
    </row>
    <row r="98" spans="1:24" ht="15" x14ac:dyDescent="0.2">
      <c r="A98" s="2"/>
      <c r="B98" s="58">
        <v>92</v>
      </c>
      <c r="C98" s="10" t="s">
        <v>402</v>
      </c>
      <c r="D98" s="10" t="s">
        <v>8</v>
      </c>
      <c r="E98" s="10" t="s">
        <v>347</v>
      </c>
      <c r="F98" s="124">
        <v>4100</v>
      </c>
      <c r="G98" s="124"/>
      <c r="H98" s="14"/>
      <c r="I98" s="12"/>
      <c r="J98" s="73" t="s">
        <v>425</v>
      </c>
      <c r="K98" s="10" t="s">
        <v>612</v>
      </c>
      <c r="L98" s="10" t="s">
        <v>611</v>
      </c>
      <c r="M98" s="147" t="str">
        <f t="shared" si="0"/>
        <v>Gas Daily Mid Texas Eastern (ETX) + $0</v>
      </c>
      <c r="N98" s="42"/>
      <c r="O98" s="51"/>
      <c r="P98" s="85" t="s">
        <v>441</v>
      </c>
      <c r="Q98" s="85" t="s">
        <v>506</v>
      </c>
      <c r="R98" s="85" t="s">
        <v>514</v>
      </c>
      <c r="S98" s="85" t="s">
        <v>526</v>
      </c>
      <c r="T98" s="85"/>
      <c r="U98" s="108" t="s">
        <v>441</v>
      </c>
      <c r="V98" s="108" t="s">
        <v>442</v>
      </c>
      <c r="W98" s="119"/>
      <c r="X98" s="94"/>
    </row>
    <row r="99" spans="1:24" ht="15" x14ac:dyDescent="0.2">
      <c r="A99" s="2"/>
      <c r="B99" s="58">
        <v>93</v>
      </c>
      <c r="C99" s="10" t="s">
        <v>9</v>
      </c>
      <c r="D99" s="10" t="s">
        <v>237</v>
      </c>
      <c r="E99" s="10">
        <v>50067</v>
      </c>
      <c r="F99" s="124">
        <v>205</v>
      </c>
      <c r="G99" s="124"/>
      <c r="H99" s="14"/>
      <c r="I99" s="12"/>
      <c r="J99" s="73" t="s">
        <v>423</v>
      </c>
      <c r="K99" s="10" t="s">
        <v>607</v>
      </c>
      <c r="L99" s="10" t="s">
        <v>603</v>
      </c>
      <c r="M99" s="147" t="str">
        <f>CONCATENATE("Gas Daily Mid"," ",K99," ", "-  $.10")</f>
        <v>Gas Daily Mid Sonat -  $.10</v>
      </c>
      <c r="N99" s="42"/>
      <c r="O99" s="51"/>
      <c r="P99" s="82" t="s">
        <v>518</v>
      </c>
      <c r="Q99" s="82" t="s">
        <v>435</v>
      </c>
      <c r="R99" s="82" t="s">
        <v>581</v>
      </c>
      <c r="S99" s="82" t="s">
        <v>581</v>
      </c>
      <c r="T99" s="82" t="s">
        <v>531</v>
      </c>
      <c r="U99" s="82" t="s">
        <v>531</v>
      </c>
      <c r="V99" s="108" t="s">
        <v>531</v>
      </c>
      <c r="W99" s="108" t="s">
        <v>582</v>
      </c>
      <c r="X99" s="94"/>
    </row>
    <row r="100" spans="1:24" ht="15" x14ac:dyDescent="0.2">
      <c r="A100" s="2"/>
      <c r="B100" s="58">
        <v>94</v>
      </c>
      <c r="C100" s="10" t="s">
        <v>9</v>
      </c>
      <c r="D100" s="10" t="s">
        <v>75</v>
      </c>
      <c r="E100" s="10" t="s">
        <v>238</v>
      </c>
      <c r="F100" s="124">
        <v>2024</v>
      </c>
      <c r="G100" s="124"/>
      <c r="H100" s="14"/>
      <c r="I100" s="12" t="s">
        <v>309</v>
      </c>
      <c r="J100" s="73" t="s">
        <v>423</v>
      </c>
      <c r="K100" s="10" t="s">
        <v>607</v>
      </c>
      <c r="L100" s="10" t="s">
        <v>603</v>
      </c>
      <c r="M100" s="158" t="str">
        <f>CONCATENATE("Gas Daily Mid"," ",K100," ", "+  $0")</f>
        <v>Gas Daily Mid Sonat +  $0</v>
      </c>
      <c r="N100" s="42"/>
      <c r="O100" s="51"/>
      <c r="P100" s="82" t="s">
        <v>518</v>
      </c>
      <c r="Q100" s="82" t="s">
        <v>507</v>
      </c>
      <c r="R100" s="83" t="s">
        <v>506</v>
      </c>
      <c r="S100" s="83" t="s">
        <v>506</v>
      </c>
      <c r="T100" s="82" t="s">
        <v>531</v>
      </c>
      <c r="U100" s="108" t="s">
        <v>433</v>
      </c>
      <c r="V100" s="108" t="s">
        <v>575</v>
      </c>
      <c r="W100" s="108" t="s">
        <v>583</v>
      </c>
      <c r="X100" s="94" t="s">
        <v>462</v>
      </c>
    </row>
    <row r="101" spans="1:24" ht="15" x14ac:dyDescent="0.2">
      <c r="A101" s="2"/>
      <c r="B101" s="58">
        <v>95</v>
      </c>
      <c r="C101" s="10" t="s">
        <v>9</v>
      </c>
      <c r="D101" s="10" t="s">
        <v>74</v>
      </c>
      <c r="E101" s="10" t="s">
        <v>239</v>
      </c>
      <c r="F101" s="124">
        <v>85</v>
      </c>
      <c r="G101" s="124"/>
      <c r="H101" s="14"/>
      <c r="I101" s="12" t="s">
        <v>309</v>
      </c>
      <c r="J101" s="73" t="s">
        <v>423</v>
      </c>
      <c r="K101" s="10" t="s">
        <v>607</v>
      </c>
      <c r="L101" s="10" t="s">
        <v>603</v>
      </c>
      <c r="M101" s="158" t="str">
        <f>CONCATENATE("Gas Daily Mid"," ",K101," ", "+  $0")</f>
        <v>Gas Daily Mid Sonat +  $0</v>
      </c>
      <c r="N101" s="42"/>
      <c r="O101" s="51"/>
      <c r="P101" s="82" t="s">
        <v>518</v>
      </c>
      <c r="Q101" s="82" t="s">
        <v>507</v>
      </c>
      <c r="R101" s="83" t="s">
        <v>506</v>
      </c>
      <c r="S101" s="83" t="s">
        <v>506</v>
      </c>
      <c r="T101" s="82" t="s">
        <v>531</v>
      </c>
      <c r="U101" s="108" t="s">
        <v>433</v>
      </c>
      <c r="V101" s="108" t="s">
        <v>575</v>
      </c>
      <c r="W101" s="108" t="s">
        <v>583</v>
      </c>
      <c r="X101" s="94" t="s">
        <v>462</v>
      </c>
    </row>
    <row r="102" spans="1:24" ht="15" x14ac:dyDescent="0.2">
      <c r="A102" s="2"/>
      <c r="B102" s="58">
        <v>96</v>
      </c>
      <c r="C102" s="10" t="s">
        <v>9</v>
      </c>
      <c r="D102" s="10" t="s">
        <v>116</v>
      </c>
      <c r="E102" s="10" t="s">
        <v>346</v>
      </c>
      <c r="F102" s="124">
        <v>2865</v>
      </c>
      <c r="G102" s="124"/>
      <c r="H102" s="14"/>
      <c r="I102" s="12" t="s">
        <v>381</v>
      </c>
      <c r="J102" s="73" t="s">
        <v>423</v>
      </c>
      <c r="K102" s="10" t="s">
        <v>607</v>
      </c>
      <c r="L102" s="10" t="s">
        <v>603</v>
      </c>
      <c r="M102" s="158" t="str">
        <f>CONCATENATE("Gas Daily Mid"," ",K102," ", "+  $0")</f>
        <v>Gas Daily Mid Sonat +  $0</v>
      </c>
      <c r="N102" s="42"/>
      <c r="O102" s="51"/>
      <c r="P102" s="83" t="s">
        <v>463</v>
      </c>
      <c r="Q102" s="83" t="s">
        <v>433</v>
      </c>
      <c r="R102" s="83" t="s">
        <v>506</v>
      </c>
      <c r="S102" s="83" t="s">
        <v>464</v>
      </c>
      <c r="T102" s="83" t="s">
        <v>531</v>
      </c>
      <c r="U102" s="108" t="s">
        <v>531</v>
      </c>
      <c r="V102" s="108" t="s">
        <v>584</v>
      </c>
      <c r="W102" s="108"/>
      <c r="X102" s="95" t="s">
        <v>585</v>
      </c>
    </row>
    <row r="103" spans="1:24" ht="15" x14ac:dyDescent="0.2">
      <c r="A103" s="2"/>
      <c r="B103" s="58">
        <v>97</v>
      </c>
      <c r="C103" s="10" t="s">
        <v>78</v>
      </c>
      <c r="D103" s="10" t="s">
        <v>77</v>
      </c>
      <c r="E103" s="10" t="s">
        <v>240</v>
      </c>
      <c r="F103" s="124">
        <v>2421</v>
      </c>
      <c r="G103" s="124"/>
      <c r="H103" s="14"/>
      <c r="I103" s="12"/>
      <c r="J103" s="73" t="s">
        <v>421</v>
      </c>
      <c r="K103" s="10" t="s">
        <v>622</v>
      </c>
      <c r="L103" s="10" t="s">
        <v>605</v>
      </c>
      <c r="M103" s="147" t="str">
        <f t="shared" si="0"/>
        <v>Gas Daily Mid OGT + $0</v>
      </c>
      <c r="N103" s="42"/>
      <c r="O103" s="51"/>
      <c r="P103" s="85" t="s">
        <v>565</v>
      </c>
      <c r="Q103" s="85" t="s">
        <v>506</v>
      </c>
      <c r="R103" s="85" t="s">
        <v>506</v>
      </c>
      <c r="S103" s="85" t="s">
        <v>565</v>
      </c>
      <c r="T103" s="85" t="s">
        <v>550</v>
      </c>
      <c r="U103" s="107" t="s">
        <v>562</v>
      </c>
      <c r="V103" s="107"/>
      <c r="W103" s="107"/>
      <c r="X103" s="114"/>
    </row>
    <row r="104" spans="1:24" ht="15" x14ac:dyDescent="0.2">
      <c r="A104" s="2"/>
      <c r="B104" s="58">
        <v>98</v>
      </c>
      <c r="C104" s="10" t="s">
        <v>76</v>
      </c>
      <c r="D104" s="10" t="s">
        <v>336</v>
      </c>
      <c r="E104" s="10" t="s">
        <v>241</v>
      </c>
      <c r="F104" s="124">
        <v>13</v>
      </c>
      <c r="G104" s="124"/>
      <c r="H104" s="14"/>
      <c r="I104" s="12" t="s">
        <v>310</v>
      </c>
      <c r="J104" s="73" t="s">
        <v>421</v>
      </c>
      <c r="K104" s="10" t="s">
        <v>622</v>
      </c>
      <c r="L104" s="10" t="s">
        <v>605</v>
      </c>
      <c r="M104" s="147" t="str">
        <f t="shared" si="0"/>
        <v>Gas Daily Mid OGT + $0</v>
      </c>
      <c r="N104" s="42"/>
      <c r="O104" s="51"/>
      <c r="P104" s="106" t="s">
        <v>565</v>
      </c>
      <c r="Q104" s="85" t="s">
        <v>506</v>
      </c>
      <c r="R104" s="106" t="s">
        <v>506</v>
      </c>
      <c r="S104" s="106" t="s">
        <v>565</v>
      </c>
      <c r="T104" s="106" t="s">
        <v>550</v>
      </c>
      <c r="U104" s="107" t="s">
        <v>562</v>
      </c>
      <c r="V104" s="107"/>
      <c r="W104" s="107"/>
      <c r="X104" s="115"/>
    </row>
    <row r="105" spans="1:24" ht="15" x14ac:dyDescent="0.2">
      <c r="A105" s="2"/>
      <c r="B105" s="58">
        <v>99</v>
      </c>
      <c r="C105" s="10" t="s">
        <v>106</v>
      </c>
      <c r="D105" s="10" t="s">
        <v>27</v>
      </c>
      <c r="E105" s="10" t="s">
        <v>258</v>
      </c>
      <c r="F105" s="124">
        <v>507</v>
      </c>
      <c r="G105" s="124"/>
      <c r="H105" s="14"/>
      <c r="I105" s="12"/>
      <c r="J105" s="73" t="s">
        <v>422</v>
      </c>
      <c r="K105" s="10" t="s">
        <v>610</v>
      </c>
      <c r="L105" s="10" t="s">
        <v>603</v>
      </c>
      <c r="M105" s="147" t="str">
        <f t="shared" si="0"/>
        <v>Gas Daily Mid Texas E. (ELA) + $0</v>
      </c>
      <c r="N105" s="42"/>
      <c r="O105" s="51"/>
      <c r="P105" s="82" t="s">
        <v>518</v>
      </c>
      <c r="Q105" s="82" t="s">
        <v>435</v>
      </c>
      <c r="R105" s="82" t="s">
        <v>506</v>
      </c>
      <c r="S105" s="82" t="s">
        <v>506</v>
      </c>
      <c r="T105" s="83" t="s">
        <v>531</v>
      </c>
      <c r="U105" s="108" t="s">
        <v>531</v>
      </c>
      <c r="V105" s="108" t="s">
        <v>531</v>
      </c>
      <c r="W105" s="108"/>
      <c r="X105" s="94" t="s">
        <v>480</v>
      </c>
    </row>
    <row r="106" spans="1:24" ht="15" x14ac:dyDescent="0.2">
      <c r="A106" s="2"/>
      <c r="B106" s="58">
        <v>100</v>
      </c>
      <c r="C106" s="10" t="s">
        <v>106</v>
      </c>
      <c r="D106" s="10" t="s">
        <v>86</v>
      </c>
      <c r="E106" s="10" t="s">
        <v>259</v>
      </c>
      <c r="F106" s="125">
        <v>800</v>
      </c>
      <c r="G106" s="124"/>
      <c r="H106" s="14"/>
      <c r="I106" s="12" t="s">
        <v>302</v>
      </c>
      <c r="J106" s="73" t="s">
        <v>422</v>
      </c>
      <c r="K106" s="10" t="s">
        <v>613</v>
      </c>
      <c r="L106" s="10" t="s">
        <v>603</v>
      </c>
      <c r="M106" s="147" t="str">
        <f t="shared" si="0"/>
        <v>Gas Daily Mid Texas Eastern (WLA) + $0</v>
      </c>
      <c r="N106" s="42"/>
      <c r="O106" s="51"/>
      <c r="P106" s="83" t="s">
        <v>481</v>
      </c>
      <c r="Q106" s="83" t="s">
        <v>435</v>
      </c>
      <c r="R106" s="83" t="s">
        <v>482</v>
      </c>
      <c r="S106" s="83" t="s">
        <v>482</v>
      </c>
      <c r="T106" s="83" t="s">
        <v>531</v>
      </c>
      <c r="U106" s="108" t="s">
        <v>531</v>
      </c>
      <c r="V106" s="108" t="s">
        <v>531</v>
      </c>
      <c r="W106" s="108"/>
      <c r="X106" s="95" t="s">
        <v>482</v>
      </c>
    </row>
    <row r="107" spans="1:24" ht="15" x14ac:dyDescent="0.2">
      <c r="A107" s="2"/>
      <c r="B107" s="58">
        <v>101</v>
      </c>
      <c r="C107" s="10" t="s">
        <v>106</v>
      </c>
      <c r="D107" s="10" t="s">
        <v>89</v>
      </c>
      <c r="E107" s="10" t="s">
        <v>260</v>
      </c>
      <c r="F107" s="125">
        <v>1000</v>
      </c>
      <c r="G107" s="124"/>
      <c r="H107" s="14"/>
      <c r="I107" s="12"/>
      <c r="J107" s="73" t="s">
        <v>422</v>
      </c>
      <c r="K107" s="10" t="s">
        <v>613</v>
      </c>
      <c r="L107" s="10" t="s">
        <v>603</v>
      </c>
      <c r="M107" s="147" t="str">
        <f t="shared" si="0"/>
        <v>Gas Daily Mid Texas Eastern (WLA) + $0</v>
      </c>
      <c r="N107" s="42"/>
      <c r="O107" s="51"/>
      <c r="P107" s="82" t="s">
        <v>518</v>
      </c>
      <c r="Q107" s="82" t="s">
        <v>435</v>
      </c>
      <c r="R107" s="82" t="s">
        <v>506</v>
      </c>
      <c r="S107" s="82" t="s">
        <v>506</v>
      </c>
      <c r="T107" s="83" t="s">
        <v>531</v>
      </c>
      <c r="U107" s="108" t="s">
        <v>531</v>
      </c>
      <c r="V107" s="108" t="s">
        <v>531</v>
      </c>
      <c r="W107" s="13"/>
      <c r="X107" s="96"/>
    </row>
    <row r="108" spans="1:24" ht="15" x14ac:dyDescent="0.2">
      <c r="A108" s="2"/>
      <c r="B108" s="58">
        <v>102</v>
      </c>
      <c r="C108" s="10" t="s">
        <v>106</v>
      </c>
      <c r="D108" s="10" t="s">
        <v>88</v>
      </c>
      <c r="E108" s="10" t="s">
        <v>261</v>
      </c>
      <c r="F108" s="125">
        <v>555</v>
      </c>
      <c r="G108" s="124"/>
      <c r="H108" s="14"/>
      <c r="I108" s="12"/>
      <c r="J108" s="73" t="s">
        <v>422</v>
      </c>
      <c r="K108" s="10" t="s">
        <v>613</v>
      </c>
      <c r="L108" s="10" t="s">
        <v>603</v>
      </c>
      <c r="M108" s="147" t="str">
        <f t="shared" si="0"/>
        <v>Gas Daily Mid Texas Eastern (WLA) + $0</v>
      </c>
      <c r="N108" s="42"/>
      <c r="O108" s="51"/>
      <c r="P108" s="82" t="s">
        <v>518</v>
      </c>
      <c r="Q108" s="82" t="s">
        <v>435</v>
      </c>
      <c r="R108" s="82" t="s">
        <v>506</v>
      </c>
      <c r="S108" s="82" t="s">
        <v>506</v>
      </c>
      <c r="T108" s="83" t="s">
        <v>531</v>
      </c>
      <c r="U108" s="108" t="s">
        <v>531</v>
      </c>
      <c r="V108" s="108" t="s">
        <v>531</v>
      </c>
      <c r="W108" s="107"/>
      <c r="X108" s="96" t="s">
        <v>483</v>
      </c>
    </row>
    <row r="109" spans="1:24" ht="15" x14ac:dyDescent="0.2">
      <c r="A109" s="2"/>
      <c r="B109" s="58">
        <v>103</v>
      </c>
      <c r="C109" s="10" t="s">
        <v>106</v>
      </c>
      <c r="D109" s="10" t="s">
        <v>87</v>
      </c>
      <c r="E109" s="10" t="s">
        <v>262</v>
      </c>
      <c r="F109" s="125">
        <v>8506</v>
      </c>
      <c r="G109" s="124"/>
      <c r="H109" s="14"/>
      <c r="I109" s="12"/>
      <c r="J109" s="73" t="s">
        <v>422</v>
      </c>
      <c r="K109" s="10" t="s">
        <v>613</v>
      </c>
      <c r="L109" s="10" t="s">
        <v>603</v>
      </c>
      <c r="M109" s="147" t="str">
        <f t="shared" si="0"/>
        <v>Gas Daily Mid Texas Eastern (WLA) + $0</v>
      </c>
      <c r="N109" s="42"/>
      <c r="O109" s="51"/>
      <c r="P109" s="82" t="s">
        <v>518</v>
      </c>
      <c r="Q109" s="82" t="s">
        <v>435</v>
      </c>
      <c r="R109" s="82" t="s">
        <v>506</v>
      </c>
      <c r="S109" s="82" t="s">
        <v>506</v>
      </c>
      <c r="T109" s="83" t="s">
        <v>531</v>
      </c>
      <c r="U109" s="108" t="s">
        <v>531</v>
      </c>
      <c r="V109" s="108" t="s">
        <v>531</v>
      </c>
      <c r="W109" s="107"/>
      <c r="X109" s="96" t="s">
        <v>483</v>
      </c>
    </row>
    <row r="110" spans="1:24" ht="15" x14ac:dyDescent="0.2">
      <c r="A110" s="2"/>
      <c r="B110" s="58">
        <v>104</v>
      </c>
      <c r="C110" s="10" t="s">
        <v>106</v>
      </c>
      <c r="D110" s="10" t="s">
        <v>361</v>
      </c>
      <c r="E110" s="10" t="s">
        <v>376</v>
      </c>
      <c r="F110" s="124">
        <v>30000</v>
      </c>
      <c r="G110" s="124"/>
      <c r="H110" s="14"/>
      <c r="I110" s="12"/>
      <c r="J110" s="73" t="s">
        <v>422</v>
      </c>
      <c r="K110" s="10" t="s">
        <v>613</v>
      </c>
      <c r="L110" s="10" t="s">
        <v>603</v>
      </c>
      <c r="M110" s="147" t="str">
        <f t="shared" si="0"/>
        <v>Gas Daily Mid Texas Eastern (WLA) + $0</v>
      </c>
      <c r="N110" s="42"/>
      <c r="O110" s="51"/>
      <c r="P110" s="82" t="s">
        <v>518</v>
      </c>
      <c r="Q110" s="82" t="s">
        <v>435</v>
      </c>
      <c r="R110" s="83" t="s">
        <v>493</v>
      </c>
      <c r="S110" s="83" t="s">
        <v>493</v>
      </c>
      <c r="T110" s="83" t="s">
        <v>531</v>
      </c>
      <c r="U110" s="108" t="s">
        <v>531</v>
      </c>
      <c r="V110" s="108" t="s">
        <v>531</v>
      </c>
      <c r="W110" s="108"/>
      <c r="X110" s="94"/>
    </row>
    <row r="111" spans="1:24" s="27" customFormat="1" ht="15" x14ac:dyDescent="0.2">
      <c r="B111" s="58">
        <v>105</v>
      </c>
      <c r="C111" s="10" t="s">
        <v>400</v>
      </c>
      <c r="D111" s="10" t="s">
        <v>7</v>
      </c>
      <c r="E111" s="10" t="s">
        <v>378</v>
      </c>
      <c r="F111" s="124">
        <v>1500</v>
      </c>
      <c r="G111" s="124"/>
      <c r="H111" s="14"/>
      <c r="I111" s="12" t="s">
        <v>307</v>
      </c>
      <c r="J111" s="73" t="s">
        <v>425</v>
      </c>
      <c r="K111" s="10" t="s">
        <v>612</v>
      </c>
      <c r="L111" s="10" t="s">
        <v>611</v>
      </c>
      <c r="M111" s="147" t="str">
        <f t="shared" si="0"/>
        <v>Gas Daily Mid Texas Eastern (ETX) + $0</v>
      </c>
      <c r="N111" s="42"/>
      <c r="O111" s="51"/>
      <c r="P111" s="85" t="s">
        <v>520</v>
      </c>
      <c r="Q111" s="85" t="s">
        <v>506</v>
      </c>
      <c r="R111" s="85" t="s">
        <v>506</v>
      </c>
      <c r="S111" s="85" t="s">
        <v>521</v>
      </c>
      <c r="T111" s="85"/>
      <c r="U111" s="107" t="s">
        <v>507</v>
      </c>
      <c r="V111" s="107" t="s">
        <v>507</v>
      </c>
      <c r="W111" s="107" t="s">
        <v>522</v>
      </c>
      <c r="X111" s="94"/>
    </row>
    <row r="112" spans="1:24" ht="15" x14ac:dyDescent="0.2">
      <c r="A112" s="2"/>
      <c r="B112" s="58">
        <v>106</v>
      </c>
      <c r="C112" s="10" t="s">
        <v>401</v>
      </c>
      <c r="D112" s="10" t="s">
        <v>256</v>
      </c>
      <c r="E112" s="10" t="s">
        <v>257</v>
      </c>
      <c r="F112" s="124">
        <v>2349</v>
      </c>
      <c r="G112" s="124"/>
      <c r="H112" s="14"/>
      <c r="I112" s="12" t="s">
        <v>321</v>
      </c>
      <c r="J112" s="73" t="s">
        <v>425</v>
      </c>
      <c r="K112" s="10" t="s">
        <v>612</v>
      </c>
      <c r="L112" s="10" t="s">
        <v>611</v>
      </c>
      <c r="M112" s="147" t="str">
        <f t="shared" si="0"/>
        <v>Gas Daily Mid Texas Eastern (ETX) + $0</v>
      </c>
      <c r="N112" s="42"/>
      <c r="O112" s="51"/>
      <c r="P112" s="85" t="s">
        <v>441</v>
      </c>
      <c r="Q112" s="85" t="s">
        <v>506</v>
      </c>
      <c r="R112" s="85" t="s">
        <v>506</v>
      </c>
      <c r="S112" s="85" t="s">
        <v>526</v>
      </c>
      <c r="T112" s="85" t="s">
        <v>531</v>
      </c>
      <c r="U112" s="107" t="s">
        <v>507</v>
      </c>
      <c r="V112" s="107" t="s">
        <v>507</v>
      </c>
      <c r="W112" s="108"/>
      <c r="X112" s="94"/>
    </row>
    <row r="113" spans="1:24" ht="15" x14ac:dyDescent="0.2">
      <c r="A113" s="2"/>
      <c r="B113" s="58">
        <v>107</v>
      </c>
      <c r="C113" s="10" t="s">
        <v>386</v>
      </c>
      <c r="D113" s="10" t="s">
        <v>244</v>
      </c>
      <c r="E113" s="10" t="s">
        <v>384</v>
      </c>
      <c r="F113" s="124">
        <v>993</v>
      </c>
      <c r="G113" s="124"/>
      <c r="H113" s="14"/>
      <c r="I113" s="12"/>
      <c r="J113" s="73" t="s">
        <v>423</v>
      </c>
      <c r="K113" s="10" t="s">
        <v>628</v>
      </c>
      <c r="L113" s="10" t="s">
        <v>629</v>
      </c>
      <c r="M113" s="147" t="str">
        <f t="shared" si="0"/>
        <v>Gas Daily Mid Tennessee, South - Corpus Christi + $0</v>
      </c>
      <c r="N113" s="44"/>
      <c r="O113" s="52"/>
      <c r="P113" s="83" t="s">
        <v>434</v>
      </c>
      <c r="Q113" s="83" t="s">
        <v>433</v>
      </c>
      <c r="R113" s="83" t="s">
        <v>434</v>
      </c>
      <c r="S113" s="83" t="s">
        <v>434</v>
      </c>
      <c r="T113" s="83" t="s">
        <v>531</v>
      </c>
      <c r="U113" s="83" t="s">
        <v>531</v>
      </c>
      <c r="V113" s="108" t="s">
        <v>531</v>
      </c>
      <c r="W113" s="108"/>
      <c r="X113" s="95"/>
    </row>
    <row r="114" spans="1:24" ht="15" x14ac:dyDescent="0.2">
      <c r="A114" s="2"/>
      <c r="B114" s="58">
        <v>108</v>
      </c>
      <c r="C114" s="10" t="s">
        <v>386</v>
      </c>
      <c r="D114" s="10" t="s">
        <v>363</v>
      </c>
      <c r="E114" s="10" t="s">
        <v>364</v>
      </c>
      <c r="F114" s="124">
        <v>455</v>
      </c>
      <c r="G114" s="124"/>
      <c r="H114" s="14"/>
      <c r="I114" s="12"/>
      <c r="J114" s="73" t="s">
        <v>422</v>
      </c>
      <c r="K114" s="10" t="s">
        <v>628</v>
      </c>
      <c r="L114" s="10" t="s">
        <v>629</v>
      </c>
      <c r="M114" s="147" t="str">
        <f t="shared" si="0"/>
        <v>Gas Daily Mid Tennessee, South - Corpus Christi + $0</v>
      </c>
      <c r="N114" s="42"/>
      <c r="O114" s="51"/>
      <c r="P114" s="82" t="s">
        <v>518</v>
      </c>
      <c r="Q114" s="82" t="s">
        <v>435</v>
      </c>
      <c r="R114" s="82" t="s">
        <v>506</v>
      </c>
      <c r="S114" s="82" t="s">
        <v>506</v>
      </c>
      <c r="T114" s="83" t="s">
        <v>531</v>
      </c>
      <c r="U114" s="108" t="s">
        <v>433</v>
      </c>
      <c r="V114" s="108" t="s">
        <v>476</v>
      </c>
      <c r="W114" s="13"/>
      <c r="X114" s="96"/>
    </row>
    <row r="115" spans="1:24" ht="15" x14ac:dyDescent="0.2">
      <c r="A115" s="2"/>
      <c r="B115" s="58">
        <v>109</v>
      </c>
      <c r="C115" s="10" t="s">
        <v>390</v>
      </c>
      <c r="D115" s="10" t="s">
        <v>586</v>
      </c>
      <c r="E115" s="10" t="s">
        <v>243</v>
      </c>
      <c r="F115" s="124">
        <v>12072</v>
      </c>
      <c r="G115" s="124"/>
      <c r="H115" s="14"/>
      <c r="I115" s="12"/>
      <c r="J115" s="73" t="s">
        <v>423</v>
      </c>
      <c r="K115" s="10" t="s">
        <v>628</v>
      </c>
      <c r="L115" s="10" t="s">
        <v>629</v>
      </c>
      <c r="M115" s="147" t="str">
        <f t="shared" si="0"/>
        <v>Gas Daily Mid Tennessee, South - Corpus Christi + $0</v>
      </c>
      <c r="N115" s="42"/>
      <c r="O115" s="51"/>
      <c r="P115" s="82" t="s">
        <v>434</v>
      </c>
      <c r="Q115" s="82" t="s">
        <v>433</v>
      </c>
      <c r="R115" s="82" t="s">
        <v>466</v>
      </c>
      <c r="S115" s="82" t="s">
        <v>434</v>
      </c>
      <c r="T115" s="83" t="s">
        <v>531</v>
      </c>
      <c r="U115" s="83" t="s">
        <v>531</v>
      </c>
      <c r="V115" s="108" t="s">
        <v>531</v>
      </c>
      <c r="W115" s="108"/>
      <c r="X115" s="94"/>
    </row>
    <row r="116" spans="1:24" ht="15" x14ac:dyDescent="0.2">
      <c r="A116" s="2"/>
      <c r="B116" s="58">
        <v>110</v>
      </c>
      <c r="C116" s="10" t="s">
        <v>387</v>
      </c>
      <c r="D116" s="10" t="s">
        <v>80</v>
      </c>
      <c r="E116" s="10" t="s">
        <v>245</v>
      </c>
      <c r="F116" s="124">
        <v>721</v>
      </c>
      <c r="G116" s="124"/>
      <c r="H116" s="14"/>
      <c r="I116" s="12"/>
      <c r="J116" s="73" t="s">
        <v>423</v>
      </c>
      <c r="K116" s="10" t="s">
        <v>608</v>
      </c>
      <c r="L116" s="10" t="s">
        <v>603</v>
      </c>
      <c r="M116" s="147" t="str">
        <f t="shared" si="0"/>
        <v>Gas Daily Mid Tennesseee, 500 Leg + $0</v>
      </c>
      <c r="N116" s="42"/>
      <c r="O116" s="51"/>
      <c r="P116" s="82" t="s">
        <v>587</v>
      </c>
      <c r="Q116" s="82" t="s">
        <v>435</v>
      </c>
      <c r="R116" s="82" t="s">
        <v>506</v>
      </c>
      <c r="S116" s="82" t="s">
        <v>440</v>
      </c>
      <c r="T116" s="82" t="s">
        <v>531</v>
      </c>
      <c r="U116" s="108" t="s">
        <v>531</v>
      </c>
      <c r="V116" s="108" t="s">
        <v>531</v>
      </c>
      <c r="W116" s="108"/>
      <c r="X116" s="94"/>
    </row>
    <row r="117" spans="1:24" s="28" customFormat="1" ht="15" x14ac:dyDescent="0.2">
      <c r="B117" s="58">
        <v>111</v>
      </c>
      <c r="C117" s="10" t="s">
        <v>387</v>
      </c>
      <c r="D117" s="10" t="s">
        <v>127</v>
      </c>
      <c r="E117" s="10" t="s">
        <v>246</v>
      </c>
      <c r="F117" s="124">
        <v>1000</v>
      </c>
      <c r="G117" s="124"/>
      <c r="H117" s="14"/>
      <c r="I117" s="12" t="s">
        <v>302</v>
      </c>
      <c r="J117" s="73" t="s">
        <v>423</v>
      </c>
      <c r="K117" s="10" t="s">
        <v>608</v>
      </c>
      <c r="L117" s="10" t="s">
        <v>603</v>
      </c>
      <c r="M117" s="147" t="str">
        <f t="shared" si="0"/>
        <v>Gas Daily Mid Tennesseee, 500 Leg + $0</v>
      </c>
      <c r="N117" s="44"/>
      <c r="O117" s="52"/>
      <c r="P117" s="82" t="s">
        <v>518</v>
      </c>
      <c r="Q117" s="82" t="s">
        <v>435</v>
      </c>
      <c r="R117" s="82" t="s">
        <v>506</v>
      </c>
      <c r="S117" s="82" t="s">
        <v>467</v>
      </c>
      <c r="T117" s="82" t="s">
        <v>531</v>
      </c>
      <c r="U117" s="108" t="s">
        <v>433</v>
      </c>
      <c r="V117" s="108" t="s">
        <v>468</v>
      </c>
      <c r="W117" s="108"/>
      <c r="X117" s="94"/>
    </row>
    <row r="118" spans="1:24" ht="15" x14ac:dyDescent="0.2">
      <c r="A118" s="2"/>
      <c r="B118" s="58">
        <v>112</v>
      </c>
      <c r="C118" s="10" t="s">
        <v>387</v>
      </c>
      <c r="D118" s="10" t="s">
        <v>81</v>
      </c>
      <c r="E118" s="10" t="s">
        <v>247</v>
      </c>
      <c r="F118" s="124">
        <v>75</v>
      </c>
      <c r="G118" s="124"/>
      <c r="H118" s="14"/>
      <c r="I118" s="12"/>
      <c r="J118" s="73" t="s">
        <v>423</v>
      </c>
      <c r="K118" s="10" t="s">
        <v>608</v>
      </c>
      <c r="L118" s="10" t="s">
        <v>603</v>
      </c>
      <c r="M118" s="147" t="str">
        <f t="shared" si="0"/>
        <v>Gas Daily Mid Tennesseee, 500 Leg + $0</v>
      </c>
      <c r="N118" s="42"/>
      <c r="O118" s="51"/>
      <c r="P118" s="82" t="s">
        <v>518</v>
      </c>
      <c r="Q118" s="82" t="s">
        <v>435</v>
      </c>
      <c r="R118" s="82" t="s">
        <v>506</v>
      </c>
      <c r="S118" s="82" t="s">
        <v>506</v>
      </c>
      <c r="T118" s="82" t="s">
        <v>588</v>
      </c>
      <c r="U118" s="108" t="s">
        <v>433</v>
      </c>
      <c r="V118" s="108" t="s">
        <v>470</v>
      </c>
      <c r="W118" s="108"/>
      <c r="X118" s="94" t="s">
        <v>469</v>
      </c>
    </row>
    <row r="119" spans="1:24" ht="15" x14ac:dyDescent="0.2">
      <c r="A119" s="2"/>
      <c r="B119" s="59">
        <v>113</v>
      </c>
      <c r="C119" s="20" t="s">
        <v>387</v>
      </c>
      <c r="D119" s="20" t="s">
        <v>21</v>
      </c>
      <c r="E119" s="20" t="s">
        <v>248</v>
      </c>
      <c r="F119" s="124">
        <v>9655</v>
      </c>
      <c r="G119" s="134">
        <v>8506</v>
      </c>
      <c r="H119" s="21"/>
      <c r="I119" s="22" t="s">
        <v>373</v>
      </c>
      <c r="J119" s="76" t="s">
        <v>423</v>
      </c>
      <c r="K119" s="10" t="s">
        <v>608</v>
      </c>
      <c r="L119" s="10" t="s">
        <v>603</v>
      </c>
      <c r="M119" s="147" t="str">
        <f t="shared" si="0"/>
        <v>Gas Daily Mid Tennesseee, 500 Leg + $0</v>
      </c>
      <c r="N119" s="42"/>
      <c r="O119" s="51"/>
      <c r="P119" s="82" t="s">
        <v>518</v>
      </c>
      <c r="Q119" s="82" t="s">
        <v>435</v>
      </c>
      <c r="R119" s="82" t="s">
        <v>506</v>
      </c>
      <c r="S119" s="82" t="s">
        <v>506</v>
      </c>
      <c r="T119" s="82" t="s">
        <v>588</v>
      </c>
      <c r="U119" s="108" t="s">
        <v>435</v>
      </c>
      <c r="V119" s="108" t="s">
        <v>470</v>
      </c>
      <c r="W119" s="108" t="s">
        <v>471</v>
      </c>
      <c r="X119" s="94"/>
    </row>
    <row r="120" spans="1:24" ht="15" x14ac:dyDescent="0.2">
      <c r="A120" s="2"/>
      <c r="B120" s="58">
        <v>114</v>
      </c>
      <c r="C120" s="10" t="s">
        <v>387</v>
      </c>
      <c r="D120" s="10" t="s">
        <v>22</v>
      </c>
      <c r="E120" s="10" t="s">
        <v>249</v>
      </c>
      <c r="F120" s="124">
        <v>7450</v>
      </c>
      <c r="G120" s="124"/>
      <c r="H120" s="14"/>
      <c r="I120" s="12"/>
      <c r="J120" s="73" t="s">
        <v>423</v>
      </c>
      <c r="K120" s="10" t="s">
        <v>608</v>
      </c>
      <c r="L120" s="10" t="s">
        <v>603</v>
      </c>
      <c r="M120" s="147" t="str">
        <f t="shared" si="0"/>
        <v>Gas Daily Mid Tennesseee, 500 Leg + $0</v>
      </c>
      <c r="N120" s="44"/>
      <c r="O120" s="52"/>
      <c r="P120" s="82" t="s">
        <v>518</v>
      </c>
      <c r="Q120" s="82" t="s">
        <v>435</v>
      </c>
      <c r="R120" s="82" t="s">
        <v>506</v>
      </c>
      <c r="S120" s="83" t="s">
        <v>472</v>
      </c>
      <c r="T120" s="82" t="s">
        <v>588</v>
      </c>
      <c r="U120" s="82" t="s">
        <v>531</v>
      </c>
      <c r="V120" s="108" t="s">
        <v>531</v>
      </c>
      <c r="W120" s="108"/>
      <c r="X120" s="95"/>
    </row>
    <row r="121" spans="1:24" ht="15" x14ac:dyDescent="0.2">
      <c r="A121" s="2"/>
      <c r="B121" s="58">
        <v>115</v>
      </c>
      <c r="C121" s="10" t="s">
        <v>388</v>
      </c>
      <c r="D121" s="10" t="s">
        <v>375</v>
      </c>
      <c r="E121" s="10" t="s">
        <v>362</v>
      </c>
      <c r="F121" s="124">
        <v>335</v>
      </c>
      <c r="G121" s="124"/>
      <c r="H121" s="14"/>
      <c r="I121" s="12"/>
      <c r="J121" s="73" t="s">
        <v>422</v>
      </c>
      <c r="K121" s="10" t="s">
        <v>609</v>
      </c>
      <c r="L121" s="10" t="s">
        <v>603</v>
      </c>
      <c r="M121" s="147" t="str">
        <f t="shared" si="0"/>
        <v>Gas Daily Mid Tennesseee, 800 Leg + $0</v>
      </c>
      <c r="N121" s="42"/>
      <c r="O121" s="51"/>
      <c r="P121" s="82" t="s">
        <v>518</v>
      </c>
      <c r="Q121" s="82" t="s">
        <v>435</v>
      </c>
      <c r="R121" s="82" t="s">
        <v>506</v>
      </c>
      <c r="S121" s="82" t="s">
        <v>506</v>
      </c>
      <c r="T121" s="83" t="s">
        <v>531</v>
      </c>
      <c r="U121" s="108" t="s">
        <v>433</v>
      </c>
      <c r="V121" s="108" t="s">
        <v>476</v>
      </c>
      <c r="W121" s="108"/>
      <c r="X121" s="95"/>
    </row>
    <row r="122" spans="1:24" ht="15" x14ac:dyDescent="0.2">
      <c r="A122" s="2"/>
      <c r="B122" s="58">
        <v>116</v>
      </c>
      <c r="C122" s="10" t="s">
        <v>389</v>
      </c>
      <c r="D122" s="10" t="s">
        <v>85</v>
      </c>
      <c r="E122" s="10" t="s">
        <v>250</v>
      </c>
      <c r="F122" s="124">
        <v>5120</v>
      </c>
      <c r="G122" s="124"/>
      <c r="H122" s="14"/>
      <c r="I122" s="12"/>
      <c r="J122" s="73" t="s">
        <v>423</v>
      </c>
      <c r="K122" s="10" t="s">
        <v>609</v>
      </c>
      <c r="L122" s="10" t="s">
        <v>603</v>
      </c>
      <c r="M122" s="147" t="str">
        <f t="shared" si="0"/>
        <v>Gas Daily Mid Tennesseee, 800 Leg + $0</v>
      </c>
      <c r="N122" s="42"/>
      <c r="O122" s="51"/>
      <c r="P122" s="82" t="s">
        <v>518</v>
      </c>
      <c r="Q122" s="82" t="s">
        <v>435</v>
      </c>
      <c r="R122" s="82" t="s">
        <v>506</v>
      </c>
      <c r="S122" s="83" t="s">
        <v>589</v>
      </c>
      <c r="T122" s="83" t="s">
        <v>588</v>
      </c>
      <c r="U122" s="108" t="s">
        <v>433</v>
      </c>
      <c r="V122" s="108" t="s">
        <v>470</v>
      </c>
      <c r="W122" s="108"/>
      <c r="X122" s="95" t="s">
        <v>473</v>
      </c>
    </row>
    <row r="123" spans="1:24" s="27" customFormat="1" ht="15" x14ac:dyDescent="0.2">
      <c r="B123" s="58">
        <v>117</v>
      </c>
      <c r="C123" s="10" t="s">
        <v>389</v>
      </c>
      <c r="D123" s="10" t="s">
        <v>10</v>
      </c>
      <c r="E123" s="10" t="s">
        <v>251</v>
      </c>
      <c r="F123" s="124">
        <v>1</v>
      </c>
      <c r="G123" s="124"/>
      <c r="H123" s="14"/>
      <c r="I123" s="12"/>
      <c r="J123" s="73" t="s">
        <v>423</v>
      </c>
      <c r="K123" s="10" t="s">
        <v>609</v>
      </c>
      <c r="L123" s="10" t="s">
        <v>603</v>
      </c>
      <c r="M123" s="147" t="str">
        <f t="shared" si="0"/>
        <v>Gas Daily Mid Tennesseee, 800 Leg + $0</v>
      </c>
      <c r="N123" s="42"/>
      <c r="O123" s="51"/>
      <c r="P123" s="82" t="s">
        <v>518</v>
      </c>
      <c r="Q123" s="82" t="s">
        <v>435</v>
      </c>
      <c r="R123" s="82" t="s">
        <v>506</v>
      </c>
      <c r="S123" s="82" t="s">
        <v>431</v>
      </c>
      <c r="T123" s="82" t="s">
        <v>588</v>
      </c>
      <c r="U123" s="108" t="s">
        <v>433</v>
      </c>
      <c r="V123" s="108" t="s">
        <v>470</v>
      </c>
      <c r="W123" s="108"/>
      <c r="X123" s="94" t="s">
        <v>474</v>
      </c>
    </row>
    <row r="124" spans="1:24" s="27" customFormat="1" ht="15" x14ac:dyDescent="0.2">
      <c r="B124" s="58">
        <v>118</v>
      </c>
      <c r="C124" s="10" t="s">
        <v>389</v>
      </c>
      <c r="D124" s="10" t="s">
        <v>23</v>
      </c>
      <c r="E124" s="10" t="s">
        <v>252</v>
      </c>
      <c r="F124" s="124">
        <v>154</v>
      </c>
      <c r="G124" s="124"/>
      <c r="H124" s="14"/>
      <c r="I124" s="12"/>
      <c r="J124" s="73" t="s">
        <v>423</v>
      </c>
      <c r="K124" s="10" t="s">
        <v>609</v>
      </c>
      <c r="L124" s="10" t="s">
        <v>603</v>
      </c>
      <c r="M124" s="147" t="str">
        <f t="shared" si="0"/>
        <v>Gas Daily Mid Tennesseee, 800 Leg + $0</v>
      </c>
      <c r="N124" s="42"/>
      <c r="O124" s="51"/>
      <c r="P124" s="82" t="s">
        <v>518</v>
      </c>
      <c r="Q124" s="82" t="s">
        <v>435</v>
      </c>
      <c r="R124" s="82" t="s">
        <v>475</v>
      </c>
      <c r="S124" s="82" t="s">
        <v>475</v>
      </c>
      <c r="T124" s="82" t="s">
        <v>588</v>
      </c>
      <c r="U124" s="108" t="s">
        <v>433</v>
      </c>
      <c r="V124" s="108" t="s">
        <v>476</v>
      </c>
      <c r="W124" s="108"/>
      <c r="X124" s="94"/>
    </row>
    <row r="125" spans="1:24" s="27" customFormat="1" ht="15" x14ac:dyDescent="0.2">
      <c r="B125" s="58">
        <v>119</v>
      </c>
      <c r="C125" s="10" t="s">
        <v>389</v>
      </c>
      <c r="D125" s="10" t="s">
        <v>84</v>
      </c>
      <c r="E125" s="10" t="s">
        <v>253</v>
      </c>
      <c r="F125" s="124">
        <v>473</v>
      </c>
      <c r="G125" s="124"/>
      <c r="H125" s="14"/>
      <c r="I125" s="12"/>
      <c r="J125" s="73" t="s">
        <v>423</v>
      </c>
      <c r="K125" s="10" t="s">
        <v>609</v>
      </c>
      <c r="L125" s="10" t="s">
        <v>603</v>
      </c>
      <c r="M125" s="147" t="str">
        <f t="shared" si="0"/>
        <v>Gas Daily Mid Tennesseee, 800 Leg + $0</v>
      </c>
      <c r="N125" s="42"/>
      <c r="O125" s="51"/>
      <c r="P125" s="82" t="s">
        <v>518</v>
      </c>
      <c r="Q125" s="82" t="s">
        <v>435</v>
      </c>
      <c r="R125" s="82" t="s">
        <v>506</v>
      </c>
      <c r="S125" s="82" t="s">
        <v>506</v>
      </c>
      <c r="T125" s="82" t="s">
        <v>588</v>
      </c>
      <c r="U125" s="108" t="s">
        <v>433</v>
      </c>
      <c r="V125" s="108" t="s">
        <v>470</v>
      </c>
      <c r="W125" s="108"/>
      <c r="X125" s="95" t="s">
        <v>477</v>
      </c>
    </row>
    <row r="126" spans="1:24" s="27" customFormat="1" ht="15" x14ac:dyDescent="0.2">
      <c r="B126" s="58">
        <v>120</v>
      </c>
      <c r="C126" s="10" t="s">
        <v>389</v>
      </c>
      <c r="D126" s="10" t="s">
        <v>83</v>
      </c>
      <c r="E126" s="10" t="s">
        <v>254</v>
      </c>
      <c r="F126" s="124">
        <v>5999</v>
      </c>
      <c r="G126" s="124"/>
      <c r="H126" s="14"/>
      <c r="I126" s="12"/>
      <c r="J126" s="73" t="s">
        <v>423</v>
      </c>
      <c r="K126" s="10" t="s">
        <v>609</v>
      </c>
      <c r="L126" s="10" t="s">
        <v>603</v>
      </c>
      <c r="M126" s="147" t="str">
        <f t="shared" si="0"/>
        <v>Gas Daily Mid Tennesseee, 800 Leg + $0</v>
      </c>
      <c r="N126" s="42"/>
      <c r="O126" s="51"/>
      <c r="P126" s="82" t="s">
        <v>518</v>
      </c>
      <c r="Q126" s="82" t="s">
        <v>435</v>
      </c>
      <c r="R126" s="82" t="s">
        <v>506</v>
      </c>
      <c r="S126" s="82" t="s">
        <v>506</v>
      </c>
      <c r="T126" s="82" t="s">
        <v>588</v>
      </c>
      <c r="U126" s="108" t="s">
        <v>433</v>
      </c>
      <c r="V126" s="108" t="s">
        <v>470</v>
      </c>
      <c r="W126" s="108"/>
      <c r="X126" s="95" t="s">
        <v>478</v>
      </c>
    </row>
    <row r="127" spans="1:24" s="27" customFormat="1" ht="15" x14ac:dyDescent="0.2">
      <c r="B127" s="58">
        <v>121</v>
      </c>
      <c r="C127" s="10" t="s">
        <v>389</v>
      </c>
      <c r="D127" s="10" t="s">
        <v>82</v>
      </c>
      <c r="E127" s="10" t="s">
        <v>255</v>
      </c>
      <c r="F127" s="124">
        <v>6388</v>
      </c>
      <c r="G127" s="124"/>
      <c r="H127" s="10"/>
      <c r="I127" s="10"/>
      <c r="J127" s="73" t="s">
        <v>423</v>
      </c>
      <c r="K127" s="10" t="s">
        <v>609</v>
      </c>
      <c r="L127" s="10" t="s">
        <v>603</v>
      </c>
      <c r="M127" s="147" t="str">
        <f t="shared" si="0"/>
        <v>Gas Daily Mid Tennesseee, 800 Leg + $0</v>
      </c>
      <c r="N127" s="42"/>
      <c r="O127" s="51"/>
      <c r="P127" s="82" t="s">
        <v>518</v>
      </c>
      <c r="Q127" s="82" t="s">
        <v>435</v>
      </c>
      <c r="R127" s="82" t="s">
        <v>506</v>
      </c>
      <c r="S127" s="82" t="s">
        <v>506</v>
      </c>
      <c r="T127" s="82" t="s">
        <v>588</v>
      </c>
      <c r="U127" s="108" t="s">
        <v>433</v>
      </c>
      <c r="V127" s="108" t="s">
        <v>470</v>
      </c>
      <c r="W127" s="108"/>
      <c r="X127" s="95" t="s">
        <v>479</v>
      </c>
    </row>
    <row r="128" spans="1:24" s="27" customFormat="1" ht="15" x14ac:dyDescent="0.2">
      <c r="B128" s="58">
        <v>122</v>
      </c>
      <c r="C128" s="10" t="s">
        <v>389</v>
      </c>
      <c r="D128" s="10" t="s">
        <v>124</v>
      </c>
      <c r="E128" s="10" t="s">
        <v>290</v>
      </c>
      <c r="F128" s="124">
        <v>20340</v>
      </c>
      <c r="G128" s="134">
        <v>18306</v>
      </c>
      <c r="H128" s="10"/>
      <c r="I128" s="10"/>
      <c r="J128" s="73" t="s">
        <v>423</v>
      </c>
      <c r="K128" s="10" t="s">
        <v>609</v>
      </c>
      <c r="L128" s="10" t="s">
        <v>603</v>
      </c>
      <c r="M128" s="147" t="str">
        <f t="shared" si="0"/>
        <v>Gas Daily Mid Tennesseee, 800 Leg + $0</v>
      </c>
      <c r="N128" s="44"/>
      <c r="O128" s="52"/>
      <c r="P128" s="83" t="s">
        <v>56</v>
      </c>
      <c r="Q128" s="83" t="s">
        <v>433</v>
      </c>
      <c r="R128" s="83" t="s">
        <v>433</v>
      </c>
      <c r="S128" s="82" t="s">
        <v>56</v>
      </c>
      <c r="T128" s="82" t="s">
        <v>531</v>
      </c>
      <c r="U128" s="108" t="s">
        <v>433</v>
      </c>
      <c r="V128" s="108" t="s">
        <v>491</v>
      </c>
      <c r="W128" s="108"/>
      <c r="X128" s="94"/>
    </row>
    <row r="129" spans="1:24" s="27" customFormat="1" ht="15" x14ac:dyDescent="0.2">
      <c r="B129" s="58">
        <v>123</v>
      </c>
      <c r="C129" s="10" t="s">
        <v>389</v>
      </c>
      <c r="D129" s="10" t="s">
        <v>132</v>
      </c>
      <c r="E129" s="10" t="s">
        <v>338</v>
      </c>
      <c r="F129" s="124">
        <v>500</v>
      </c>
      <c r="G129" s="134">
        <f>F129*0.8</f>
        <v>400</v>
      </c>
      <c r="H129" s="14"/>
      <c r="I129" s="12"/>
      <c r="J129" s="73" t="s">
        <v>423</v>
      </c>
      <c r="K129" s="10" t="s">
        <v>609</v>
      </c>
      <c r="L129" s="10" t="s">
        <v>603</v>
      </c>
      <c r="M129" s="147" t="str">
        <f t="shared" si="0"/>
        <v>Gas Daily Mid Tennesseee, 800 Leg + $0</v>
      </c>
      <c r="N129" s="42"/>
      <c r="O129" s="51"/>
      <c r="P129" s="82" t="s">
        <v>518</v>
      </c>
      <c r="Q129" s="82" t="s">
        <v>435</v>
      </c>
      <c r="R129" s="82" t="s">
        <v>497</v>
      </c>
      <c r="S129" s="82" t="s">
        <v>497</v>
      </c>
      <c r="T129" s="82" t="s">
        <v>531</v>
      </c>
      <c r="U129" s="108" t="s">
        <v>433</v>
      </c>
      <c r="V129" s="108" t="s">
        <v>470</v>
      </c>
      <c r="W129" s="108"/>
      <c r="X129" s="94"/>
    </row>
    <row r="130" spans="1:24" s="27" customFormat="1" ht="15" x14ac:dyDescent="0.2">
      <c r="B130" s="58">
        <v>124</v>
      </c>
      <c r="C130" s="10" t="s">
        <v>389</v>
      </c>
      <c r="D130" s="10" t="s">
        <v>366</v>
      </c>
      <c r="E130" s="10" t="s">
        <v>590</v>
      </c>
      <c r="F130" s="124">
        <v>293</v>
      </c>
      <c r="G130" s="124"/>
      <c r="H130" s="14"/>
      <c r="I130" s="12"/>
      <c r="J130" s="73" t="s">
        <v>423</v>
      </c>
      <c r="K130" s="10" t="s">
        <v>609</v>
      </c>
      <c r="L130" s="10" t="s">
        <v>603</v>
      </c>
      <c r="M130" s="147" t="str">
        <f t="shared" si="0"/>
        <v>Gas Daily Mid Tennesseee, 800 Leg + $0</v>
      </c>
      <c r="N130" s="42"/>
      <c r="O130" s="51"/>
      <c r="P130" s="82" t="s">
        <v>518</v>
      </c>
      <c r="Q130" s="82" t="s">
        <v>435</v>
      </c>
      <c r="R130" s="83" t="s">
        <v>501</v>
      </c>
      <c r="S130" s="83" t="s">
        <v>501</v>
      </c>
      <c r="T130" s="83" t="s">
        <v>531</v>
      </c>
      <c r="U130" s="108" t="s">
        <v>531</v>
      </c>
      <c r="V130" s="108" t="s">
        <v>531</v>
      </c>
      <c r="W130" s="108"/>
      <c r="X130" s="95"/>
    </row>
    <row r="131" spans="1:24" s="27" customFormat="1" ht="15" x14ac:dyDescent="0.2">
      <c r="B131" s="58">
        <v>125</v>
      </c>
      <c r="C131" s="10" t="s">
        <v>385</v>
      </c>
      <c r="D131" s="10" t="s">
        <v>79</v>
      </c>
      <c r="E131" s="10" t="s">
        <v>242</v>
      </c>
      <c r="F131" s="124">
        <v>911</v>
      </c>
      <c r="G131" s="124"/>
      <c r="H131" s="11" t="s">
        <v>311</v>
      </c>
      <c r="I131" s="12"/>
      <c r="J131" s="73" t="s">
        <v>423</v>
      </c>
      <c r="K131" s="10" t="s">
        <v>608</v>
      </c>
      <c r="L131" s="10" t="s">
        <v>603</v>
      </c>
      <c r="M131" s="147" t="str">
        <f t="shared" si="0"/>
        <v>Gas Daily Mid Tennesseee, 500 Leg + $0</v>
      </c>
      <c r="N131" s="42"/>
      <c r="O131" s="51"/>
      <c r="P131" s="82" t="s">
        <v>451</v>
      </c>
      <c r="Q131" s="82" t="s">
        <v>433</v>
      </c>
      <c r="R131" s="82" t="s">
        <v>465</v>
      </c>
      <c r="S131" s="82" t="s">
        <v>465</v>
      </c>
      <c r="T131" s="83" t="s">
        <v>531</v>
      </c>
      <c r="U131" s="108" t="s">
        <v>531</v>
      </c>
      <c r="V131" s="108" t="s">
        <v>531</v>
      </c>
      <c r="W131" s="108"/>
      <c r="X131" s="94"/>
    </row>
    <row r="132" spans="1:24" ht="15" x14ac:dyDescent="0.2">
      <c r="A132" s="2"/>
      <c r="B132" s="58">
        <v>126</v>
      </c>
      <c r="C132" s="10" t="s">
        <v>382</v>
      </c>
      <c r="D132" s="10" t="s">
        <v>365</v>
      </c>
      <c r="E132" s="10" t="s">
        <v>367</v>
      </c>
      <c r="F132" s="124">
        <v>1550</v>
      </c>
      <c r="G132" s="124"/>
      <c r="H132" s="14"/>
      <c r="I132" s="12"/>
      <c r="J132" s="73" t="s">
        <v>425</v>
      </c>
      <c r="K132" s="13" t="s">
        <v>620</v>
      </c>
      <c r="L132" s="10" t="s">
        <v>603</v>
      </c>
      <c r="M132" s="147" t="str">
        <f t="shared" si="0"/>
        <v>Gas Daily Mid Texas Gas SL + $0</v>
      </c>
      <c r="N132" s="42"/>
      <c r="O132" s="51"/>
      <c r="P132" s="85" t="s">
        <v>500</v>
      </c>
      <c r="Q132" s="85" t="s">
        <v>506</v>
      </c>
      <c r="R132" s="85" t="s">
        <v>506</v>
      </c>
      <c r="S132" s="85" t="s">
        <v>500</v>
      </c>
      <c r="T132" s="85"/>
      <c r="U132" s="107" t="s">
        <v>507</v>
      </c>
      <c r="V132" s="107" t="s">
        <v>507</v>
      </c>
      <c r="W132" s="13"/>
      <c r="X132" s="96"/>
    </row>
    <row r="133" spans="1:24" s="27" customFormat="1" ht="15" x14ac:dyDescent="0.2">
      <c r="B133" s="58">
        <v>127</v>
      </c>
      <c r="C133" s="10" t="s">
        <v>107</v>
      </c>
      <c r="D133" s="10" t="s">
        <v>318</v>
      </c>
      <c r="E133" s="10" t="s">
        <v>320</v>
      </c>
      <c r="F133" s="124">
        <v>8772</v>
      </c>
      <c r="G133" s="124"/>
      <c r="H133" s="14"/>
      <c r="I133" s="12"/>
      <c r="J133" s="73" t="s">
        <v>423</v>
      </c>
      <c r="K133" s="10" t="s">
        <v>617</v>
      </c>
      <c r="L133" s="10" t="s">
        <v>603</v>
      </c>
      <c r="M133" s="147" t="str">
        <f>CONCATENATE("Gas Daily Mid"," ",K133," ", "+ $0"," ","Less Transport and Fuel")</f>
        <v>Gas Daily Mid Transco, St. 65 + $0 Less Transport and Fuel</v>
      </c>
      <c r="N133" s="154">
        <v>0.10630000000000001</v>
      </c>
      <c r="O133" s="155">
        <v>4.4000000000000003E-3</v>
      </c>
      <c r="P133" s="82" t="s">
        <v>518</v>
      </c>
      <c r="Q133" s="82" t="s">
        <v>435</v>
      </c>
      <c r="R133" s="82" t="s">
        <v>506</v>
      </c>
      <c r="S133" s="82" t="s">
        <v>506</v>
      </c>
      <c r="T133" s="82" t="s">
        <v>531</v>
      </c>
      <c r="U133" s="108" t="s">
        <v>531</v>
      </c>
      <c r="V133" s="108" t="s">
        <v>531</v>
      </c>
      <c r="W133" s="108"/>
      <c r="X133" s="94"/>
    </row>
    <row r="134" spans="1:24" s="27" customFormat="1" ht="15" x14ac:dyDescent="0.2">
      <c r="B134" s="58">
        <v>128</v>
      </c>
      <c r="C134" s="10" t="s">
        <v>107</v>
      </c>
      <c r="D134" s="10" t="s">
        <v>359</v>
      </c>
      <c r="E134" s="10" t="s">
        <v>360</v>
      </c>
      <c r="F134" s="124">
        <v>3000</v>
      </c>
      <c r="G134" s="124"/>
      <c r="H134" s="14"/>
      <c r="I134" s="12"/>
      <c r="J134" s="73" t="s">
        <v>423</v>
      </c>
      <c r="K134" s="10" t="s">
        <v>614</v>
      </c>
      <c r="L134" s="10" t="s">
        <v>615</v>
      </c>
      <c r="M134" s="147" t="str">
        <f>CONCATENATE("Gas Daily Mid"," ",K134," ", "+ $.04"," ","Less Transport and Fuel")</f>
        <v>Gas Daily Mid Transco, St. 30 + $.04 Less Transport and Fuel</v>
      </c>
      <c r="N134" s="154">
        <v>8.3000000000000004E-2</v>
      </c>
      <c r="O134" s="155">
        <v>3.5799999999999998E-3</v>
      </c>
      <c r="P134" s="82" t="s">
        <v>518</v>
      </c>
      <c r="Q134" s="82" t="s">
        <v>435</v>
      </c>
      <c r="R134" s="82" t="s">
        <v>453</v>
      </c>
      <c r="S134" s="82" t="s">
        <v>453</v>
      </c>
      <c r="T134" s="82" t="s">
        <v>531</v>
      </c>
      <c r="U134" s="108" t="s">
        <v>531</v>
      </c>
      <c r="V134" s="108" t="s">
        <v>531</v>
      </c>
      <c r="W134" s="108"/>
      <c r="X134" s="94"/>
    </row>
    <row r="135" spans="1:24" s="27" customFormat="1" ht="15" x14ac:dyDescent="0.2">
      <c r="B135" s="58">
        <v>129</v>
      </c>
      <c r="C135" s="10" t="s">
        <v>391</v>
      </c>
      <c r="D135" s="10" t="s">
        <v>91</v>
      </c>
      <c r="E135" s="10" t="s">
        <v>263</v>
      </c>
      <c r="F135" s="124">
        <v>0</v>
      </c>
      <c r="G135" s="124"/>
      <c r="H135" s="14"/>
      <c r="I135" s="12"/>
      <c r="J135" s="73" t="s">
        <v>423</v>
      </c>
      <c r="K135" s="10" t="s">
        <v>633</v>
      </c>
      <c r="L135" s="10" t="s">
        <v>633</v>
      </c>
      <c r="M135" s="10" t="s">
        <v>633</v>
      </c>
      <c r="N135" s="42"/>
      <c r="O135" s="52"/>
      <c r="P135" s="82" t="s">
        <v>518</v>
      </c>
      <c r="Q135" s="82" t="s">
        <v>435</v>
      </c>
      <c r="R135" s="82" t="s">
        <v>506</v>
      </c>
      <c r="S135" s="82" t="s">
        <v>506</v>
      </c>
      <c r="T135" s="82" t="s">
        <v>531</v>
      </c>
      <c r="U135" s="108" t="s">
        <v>531</v>
      </c>
      <c r="V135" s="108" t="s">
        <v>531</v>
      </c>
      <c r="W135" s="108" t="s">
        <v>591</v>
      </c>
      <c r="X135" s="94"/>
    </row>
    <row r="136" spans="1:24" s="27" customFormat="1" ht="15" x14ac:dyDescent="0.2">
      <c r="B136" s="58">
        <v>130</v>
      </c>
      <c r="C136" s="10" t="s">
        <v>391</v>
      </c>
      <c r="D136" s="10" t="s">
        <v>90</v>
      </c>
      <c r="E136" s="10" t="s">
        <v>264</v>
      </c>
      <c r="F136" s="124">
        <v>3400</v>
      </c>
      <c r="G136" s="124"/>
      <c r="H136" s="14"/>
      <c r="I136" s="12"/>
      <c r="J136" s="73" t="s">
        <v>423</v>
      </c>
      <c r="K136" s="10" t="s">
        <v>614</v>
      </c>
      <c r="L136" s="10" t="s">
        <v>615</v>
      </c>
      <c r="M136" s="147" t="str">
        <f>CONCATENATE("Gas Daily Mid"," ",K136," ", "+ $.04"," ","Less Transport and Fuel")</f>
        <v>Gas Daily Mid Transco, St. 30 + $.04 Less Transport and Fuel</v>
      </c>
      <c r="N136" s="154">
        <v>8.3000000000000004E-2</v>
      </c>
      <c r="O136" s="155">
        <v>3.5799999999999998E-3</v>
      </c>
      <c r="P136" s="82" t="s">
        <v>518</v>
      </c>
      <c r="Q136" s="82" t="s">
        <v>435</v>
      </c>
      <c r="R136" s="82" t="s">
        <v>506</v>
      </c>
      <c r="S136" s="82" t="s">
        <v>506</v>
      </c>
      <c r="T136" s="82" t="s">
        <v>531</v>
      </c>
      <c r="U136" s="108" t="s">
        <v>531</v>
      </c>
      <c r="V136" s="108" t="s">
        <v>531</v>
      </c>
      <c r="W136" s="108"/>
      <c r="X136" s="94" t="s">
        <v>484</v>
      </c>
    </row>
    <row r="137" spans="1:24" s="27" customFormat="1" ht="15" x14ac:dyDescent="0.2">
      <c r="B137" s="58">
        <v>131</v>
      </c>
      <c r="C137" s="10" t="s">
        <v>391</v>
      </c>
      <c r="D137" s="10" t="s">
        <v>25</v>
      </c>
      <c r="E137" s="10" t="s">
        <v>265</v>
      </c>
      <c r="F137" s="124">
        <v>0</v>
      </c>
      <c r="G137" s="124"/>
      <c r="H137" s="14"/>
      <c r="I137" s="12"/>
      <c r="J137" s="73" t="s">
        <v>423</v>
      </c>
      <c r="K137" s="10" t="s">
        <v>633</v>
      </c>
      <c r="L137" s="10" t="s">
        <v>633</v>
      </c>
      <c r="M137" s="10" t="s">
        <v>633</v>
      </c>
      <c r="N137" s="42"/>
      <c r="O137" s="52"/>
      <c r="P137" s="82" t="s">
        <v>518</v>
      </c>
      <c r="Q137" s="82" t="s">
        <v>435</v>
      </c>
      <c r="R137" s="82" t="s">
        <v>592</v>
      </c>
      <c r="S137" s="82" t="s">
        <v>592</v>
      </c>
      <c r="T137" s="82" t="s">
        <v>531</v>
      </c>
      <c r="U137" s="108" t="s">
        <v>531</v>
      </c>
      <c r="V137" s="108" t="s">
        <v>531</v>
      </c>
      <c r="W137" s="108" t="s">
        <v>486</v>
      </c>
      <c r="X137" s="94"/>
    </row>
    <row r="138" spans="1:24" ht="15" x14ac:dyDescent="0.2">
      <c r="A138" s="2"/>
      <c r="B138" s="58">
        <v>132</v>
      </c>
      <c r="C138" s="10" t="s">
        <v>391</v>
      </c>
      <c r="D138" s="10" t="s">
        <v>26</v>
      </c>
      <c r="E138" s="10" t="s">
        <v>266</v>
      </c>
      <c r="F138" s="124">
        <v>1338</v>
      </c>
      <c r="G138" s="124"/>
      <c r="H138" s="14"/>
      <c r="I138" s="12"/>
      <c r="J138" s="73" t="s">
        <v>423</v>
      </c>
      <c r="K138" s="10" t="s">
        <v>614</v>
      </c>
      <c r="L138" s="10" t="s">
        <v>615</v>
      </c>
      <c r="M138" s="147" t="str">
        <f>CONCATENATE("Gas Daily Mid"," ",K138," ", "+ $.04"," ","Less Transport and Fuel")</f>
        <v>Gas Daily Mid Transco, St. 30 + $.04 Less Transport and Fuel</v>
      </c>
      <c r="N138" s="154">
        <v>8.3000000000000004E-2</v>
      </c>
      <c r="O138" s="155">
        <v>3.5799999999999998E-3</v>
      </c>
      <c r="P138" s="82" t="s">
        <v>518</v>
      </c>
      <c r="Q138" s="82" t="s">
        <v>435</v>
      </c>
      <c r="R138" s="82" t="s">
        <v>592</v>
      </c>
      <c r="S138" s="82" t="s">
        <v>592</v>
      </c>
      <c r="T138" s="82" t="s">
        <v>531</v>
      </c>
      <c r="U138" s="108" t="s">
        <v>531</v>
      </c>
      <c r="V138" s="108" t="s">
        <v>531</v>
      </c>
      <c r="W138" s="108"/>
      <c r="X138" s="94"/>
    </row>
    <row r="139" spans="1:24" ht="15" x14ac:dyDescent="0.2">
      <c r="A139" s="2"/>
      <c r="B139" s="58">
        <v>133</v>
      </c>
      <c r="C139" s="10" t="s">
        <v>391</v>
      </c>
      <c r="D139" s="10" t="s">
        <v>18</v>
      </c>
      <c r="E139" s="10" t="s">
        <v>267</v>
      </c>
      <c r="F139" s="124">
        <v>0</v>
      </c>
      <c r="G139" s="124"/>
      <c r="H139" s="14"/>
      <c r="I139" s="12"/>
      <c r="J139" s="73" t="s">
        <v>423</v>
      </c>
      <c r="K139" s="10" t="s">
        <v>633</v>
      </c>
      <c r="L139" s="10" t="s">
        <v>633</v>
      </c>
      <c r="M139" s="10" t="s">
        <v>633</v>
      </c>
      <c r="N139" s="42"/>
      <c r="O139" s="52"/>
      <c r="P139" s="82" t="s">
        <v>454</v>
      </c>
      <c r="Q139" s="82" t="s">
        <v>435</v>
      </c>
      <c r="R139" s="82" t="s">
        <v>506</v>
      </c>
      <c r="S139" s="82" t="s">
        <v>506</v>
      </c>
      <c r="T139" s="82" t="s">
        <v>531</v>
      </c>
      <c r="U139" s="108" t="s">
        <v>531</v>
      </c>
      <c r="V139" s="108" t="s">
        <v>531</v>
      </c>
      <c r="W139" s="108" t="s">
        <v>486</v>
      </c>
      <c r="X139" s="94"/>
    </row>
    <row r="140" spans="1:24" ht="15" x14ac:dyDescent="0.2">
      <c r="A140" s="2"/>
      <c r="B140" s="58">
        <v>134</v>
      </c>
      <c r="C140" s="10" t="s">
        <v>391</v>
      </c>
      <c r="D140" s="10" t="s">
        <v>94</v>
      </c>
      <c r="E140" s="10" t="s">
        <v>271</v>
      </c>
      <c r="F140" s="124">
        <v>1625</v>
      </c>
      <c r="G140" s="124"/>
      <c r="H140" s="14"/>
      <c r="I140" s="12"/>
      <c r="J140" s="73" t="s">
        <v>423</v>
      </c>
      <c r="K140" s="10" t="s">
        <v>616</v>
      </c>
      <c r="L140" s="10" t="s">
        <v>603</v>
      </c>
      <c r="M140" s="147" t="str">
        <f>CONCATENATE("Gas Daily Mid"," ",K140," ", "+ $.05"," ","Less Transport and Fuel")</f>
        <v>Gas Daily Mid Transco, St. 45 + $.05 Less Transport and Fuel</v>
      </c>
      <c r="N140" s="154">
        <v>9.0200000000000002E-2</v>
      </c>
      <c r="O140" s="155">
        <v>4.1999999999999997E-3</v>
      </c>
      <c r="P140" s="82" t="s">
        <v>518</v>
      </c>
      <c r="Q140" s="82" t="s">
        <v>435</v>
      </c>
      <c r="R140" s="82" t="s">
        <v>506</v>
      </c>
      <c r="S140" s="82" t="s">
        <v>506</v>
      </c>
      <c r="T140" s="82" t="s">
        <v>531</v>
      </c>
      <c r="U140" s="82" t="s">
        <v>531</v>
      </c>
      <c r="V140" s="108" t="s">
        <v>531</v>
      </c>
      <c r="W140" s="108"/>
      <c r="X140" s="94"/>
    </row>
    <row r="141" spans="1:24" ht="15" x14ac:dyDescent="0.2">
      <c r="A141" s="2"/>
      <c r="B141" s="58">
        <v>135</v>
      </c>
      <c r="C141" s="10" t="s">
        <v>391</v>
      </c>
      <c r="D141" s="10" t="s">
        <v>11</v>
      </c>
      <c r="E141" s="10" t="s">
        <v>275</v>
      </c>
      <c r="F141" s="124">
        <v>1227</v>
      </c>
      <c r="G141" s="124"/>
      <c r="H141" s="14"/>
      <c r="I141" s="12"/>
      <c r="J141" s="73" t="s">
        <v>423</v>
      </c>
      <c r="K141" s="10" t="s">
        <v>617</v>
      </c>
      <c r="L141" s="10" t="s">
        <v>603</v>
      </c>
      <c r="M141" s="147" t="str">
        <f>CONCATENATE("Gas Daily Mid"," ",K141," ", "+ $0"," ", "Less Transport and Fuel")</f>
        <v>Gas Daily Mid Transco, St. 65 + $0 Less Transport and Fuel</v>
      </c>
      <c r="N141" s="154">
        <v>0.10630000000000001</v>
      </c>
      <c r="O141" s="155">
        <v>4.4000000000000003E-3</v>
      </c>
      <c r="P141" s="82" t="s">
        <v>518</v>
      </c>
      <c r="Q141" s="82" t="s">
        <v>435</v>
      </c>
      <c r="R141" s="82" t="s">
        <v>462</v>
      </c>
      <c r="S141" s="82" t="s">
        <v>462</v>
      </c>
      <c r="T141" s="82" t="s">
        <v>531</v>
      </c>
      <c r="U141" s="82" t="s">
        <v>531</v>
      </c>
      <c r="V141" s="108" t="s">
        <v>531</v>
      </c>
      <c r="W141" s="108"/>
      <c r="X141" s="94"/>
    </row>
    <row r="142" spans="1:24" ht="15" x14ac:dyDescent="0.2">
      <c r="A142" s="2"/>
      <c r="B142" s="58">
        <v>136</v>
      </c>
      <c r="C142" s="10" t="s">
        <v>391</v>
      </c>
      <c r="D142" s="10" t="s">
        <v>99</v>
      </c>
      <c r="E142" s="10" t="s">
        <v>276</v>
      </c>
      <c r="F142" s="124">
        <v>0</v>
      </c>
      <c r="G142" s="124"/>
      <c r="H142" s="14"/>
      <c r="I142" s="12" t="s">
        <v>302</v>
      </c>
      <c r="J142" s="73" t="s">
        <v>423</v>
      </c>
      <c r="K142" s="10" t="s">
        <v>633</v>
      </c>
      <c r="L142" s="10" t="s">
        <v>633</v>
      </c>
      <c r="M142" s="10" t="s">
        <v>633</v>
      </c>
      <c r="N142" s="42"/>
      <c r="O142" s="52"/>
      <c r="P142" s="82" t="s">
        <v>518</v>
      </c>
      <c r="Q142" s="82" t="s">
        <v>435</v>
      </c>
      <c r="R142" s="82" t="s">
        <v>431</v>
      </c>
      <c r="S142" s="82" t="s">
        <v>431</v>
      </c>
      <c r="T142" s="82" t="s">
        <v>531</v>
      </c>
      <c r="U142" s="108" t="s">
        <v>531</v>
      </c>
      <c r="V142" s="108" t="s">
        <v>531</v>
      </c>
      <c r="W142" s="108" t="s">
        <v>486</v>
      </c>
      <c r="X142" s="94"/>
    </row>
    <row r="143" spans="1:24" ht="15" x14ac:dyDescent="0.2">
      <c r="A143" s="2"/>
      <c r="B143" s="58">
        <v>137</v>
      </c>
      <c r="C143" s="10" t="s">
        <v>391</v>
      </c>
      <c r="D143" s="10" t="s">
        <v>98</v>
      </c>
      <c r="E143" s="10" t="s">
        <v>277</v>
      </c>
      <c r="F143" s="124">
        <v>0</v>
      </c>
      <c r="G143" s="124"/>
      <c r="H143" s="14"/>
      <c r="I143" s="12"/>
      <c r="J143" s="73" t="s">
        <v>423</v>
      </c>
      <c r="K143" s="10" t="s">
        <v>633</v>
      </c>
      <c r="L143" s="10" t="s">
        <v>633</v>
      </c>
      <c r="M143" s="10" t="s">
        <v>633</v>
      </c>
      <c r="N143" s="42"/>
      <c r="O143" s="52"/>
      <c r="P143" s="82" t="s">
        <v>518</v>
      </c>
      <c r="Q143" s="82" t="s">
        <v>435</v>
      </c>
      <c r="R143" s="82" t="s">
        <v>488</v>
      </c>
      <c r="S143" s="82" t="s">
        <v>488</v>
      </c>
      <c r="T143" s="82" t="s">
        <v>531</v>
      </c>
      <c r="U143" s="108" t="s">
        <v>531</v>
      </c>
      <c r="V143" s="108" t="s">
        <v>531</v>
      </c>
      <c r="W143" s="108" t="s">
        <v>486</v>
      </c>
      <c r="X143" s="94"/>
    </row>
    <row r="144" spans="1:24" ht="15" x14ac:dyDescent="0.2">
      <c r="A144" s="2"/>
      <c r="B144" s="58">
        <v>138</v>
      </c>
      <c r="C144" s="10" t="s">
        <v>278</v>
      </c>
      <c r="D144" s="10" t="s">
        <v>103</v>
      </c>
      <c r="E144" s="10" t="s">
        <v>279</v>
      </c>
      <c r="F144" s="124">
        <v>51747</v>
      </c>
      <c r="G144" s="124"/>
      <c r="H144" s="14"/>
      <c r="I144" s="12" t="s">
        <v>314</v>
      </c>
      <c r="J144" s="73" t="s">
        <v>423</v>
      </c>
      <c r="K144" s="10" t="s">
        <v>617</v>
      </c>
      <c r="L144" s="10" t="s">
        <v>603</v>
      </c>
      <c r="M144" s="147" t="str">
        <f>CONCATENATE("Gas Daily Mid"," ",K144," ", "+ $0"," ", "Less Transport and Fuel")</f>
        <v>Gas Daily Mid Transco, St. 65 + $0 Less Transport and Fuel</v>
      </c>
      <c r="N144" s="154">
        <v>0.10630000000000001</v>
      </c>
      <c r="O144" s="155">
        <v>4.4000000000000003E-3</v>
      </c>
      <c r="P144" s="82" t="s">
        <v>518</v>
      </c>
      <c r="Q144" s="82" t="s">
        <v>435</v>
      </c>
      <c r="R144" s="82" t="s">
        <v>506</v>
      </c>
      <c r="S144" s="82" t="s">
        <v>506</v>
      </c>
      <c r="T144" s="82" t="s">
        <v>531</v>
      </c>
      <c r="U144" s="108" t="s">
        <v>435</v>
      </c>
      <c r="V144" s="108" t="s">
        <v>485</v>
      </c>
      <c r="W144" s="108"/>
      <c r="X144" s="94"/>
    </row>
    <row r="145" spans="1:24" ht="15" x14ac:dyDescent="0.2">
      <c r="A145" s="2"/>
      <c r="B145" s="58">
        <v>139</v>
      </c>
      <c r="C145" s="10" t="s">
        <v>278</v>
      </c>
      <c r="D145" s="10" t="s">
        <v>102</v>
      </c>
      <c r="E145" s="10" t="s">
        <v>280</v>
      </c>
      <c r="F145" s="124">
        <v>1739</v>
      </c>
      <c r="G145" s="124"/>
      <c r="H145" s="14"/>
      <c r="I145" s="12" t="s">
        <v>314</v>
      </c>
      <c r="J145" s="73" t="s">
        <v>423</v>
      </c>
      <c r="K145" s="10" t="s">
        <v>617</v>
      </c>
      <c r="L145" s="10" t="s">
        <v>603</v>
      </c>
      <c r="M145" s="147" t="str">
        <f>CONCATENATE("Gas Daily Mid"," ",K145," ", "+ $0"," ", "Less Transport and Fuel")</f>
        <v>Gas Daily Mid Transco, St. 65 + $0 Less Transport and Fuel</v>
      </c>
      <c r="N145" s="154">
        <v>0.10630000000000001</v>
      </c>
      <c r="O145" s="155">
        <v>4.4000000000000003E-3</v>
      </c>
      <c r="P145" s="82" t="s">
        <v>518</v>
      </c>
      <c r="Q145" s="82" t="s">
        <v>435</v>
      </c>
      <c r="R145" s="82" t="s">
        <v>506</v>
      </c>
      <c r="S145" s="82" t="s">
        <v>506</v>
      </c>
      <c r="T145" s="82" t="s">
        <v>531</v>
      </c>
      <c r="U145" s="108" t="s">
        <v>435</v>
      </c>
      <c r="V145" s="108" t="s">
        <v>485</v>
      </c>
      <c r="W145" s="108"/>
      <c r="X145" s="94"/>
    </row>
    <row r="146" spans="1:24" ht="15" x14ac:dyDescent="0.2">
      <c r="A146" s="2"/>
      <c r="B146" s="58">
        <v>140</v>
      </c>
      <c r="C146" s="10" t="s">
        <v>278</v>
      </c>
      <c r="D146" s="10" t="s">
        <v>101</v>
      </c>
      <c r="E146" s="10" t="s">
        <v>281</v>
      </c>
      <c r="F146" s="124">
        <v>2048</v>
      </c>
      <c r="G146" s="124"/>
      <c r="H146" s="14"/>
      <c r="I146" s="12" t="s">
        <v>314</v>
      </c>
      <c r="J146" s="73" t="s">
        <v>423</v>
      </c>
      <c r="K146" s="10" t="s">
        <v>617</v>
      </c>
      <c r="L146" s="10" t="s">
        <v>603</v>
      </c>
      <c r="M146" s="147" t="str">
        <f>CONCATENATE("Gas Daily Mid"," ",K146," ", "+ $0"," ", "Less Transport and Fuel")</f>
        <v>Gas Daily Mid Transco, St. 65 + $0 Less Transport and Fuel</v>
      </c>
      <c r="N146" s="154">
        <v>0.10630000000000001</v>
      </c>
      <c r="O146" s="155">
        <v>4.4000000000000003E-3</v>
      </c>
      <c r="P146" s="82" t="s">
        <v>518</v>
      </c>
      <c r="Q146" s="82" t="s">
        <v>435</v>
      </c>
      <c r="R146" s="82" t="s">
        <v>506</v>
      </c>
      <c r="S146" s="82" t="s">
        <v>506</v>
      </c>
      <c r="T146" s="82" t="s">
        <v>531</v>
      </c>
      <c r="U146" s="108" t="s">
        <v>435</v>
      </c>
      <c r="V146" s="108" t="s">
        <v>485</v>
      </c>
      <c r="W146" s="108"/>
      <c r="X146" s="94"/>
    </row>
    <row r="147" spans="1:24" ht="15" x14ac:dyDescent="0.2">
      <c r="A147" s="2"/>
      <c r="B147" s="58">
        <v>141</v>
      </c>
      <c r="C147" s="10" t="s">
        <v>278</v>
      </c>
      <c r="D147" s="10" t="s">
        <v>100</v>
      </c>
      <c r="E147" s="10" t="s">
        <v>282</v>
      </c>
      <c r="F147" s="124">
        <v>1</v>
      </c>
      <c r="G147" s="124"/>
      <c r="H147" s="14"/>
      <c r="I147" s="12" t="s">
        <v>314</v>
      </c>
      <c r="J147" s="73" t="s">
        <v>423</v>
      </c>
      <c r="K147" s="10" t="s">
        <v>617</v>
      </c>
      <c r="L147" s="10" t="s">
        <v>603</v>
      </c>
      <c r="M147" s="147" t="str">
        <f>CONCATENATE("Gas Daily Mid"," ",K147," ", "+ $0"," ", "Less Transport and Fuel")</f>
        <v>Gas Daily Mid Transco, St. 65 + $0 Less Transport and Fuel</v>
      </c>
      <c r="N147" s="154">
        <v>0.10630000000000001</v>
      </c>
      <c r="O147" s="155">
        <v>4.4000000000000003E-3</v>
      </c>
      <c r="P147" s="82" t="s">
        <v>518</v>
      </c>
      <c r="Q147" s="82" t="s">
        <v>435</v>
      </c>
      <c r="R147" s="82" t="s">
        <v>506</v>
      </c>
      <c r="S147" s="82" t="s">
        <v>506</v>
      </c>
      <c r="T147" s="82" t="s">
        <v>531</v>
      </c>
      <c r="U147" s="108" t="s">
        <v>435</v>
      </c>
      <c r="V147" s="108" t="s">
        <v>485</v>
      </c>
      <c r="W147" s="108"/>
      <c r="X147" s="94"/>
    </row>
    <row r="148" spans="1:24" ht="15" x14ac:dyDescent="0.2">
      <c r="A148" s="2"/>
      <c r="B148" s="58">
        <v>142</v>
      </c>
      <c r="C148" s="10" t="s">
        <v>268</v>
      </c>
      <c r="D148" s="10" t="s">
        <v>93</v>
      </c>
      <c r="E148" s="10" t="s">
        <v>269</v>
      </c>
      <c r="F148" s="124">
        <v>1</v>
      </c>
      <c r="G148" s="124"/>
      <c r="H148" s="14"/>
      <c r="I148" s="12" t="s">
        <v>312</v>
      </c>
      <c r="J148" s="73" t="s">
        <v>423</v>
      </c>
      <c r="K148" s="10" t="s">
        <v>616</v>
      </c>
      <c r="L148" s="10" t="s">
        <v>603</v>
      </c>
      <c r="M148" s="147" t="str">
        <f>CONCATENATE("Gas Daily Mid"," ",K148," ", "+ $.05"," ","Less Transport and Fuel")</f>
        <v>Gas Daily Mid Transco, St. 45 + $.05 Less Transport and Fuel</v>
      </c>
      <c r="N148" s="154">
        <v>9.0200000000000002E-2</v>
      </c>
      <c r="O148" s="155">
        <v>4.1999999999999997E-3</v>
      </c>
      <c r="P148" s="82" t="s">
        <v>518</v>
      </c>
      <c r="Q148" s="82" t="s">
        <v>435</v>
      </c>
      <c r="R148" s="82" t="s">
        <v>506</v>
      </c>
      <c r="S148" s="82" t="s">
        <v>506</v>
      </c>
      <c r="T148" s="82" t="s">
        <v>531</v>
      </c>
      <c r="U148" s="108" t="s">
        <v>435</v>
      </c>
      <c r="V148" s="108" t="s">
        <v>485</v>
      </c>
      <c r="W148" s="108" t="s">
        <v>486</v>
      </c>
      <c r="X148" s="94" t="s">
        <v>462</v>
      </c>
    </row>
    <row r="149" spans="1:24" ht="15" x14ac:dyDescent="0.2">
      <c r="A149" s="2"/>
      <c r="B149" s="58">
        <v>143</v>
      </c>
      <c r="C149" s="10" t="s">
        <v>268</v>
      </c>
      <c r="D149" s="10" t="s">
        <v>92</v>
      </c>
      <c r="E149" s="10" t="s">
        <v>270</v>
      </c>
      <c r="F149" s="124">
        <v>0</v>
      </c>
      <c r="G149" s="124"/>
      <c r="H149" s="14"/>
      <c r="I149" s="12" t="s">
        <v>312</v>
      </c>
      <c r="J149" s="73" t="s">
        <v>423</v>
      </c>
      <c r="K149" s="10" t="s">
        <v>633</v>
      </c>
      <c r="L149" s="10" t="s">
        <v>633</v>
      </c>
      <c r="M149" s="10" t="s">
        <v>633</v>
      </c>
      <c r="N149" s="42"/>
      <c r="O149" s="52"/>
      <c r="P149" s="82" t="s">
        <v>518</v>
      </c>
      <c r="Q149" s="82" t="s">
        <v>435</v>
      </c>
      <c r="R149" s="82" t="s">
        <v>506</v>
      </c>
      <c r="S149" s="82" t="s">
        <v>506</v>
      </c>
      <c r="T149" s="82" t="s">
        <v>531</v>
      </c>
      <c r="U149" s="108" t="s">
        <v>435</v>
      </c>
      <c r="V149" s="108" t="s">
        <v>485</v>
      </c>
      <c r="W149" s="108" t="s">
        <v>486</v>
      </c>
      <c r="X149" s="94"/>
    </row>
    <row r="150" spans="1:24" ht="15" x14ac:dyDescent="0.2">
      <c r="A150" s="2"/>
      <c r="B150" s="58">
        <v>144</v>
      </c>
      <c r="C150" s="10" t="s">
        <v>268</v>
      </c>
      <c r="D150" s="10" t="s">
        <v>97</v>
      </c>
      <c r="E150" s="10" t="s">
        <v>272</v>
      </c>
      <c r="F150" s="124">
        <v>1707</v>
      </c>
      <c r="G150" s="124"/>
      <c r="H150" s="14"/>
      <c r="I150" s="12" t="s">
        <v>313</v>
      </c>
      <c r="J150" s="75" t="s">
        <v>423</v>
      </c>
      <c r="K150" s="10" t="s">
        <v>617</v>
      </c>
      <c r="L150" s="10" t="s">
        <v>603</v>
      </c>
      <c r="M150" s="147" t="str">
        <f>CONCATENATE("Gas Daily Mid"," ",K150," ", "+ $0"," ", "Less Transport and Fuel")</f>
        <v>Gas Daily Mid Transco, St. 65 + $0 Less Transport and Fuel</v>
      </c>
      <c r="N150" s="154">
        <v>0.10630000000000001</v>
      </c>
      <c r="O150" s="155">
        <v>4.4000000000000003E-3</v>
      </c>
      <c r="P150" s="82" t="s">
        <v>518</v>
      </c>
      <c r="Q150" s="82" t="s">
        <v>435</v>
      </c>
      <c r="R150" s="82" t="s">
        <v>593</v>
      </c>
      <c r="S150" s="82" t="s">
        <v>593</v>
      </c>
      <c r="T150" s="82" t="s">
        <v>531</v>
      </c>
      <c r="U150" s="108" t="s">
        <v>435</v>
      </c>
      <c r="V150" s="108" t="s">
        <v>485</v>
      </c>
      <c r="W150" s="108"/>
      <c r="X150" s="94"/>
    </row>
    <row r="151" spans="1:24" s="27" customFormat="1" ht="15" x14ac:dyDescent="0.2">
      <c r="B151" s="58">
        <v>145</v>
      </c>
      <c r="C151" s="10" t="s">
        <v>268</v>
      </c>
      <c r="D151" s="10" t="s">
        <v>96</v>
      </c>
      <c r="E151" s="10" t="s">
        <v>273</v>
      </c>
      <c r="F151" s="124">
        <v>14404</v>
      </c>
      <c r="G151" s="124"/>
      <c r="H151" s="14"/>
      <c r="I151" s="12" t="s">
        <v>313</v>
      </c>
      <c r="J151" s="73" t="s">
        <v>423</v>
      </c>
      <c r="K151" s="10" t="s">
        <v>617</v>
      </c>
      <c r="L151" s="10" t="s">
        <v>603</v>
      </c>
      <c r="M151" s="147" t="str">
        <f>CONCATENATE("Gas Daily Mid"," ",K151," ", "+ $0"," ", "Less Transport and Fuel")</f>
        <v>Gas Daily Mid Transco, St. 65 + $0 Less Transport and Fuel</v>
      </c>
      <c r="N151" s="154">
        <v>0.10630000000000001</v>
      </c>
      <c r="O151" s="155">
        <v>4.4000000000000003E-3</v>
      </c>
      <c r="P151" s="82" t="s">
        <v>518</v>
      </c>
      <c r="Q151" s="82" t="s">
        <v>435</v>
      </c>
      <c r="R151" s="82" t="s">
        <v>594</v>
      </c>
      <c r="S151" s="82" t="s">
        <v>594</v>
      </c>
      <c r="T151" s="82" t="s">
        <v>531</v>
      </c>
      <c r="U151" s="108" t="s">
        <v>435</v>
      </c>
      <c r="V151" s="108" t="s">
        <v>485</v>
      </c>
      <c r="W151" s="108"/>
      <c r="X151" s="94"/>
    </row>
    <row r="152" spans="1:24" s="27" customFormat="1" ht="15" x14ac:dyDescent="0.2">
      <c r="B152" s="58">
        <v>146</v>
      </c>
      <c r="C152" s="10" t="s">
        <v>268</v>
      </c>
      <c r="D152" s="10" t="s">
        <v>95</v>
      </c>
      <c r="E152" s="10" t="s">
        <v>274</v>
      </c>
      <c r="F152" s="124">
        <v>475</v>
      </c>
      <c r="G152" s="124"/>
      <c r="H152" s="14"/>
      <c r="I152" s="12" t="s">
        <v>313</v>
      </c>
      <c r="J152" s="73" t="s">
        <v>423</v>
      </c>
      <c r="K152" s="10" t="s">
        <v>617</v>
      </c>
      <c r="L152" s="10" t="s">
        <v>603</v>
      </c>
      <c r="M152" s="147" t="str">
        <f>CONCATENATE("Gas Daily Mid"," ",K152," ", "+ $0"," ", "Less Transport and Fuel")</f>
        <v>Gas Daily Mid Transco, St. 65 + $0 Less Transport and Fuel</v>
      </c>
      <c r="N152" s="154">
        <v>0.10630000000000001</v>
      </c>
      <c r="O152" s="155">
        <v>4.4000000000000003E-3</v>
      </c>
      <c r="P152" s="82" t="s">
        <v>518</v>
      </c>
      <c r="Q152" s="82" t="s">
        <v>435</v>
      </c>
      <c r="R152" s="83" t="s">
        <v>487</v>
      </c>
      <c r="S152" s="83" t="s">
        <v>487</v>
      </c>
      <c r="T152" s="82" t="s">
        <v>531</v>
      </c>
      <c r="U152" s="108" t="s">
        <v>435</v>
      </c>
      <c r="V152" s="108" t="s">
        <v>485</v>
      </c>
      <c r="W152" s="108"/>
      <c r="X152" s="95"/>
    </row>
    <row r="153" spans="1:24" s="27" customFormat="1" ht="15" x14ac:dyDescent="0.2">
      <c r="B153" s="60">
        <v>147</v>
      </c>
      <c r="C153" s="16" t="s">
        <v>322</v>
      </c>
      <c r="D153" s="16" t="s">
        <v>143</v>
      </c>
      <c r="E153" s="16" t="s">
        <v>339</v>
      </c>
      <c r="F153" s="127">
        <v>1200</v>
      </c>
      <c r="G153" s="124"/>
      <c r="H153" s="17"/>
      <c r="I153" s="18"/>
      <c r="J153" s="77" t="s">
        <v>423</v>
      </c>
      <c r="K153" s="16" t="s">
        <v>617</v>
      </c>
      <c r="L153" s="10" t="s">
        <v>603</v>
      </c>
      <c r="M153" s="147" t="str">
        <f>CONCATENATE("Gas Daily Mid"," ",K153," ", "+ $0"," ", "Less Transport and Fuel")</f>
        <v>Gas Daily Mid Transco, St. 65 + $0 Less Transport and Fuel</v>
      </c>
      <c r="N153" s="154">
        <v>0.10630000000000001</v>
      </c>
      <c r="O153" s="155">
        <v>4.4000000000000003E-3</v>
      </c>
      <c r="P153" s="83" t="s">
        <v>432</v>
      </c>
      <c r="Q153" s="83" t="s">
        <v>433</v>
      </c>
      <c r="R153" s="83" t="s">
        <v>465</v>
      </c>
      <c r="S153" s="83" t="s">
        <v>432</v>
      </c>
      <c r="T153" s="83" t="s">
        <v>531</v>
      </c>
      <c r="U153" s="108" t="s">
        <v>531</v>
      </c>
      <c r="V153" s="108" t="s">
        <v>531</v>
      </c>
      <c r="W153" s="108"/>
      <c r="X153" s="95"/>
    </row>
    <row r="154" spans="1:24" s="27" customFormat="1" ht="15" x14ac:dyDescent="0.2">
      <c r="B154" s="60">
        <v>148</v>
      </c>
      <c r="C154" s="16" t="s">
        <v>291</v>
      </c>
      <c r="D154" s="16" t="s">
        <v>125</v>
      </c>
      <c r="E154" s="16" t="s">
        <v>292</v>
      </c>
      <c r="F154" s="127">
        <v>885</v>
      </c>
      <c r="G154" s="124"/>
      <c r="H154" s="17"/>
      <c r="I154" s="18"/>
      <c r="J154" s="77" t="s">
        <v>423</v>
      </c>
      <c r="K154" s="16" t="s">
        <v>617</v>
      </c>
      <c r="L154" s="10" t="s">
        <v>603</v>
      </c>
      <c r="M154" s="147" t="str">
        <f>CONCATENATE("Gas Daily Mid"," ",K154," ", "+ $0"," ", "Less Transport and Fuel")</f>
        <v>Gas Daily Mid Transco, St. 65 + $0 Less Transport and Fuel</v>
      </c>
      <c r="N154" s="154">
        <v>0.10630000000000001</v>
      </c>
      <c r="O154" s="155">
        <v>4.4000000000000003E-3</v>
      </c>
      <c r="P154" s="82" t="s">
        <v>492</v>
      </c>
      <c r="Q154" s="82" t="s">
        <v>433</v>
      </c>
      <c r="R154" s="82" t="s">
        <v>493</v>
      </c>
      <c r="S154" s="82" t="s">
        <v>493</v>
      </c>
      <c r="T154" s="82" t="s">
        <v>531</v>
      </c>
      <c r="U154" s="108" t="s">
        <v>433</v>
      </c>
      <c r="V154" s="108" t="s">
        <v>494</v>
      </c>
      <c r="W154" s="108"/>
      <c r="X154" s="94"/>
    </row>
    <row r="155" spans="1:24" ht="15" x14ac:dyDescent="0.2">
      <c r="A155" s="2"/>
      <c r="B155" s="60">
        <v>149</v>
      </c>
      <c r="C155" s="16" t="s">
        <v>104</v>
      </c>
      <c r="D155" s="16" t="s">
        <v>118</v>
      </c>
      <c r="E155" s="16" t="s">
        <v>120</v>
      </c>
      <c r="F155" s="127">
        <v>7269</v>
      </c>
      <c r="G155" s="124"/>
      <c r="H155" s="17"/>
      <c r="I155" s="135"/>
      <c r="J155" s="77" t="s">
        <v>421</v>
      </c>
      <c r="K155" s="16" t="s">
        <v>625</v>
      </c>
      <c r="L155" s="10" t="s">
        <v>605</v>
      </c>
      <c r="M155" s="158" t="str">
        <f>CONCATENATE("Gas Daily Mid"," ",K155," ", "+ $0"," ","Less Transport and Fuel")</f>
        <v>Gas Daily Mid Reliant (North/South) + $0 Less Transport and Fuel</v>
      </c>
      <c r="N155" s="164" t="s">
        <v>645</v>
      </c>
      <c r="O155" s="165"/>
      <c r="P155" s="85" t="s">
        <v>535</v>
      </c>
      <c r="Q155" s="85" t="s">
        <v>506</v>
      </c>
      <c r="R155" s="85" t="s">
        <v>514</v>
      </c>
      <c r="S155" s="85" t="s">
        <v>506</v>
      </c>
      <c r="T155" s="85" t="s">
        <v>530</v>
      </c>
      <c r="U155" s="107" t="s">
        <v>530</v>
      </c>
      <c r="V155" s="107" t="s">
        <v>567</v>
      </c>
      <c r="W155" s="107"/>
      <c r="X155" s="114"/>
    </row>
    <row r="156" spans="1:24" ht="15" x14ac:dyDescent="0.2">
      <c r="A156" s="2"/>
      <c r="B156" s="60">
        <v>150</v>
      </c>
      <c r="C156" s="16" t="s">
        <v>104</v>
      </c>
      <c r="D156" s="16" t="s">
        <v>119</v>
      </c>
      <c r="E156" s="16" t="s">
        <v>121</v>
      </c>
      <c r="F156" s="127">
        <v>14088</v>
      </c>
      <c r="G156" s="124"/>
      <c r="H156" s="17"/>
      <c r="I156" s="18" t="s">
        <v>302</v>
      </c>
      <c r="J156" s="77" t="s">
        <v>421</v>
      </c>
      <c r="K156" s="10" t="s">
        <v>606</v>
      </c>
      <c r="L156" s="10" t="s">
        <v>605</v>
      </c>
      <c r="M156" s="158" t="str">
        <f>CONCATENATE("Gas Daily Mid"," ",K156," ", "+ $0"," ","Less Transport and Fuel")</f>
        <v>Gas Daily Mid PEPL + $0 Less Transport and Fuel</v>
      </c>
      <c r="N156" s="164" t="s">
        <v>645</v>
      </c>
      <c r="O156" s="165"/>
      <c r="P156" s="85" t="s">
        <v>535</v>
      </c>
      <c r="Q156" s="85" t="s">
        <v>506</v>
      </c>
      <c r="R156" s="85" t="s">
        <v>514</v>
      </c>
      <c r="S156" s="85" t="s">
        <v>506</v>
      </c>
      <c r="T156" s="85" t="s">
        <v>530</v>
      </c>
      <c r="U156" s="107" t="s">
        <v>507</v>
      </c>
      <c r="V156" s="107"/>
      <c r="W156" s="107"/>
      <c r="X156" s="114"/>
    </row>
    <row r="157" spans="1:24" ht="15" x14ac:dyDescent="0.2">
      <c r="A157" s="2"/>
      <c r="B157" s="60">
        <v>151</v>
      </c>
      <c r="C157" s="16" t="s">
        <v>405</v>
      </c>
      <c r="D157" s="16" t="s">
        <v>283</v>
      </c>
      <c r="E157" s="16" t="s">
        <v>337</v>
      </c>
      <c r="F157" s="127">
        <v>79</v>
      </c>
      <c r="G157" s="124"/>
      <c r="H157" s="17"/>
      <c r="I157" s="18"/>
      <c r="J157" s="77" t="s">
        <v>421</v>
      </c>
      <c r="K157" s="136" t="s">
        <v>639</v>
      </c>
      <c r="L157" s="10" t="s">
        <v>618</v>
      </c>
      <c r="M157" s="147" t="str">
        <f>CONCATENATE("Gas Daily Mid"," ",K157," ", "- $.05")</f>
        <v>Gas Daily Mid El Paso Permian - $.05</v>
      </c>
      <c r="N157" s="45"/>
      <c r="O157" s="54"/>
      <c r="P157" s="85" t="s">
        <v>444</v>
      </c>
      <c r="Q157" s="85" t="s">
        <v>506</v>
      </c>
      <c r="R157" s="85" t="s">
        <v>514</v>
      </c>
      <c r="S157" s="85" t="s">
        <v>503</v>
      </c>
      <c r="T157" s="85" t="s">
        <v>530</v>
      </c>
      <c r="U157" s="107" t="s">
        <v>537</v>
      </c>
      <c r="V157" s="107" t="s">
        <v>568</v>
      </c>
      <c r="W157" s="107"/>
      <c r="X157" s="114"/>
    </row>
    <row r="158" spans="1:24" ht="15" x14ac:dyDescent="0.2">
      <c r="A158" s="2"/>
      <c r="B158" s="60">
        <v>152</v>
      </c>
      <c r="C158" s="16" t="s">
        <v>405</v>
      </c>
      <c r="D158" s="16" t="s">
        <v>368</v>
      </c>
      <c r="E158" s="16" t="s">
        <v>369</v>
      </c>
      <c r="F158" s="127">
        <v>3000</v>
      </c>
      <c r="G158" s="124"/>
      <c r="H158" s="17"/>
      <c r="I158" s="18" t="s">
        <v>370</v>
      </c>
      <c r="J158" s="77" t="s">
        <v>421</v>
      </c>
      <c r="K158" s="136" t="s">
        <v>639</v>
      </c>
      <c r="L158" s="16" t="s">
        <v>618</v>
      </c>
      <c r="M158" s="147" t="str">
        <f>CONCATENATE("Gas Daily Mid"," ",K158," ", "- $.05")</f>
        <v>Gas Daily Mid El Paso Permian - $.05</v>
      </c>
      <c r="N158" s="45"/>
      <c r="O158" s="54"/>
      <c r="P158" s="85" t="s">
        <v>533</v>
      </c>
      <c r="Q158" s="85" t="s">
        <v>506</v>
      </c>
      <c r="R158" s="85" t="s">
        <v>506</v>
      </c>
      <c r="S158" s="85" t="s">
        <v>533</v>
      </c>
      <c r="T158" s="85" t="s">
        <v>530</v>
      </c>
      <c r="U158" s="107" t="s">
        <v>548</v>
      </c>
      <c r="V158" s="107"/>
      <c r="W158" s="107"/>
      <c r="X158" s="114"/>
    </row>
    <row r="159" spans="1:24" ht="15" x14ac:dyDescent="0.2">
      <c r="A159" s="2"/>
      <c r="B159" s="60">
        <v>153</v>
      </c>
      <c r="C159" s="16" t="s">
        <v>340</v>
      </c>
      <c r="D159" s="16" t="s">
        <v>105</v>
      </c>
      <c r="E159" s="16" t="s">
        <v>286</v>
      </c>
      <c r="F159" s="127">
        <v>711</v>
      </c>
      <c r="G159" s="124"/>
      <c r="H159" s="17"/>
      <c r="I159" s="18"/>
      <c r="J159" s="77" t="s">
        <v>422</v>
      </c>
      <c r="K159" s="136" t="s">
        <v>630</v>
      </c>
      <c r="L159" s="16" t="s">
        <v>603</v>
      </c>
      <c r="M159" s="147" t="str">
        <f t="shared" ref="M159:M162" si="1">CONCATENATE("Gas Daily Mid"," ",K159," ", "+ $0")</f>
        <v>Gas Daily Mid Trunkline ELA + $0</v>
      </c>
      <c r="N159" s="45"/>
      <c r="O159" s="54"/>
      <c r="P159" s="82" t="s">
        <v>518</v>
      </c>
      <c r="Q159" s="82" t="s">
        <v>435</v>
      </c>
      <c r="R159" s="84" t="s">
        <v>506</v>
      </c>
      <c r="S159" s="84" t="s">
        <v>506</v>
      </c>
      <c r="T159" s="83" t="s">
        <v>531</v>
      </c>
      <c r="U159" s="108" t="s">
        <v>433</v>
      </c>
      <c r="V159" s="13" t="s">
        <v>489</v>
      </c>
      <c r="W159" s="13"/>
      <c r="X159" s="96"/>
    </row>
    <row r="160" spans="1:24" ht="15" x14ac:dyDescent="0.2">
      <c r="A160" s="2"/>
      <c r="B160" s="60">
        <v>154</v>
      </c>
      <c r="C160" s="16" t="s">
        <v>340</v>
      </c>
      <c r="D160" s="16" t="s">
        <v>341</v>
      </c>
      <c r="E160" s="16" t="s">
        <v>342</v>
      </c>
      <c r="F160" s="127">
        <v>230</v>
      </c>
      <c r="G160" s="124"/>
      <c r="H160" s="17"/>
      <c r="I160" s="18"/>
      <c r="J160" s="77" t="s">
        <v>422</v>
      </c>
      <c r="K160" s="142" t="s">
        <v>626</v>
      </c>
      <c r="L160" s="16" t="s">
        <v>603</v>
      </c>
      <c r="M160" s="147" t="str">
        <f t="shared" si="1"/>
        <v>Gas Daily Mid Trunkline WLA + $0</v>
      </c>
      <c r="N160" s="45"/>
      <c r="O160" s="54"/>
      <c r="P160" s="82" t="s">
        <v>518</v>
      </c>
      <c r="Q160" s="82" t="s">
        <v>435</v>
      </c>
      <c r="R160" s="82" t="s">
        <v>506</v>
      </c>
      <c r="S160" s="82" t="s">
        <v>506</v>
      </c>
      <c r="T160" s="83" t="s">
        <v>531</v>
      </c>
      <c r="U160" s="108" t="s">
        <v>531</v>
      </c>
      <c r="V160" s="108" t="s">
        <v>531</v>
      </c>
      <c r="W160" s="108"/>
      <c r="X160" s="94"/>
    </row>
    <row r="161" spans="1:24" ht="15" x14ac:dyDescent="0.2">
      <c r="A161" s="2"/>
      <c r="B161" s="60">
        <v>155</v>
      </c>
      <c r="C161" s="16" t="s">
        <v>392</v>
      </c>
      <c r="D161" s="16" t="s">
        <v>284</v>
      </c>
      <c r="E161" s="16" t="s">
        <v>285</v>
      </c>
      <c r="F161" s="127">
        <v>1200</v>
      </c>
      <c r="G161" s="124"/>
      <c r="H161" s="17"/>
      <c r="I161" s="18"/>
      <c r="J161" s="77" t="s">
        <v>422</v>
      </c>
      <c r="K161" s="136" t="s">
        <v>630</v>
      </c>
      <c r="L161" s="16" t="s">
        <v>603</v>
      </c>
      <c r="M161" s="147" t="str">
        <f t="shared" si="1"/>
        <v>Gas Daily Mid Trunkline ELA + $0</v>
      </c>
      <c r="N161" s="45"/>
      <c r="O161" s="54"/>
      <c r="P161" s="84" t="s">
        <v>432</v>
      </c>
      <c r="Q161" s="84" t="s">
        <v>433</v>
      </c>
      <c r="R161" s="82" t="s">
        <v>506</v>
      </c>
      <c r="S161" s="84" t="s">
        <v>432</v>
      </c>
      <c r="T161" s="84"/>
      <c r="U161" s="108" t="s">
        <v>433</v>
      </c>
      <c r="V161" s="13" t="s">
        <v>489</v>
      </c>
      <c r="W161" s="13"/>
      <c r="X161" s="96"/>
    </row>
    <row r="162" spans="1:24" ht="15" x14ac:dyDescent="0.2">
      <c r="A162" s="2"/>
      <c r="B162" s="60">
        <v>156</v>
      </c>
      <c r="C162" s="16" t="s">
        <v>122</v>
      </c>
      <c r="D162" s="16" t="s">
        <v>117</v>
      </c>
      <c r="E162" s="16" t="s">
        <v>123</v>
      </c>
      <c r="F162" s="127">
        <v>1850</v>
      </c>
      <c r="G162" s="124"/>
      <c r="H162" s="17"/>
      <c r="I162" s="18" t="s">
        <v>315</v>
      </c>
      <c r="J162" s="77" t="s">
        <v>422</v>
      </c>
      <c r="K162" s="136" t="s">
        <v>610</v>
      </c>
      <c r="L162" s="16" t="s">
        <v>603</v>
      </c>
      <c r="M162" s="147" t="str">
        <f t="shared" si="1"/>
        <v>Gas Daily Mid Texas E. (ELA) + $0</v>
      </c>
      <c r="N162" s="45"/>
      <c r="O162" s="54"/>
      <c r="P162" s="83" t="s">
        <v>490</v>
      </c>
      <c r="Q162" s="83" t="s">
        <v>433</v>
      </c>
      <c r="R162" s="83" t="s">
        <v>506</v>
      </c>
      <c r="S162" s="83" t="s">
        <v>506</v>
      </c>
      <c r="T162" s="83" t="s">
        <v>531</v>
      </c>
      <c r="U162" s="108" t="s">
        <v>433</v>
      </c>
      <c r="V162" s="108" t="s">
        <v>597</v>
      </c>
      <c r="W162" s="108"/>
      <c r="X162" s="95"/>
    </row>
    <row r="163" spans="1:24" ht="15" x14ac:dyDescent="0.2">
      <c r="A163" s="2"/>
      <c r="B163" s="60">
        <v>157</v>
      </c>
      <c r="C163" s="16" t="s">
        <v>335</v>
      </c>
      <c r="D163" s="16" t="s">
        <v>7</v>
      </c>
      <c r="E163" s="16" t="s">
        <v>324</v>
      </c>
      <c r="F163" s="127">
        <v>0</v>
      </c>
      <c r="G163" s="124"/>
      <c r="H163" s="17"/>
      <c r="I163" s="18" t="s">
        <v>307</v>
      </c>
      <c r="J163" s="77" t="s">
        <v>425</v>
      </c>
      <c r="K163" s="10" t="s">
        <v>633</v>
      </c>
      <c r="L163" s="10" t="s">
        <v>633</v>
      </c>
      <c r="M163" s="10" t="s">
        <v>633</v>
      </c>
      <c r="N163" s="45"/>
      <c r="O163" s="54"/>
      <c r="P163" s="85" t="s">
        <v>527</v>
      </c>
      <c r="Q163" s="85" t="s">
        <v>525</v>
      </c>
      <c r="R163" s="85" t="s">
        <v>506</v>
      </c>
      <c r="S163" s="85" t="s">
        <v>460</v>
      </c>
      <c r="T163" s="85"/>
      <c r="U163" s="107" t="s">
        <v>460</v>
      </c>
      <c r="V163" s="107" t="s">
        <v>461</v>
      </c>
      <c r="W163" s="107" t="s">
        <v>522</v>
      </c>
      <c r="X163" s="94"/>
    </row>
    <row r="164" spans="1:24" ht="15.75" thickBot="1" x14ac:dyDescent="0.25">
      <c r="A164" s="2"/>
      <c r="B164" s="61">
        <v>158</v>
      </c>
      <c r="C164" s="29" t="s">
        <v>287</v>
      </c>
      <c r="D164" s="29" t="s">
        <v>288</v>
      </c>
      <c r="E164" s="29" t="s">
        <v>289</v>
      </c>
      <c r="F164" s="128">
        <v>84</v>
      </c>
      <c r="G164" s="124"/>
      <c r="H164" s="30"/>
      <c r="I164" s="31"/>
      <c r="J164" s="79" t="s">
        <v>421</v>
      </c>
      <c r="K164" s="10" t="s">
        <v>569</v>
      </c>
      <c r="L164" s="10" t="s">
        <v>605</v>
      </c>
      <c r="M164" s="147" t="str">
        <f>CONCATENATE("Gas Daily Mid"," ",K164," ", "- $.02")</f>
        <v>Gas Daily Mid Williams - $.02</v>
      </c>
      <c r="N164" s="46"/>
      <c r="O164" s="55"/>
      <c r="P164" s="137" t="s">
        <v>569</v>
      </c>
      <c r="Q164" s="138" t="s">
        <v>506</v>
      </c>
      <c r="R164" s="139" t="s">
        <v>436</v>
      </c>
      <c r="S164" s="139" t="s">
        <v>569</v>
      </c>
      <c r="T164" s="139" t="s">
        <v>530</v>
      </c>
      <c r="U164" s="140" t="s">
        <v>555</v>
      </c>
      <c r="V164" s="140" t="s">
        <v>570</v>
      </c>
      <c r="W164" s="140"/>
      <c r="X164" s="141"/>
    </row>
    <row r="165" spans="1:24" ht="16.5" thickBot="1" x14ac:dyDescent="0.25">
      <c r="C165" s="5"/>
      <c r="D165" s="5"/>
      <c r="E165" s="5"/>
      <c r="F165" s="129">
        <f>+SUM(F7:F164)</f>
        <v>461999</v>
      </c>
      <c r="G165" s="124"/>
      <c r="H165" s="6"/>
      <c r="I165" s="6"/>
      <c r="J165" s="78"/>
      <c r="K165" s="6"/>
      <c r="L165" s="6"/>
      <c r="M165" s="148"/>
      <c r="N165" s="47"/>
      <c r="O165" s="56"/>
    </row>
    <row r="166" spans="1:24" ht="13.5" customHeight="1" x14ac:dyDescent="0.2">
      <c r="B166" s="38"/>
      <c r="C166" s="36"/>
      <c r="D166" s="36"/>
      <c r="E166" s="36"/>
      <c r="H166" s="2"/>
      <c r="I166" s="2"/>
      <c r="J166" s="2"/>
    </row>
    <row r="167" spans="1:24" x14ac:dyDescent="0.2">
      <c r="B167" s="38"/>
      <c r="C167" s="36"/>
      <c r="D167" s="36"/>
      <c r="E167" s="36"/>
      <c r="F167" s="130"/>
      <c r="G167" s="130"/>
      <c r="H167" s="2"/>
      <c r="I167" s="2"/>
      <c r="J167" s="2"/>
      <c r="K167" s="37"/>
      <c r="L167" s="37"/>
      <c r="M167" s="149"/>
      <c r="N167" s="48"/>
      <c r="O167" s="57"/>
    </row>
    <row r="168" spans="1:24" x14ac:dyDescent="0.2">
      <c r="B168" s="38"/>
      <c r="C168" s="39"/>
      <c r="D168" s="36"/>
      <c r="E168" s="36"/>
      <c r="F168" s="37"/>
      <c r="G168" s="37"/>
      <c r="H168" s="2"/>
      <c r="I168" s="2"/>
      <c r="J168" s="2"/>
    </row>
    <row r="169" spans="1:24" x14ac:dyDescent="0.2">
      <c r="B169" s="38"/>
      <c r="C169" s="39"/>
      <c r="D169" s="36"/>
      <c r="E169" s="36"/>
      <c r="F169" s="37"/>
      <c r="G169" s="37"/>
      <c r="H169" s="2"/>
      <c r="I169" s="2"/>
      <c r="J169" s="2"/>
    </row>
    <row r="170" spans="1:24" x14ac:dyDescent="0.2">
      <c r="B170" s="38"/>
      <c r="C170" s="39"/>
      <c r="D170" s="36"/>
      <c r="E170" s="36"/>
      <c r="F170" s="37"/>
      <c r="G170" s="37"/>
      <c r="H170" s="2"/>
      <c r="I170" s="2"/>
      <c r="J170" s="2"/>
    </row>
    <row r="171" spans="1:24" x14ac:dyDescent="0.2">
      <c r="C171" s="39"/>
      <c r="D171" s="36"/>
      <c r="E171" s="36"/>
      <c r="F171" s="37"/>
      <c r="G171" s="37"/>
      <c r="H171" s="2"/>
      <c r="I171" s="2"/>
      <c r="J171" s="2"/>
    </row>
    <row r="172" spans="1:24" x14ac:dyDescent="0.2">
      <c r="C172" s="2"/>
      <c r="D172" s="2"/>
      <c r="E172" s="2"/>
      <c r="H172" s="2"/>
      <c r="I172" s="2"/>
      <c r="J172" s="2"/>
    </row>
    <row r="173" spans="1:24" ht="20.25" x14ac:dyDescent="0.2">
      <c r="C173" s="163" t="s">
        <v>641</v>
      </c>
      <c r="D173" s="163"/>
      <c r="E173" s="163"/>
      <c r="F173" s="159"/>
      <c r="G173" s="159"/>
      <c r="H173" s="2"/>
      <c r="I173" s="2"/>
      <c r="J173" s="2"/>
    </row>
    <row r="174" spans="1:24" ht="20.25" x14ac:dyDescent="0.2">
      <c r="C174" s="163"/>
      <c r="D174" s="163"/>
      <c r="E174" s="163"/>
      <c r="F174" s="159"/>
      <c r="G174" s="159"/>
      <c r="H174" s="2"/>
      <c r="I174" s="2"/>
      <c r="J174" s="2"/>
    </row>
    <row r="175" spans="1:24" ht="20.25" x14ac:dyDescent="0.2">
      <c r="C175" s="163"/>
      <c r="D175" s="163"/>
      <c r="E175" s="163"/>
      <c r="F175" s="159"/>
      <c r="G175" s="159"/>
      <c r="H175" s="2"/>
      <c r="I175" s="2"/>
      <c r="J175" s="2"/>
    </row>
    <row r="176" spans="1:24" ht="20.25" x14ac:dyDescent="0.2">
      <c r="C176" s="163"/>
      <c r="D176" s="163"/>
      <c r="E176" s="163"/>
      <c r="F176" s="159"/>
      <c r="G176" s="159"/>
      <c r="H176" s="2"/>
      <c r="I176" s="2"/>
      <c r="J176" s="2"/>
    </row>
    <row r="177" spans="3:7" ht="20.25" x14ac:dyDescent="0.2">
      <c r="C177" s="163"/>
      <c r="D177" s="163"/>
      <c r="E177" s="163"/>
      <c r="F177" s="159"/>
      <c r="G177" s="159"/>
    </row>
    <row r="178" spans="3:7" ht="20.25" x14ac:dyDescent="0.2">
      <c r="C178" s="163"/>
      <c r="D178" s="163"/>
      <c r="E178" s="163"/>
      <c r="F178" s="159"/>
      <c r="G178" s="159"/>
    </row>
    <row r="179" spans="3:7" ht="20.25" x14ac:dyDescent="0.2">
      <c r="C179" s="159"/>
      <c r="D179" s="159"/>
      <c r="E179" s="159"/>
      <c r="F179" s="159"/>
      <c r="G179" s="159"/>
    </row>
    <row r="180" spans="3:7" ht="20.25" x14ac:dyDescent="0.2">
      <c r="C180" s="166" t="s">
        <v>642</v>
      </c>
      <c r="D180" s="166"/>
      <c r="E180" s="166"/>
      <c r="F180" s="159"/>
      <c r="G180" s="159"/>
    </row>
    <row r="181" spans="3:7" ht="20.25" x14ac:dyDescent="0.2">
      <c r="C181" s="166"/>
      <c r="D181" s="166"/>
      <c r="E181" s="166"/>
      <c r="F181" s="159"/>
      <c r="G181" s="159"/>
    </row>
    <row r="182" spans="3:7" ht="20.25" x14ac:dyDescent="0.2">
      <c r="C182" s="166"/>
      <c r="D182" s="166"/>
      <c r="E182" s="166"/>
      <c r="F182" s="159"/>
      <c r="G182" s="159"/>
    </row>
    <row r="183" spans="3:7" ht="20.25" x14ac:dyDescent="0.2">
      <c r="C183" s="166"/>
      <c r="D183" s="166"/>
      <c r="E183" s="166"/>
      <c r="F183" s="159"/>
      <c r="G183" s="159"/>
    </row>
    <row r="184" spans="3:7" ht="20.25" x14ac:dyDescent="0.2">
      <c r="C184" s="166"/>
      <c r="D184" s="166"/>
      <c r="E184" s="166"/>
      <c r="F184" s="159"/>
      <c r="G184" s="159"/>
    </row>
    <row r="185" spans="3:7" ht="20.25" x14ac:dyDescent="0.2">
      <c r="C185" s="166"/>
      <c r="D185" s="166"/>
      <c r="E185" s="166"/>
      <c r="F185" s="159"/>
      <c r="G185" s="159"/>
    </row>
    <row r="186" spans="3:7" ht="20.25" x14ac:dyDescent="0.2">
      <c r="C186" s="159"/>
      <c r="D186" s="159"/>
      <c r="E186" s="159"/>
      <c r="F186" s="159"/>
      <c r="G186" s="159"/>
    </row>
  </sheetData>
  <dataConsolidate/>
  <mergeCells count="13">
    <mergeCell ref="N19:O19"/>
    <mergeCell ref="N21:O21"/>
    <mergeCell ref="N61:O61"/>
    <mergeCell ref="N5:O5"/>
    <mergeCell ref="A85:A90"/>
    <mergeCell ref="C173:E178"/>
    <mergeCell ref="N156:O156"/>
    <mergeCell ref="N155:O155"/>
    <mergeCell ref="C180:E185"/>
    <mergeCell ref="N14:O14"/>
    <mergeCell ref="N15:O15"/>
    <mergeCell ref="N16:O16"/>
    <mergeCell ref="N18:O18"/>
  </mergeCells>
  <phoneticPr fontId="0" type="noConversion"/>
  <pageMargins left="0.35" right="0.31" top="0.31" bottom="0.65" header="0.46" footer="0.5"/>
  <pageSetup paperSize="5" scale="45" fitToHeight="3" orientation="landscape" r:id="rId1"/>
  <headerFooter alignWithMargins="0">
    <oddFooter>&amp;CPage &amp;P&amp;R&amp;D_&amp;T_(AH)</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Exhibit A</vt:lpstr>
      <vt:lpstr>nomexbdata</vt:lpstr>
      <vt:lpstr>'Exhibit A'!Print_Area</vt:lpstr>
      <vt:lpstr>'Exhibit A'!Print_Titles</vt:lpstr>
    </vt:vector>
  </TitlesOfParts>
  <Company>Seagull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GERDING</dc:creator>
  <cp:lastModifiedBy>Jan Havlíček</cp:lastModifiedBy>
  <cp:lastPrinted>2001-08-31T17:45:33Z</cp:lastPrinted>
  <dcterms:created xsi:type="dcterms:W3CDTF">1998-09-16T18:28:31Z</dcterms:created>
  <dcterms:modified xsi:type="dcterms:W3CDTF">2023-09-15T16:35:54Z</dcterms:modified>
</cp:coreProperties>
</file>