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A43DDD-ECDA-4E98-BF75-A025F138D29E}" xr6:coauthVersionLast="47" xr6:coauthVersionMax="47" xr10:uidLastSave="{00000000-0000-0000-0000-000000000000}"/>
  <bookViews>
    <workbookView xWindow="-120" yWindow="-120" windowWidth="38640" windowHeight="15720" activeTab="2"/>
  </bookViews>
  <sheets>
    <sheet name="Transport &amp; Supply Agmts" sheetId="4" r:id="rId1"/>
    <sheet name="Revenue Requirements" sheetId="5" r:id="rId2"/>
    <sheet name="GCIM &amp; PBR" sheetId="1" r:id="rId3"/>
    <sheet name="Load Summary" sheetId="2" r:id="rId4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6" i="1"/>
  <c r="F17" i="1"/>
  <c r="F18" i="1"/>
  <c r="F19" i="1"/>
  <c r="F20" i="1"/>
  <c r="F21" i="1"/>
  <c r="D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B10" i="2"/>
  <c r="C10" i="2"/>
  <c r="D10" i="2"/>
  <c r="E10" i="2"/>
  <c r="F10" i="2"/>
  <c r="G10" i="2"/>
  <c r="B19" i="2"/>
  <c r="C19" i="2"/>
  <c r="D19" i="2"/>
  <c r="E19" i="2"/>
  <c r="F19" i="2"/>
  <c r="G19" i="2"/>
  <c r="B28" i="2"/>
  <c r="C28" i="2"/>
  <c r="D28" i="2"/>
  <c r="E28" i="2"/>
  <c r="F28" i="2"/>
  <c r="G28" i="2"/>
  <c r="F7" i="5"/>
</calcChain>
</file>

<file path=xl/sharedStrings.xml><?xml version="1.0" encoding="utf-8"?>
<sst xmlns="http://schemas.openxmlformats.org/spreadsheetml/2006/main" count="223" uniqueCount="104">
  <si>
    <t>Year</t>
  </si>
  <si>
    <t>Period</t>
  </si>
  <si>
    <t>Award</t>
  </si>
  <si>
    <t>$MM</t>
  </si>
  <si>
    <t>Thru-put</t>
  </si>
  <si>
    <t>Bcf</t>
  </si>
  <si>
    <t>Revenue</t>
  </si>
  <si>
    <t>$ MM</t>
  </si>
  <si>
    <t>Transport</t>
  </si>
  <si>
    <t>Residential</t>
  </si>
  <si>
    <t>Commercial &amp; Industrial</t>
  </si>
  <si>
    <t>Utility Electric Generation</t>
  </si>
  <si>
    <t>Wholesale</t>
  </si>
  <si>
    <t>Gas Sales</t>
  </si>
  <si>
    <t>Totals</t>
  </si>
  <si>
    <t>Transport Only</t>
  </si>
  <si>
    <t>Entity</t>
  </si>
  <si>
    <t>Agreement</t>
  </si>
  <si>
    <t>Term</t>
  </si>
  <si>
    <t>Quantity</t>
  </si>
  <si>
    <t>Type</t>
  </si>
  <si>
    <t>Counter-</t>
  </si>
  <si>
    <t>Party</t>
  </si>
  <si>
    <t>SoCalGas</t>
  </si>
  <si>
    <t>Supply - Canada</t>
  </si>
  <si>
    <t>SDG&amp;E</t>
  </si>
  <si>
    <t>Storage</t>
  </si>
  <si>
    <t>6 Bcf</t>
  </si>
  <si>
    <t>Mechanism</t>
  </si>
  <si>
    <t>GCIM</t>
  </si>
  <si>
    <t>Indefinite</t>
  </si>
  <si>
    <t>PBRM</t>
  </si>
  <si>
    <t>Tolerance Bands</t>
  </si>
  <si>
    <t>Exceeding 102% of</t>
  </si>
  <si>
    <t>744 MMcfd</t>
  </si>
  <si>
    <t>300 MMcfd</t>
  </si>
  <si>
    <t>TW</t>
  </si>
  <si>
    <t>EPNG</t>
  </si>
  <si>
    <t>10 MMcfd</t>
  </si>
  <si>
    <t>52 MMcfd</t>
  </si>
  <si>
    <t>PG&amp;E-NW</t>
  </si>
  <si>
    <t>70 Bcf</t>
  </si>
  <si>
    <t>Inventory</t>
  </si>
  <si>
    <t>327 MMcfd</t>
  </si>
  <si>
    <t>Injection</t>
  </si>
  <si>
    <t>Withdrawal</t>
  </si>
  <si>
    <t>1,985 MMcfd</t>
  </si>
  <si>
    <t>Functionality</t>
  </si>
  <si>
    <t>$50-59 MM</t>
  </si>
  <si>
    <t>Revenue Requirement</t>
  </si>
  <si>
    <t>$6 MM</t>
  </si>
  <si>
    <t>2% above and 0.5%</t>
  </si>
  <si>
    <t>Below Index.  50/50</t>
  </si>
  <si>
    <t xml:space="preserve">sharing above and </t>
  </si>
  <si>
    <t>below Index.</t>
  </si>
  <si>
    <t>25/75 Sharing of Costs</t>
  </si>
  <si>
    <t>Tolerance.  50/50</t>
  </si>
  <si>
    <t>sharing of savings</t>
  </si>
  <si>
    <t>below Tolerance band.</t>
  </si>
  <si>
    <t>Includes transport.</t>
  </si>
  <si>
    <t>Item</t>
  </si>
  <si>
    <t>Description</t>
  </si>
  <si>
    <t>Application</t>
  </si>
  <si>
    <t>Rate</t>
  </si>
  <si>
    <t>$/MMBtu</t>
  </si>
  <si>
    <t>Cost avoided by a 3rd</t>
  </si>
  <si>
    <t>to Core Load</t>
  </si>
  <si>
    <t>party core provider</t>
  </si>
  <si>
    <t>to Non-Core Load</t>
  </si>
  <si>
    <t>SoCalGas &amp; SDG&amp;E</t>
  </si>
  <si>
    <t>Apr/95 - Mar/96</t>
  </si>
  <si>
    <t>Apr/96 - Mar/97</t>
  </si>
  <si>
    <t>Apr/97 - Mar/98</t>
  </si>
  <si>
    <t>Apr/98 - Mar/99</t>
  </si>
  <si>
    <t>Apr/94 - Mar/95</t>
  </si>
  <si>
    <t>Apr/99 - Mar/00</t>
  </si>
  <si>
    <t>Margin</t>
  </si>
  <si>
    <t>Summary of SoCalGas &amp; SDG&amp;E</t>
  </si>
  <si>
    <t>Core Procurement Incentive Mechanisms</t>
  </si>
  <si>
    <t>Aug/93 - Jul/94</t>
  </si>
  <si>
    <t>Aug/94 - Jul/95</t>
  </si>
  <si>
    <t>Aug/95 - Jul/96</t>
  </si>
  <si>
    <t>Aug/96 - Jul/97</t>
  </si>
  <si>
    <t>Aug/97 - Jul/98</t>
  </si>
  <si>
    <t>Aug/98 - Jul/99</t>
  </si>
  <si>
    <t>Aug/99 - Jul/00</t>
  </si>
  <si>
    <t>TOTAL:</t>
  </si>
  <si>
    <t>Summary of Sempra's Gas Operations</t>
  </si>
  <si>
    <t>SoCalGas &amp; SDG&amp;E Core Demand</t>
  </si>
  <si>
    <t>Supply, Storage and Transport Contracts</t>
  </si>
  <si>
    <t>Short Run Avoided Cost of Procurement</t>
  </si>
  <si>
    <t>Brokerage Fee</t>
  </si>
  <si>
    <t>party non-core provider</t>
  </si>
  <si>
    <t>Annual</t>
  </si>
  <si>
    <t>Implied</t>
  </si>
  <si>
    <t>Cost of</t>
  </si>
  <si>
    <t>Procurement</t>
  </si>
  <si>
    <t>Load</t>
  </si>
  <si>
    <t>NA</t>
  </si>
  <si>
    <t>?</t>
  </si>
  <si>
    <t>Combined</t>
  </si>
  <si>
    <t>COMBINED</t>
  </si>
  <si>
    <t>Comment</t>
  </si>
  <si>
    <t>SDG&amp;E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</si>
</sst>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165" formatCode="&quot;$&quot;#,##0.000_);\(&quot;$&quot;#,##0.000\)"/>
    <numFmt numFmtId="166" formatCode="&quot;$&quot;#,##0.0000_);[Red]\(&quot;$&quot;#,##0.0000\)"/>
    <numFmt numFmtId="167" formatCode="&quot;$&quot;#,##0.0000_);\(&quot;$&quot;#,##0.0000\)"/>
    <numFmt numFmtId="168" formatCode="#,##0.0_);\(#,##0.0\)"/>
    <numFmt numFmtId="169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8" fontId="0" fillId="0" borderId="0" xfId="0" applyNumberFormat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8" fontId="1" fillId="0" borderId="8" xfId="0" applyNumberFormat="1" applyFont="1" applyBorder="1" applyAlignment="1">
      <alignment horizontal="center"/>
    </xf>
    <xf numFmtId="15" fontId="1" fillId="0" borderId="1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8" fontId="1" fillId="0" borderId="9" xfId="0" applyNumberFormat="1" applyFont="1" applyBorder="1" applyAlignment="1">
      <alignment horizontal="center"/>
    </xf>
    <xf numFmtId="15" fontId="1" fillId="0" borderId="1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5" fontId="1" fillId="0" borderId="5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15" fontId="1" fillId="0" borderId="3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37" fontId="1" fillId="0" borderId="21" xfId="0" applyNumberFormat="1" applyFont="1" applyBorder="1" applyAlignment="1">
      <alignment horizontal="center"/>
    </xf>
    <xf numFmtId="5" fontId="1" fillId="0" borderId="20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" xfId="0" applyFont="1" applyBorder="1" applyAlignment="1">
      <alignment horizontal="center"/>
    </xf>
    <xf numFmtId="5" fontId="0" fillId="0" borderId="18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2" sqref="D22"/>
    </sheetView>
  </sheetViews>
  <sheetFormatPr defaultColWidth="10.140625" defaultRowHeight="12.75" x14ac:dyDescent="0.2"/>
  <cols>
    <col min="1" max="1" width="10.140625" style="1" customWidth="1"/>
    <col min="2" max="2" width="15.42578125" style="1" customWidth="1"/>
    <col min="3" max="4" width="10.140625" style="1" customWidth="1"/>
    <col min="5" max="5" width="12.42578125" style="1" customWidth="1"/>
    <col min="6" max="6" width="20.42578125" style="1" customWidth="1"/>
    <col min="7" max="16384" width="10.140625" style="1"/>
  </cols>
  <sheetData>
    <row r="1" spans="1:6" ht="26.25" x14ac:dyDescent="0.4">
      <c r="A1" s="92" t="s">
        <v>88</v>
      </c>
      <c r="B1" s="92"/>
      <c r="C1" s="92"/>
      <c r="D1" s="92"/>
      <c r="E1" s="92"/>
      <c r="F1" s="92"/>
    </row>
    <row r="2" spans="1:6" s="31" customFormat="1" ht="26.25" x14ac:dyDescent="0.4">
      <c r="A2" s="92" t="s">
        <v>89</v>
      </c>
      <c r="B2" s="92"/>
      <c r="C2" s="92"/>
      <c r="D2" s="92"/>
      <c r="E2" s="92"/>
      <c r="F2" s="92"/>
    </row>
    <row r="3" spans="1:6" ht="13.5" thickBot="1" x14ac:dyDescent="0.25"/>
    <row r="4" spans="1:6" s="2" customFormat="1" x14ac:dyDescent="0.2">
      <c r="A4" s="22" t="s">
        <v>16</v>
      </c>
      <c r="B4" s="3" t="s">
        <v>17</v>
      </c>
      <c r="C4" s="23" t="s">
        <v>21</v>
      </c>
      <c r="D4" s="3" t="s">
        <v>18</v>
      </c>
      <c r="E4" s="23" t="s">
        <v>19</v>
      </c>
      <c r="F4" s="3" t="s">
        <v>47</v>
      </c>
    </row>
    <row r="5" spans="1:6" s="2" customFormat="1" ht="13.5" thickBot="1" x14ac:dyDescent="0.25">
      <c r="A5" s="8"/>
      <c r="B5" s="4" t="s">
        <v>20</v>
      </c>
      <c r="C5" s="26" t="s">
        <v>22</v>
      </c>
      <c r="D5" s="4"/>
      <c r="E5" s="26"/>
      <c r="F5" s="4"/>
    </row>
    <row r="6" spans="1:6" x14ac:dyDescent="0.2">
      <c r="A6" s="18" t="s">
        <v>23</v>
      </c>
      <c r="B6" s="13" t="s">
        <v>24</v>
      </c>
      <c r="C6" s="19" t="s">
        <v>99</v>
      </c>
      <c r="D6" s="13">
        <v>2003</v>
      </c>
      <c r="E6" s="19" t="s">
        <v>99</v>
      </c>
      <c r="F6" s="13"/>
    </row>
    <row r="7" spans="1:6" x14ac:dyDescent="0.2">
      <c r="A7" s="30" t="s">
        <v>25</v>
      </c>
      <c r="B7" s="28" t="s">
        <v>26</v>
      </c>
      <c r="C7" s="27" t="s">
        <v>23</v>
      </c>
      <c r="D7" s="29">
        <v>36951</v>
      </c>
      <c r="E7" s="27" t="s">
        <v>27</v>
      </c>
      <c r="F7" s="28" t="s">
        <v>42</v>
      </c>
    </row>
    <row r="8" spans="1:6" x14ac:dyDescent="0.2">
      <c r="A8" s="11" t="s">
        <v>23</v>
      </c>
      <c r="B8" s="5" t="s">
        <v>8</v>
      </c>
      <c r="C8" s="20" t="s">
        <v>37</v>
      </c>
      <c r="D8" s="24">
        <v>38961</v>
      </c>
      <c r="E8" s="20" t="s">
        <v>34</v>
      </c>
      <c r="F8" s="5"/>
    </row>
    <row r="9" spans="1:6" x14ac:dyDescent="0.2">
      <c r="A9" s="30" t="s">
        <v>23</v>
      </c>
      <c r="B9" s="28" t="s">
        <v>8</v>
      </c>
      <c r="C9" s="27" t="s">
        <v>36</v>
      </c>
      <c r="D9" s="29">
        <v>38656</v>
      </c>
      <c r="E9" s="27" t="s">
        <v>35</v>
      </c>
      <c r="F9" s="28"/>
    </row>
    <row r="10" spans="1:6" x14ac:dyDescent="0.2">
      <c r="A10" s="11" t="s">
        <v>25</v>
      </c>
      <c r="B10" s="5" t="s">
        <v>8</v>
      </c>
      <c r="C10" s="20" t="s">
        <v>37</v>
      </c>
      <c r="D10" s="25">
        <v>39114</v>
      </c>
      <c r="E10" s="20" t="s">
        <v>38</v>
      </c>
      <c r="F10" s="5"/>
    </row>
    <row r="11" spans="1:6" x14ac:dyDescent="0.2">
      <c r="A11" s="30" t="s">
        <v>25</v>
      </c>
      <c r="B11" s="28" t="s">
        <v>8</v>
      </c>
      <c r="C11" s="27" t="s">
        <v>40</v>
      </c>
      <c r="D11" s="29">
        <v>45230</v>
      </c>
      <c r="E11" s="27" t="s">
        <v>39</v>
      </c>
      <c r="F11" s="28"/>
    </row>
    <row r="12" spans="1:6" x14ac:dyDescent="0.2">
      <c r="A12" s="11" t="s">
        <v>23</v>
      </c>
      <c r="B12" s="5" t="s">
        <v>26</v>
      </c>
      <c r="C12" s="20" t="s">
        <v>23</v>
      </c>
      <c r="D12" s="5" t="s">
        <v>98</v>
      </c>
      <c r="E12" s="20" t="s">
        <v>41</v>
      </c>
      <c r="F12" s="5" t="s">
        <v>42</v>
      </c>
    </row>
    <row r="13" spans="1:6" x14ac:dyDescent="0.2">
      <c r="A13" s="11"/>
      <c r="B13" s="5"/>
      <c r="C13" s="20"/>
      <c r="D13" s="5"/>
      <c r="E13" s="20" t="s">
        <v>43</v>
      </c>
      <c r="F13" s="5" t="s">
        <v>44</v>
      </c>
    </row>
    <row r="14" spans="1:6" x14ac:dyDescent="0.2">
      <c r="A14" s="11"/>
      <c r="B14" s="5"/>
      <c r="C14" s="20"/>
      <c r="D14" s="5"/>
      <c r="E14" s="20" t="s">
        <v>46</v>
      </c>
      <c r="F14" s="5" t="s">
        <v>45</v>
      </c>
    </row>
    <row r="15" spans="1:6" x14ac:dyDescent="0.2">
      <c r="A15" s="34" t="s">
        <v>23</v>
      </c>
      <c r="B15" s="33" t="s">
        <v>26</v>
      </c>
      <c r="C15" s="32" t="s">
        <v>23</v>
      </c>
      <c r="D15" s="33" t="s">
        <v>98</v>
      </c>
      <c r="E15" s="32" t="s">
        <v>48</v>
      </c>
      <c r="F15" s="33" t="s">
        <v>49</v>
      </c>
    </row>
    <row r="16" spans="1:6" ht="13.5" thickBot="1" x14ac:dyDescent="0.25">
      <c r="A16" s="12" t="s">
        <v>25</v>
      </c>
      <c r="B16" s="6" t="s">
        <v>26</v>
      </c>
      <c r="C16" s="21" t="s">
        <v>23</v>
      </c>
      <c r="D16" s="6" t="s">
        <v>98</v>
      </c>
      <c r="E16" s="21" t="s">
        <v>50</v>
      </c>
      <c r="F16" s="6" t="s">
        <v>49</v>
      </c>
    </row>
  </sheetData>
  <mergeCells count="2">
    <mergeCell ref="A2:F2"/>
    <mergeCell ref="A1:F1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RowHeight="12.75" x14ac:dyDescent="0.2"/>
  <cols>
    <col min="1" max="1" width="14.85546875" style="1" customWidth="1"/>
    <col min="2" max="2" width="21.28515625" style="1" customWidth="1"/>
    <col min="3" max="3" width="15.5703125" style="1" customWidth="1"/>
    <col min="4" max="4" width="9.7109375" style="1" customWidth="1"/>
    <col min="5" max="5" width="8.5703125" style="1" customWidth="1"/>
    <col min="6" max="6" width="13.28515625" style="1" customWidth="1"/>
    <col min="7" max="16384" width="9.140625" style="1"/>
  </cols>
  <sheetData>
    <row r="1" spans="1:6" ht="26.25" x14ac:dyDescent="0.4">
      <c r="A1" s="92" t="s">
        <v>69</v>
      </c>
      <c r="B1" s="92"/>
      <c r="C1" s="92"/>
      <c r="D1" s="92"/>
      <c r="E1" s="92"/>
      <c r="F1" s="92"/>
    </row>
    <row r="2" spans="1:6" ht="23.25" x14ac:dyDescent="0.35">
      <c r="A2" s="93" t="s">
        <v>90</v>
      </c>
      <c r="B2" s="93"/>
      <c r="C2" s="93"/>
      <c r="D2" s="93"/>
      <c r="E2" s="93"/>
      <c r="F2" s="93"/>
    </row>
    <row r="3" spans="1:6" ht="13.5" thickBot="1" x14ac:dyDescent="0.25"/>
    <row r="4" spans="1:6" s="2" customFormat="1" x14ac:dyDescent="0.2">
      <c r="A4" s="3" t="s">
        <v>60</v>
      </c>
      <c r="B4" s="23" t="s">
        <v>61</v>
      </c>
      <c r="C4" s="3" t="s">
        <v>62</v>
      </c>
      <c r="D4" s="79" t="s">
        <v>63</v>
      </c>
      <c r="E4" s="3" t="s">
        <v>93</v>
      </c>
      <c r="F4" s="79" t="s">
        <v>94</v>
      </c>
    </row>
    <row r="5" spans="1:6" s="2" customFormat="1" x14ac:dyDescent="0.2">
      <c r="A5" s="4"/>
      <c r="B5" s="26"/>
      <c r="C5" s="4"/>
      <c r="D5" s="9" t="s">
        <v>64</v>
      </c>
      <c r="E5" s="4" t="s">
        <v>97</v>
      </c>
      <c r="F5" s="9" t="s">
        <v>95</v>
      </c>
    </row>
    <row r="6" spans="1:6" s="2" customFormat="1" ht="13.5" thickBot="1" x14ac:dyDescent="0.25">
      <c r="A6" s="4"/>
      <c r="B6" s="26"/>
      <c r="C6" s="4"/>
      <c r="D6" s="9"/>
      <c r="E6" s="4" t="s">
        <v>5</v>
      </c>
      <c r="F6" s="9" t="s">
        <v>96</v>
      </c>
    </row>
    <row r="7" spans="1:6" x14ac:dyDescent="0.2">
      <c r="A7" s="13" t="s">
        <v>91</v>
      </c>
      <c r="B7" s="19" t="s">
        <v>65</v>
      </c>
      <c r="C7" s="13" t="s">
        <v>66</v>
      </c>
      <c r="D7" s="80">
        <v>2.01E-2</v>
      </c>
      <c r="E7" s="89">
        <v>365.39</v>
      </c>
      <c r="F7" s="88">
        <f>+E7*1000000*D7</f>
        <v>7344339</v>
      </c>
    </row>
    <row r="8" spans="1:6" x14ac:dyDescent="0.2">
      <c r="A8" s="85"/>
      <c r="B8" s="84" t="s">
        <v>67</v>
      </c>
      <c r="C8" s="85"/>
      <c r="D8" s="86"/>
      <c r="E8" s="85"/>
      <c r="F8" s="86"/>
    </row>
    <row r="9" spans="1:6" x14ac:dyDescent="0.2">
      <c r="A9" s="5" t="s">
        <v>91</v>
      </c>
      <c r="B9" s="20" t="s">
        <v>65</v>
      </c>
      <c r="C9" s="5" t="s">
        <v>68</v>
      </c>
      <c r="D9" s="82">
        <v>2.6599999999999999E-2</v>
      </c>
      <c r="E9" s="5"/>
      <c r="F9" s="81"/>
    </row>
    <row r="10" spans="1:6" ht="13.5" thickBot="1" x14ac:dyDescent="0.25">
      <c r="A10" s="6"/>
      <c r="B10" s="21" t="s">
        <v>92</v>
      </c>
      <c r="C10" s="6"/>
      <c r="D10" s="83"/>
      <c r="E10" s="6"/>
      <c r="F10" s="83"/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8" workbookViewId="0">
      <selection activeCell="F33" sqref="F33"/>
    </sheetView>
  </sheetViews>
  <sheetFormatPr defaultRowHeight="12.75" x14ac:dyDescent="0.2"/>
  <cols>
    <col min="1" max="1" width="9.140625" style="1"/>
    <col min="2" max="2" width="11.7109375" style="1" customWidth="1"/>
    <col min="3" max="3" width="16" style="1" customWidth="1"/>
    <col min="4" max="4" width="9.140625" style="17"/>
    <col min="5" max="5" width="9.140625" style="35"/>
    <col min="6" max="6" width="9.140625" style="17"/>
    <col min="7" max="7" width="20.7109375" style="1" customWidth="1"/>
    <col min="8" max="8" width="9.85546875" style="16" customWidth="1"/>
    <col min="9" max="16384" width="9.140625" style="1"/>
  </cols>
  <sheetData>
    <row r="1" spans="1:8" ht="26.25" x14ac:dyDescent="0.4">
      <c r="A1" s="92" t="s">
        <v>77</v>
      </c>
      <c r="B1" s="92"/>
      <c r="C1" s="92"/>
      <c r="D1" s="92"/>
      <c r="E1" s="92"/>
      <c r="F1" s="92"/>
      <c r="G1" s="92"/>
      <c r="H1" s="92"/>
    </row>
    <row r="2" spans="1:8" ht="26.25" x14ac:dyDescent="0.4">
      <c r="A2" s="92" t="s">
        <v>78</v>
      </c>
      <c r="B2" s="92"/>
      <c r="C2" s="92"/>
      <c r="D2" s="92"/>
      <c r="E2" s="92"/>
      <c r="F2" s="92"/>
      <c r="G2" s="92"/>
      <c r="H2" s="92"/>
    </row>
    <row r="3" spans="1:8" ht="13.5" thickBot="1" x14ac:dyDescent="0.25"/>
    <row r="4" spans="1:8" s="2" customFormat="1" x14ac:dyDescent="0.2">
      <c r="A4" s="22" t="s">
        <v>0</v>
      </c>
      <c r="B4" s="3" t="s">
        <v>28</v>
      </c>
      <c r="C4" s="23" t="s">
        <v>1</v>
      </c>
      <c r="D4" s="58" t="s">
        <v>2</v>
      </c>
      <c r="E4" s="37" t="s">
        <v>19</v>
      </c>
      <c r="F4" s="58" t="s">
        <v>76</v>
      </c>
      <c r="G4" s="23" t="s">
        <v>32</v>
      </c>
      <c r="H4" s="64" t="s">
        <v>18</v>
      </c>
    </row>
    <row r="5" spans="1:8" s="2" customFormat="1" ht="13.5" thickBot="1" x14ac:dyDescent="0.25">
      <c r="A5" s="10"/>
      <c r="B5" s="7"/>
      <c r="C5" s="39"/>
      <c r="D5" s="59" t="s">
        <v>3</v>
      </c>
      <c r="E5" s="41" t="s">
        <v>5</v>
      </c>
      <c r="F5" s="59" t="s">
        <v>64</v>
      </c>
      <c r="G5" s="39"/>
      <c r="H5" s="65"/>
    </row>
    <row r="6" spans="1:8" s="2" customFormat="1" x14ac:dyDescent="0.2">
      <c r="A6" s="18">
        <v>1995</v>
      </c>
      <c r="B6" s="13" t="s">
        <v>29</v>
      </c>
      <c r="C6" s="43" t="s">
        <v>74</v>
      </c>
      <c r="D6" s="60">
        <v>0</v>
      </c>
      <c r="E6" s="45">
        <v>291.37200000000001</v>
      </c>
      <c r="F6" s="60">
        <f>-1117658/291372029</f>
        <v>-3.8358452039334223E-3</v>
      </c>
      <c r="G6" s="43" t="s">
        <v>51</v>
      </c>
      <c r="H6" s="64"/>
    </row>
    <row r="7" spans="1:8" s="2" customFormat="1" x14ac:dyDescent="0.2">
      <c r="A7" s="11">
        <v>1996</v>
      </c>
      <c r="B7" s="5" t="s">
        <v>29</v>
      </c>
      <c r="C7" s="46" t="s">
        <v>70</v>
      </c>
      <c r="D7" s="61">
        <v>3.2</v>
      </c>
      <c r="E7" s="48">
        <v>255.434</v>
      </c>
      <c r="F7" s="61">
        <f>6.4/E7</f>
        <v>2.5055395914404505E-2</v>
      </c>
      <c r="G7" s="46" t="s">
        <v>52</v>
      </c>
      <c r="H7" s="66"/>
    </row>
    <row r="8" spans="1:8" s="2" customFormat="1" x14ac:dyDescent="0.2">
      <c r="A8" s="11">
        <v>1997</v>
      </c>
      <c r="B8" s="5" t="s">
        <v>29</v>
      </c>
      <c r="C8" s="46" t="s">
        <v>71</v>
      </c>
      <c r="D8" s="61">
        <v>10.592919999999999</v>
      </c>
      <c r="E8" s="48">
        <v>255.297</v>
      </c>
      <c r="F8" s="61">
        <f>21.1858/E8</f>
        <v>8.2984915608095677E-2</v>
      </c>
      <c r="G8" s="46" t="s">
        <v>53</v>
      </c>
      <c r="H8" s="66"/>
    </row>
    <row r="9" spans="1:8" x14ac:dyDescent="0.2">
      <c r="A9" s="11">
        <v>1998</v>
      </c>
      <c r="B9" s="5" t="s">
        <v>29</v>
      </c>
      <c r="C9" s="46" t="s">
        <v>72</v>
      </c>
      <c r="D9" s="62">
        <v>2.0398999999999998</v>
      </c>
      <c r="E9" s="51">
        <v>253.54</v>
      </c>
      <c r="F9" s="62">
        <f>6.824/E9</f>
        <v>2.6914885225211013E-2</v>
      </c>
      <c r="G9" s="46" t="s">
        <v>54</v>
      </c>
      <c r="H9" s="24" t="s">
        <v>30</v>
      </c>
    </row>
    <row r="10" spans="1:8" x14ac:dyDescent="0.2">
      <c r="A10" s="11">
        <v>1999</v>
      </c>
      <c r="B10" s="5" t="s">
        <v>29</v>
      </c>
      <c r="C10" s="46" t="s">
        <v>73</v>
      </c>
      <c r="D10" s="62">
        <v>7.7329999999999997</v>
      </c>
      <c r="E10" s="51">
        <v>289.779</v>
      </c>
      <c r="F10" s="62">
        <f>18.156342/E10</f>
        <v>6.2655823920988063E-2</v>
      </c>
      <c r="G10" s="20" t="s">
        <v>59</v>
      </c>
      <c r="H10" s="24" t="s">
        <v>30</v>
      </c>
    </row>
    <row r="11" spans="1:8" ht="13.5" thickBot="1" x14ac:dyDescent="0.25">
      <c r="A11" s="12">
        <v>2000</v>
      </c>
      <c r="B11" s="6" t="s">
        <v>29</v>
      </c>
      <c r="C11" s="53" t="s">
        <v>75</v>
      </c>
      <c r="D11" s="63">
        <v>9.7597439999999995</v>
      </c>
      <c r="E11" s="55">
        <v>405</v>
      </c>
      <c r="F11" s="63">
        <f>24.151386/E11</f>
        <v>5.9633051851851845E-2</v>
      </c>
      <c r="G11" s="21" t="s">
        <v>59</v>
      </c>
      <c r="H11" s="67" t="s">
        <v>30</v>
      </c>
    </row>
    <row r="13" spans="1:8" ht="13.5" thickBot="1" x14ac:dyDescent="0.25"/>
    <row r="14" spans="1:8" x14ac:dyDescent="0.2">
      <c r="A14" s="22" t="s">
        <v>0</v>
      </c>
      <c r="B14" s="3" t="s">
        <v>28</v>
      </c>
      <c r="C14" s="3" t="s">
        <v>1</v>
      </c>
      <c r="D14" s="36" t="s">
        <v>2</v>
      </c>
      <c r="E14" s="71" t="s">
        <v>19</v>
      </c>
      <c r="F14" s="36" t="s">
        <v>76</v>
      </c>
      <c r="G14" s="3" t="s">
        <v>32</v>
      </c>
      <c r="H14" s="38" t="s">
        <v>18</v>
      </c>
    </row>
    <row r="15" spans="1:8" ht="13.5" thickBot="1" x14ac:dyDescent="0.25">
      <c r="A15" s="10"/>
      <c r="B15" s="7"/>
      <c r="C15" s="4"/>
      <c r="D15" s="40" t="s">
        <v>3</v>
      </c>
      <c r="E15" s="72" t="s">
        <v>5</v>
      </c>
      <c r="F15" s="40" t="s">
        <v>64</v>
      </c>
      <c r="G15" s="7"/>
      <c r="H15" s="42"/>
    </row>
    <row r="16" spans="1:8" x14ac:dyDescent="0.2">
      <c r="A16" s="18">
        <v>1994</v>
      </c>
      <c r="B16" s="18" t="s">
        <v>31</v>
      </c>
      <c r="C16" s="13" t="s">
        <v>79</v>
      </c>
      <c r="D16" s="44">
        <v>2.802861</v>
      </c>
      <c r="E16" s="73">
        <v>94.455887000000004</v>
      </c>
      <c r="F16" s="44">
        <f>5.6057/E16</f>
        <v>5.9347280281217406E-2</v>
      </c>
      <c r="G16" s="68" t="s">
        <v>55</v>
      </c>
      <c r="H16" s="38"/>
    </row>
    <row r="17" spans="1:8" x14ac:dyDescent="0.2">
      <c r="A17" s="11">
        <v>1995</v>
      </c>
      <c r="B17" s="11" t="s">
        <v>31</v>
      </c>
      <c r="C17" s="5" t="s">
        <v>80</v>
      </c>
      <c r="D17" s="47">
        <v>1.0426839999999999</v>
      </c>
      <c r="E17" s="74">
        <v>92.749882999999997</v>
      </c>
      <c r="F17" s="47">
        <f>+D17*2/E17</f>
        <v>2.2483780383852344E-2</v>
      </c>
      <c r="G17" s="69" t="s">
        <v>33</v>
      </c>
      <c r="H17" s="49"/>
    </row>
    <row r="18" spans="1:8" x14ac:dyDescent="0.2">
      <c r="A18" s="11">
        <v>1996</v>
      </c>
      <c r="B18" s="11" t="s">
        <v>31</v>
      </c>
      <c r="C18" s="5" t="s">
        <v>81</v>
      </c>
      <c r="D18" s="47">
        <v>0</v>
      </c>
      <c r="E18" s="74">
        <v>89.387782999999999</v>
      </c>
      <c r="F18" s="47">
        <f>-5.927405/E18</f>
        <v>-6.6311131130749712E-2</v>
      </c>
      <c r="G18" s="69" t="s">
        <v>56</v>
      </c>
      <c r="H18" s="49"/>
    </row>
    <row r="19" spans="1:8" x14ac:dyDescent="0.2">
      <c r="A19" s="11">
        <v>1997</v>
      </c>
      <c r="B19" s="11" t="s">
        <v>31</v>
      </c>
      <c r="C19" s="5" t="s">
        <v>82</v>
      </c>
      <c r="D19" s="47">
        <v>4.6079660000000002</v>
      </c>
      <c r="E19" s="74">
        <v>103.609054</v>
      </c>
      <c r="F19" s="47">
        <f>+D19*2/E19</f>
        <v>8.89490989851138E-2</v>
      </c>
      <c r="G19" s="69" t="s">
        <v>57</v>
      </c>
      <c r="H19" s="49"/>
    </row>
    <row r="20" spans="1:8" x14ac:dyDescent="0.2">
      <c r="A20" s="11">
        <v>1998</v>
      </c>
      <c r="B20" s="11" t="s">
        <v>31</v>
      </c>
      <c r="C20" s="5" t="s">
        <v>83</v>
      </c>
      <c r="D20" s="50">
        <v>2.028556</v>
      </c>
      <c r="E20" s="74">
        <v>100.00836200000001</v>
      </c>
      <c r="F20" s="47">
        <f>+D20*2/E20</f>
        <v>4.0567727726607501E-2</v>
      </c>
      <c r="G20" s="69" t="s">
        <v>58</v>
      </c>
      <c r="H20" s="52">
        <v>37833</v>
      </c>
    </row>
    <row r="21" spans="1:8" x14ac:dyDescent="0.2">
      <c r="A21" s="11">
        <v>1999</v>
      </c>
      <c r="B21" s="11" t="s">
        <v>31</v>
      </c>
      <c r="C21" s="5" t="s">
        <v>84</v>
      </c>
      <c r="D21" s="50">
        <v>0.41860999999999998</v>
      </c>
      <c r="E21" s="74">
        <v>97.602377000000004</v>
      </c>
      <c r="F21" s="47">
        <f>+D21*2/E21</f>
        <v>8.5778648608117389E-3</v>
      </c>
      <c r="G21" s="70"/>
      <c r="H21" s="52"/>
    </row>
    <row r="22" spans="1:8" ht="13.5" thickBot="1" x14ac:dyDescent="0.25">
      <c r="A22" s="12">
        <v>2000</v>
      </c>
      <c r="B22" s="12" t="s">
        <v>31</v>
      </c>
      <c r="C22" s="6" t="s">
        <v>85</v>
      </c>
      <c r="D22" s="54"/>
      <c r="E22" s="75"/>
      <c r="F22" s="57"/>
      <c r="G22" s="6"/>
      <c r="H22" s="56"/>
    </row>
    <row r="23" spans="1:8" ht="13.5" thickBot="1" x14ac:dyDescent="0.25"/>
    <row r="24" spans="1:8" ht="27" thickBot="1" x14ac:dyDescent="0.45">
      <c r="A24" s="94" t="s">
        <v>101</v>
      </c>
      <c r="B24" s="95"/>
      <c r="C24" s="95"/>
      <c r="D24" s="95"/>
      <c r="E24" s="95"/>
      <c r="F24" s="95"/>
      <c r="G24" s="95"/>
      <c r="H24" s="96"/>
    </row>
    <row r="25" spans="1:8" x14ac:dyDescent="0.2">
      <c r="A25" s="22" t="s">
        <v>0</v>
      </c>
      <c r="B25" s="3" t="s">
        <v>28</v>
      </c>
      <c r="C25" s="3" t="s">
        <v>1</v>
      </c>
      <c r="D25" s="36" t="s">
        <v>2</v>
      </c>
      <c r="E25" s="71" t="s">
        <v>19</v>
      </c>
      <c r="F25" s="36" t="s">
        <v>76</v>
      </c>
      <c r="G25" s="3" t="s">
        <v>102</v>
      </c>
      <c r="H25" s="38" t="s">
        <v>18</v>
      </c>
    </row>
    <row r="26" spans="1:8" ht="13.5" thickBot="1" x14ac:dyDescent="0.25">
      <c r="A26" s="10"/>
      <c r="B26" s="4"/>
      <c r="C26" s="4"/>
      <c r="D26" s="40" t="s">
        <v>3</v>
      </c>
      <c r="E26" s="72" t="s">
        <v>5</v>
      </c>
      <c r="F26" s="40" t="s">
        <v>64</v>
      </c>
      <c r="G26" s="7"/>
      <c r="H26" s="42"/>
    </row>
    <row r="27" spans="1:8" x14ac:dyDescent="0.2">
      <c r="A27" s="18">
        <v>1994</v>
      </c>
      <c r="B27" s="13" t="s">
        <v>31</v>
      </c>
      <c r="C27" s="90"/>
      <c r="D27" s="60">
        <f>+D16</f>
        <v>2.802861</v>
      </c>
      <c r="E27" s="73">
        <v>94.455887000000004</v>
      </c>
      <c r="F27" s="60">
        <f>5.6057/E27</f>
        <v>5.9347280281217406E-2</v>
      </c>
      <c r="G27" s="87" t="s">
        <v>103</v>
      </c>
      <c r="H27" s="38"/>
    </row>
    <row r="28" spans="1:8" x14ac:dyDescent="0.2">
      <c r="A28" s="11">
        <v>1995</v>
      </c>
      <c r="B28" s="5" t="s">
        <v>100</v>
      </c>
      <c r="C28" s="81"/>
      <c r="D28" s="61">
        <f t="shared" ref="D28:D33" si="0">+D6+D17</f>
        <v>1.0426839999999999</v>
      </c>
      <c r="E28" s="74">
        <f t="shared" ref="E28:E33" si="1">+E17+E6</f>
        <v>384.12188300000003</v>
      </c>
      <c r="F28" s="61">
        <f t="shared" ref="F28:F33" si="2">+D28*2/E28</f>
        <v>5.4289226734838218E-3</v>
      </c>
      <c r="G28" s="69"/>
      <c r="H28" s="49"/>
    </row>
    <row r="29" spans="1:8" x14ac:dyDescent="0.2">
      <c r="A29" s="11">
        <v>1996</v>
      </c>
      <c r="B29" s="5" t="s">
        <v>100</v>
      </c>
      <c r="C29" s="81"/>
      <c r="D29" s="61">
        <f t="shared" si="0"/>
        <v>3.2</v>
      </c>
      <c r="E29" s="74">
        <f t="shared" si="1"/>
        <v>344.82178299999998</v>
      </c>
      <c r="F29" s="61">
        <f t="shared" si="2"/>
        <v>1.8560312357064752E-2</v>
      </c>
      <c r="G29" s="69"/>
      <c r="H29" s="49"/>
    </row>
    <row r="30" spans="1:8" x14ac:dyDescent="0.2">
      <c r="A30" s="11">
        <v>1997</v>
      </c>
      <c r="B30" s="5" t="s">
        <v>100</v>
      </c>
      <c r="C30" s="81"/>
      <c r="D30" s="61">
        <f t="shared" si="0"/>
        <v>15.200886000000001</v>
      </c>
      <c r="E30" s="74">
        <f t="shared" si="1"/>
        <v>358.90605399999998</v>
      </c>
      <c r="F30" s="61">
        <f t="shared" si="2"/>
        <v>8.4706768418010586E-2</v>
      </c>
      <c r="G30" s="69"/>
      <c r="H30" s="49"/>
    </row>
    <row r="31" spans="1:8" x14ac:dyDescent="0.2">
      <c r="A31" s="11">
        <v>1998</v>
      </c>
      <c r="B31" s="5" t="s">
        <v>100</v>
      </c>
      <c r="C31" s="81"/>
      <c r="D31" s="61">
        <f t="shared" si="0"/>
        <v>4.0684559999999994</v>
      </c>
      <c r="E31" s="74">
        <f t="shared" si="1"/>
        <v>353.548362</v>
      </c>
      <c r="F31" s="61">
        <f t="shared" si="2"/>
        <v>2.3014989954896183E-2</v>
      </c>
      <c r="G31" s="69"/>
      <c r="H31" s="52"/>
    </row>
    <row r="32" spans="1:8" x14ac:dyDescent="0.2">
      <c r="A32" s="11">
        <v>1999</v>
      </c>
      <c r="B32" s="5" t="s">
        <v>100</v>
      </c>
      <c r="C32" s="81"/>
      <c r="D32" s="61">
        <f t="shared" si="0"/>
        <v>8.1516099999999998</v>
      </c>
      <c r="E32" s="74">
        <f t="shared" si="1"/>
        <v>387.38137699999999</v>
      </c>
      <c r="F32" s="61">
        <f t="shared" si="2"/>
        <v>4.2085709246678628E-2</v>
      </c>
      <c r="G32" s="70"/>
      <c r="H32" s="52"/>
    </row>
    <row r="33" spans="1:8" ht="13.5" thickBot="1" x14ac:dyDescent="0.25">
      <c r="A33" s="12">
        <v>2000</v>
      </c>
      <c r="B33" s="6" t="s">
        <v>100</v>
      </c>
      <c r="C33" s="83"/>
      <c r="D33" s="91">
        <f t="shared" si="0"/>
        <v>9.7597439999999995</v>
      </c>
      <c r="E33" s="75">
        <f t="shared" si="1"/>
        <v>405</v>
      </c>
      <c r="F33" s="91">
        <f t="shared" si="2"/>
        <v>4.8196266666666668E-2</v>
      </c>
      <c r="G33" s="6"/>
      <c r="H33" s="56"/>
    </row>
  </sheetData>
  <mergeCells count="3">
    <mergeCell ref="A1:H1"/>
    <mergeCell ref="A2:H2"/>
    <mergeCell ref="A24:H24"/>
  </mergeCells>
  <printOptions horizontalCentered="1" verticalCentered="1"/>
  <pageMargins left="0.5" right="0.5" top="0.5" bottom="0.5" header="0" footer="0"/>
  <pageSetup scale="110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10" sqref="J10"/>
    </sheetView>
  </sheetViews>
  <sheetFormatPr defaultRowHeight="12.75" x14ac:dyDescent="0.2"/>
  <cols>
    <col min="1" max="1" width="24" style="1" customWidth="1"/>
    <col min="2" max="16384" width="9.140625" style="1"/>
  </cols>
  <sheetData>
    <row r="1" spans="1:7" ht="27.75" x14ac:dyDescent="0.4">
      <c r="A1" s="97" t="s">
        <v>87</v>
      </c>
      <c r="B1" s="97"/>
      <c r="C1" s="97"/>
      <c r="D1" s="97"/>
      <c r="E1" s="97"/>
      <c r="F1" s="97"/>
      <c r="G1" s="97"/>
    </row>
    <row r="2" spans="1:7" ht="13.5" thickBot="1" x14ac:dyDescent="0.25"/>
    <row r="3" spans="1:7" s="2" customFormat="1" ht="13.5" thickBot="1" x14ac:dyDescent="0.25">
      <c r="B3" s="98" t="s">
        <v>13</v>
      </c>
      <c r="C3" s="99"/>
      <c r="D3" s="98" t="s">
        <v>15</v>
      </c>
      <c r="E3" s="99"/>
      <c r="F3" s="98" t="s">
        <v>14</v>
      </c>
      <c r="G3" s="99"/>
    </row>
    <row r="4" spans="1:7" s="2" customFormat="1" x14ac:dyDescent="0.2">
      <c r="A4" s="3">
        <v>1999</v>
      </c>
      <c r="B4" s="8" t="s">
        <v>4</v>
      </c>
      <c r="C4" s="3" t="s">
        <v>6</v>
      </c>
      <c r="D4" s="8" t="s">
        <v>4</v>
      </c>
      <c r="E4" s="3" t="s">
        <v>6</v>
      </c>
      <c r="F4" s="8" t="s">
        <v>4</v>
      </c>
      <c r="G4" s="3" t="s">
        <v>6</v>
      </c>
    </row>
    <row r="5" spans="1:7" s="2" customFormat="1" ht="13.5" thickBot="1" x14ac:dyDescent="0.25">
      <c r="A5" s="7"/>
      <c r="B5" s="10" t="s">
        <v>5</v>
      </c>
      <c r="C5" s="7" t="s">
        <v>7</v>
      </c>
      <c r="D5" s="10" t="s">
        <v>5</v>
      </c>
      <c r="E5" s="7" t="s">
        <v>7</v>
      </c>
      <c r="F5" s="10" t="s">
        <v>5</v>
      </c>
      <c r="G5" s="7" t="s">
        <v>7</v>
      </c>
    </row>
    <row r="6" spans="1:7" x14ac:dyDescent="0.2">
      <c r="A6" s="5" t="s">
        <v>9</v>
      </c>
      <c r="B6" s="11">
        <v>313</v>
      </c>
      <c r="C6" s="14">
        <v>2091</v>
      </c>
      <c r="D6" s="11">
        <v>3</v>
      </c>
      <c r="E6" s="14">
        <v>10</v>
      </c>
      <c r="F6" s="11">
        <v>316</v>
      </c>
      <c r="G6" s="14">
        <v>2101</v>
      </c>
    </row>
    <row r="7" spans="1:7" x14ac:dyDescent="0.2">
      <c r="A7" s="5" t="s">
        <v>10</v>
      </c>
      <c r="B7" s="11">
        <v>105</v>
      </c>
      <c r="C7" s="14">
        <v>560</v>
      </c>
      <c r="D7" s="11">
        <v>338</v>
      </c>
      <c r="E7" s="14">
        <v>258</v>
      </c>
      <c r="F7" s="11">
        <v>443</v>
      </c>
      <c r="G7" s="14">
        <v>818</v>
      </c>
    </row>
    <row r="8" spans="1:7" x14ac:dyDescent="0.2">
      <c r="A8" s="5" t="s">
        <v>11</v>
      </c>
      <c r="B8" s="11">
        <v>18</v>
      </c>
      <c r="C8" s="14">
        <v>7</v>
      </c>
      <c r="D8" s="11">
        <v>218</v>
      </c>
      <c r="E8" s="14">
        <v>83</v>
      </c>
      <c r="F8" s="11">
        <v>236</v>
      </c>
      <c r="G8" s="14">
        <v>90</v>
      </c>
    </row>
    <row r="9" spans="1:7" ht="13.5" thickBot="1" x14ac:dyDescent="0.25">
      <c r="A9" s="6" t="s">
        <v>12</v>
      </c>
      <c r="B9" s="12"/>
      <c r="C9" s="15"/>
      <c r="D9" s="12">
        <v>23</v>
      </c>
      <c r="E9" s="15">
        <v>11</v>
      </c>
      <c r="F9" s="12">
        <v>23</v>
      </c>
      <c r="G9" s="15">
        <v>11</v>
      </c>
    </row>
    <row r="10" spans="1:7" ht="13.5" thickBot="1" x14ac:dyDescent="0.25">
      <c r="A10" s="76" t="s">
        <v>86</v>
      </c>
      <c r="B10" s="77">
        <f t="shared" ref="B10:G10" si="0">SUM(B6:B9)</f>
        <v>436</v>
      </c>
      <c r="C10" s="78">
        <f t="shared" si="0"/>
        <v>2658</v>
      </c>
      <c r="D10" s="77">
        <f t="shared" si="0"/>
        <v>582</v>
      </c>
      <c r="E10" s="78">
        <f t="shared" si="0"/>
        <v>362</v>
      </c>
      <c r="F10" s="77">
        <f t="shared" si="0"/>
        <v>1018</v>
      </c>
      <c r="G10" s="78">
        <f t="shared" si="0"/>
        <v>3020</v>
      </c>
    </row>
    <row r="11" spans="1:7" ht="13.5" thickBot="1" x14ac:dyDescent="0.25"/>
    <row r="12" spans="1:7" ht="13.5" thickBot="1" x14ac:dyDescent="0.25">
      <c r="A12" s="2"/>
      <c r="B12" s="98" t="s">
        <v>13</v>
      </c>
      <c r="C12" s="99"/>
      <c r="D12" s="98" t="s">
        <v>15</v>
      </c>
      <c r="E12" s="99"/>
      <c r="F12" s="98" t="s">
        <v>14</v>
      </c>
      <c r="G12" s="99"/>
    </row>
    <row r="13" spans="1:7" x14ac:dyDescent="0.2">
      <c r="A13" s="3">
        <v>1998</v>
      </c>
      <c r="B13" s="8" t="s">
        <v>4</v>
      </c>
      <c r="C13" s="3" t="s">
        <v>6</v>
      </c>
      <c r="D13" s="8" t="s">
        <v>4</v>
      </c>
      <c r="E13" s="3" t="s">
        <v>6</v>
      </c>
      <c r="F13" s="8" t="s">
        <v>4</v>
      </c>
      <c r="G13" s="3" t="s">
        <v>6</v>
      </c>
    </row>
    <row r="14" spans="1:7" ht="13.5" thickBot="1" x14ac:dyDescent="0.25">
      <c r="A14" s="7"/>
      <c r="B14" s="10" t="s">
        <v>5</v>
      </c>
      <c r="C14" s="7" t="s">
        <v>7</v>
      </c>
      <c r="D14" s="10" t="s">
        <v>5</v>
      </c>
      <c r="E14" s="7" t="s">
        <v>7</v>
      </c>
      <c r="F14" s="10" t="s">
        <v>5</v>
      </c>
      <c r="G14" s="7" t="s">
        <v>7</v>
      </c>
    </row>
    <row r="15" spans="1:7" x14ac:dyDescent="0.2">
      <c r="A15" s="5" t="s">
        <v>9</v>
      </c>
      <c r="B15" s="11">
        <v>304</v>
      </c>
      <c r="C15" s="14">
        <v>2234</v>
      </c>
      <c r="D15" s="11">
        <v>3</v>
      </c>
      <c r="E15" s="14">
        <v>11</v>
      </c>
      <c r="F15" s="11">
        <v>307</v>
      </c>
      <c r="G15" s="14">
        <v>2245</v>
      </c>
    </row>
    <row r="16" spans="1:7" x14ac:dyDescent="0.2">
      <c r="A16" s="5" t="s">
        <v>10</v>
      </c>
      <c r="B16" s="11">
        <v>102</v>
      </c>
      <c r="C16" s="14">
        <v>571</v>
      </c>
      <c r="D16" s="11">
        <v>329</v>
      </c>
      <c r="E16" s="14">
        <v>277</v>
      </c>
      <c r="F16" s="11">
        <v>431</v>
      </c>
      <c r="G16" s="14">
        <v>848</v>
      </c>
    </row>
    <row r="17" spans="1:7" x14ac:dyDescent="0.2">
      <c r="A17" s="5" t="s">
        <v>11</v>
      </c>
      <c r="B17" s="11">
        <v>57</v>
      </c>
      <c r="C17" s="14">
        <v>9</v>
      </c>
      <c r="D17" s="11">
        <v>139</v>
      </c>
      <c r="E17" s="14">
        <v>66</v>
      </c>
      <c r="F17" s="11">
        <v>196</v>
      </c>
      <c r="G17" s="14">
        <v>75</v>
      </c>
    </row>
    <row r="18" spans="1:7" ht="13.5" thickBot="1" x14ac:dyDescent="0.25">
      <c r="A18" s="6" t="s">
        <v>12</v>
      </c>
      <c r="B18" s="12"/>
      <c r="C18" s="15"/>
      <c r="D18" s="12">
        <v>28</v>
      </c>
      <c r="E18" s="15">
        <v>7</v>
      </c>
      <c r="F18" s="12">
        <v>28</v>
      </c>
      <c r="G18" s="15">
        <v>7</v>
      </c>
    </row>
    <row r="19" spans="1:7" ht="13.5" thickBot="1" x14ac:dyDescent="0.25">
      <c r="A19" s="76" t="s">
        <v>86</v>
      </c>
      <c r="B19" s="77">
        <f t="shared" ref="B19:G19" si="1">SUM(B15:B18)</f>
        <v>463</v>
      </c>
      <c r="C19" s="78">
        <f t="shared" si="1"/>
        <v>2814</v>
      </c>
      <c r="D19" s="77">
        <f t="shared" si="1"/>
        <v>499</v>
      </c>
      <c r="E19" s="78">
        <f t="shared" si="1"/>
        <v>361</v>
      </c>
      <c r="F19" s="77">
        <f t="shared" si="1"/>
        <v>962</v>
      </c>
      <c r="G19" s="78">
        <f t="shared" si="1"/>
        <v>3175</v>
      </c>
    </row>
    <row r="20" spans="1:7" ht="13.5" thickBot="1" x14ac:dyDescent="0.25"/>
    <row r="21" spans="1:7" ht="13.5" thickBot="1" x14ac:dyDescent="0.25">
      <c r="A21" s="2"/>
      <c r="B21" s="98" t="s">
        <v>13</v>
      </c>
      <c r="C21" s="99"/>
      <c r="D21" s="98" t="s">
        <v>15</v>
      </c>
      <c r="E21" s="99"/>
      <c r="F21" s="98" t="s">
        <v>14</v>
      </c>
      <c r="G21" s="99"/>
    </row>
    <row r="22" spans="1:7" x14ac:dyDescent="0.2">
      <c r="A22" s="3">
        <v>1997</v>
      </c>
      <c r="B22" s="8" t="s">
        <v>4</v>
      </c>
      <c r="C22" s="3" t="s">
        <v>6</v>
      </c>
      <c r="D22" s="8" t="s">
        <v>4</v>
      </c>
      <c r="E22" s="3" t="s">
        <v>6</v>
      </c>
      <c r="F22" s="8" t="s">
        <v>4</v>
      </c>
      <c r="G22" s="3" t="s">
        <v>6</v>
      </c>
    </row>
    <row r="23" spans="1:7" ht="13.5" thickBot="1" x14ac:dyDescent="0.25">
      <c r="A23" s="7"/>
      <c r="B23" s="10" t="s">
        <v>5</v>
      </c>
      <c r="C23" s="7" t="s">
        <v>7</v>
      </c>
      <c r="D23" s="10" t="s">
        <v>5</v>
      </c>
      <c r="E23" s="7" t="s">
        <v>7</v>
      </c>
      <c r="F23" s="10" t="s">
        <v>5</v>
      </c>
      <c r="G23" s="7" t="s">
        <v>7</v>
      </c>
    </row>
    <row r="24" spans="1:7" x14ac:dyDescent="0.2">
      <c r="A24" s="5" t="s">
        <v>9</v>
      </c>
      <c r="B24" s="11">
        <v>268</v>
      </c>
      <c r="C24" s="14">
        <v>1957</v>
      </c>
      <c r="D24" s="11">
        <v>3</v>
      </c>
      <c r="E24" s="14">
        <v>10</v>
      </c>
      <c r="F24" s="11">
        <v>271</v>
      </c>
      <c r="G24" s="14">
        <v>1967</v>
      </c>
    </row>
    <row r="25" spans="1:7" x14ac:dyDescent="0.2">
      <c r="A25" s="5" t="s">
        <v>10</v>
      </c>
      <c r="B25" s="11">
        <v>102</v>
      </c>
      <c r="C25" s="14">
        <v>617</v>
      </c>
      <c r="D25" s="11">
        <v>332</v>
      </c>
      <c r="E25" s="14">
        <v>273</v>
      </c>
      <c r="F25" s="11">
        <v>434</v>
      </c>
      <c r="G25" s="14">
        <v>890</v>
      </c>
    </row>
    <row r="26" spans="1:7" x14ac:dyDescent="0.2">
      <c r="A26" s="5" t="s">
        <v>11</v>
      </c>
      <c r="B26" s="11">
        <v>49</v>
      </c>
      <c r="C26" s="14">
        <v>14</v>
      </c>
      <c r="D26" s="11">
        <v>158</v>
      </c>
      <c r="E26" s="14">
        <v>76</v>
      </c>
      <c r="F26" s="11">
        <v>207</v>
      </c>
      <c r="G26" s="14">
        <v>90</v>
      </c>
    </row>
    <row r="27" spans="1:7" ht="13.5" thickBot="1" x14ac:dyDescent="0.25">
      <c r="A27" s="6" t="s">
        <v>12</v>
      </c>
      <c r="B27" s="12"/>
      <c r="C27" s="15"/>
      <c r="D27" s="12">
        <v>18</v>
      </c>
      <c r="E27" s="15">
        <v>12</v>
      </c>
      <c r="F27" s="12">
        <v>18</v>
      </c>
      <c r="G27" s="15">
        <v>12</v>
      </c>
    </row>
    <row r="28" spans="1:7" ht="13.5" thickBot="1" x14ac:dyDescent="0.25">
      <c r="A28" s="76" t="s">
        <v>86</v>
      </c>
      <c r="B28" s="77">
        <f t="shared" ref="B28:G28" si="2">SUM(B24:B27)</f>
        <v>419</v>
      </c>
      <c r="C28" s="78">
        <f t="shared" si="2"/>
        <v>2588</v>
      </c>
      <c r="D28" s="77">
        <f t="shared" si="2"/>
        <v>511</v>
      </c>
      <c r="E28" s="78">
        <f t="shared" si="2"/>
        <v>371</v>
      </c>
      <c r="F28" s="77">
        <f t="shared" si="2"/>
        <v>930</v>
      </c>
      <c r="G28" s="78">
        <f t="shared" si="2"/>
        <v>2959</v>
      </c>
    </row>
  </sheetData>
  <mergeCells count="10">
    <mergeCell ref="A1:G1"/>
    <mergeCell ref="B21:C21"/>
    <mergeCell ref="D21:E21"/>
    <mergeCell ref="F21:G21"/>
    <mergeCell ref="D3:E3"/>
    <mergeCell ref="B3:C3"/>
    <mergeCell ref="F3:G3"/>
    <mergeCell ref="B12:C12"/>
    <mergeCell ref="D12:E12"/>
    <mergeCell ref="F12:G12"/>
  </mergeCells>
  <printOptions horizontalCentered="1" verticalCentered="1"/>
  <pageMargins left="0.5" right="0.5" top="0.5" bottom="0.5" header="0" footer="0"/>
  <pageSetup scale="13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 &amp; Supply Agmts</vt:lpstr>
      <vt:lpstr>Revenue Requirements</vt:lpstr>
      <vt:lpstr>GCIM &amp; PBR</vt:lpstr>
      <vt:lpstr>Load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</dc:creator>
  <cp:lastModifiedBy>Jan Havlíček</cp:lastModifiedBy>
  <cp:lastPrinted>2000-08-18T16:30:59Z</cp:lastPrinted>
  <dcterms:created xsi:type="dcterms:W3CDTF">2000-08-15T19:38:21Z</dcterms:created>
  <dcterms:modified xsi:type="dcterms:W3CDTF">2023-09-15T16:47:21Z</dcterms:modified>
</cp:coreProperties>
</file>