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237012-4223-4EBB-8909-51B4883B5E86}" xr6:coauthVersionLast="47" xr6:coauthVersionMax="47" xr10:uidLastSave="{00000000-0000-0000-0000-000000000000}"/>
  <bookViews>
    <workbookView xWindow="-120" yWindow="-120" windowWidth="38640" windowHeight="1572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9" i="46933"/>
  <c r="E29" i="46933"/>
  <c r="F29" i="46933"/>
  <c r="G29" i="46933"/>
  <c r="H29" i="46933"/>
  <c r="I29" i="46933"/>
  <c r="J29" i="46933"/>
  <c r="K29" i="46933"/>
  <c r="M29" i="46933"/>
  <c r="N29" i="46933"/>
  <c r="O29" i="46933"/>
  <c r="P29" i="46933"/>
  <c r="Q29" i="46933"/>
  <c r="R29" i="46933"/>
  <c r="S29" i="46933"/>
  <c r="T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<sst xmlns="http://schemas.openxmlformats.org/spreadsheetml/2006/main" count="329" uniqueCount="219">
  <si>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</si>
  <si>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</si>
  <si>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</si>
  <si>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</si>
  <si>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</si>
  <si>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</si>
  <si>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</si>
  <si>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</si>
  <si>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</si>
  <si>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</si>
  <si>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</si>
  <si>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</si>
  <si>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</si>
  <si>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</si>
  <si>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</si>
  <si>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</si>
  <si>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</si>
  <si>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</si>
  <si>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</si>
  <si>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</si>
  <si>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</si>
  <si>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</si>
  <si>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</si>
  <si>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</si>
  <si>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</si>
  <si>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</si>
  <si>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</si>
  <si>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</si>
  <si>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</si>
  <si>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</si>
  <si>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</si>
  <si>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</si>
  <si>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</si>
  <si>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</si>
  <si>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</si>
  <si>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</si>
  <si>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</si>
  <si>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</si>
  <si>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</si>
  <si>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</si>
  <si>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</si>
  <si>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</si>
  <si>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</si>
  <si>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</si>
  <si>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</si>
  <si>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</si>
  <si>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</si>
  <si>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</si>
  <si>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</si>
  <si>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</si>
  <si>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</si>
  <si>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</si>
  <si>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</si>
  <si>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</si>
  <si>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</si>
  <si>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</si>
  <si>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</si>
  <si>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</si>
  <si>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</si>
  <si>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</si>
  <si>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</si>
  <si>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</si>
  <si>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</si>
  <si>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</si>
  <si>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</si>
  <si>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</si>
  <si>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</si>
  <si>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</si>
  <si>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</si>
  <si>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</si>
  <si>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</si>
  <si>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</si>
  <si>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</si>
  <si>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</si>
  <si>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</si>
  <si>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</si>
  <si>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</si>
  <si>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</si>
  <si>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</si>
  <si>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</si>
  <si>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</si>
  <si>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</si>
  <si>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</si>
  <si>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</si>
  <si>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</si>
  <si>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</si>
  <si>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</si>
  <si>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</si>
  <si>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</si>
  <si>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</si>
  <si>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</si>
  <si>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</si>
  <si>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</si>
  <si>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</si>
  <si>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</si>
  <si>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</si>
  <si>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</si>
  <si>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</si>
  <si>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</si>
  <si>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</si>
  <si>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</si>
  <si>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</si>
  <si>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</si>
  <si>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</si>
  <si>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</si>
  <si>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</si>
  <si>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</si>
  <si>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</si>
  <si>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</si>
  <si>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</si>
  <si>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</si>
  <si>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</si>
  <si>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</si>
  <si>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</si>
  <si>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</si>
  <si>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</si>
  <si>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</si>
  <si>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</si>
  <si>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</si>
  <si>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</si>
  <si>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</si>
  <si>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</si>
  <si>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</si>
  <si>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</si>
  <si>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</si>
  <si>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</si>
  <si>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</si>
  <si>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</si>
  <si>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</si>
  <si>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</si>
  <si>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</si>
  <si>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</si>
  <si>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</si>
  <si>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</si>
  <si>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</si>
  <si>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</si>
  <si>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</si>
  <si>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</si>
  <si>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</si>
  <si>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</si>
  <si>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</si>
  <si>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</si>
  <si>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</si>
  <si>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</si>
  <si>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</si>
  <si>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</si>
  <si>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</si>
  <si>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</si>
  <si>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</si>
  <si>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</si>
  <si>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</si>
  <si>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</si>
  <si>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</si>
  <si>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</si>
  <si>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</si>
  <si>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</si>
  <si>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</si>
  <si>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</si>
  <si>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</si>
  <si>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</si>
  <si>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</si>
  <si>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</si>
  <si>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</si>
  <si>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</si>
  <si>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</si>
  <si>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</si>
  <si>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</si>
  <si>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</si>
  <si>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</si>
  <si>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</si>
  <si>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</si>
  <si>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</si>
  <si>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</si>
  <si>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</si>
  <si>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</si>
  <si>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</si>
  <si>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</si>
  <si>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</si>
  <si>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</si>
  <si>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</si>
  <si>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</si>
  <si>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</si>
  <si>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</si>
  <si>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</si>
  <si>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</si>
  <si>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</si>
  <si>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</si>
  <si>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</si>
  <si>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</si>
  <si>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</si>
  <si>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</si>
  <si>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</si>
  <si>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</si>
  <si>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</si>
  <si>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</si>
  <si>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</si>
  <si>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</si>
  <si>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</si>
  <si>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</si>
  <si>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</si>
  <si>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</si>
  <si>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</si>
  <si>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</si>
  <si>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</si>
  <si>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</si>
  <si>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</si>
  <si>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</si>
  <si>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</si>
  <si>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</si>
  <si>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</si>
  <si>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</si>
  <si>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</si>
  <si>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</si>
  <si>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</si>
  <si>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</si>
  <si>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</si>
  <si>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</si>
  <si>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</si>
  <si>
    <t>W-CALIFORNIA SERVICES (Jeff Richter)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</si>
</sst>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  <xf numFmtId="167" fontId="4" fillId="0" borderId="0" xfId="1" applyNumberFormat="1" applyFont="1" applyAlignment="1">
      <alignment horizontal="center"/>
    </xf>
    <xf numFmtId="167" fontId="4" fillId="2" borderId="0" xfId="1" applyNumberFormat="1" applyFont="1" applyFill="1" applyAlignment="1">
      <alignment horizontal="center"/>
    </xf>
    <xf numFmtId="167" fontId="4" fillId="9" borderId="0" xfId="0" applyNumberFormat="1" applyFont="1" applyFill="1"/>
    <xf numFmtId="167" fontId="14" fillId="10" borderId="0" xfId="0" applyNumberFormat="1" applyFont="1" applyFill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C93ADC2-DECD-E1DE-7204-505F31C05F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2B78CB31-4AFE-CB35-B530-43DCACF40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C2B70398-DE5D-B9DD-2271-33F93AF412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35D7FFD3-8F17-ACFA-82D8-541DB9DD63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FFDDF6C1-2293-C6DF-11F6-7332A3F0C1D1}"/>
            </a:ext>
          </a:extLst>
        </xdr:cNvPr>
        <xdr:cNvSpPr txBox="1">
          <a:spLocks noChangeArrowheads="1"/>
        </xdr:cNvSpPr>
      </xdr:nvSpPr>
      <xdr:spPr bwMode="auto">
        <a:xfrm>
          <a:off x="1190625" y="110490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west%20Preli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Report/west%20pwrdpr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>
        <row r="3">
          <cell r="B3">
            <v>37208</v>
          </cell>
        </row>
      </sheetData>
      <sheetData sheetId="1"/>
      <sheetData sheetId="2"/>
      <sheetData sheetId="3"/>
      <sheetData sheetId="4"/>
      <sheetData sheetId="5">
        <row r="68">
          <cell r="CP68">
            <v>3446452.2022543182</v>
          </cell>
        </row>
        <row r="104">
          <cell r="CP104">
            <v>3558814.955414982</v>
          </cell>
        </row>
      </sheetData>
      <sheetData sheetId="6">
        <row r="7">
          <cell r="K7" t="str">
            <v>YTD</v>
          </cell>
        </row>
        <row r="8">
          <cell r="D8">
            <v>-84383.192203499028</v>
          </cell>
          <cell r="E8">
            <v>58747.263957582996</v>
          </cell>
          <cell r="F8">
            <v>779057.46088231867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5352172.5257236436</v>
          </cell>
          <cell r="K8">
            <v>79462699.724739835</v>
          </cell>
        </row>
        <row r="9">
          <cell r="D9">
            <v>3402500.9178474951</v>
          </cell>
          <cell r="E9">
            <v>-19550.122297775466</v>
          </cell>
          <cell r="F9">
            <v>2066097.1412245948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22194249.851990592</v>
          </cell>
          <cell r="K9">
            <v>209404134.44178</v>
          </cell>
        </row>
        <row r="10">
          <cell r="D10">
            <v>511464.61981439905</v>
          </cell>
          <cell r="E10">
            <v>441587.699744515</v>
          </cell>
          <cell r="F10">
            <v>1278340.5246945559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1116254.6630828551</v>
          </cell>
          <cell r="K10">
            <v>132342017.86813764</v>
          </cell>
        </row>
        <row r="11">
          <cell r="D11">
            <v>1382315.5626108069</v>
          </cell>
          <cell r="E11">
            <v>-916520.6647863742</v>
          </cell>
          <cell r="F11">
            <v>9704449.2420512158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-12934289.772527879</v>
          </cell>
          <cell r="K11">
            <v>159072899.7486929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-12002.096521745007</v>
          </cell>
          <cell r="E13">
            <v>-3751.278425898563</v>
          </cell>
          <cell r="F13">
            <v>-2971.2395818719651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219992.22637290414</v>
          </cell>
          <cell r="K13">
            <v>-140099.41124184337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5199895.8115474572</v>
          </cell>
          <cell r="E18">
            <v>-439487.10180795024</v>
          </cell>
          <cell r="F18">
            <v>13824973.129270814</v>
          </cell>
          <cell r="G18">
            <v>241794561.08330464</v>
          </cell>
          <cell r="H18">
            <v>193407707.45410809</v>
          </cell>
          <cell r="I18">
            <v>128991004.81698304</v>
          </cell>
          <cell r="J18">
            <v>15948379.494642124</v>
          </cell>
          <cell r="K18">
            <v>580141652.84903789</v>
          </cell>
        </row>
        <row r="19">
          <cell r="D19">
            <v>117567.6790765319</v>
          </cell>
          <cell r="E19">
            <v>20709.229192023166</v>
          </cell>
          <cell r="F19">
            <v>61628.372156171594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-2159612.5398298795</v>
          </cell>
          <cell r="K19">
            <v>72232333.998088345</v>
          </cell>
        </row>
        <row r="20">
          <cell r="D20">
            <v>85275.054998266976</v>
          </cell>
          <cell r="E20">
            <v>-20045.170142362826</v>
          </cell>
          <cell r="F20">
            <v>225475.68222594645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-399471.8307960527</v>
          </cell>
          <cell r="K20">
            <v>31704100.526416674</v>
          </cell>
        </row>
        <row r="21">
          <cell r="D21">
            <v>-152285.36313389844</v>
          </cell>
          <cell r="E21">
            <v>-415413.47951713006</v>
          </cell>
          <cell r="F21">
            <v>400380.04342670558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314238.39129061491</v>
          </cell>
          <cell r="K21">
            <v>30471203.607731335</v>
          </cell>
        </row>
        <row r="22">
          <cell r="D22">
            <v>-39.914784250082448</v>
          </cell>
          <cell r="E22">
            <v>51994.375133531401</v>
          </cell>
          <cell r="F22">
            <v>122469.38994103449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744034.4496323854</v>
          </cell>
          <cell r="K22">
            <v>22396045.294172246</v>
          </cell>
        </row>
        <row r="23">
          <cell r="D23">
            <v>-36.475849540904164</v>
          </cell>
          <cell r="E23">
            <v>-109.32989910017932</v>
          </cell>
          <cell r="F23">
            <v>-175.21923857342065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-2082.3631831641915</v>
          </cell>
          <cell r="K23">
            <v>-612012.93343782972</v>
          </cell>
        </row>
        <row r="24">
          <cell r="D24">
            <v>258.28265921107959</v>
          </cell>
          <cell r="E24">
            <v>258.28265921107959</v>
          </cell>
          <cell r="F24">
            <v>2889.0810889011009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773.75045904746821</v>
          </cell>
          <cell r="K24">
            <v>1151714.426372323</v>
          </cell>
        </row>
        <row r="25">
          <cell r="D25">
            <v>350.3851737594232</v>
          </cell>
          <cell r="E25">
            <v>10772.220449762885</v>
          </cell>
          <cell r="F25">
            <v>155508.41513228763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749481.93761997204</v>
          </cell>
          <cell r="K25">
            <v>9107259.891744867</v>
          </cell>
        </row>
        <row r="26">
          <cell r="D26">
            <v>19555.772218405808</v>
          </cell>
          <cell r="E26">
            <v>18938.177755446581</v>
          </cell>
          <cell r="F26">
            <v>20852.727857040107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68810.251270131572</v>
          </cell>
          <cell r="K26">
            <v>804722.85050889291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9">
          <cell r="D29">
            <v>214279.7014062567</v>
          </cell>
          <cell r="E29">
            <v>127045.52933453722</v>
          </cell>
          <cell r="F29">
            <v>3558814.955414982</v>
          </cell>
          <cell r="G29">
            <v>0</v>
          </cell>
          <cell r="H29">
            <v>0</v>
          </cell>
          <cell r="I29">
            <v>0</v>
          </cell>
          <cell r="J29">
            <v>3558814.955414982</v>
          </cell>
          <cell r="K29">
            <v>3558814.955414982</v>
          </cell>
        </row>
        <row r="32">
          <cell r="D32">
            <v>284925.12176474242</v>
          </cell>
          <cell r="E32">
            <v>-205850.16503412311</v>
          </cell>
          <cell r="F32">
            <v>4547843.4480044954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2874987.0018780371</v>
          </cell>
          <cell r="K32">
            <v>170814182.61701185</v>
          </cell>
        </row>
        <row r="33">
          <cell r="E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189224</v>
          </cell>
          <cell r="K33">
            <v>52604854</v>
          </cell>
        </row>
        <row r="34">
          <cell r="D34">
            <v>5484820.9333122</v>
          </cell>
          <cell r="E34">
            <v>-645337.26684207469</v>
          </cell>
          <cell r="F34">
            <v>18372816.57727531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19012590.496520162</v>
          </cell>
          <cell r="K34">
            <v>803560689.46604967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5484820.9333122</v>
          </cell>
          <cell r="E36">
            <v>-645337.26684207469</v>
          </cell>
          <cell r="F36">
            <v>18372816.57727531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19022950.496520162</v>
          </cell>
          <cell r="K36">
            <v>812194974.46604967</v>
          </cell>
        </row>
        <row r="38">
          <cell r="D38">
            <v>-35133.23192613924</v>
          </cell>
          <cell r="E38">
            <v>-825.34013908469933</v>
          </cell>
          <cell r="F38">
            <v>44082.366221788339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-198379.27161908906</v>
          </cell>
          <cell r="K38">
            <v>-1123850.2556459205</v>
          </cell>
        </row>
        <row r="39">
          <cell r="D39">
            <v>5125.4655159300883</v>
          </cell>
          <cell r="E39">
            <v>96749.89664527413</v>
          </cell>
          <cell r="F39">
            <v>151587.73071930575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223188.23543077172</v>
          </cell>
          <cell r="K39">
            <v>656230.8098371313</v>
          </cell>
        </row>
        <row r="40">
          <cell r="D40">
            <v>23.487845405220497</v>
          </cell>
          <cell r="E40">
            <v>-600.91641490990855</v>
          </cell>
          <cell r="F40">
            <v>1151.9153626386358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7619.1677197264626</v>
          </cell>
          <cell r="K40">
            <v>61562.012085539995</v>
          </cell>
        </row>
        <row r="41">
          <cell r="D41">
            <v>0</v>
          </cell>
          <cell r="E41">
            <v>4.6754221578126742</v>
          </cell>
          <cell r="F41">
            <v>3047.6185710455447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660977.57289986487</v>
          </cell>
          <cell r="K41">
            <v>80208538.972221732</v>
          </cell>
        </row>
        <row r="42">
          <cell r="D42">
            <v>396592.61275545752</v>
          </cell>
          <cell r="E42">
            <v>1939311.9550063275</v>
          </cell>
          <cell r="F42">
            <v>2778149.2006763155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7194579.1739752535</v>
          </cell>
          <cell r="K42">
            <v>244970939.73989505</v>
          </cell>
        </row>
        <row r="43">
          <cell r="D43">
            <v>366608.33419065358</v>
          </cell>
          <cell r="E43">
            <v>2034640.2705197649</v>
          </cell>
          <cell r="F43">
            <v>2978018.8315510936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7887984.8784065275</v>
          </cell>
          <cell r="K43">
            <v>324773421.27839351</v>
          </cell>
        </row>
        <row r="44">
          <cell r="D44">
            <v>5851429.2675028536</v>
          </cell>
          <cell r="E44">
            <v>1389303.0036776902</v>
          </cell>
          <cell r="F44">
            <v>21350835.408826403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26910935.37492669</v>
          </cell>
          <cell r="K44">
            <v>1136968395.7444432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9">
          <cell r="F29">
            <v>0</v>
          </cell>
          <cell r="K29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2" activePane="bottomRight" state="frozen"/>
      <selection activeCell="B2" sqref="B2"/>
      <selection pane="topRight" activeCell="D2" sqref="D2"/>
      <selection pane="bottomLeft" activeCell="B8" sqref="B8"/>
      <selection pane="bottomRight" activeCell="D28" sqref="D28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37208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-84383.192203499028</v>
      </c>
      <c r="E8" s="171">
        <f>'[28]Power West P&amp;L'!E8</f>
        <v>58747.263957582996</v>
      </c>
      <c r="F8" s="171">
        <f>'[28]Power West P&amp;L'!F8</f>
        <v>779057.46088231867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5352172.5257236436</v>
      </c>
      <c r="K8" s="171">
        <f>'[28]Power West P&amp;L'!K8</f>
        <v>79462699.724739835</v>
      </c>
      <c r="L8" s="165">
        <f>'[28]Power West P&amp;L'!$K$8</f>
        <v>79462699.724739835</v>
      </c>
      <c r="M8" s="138">
        <f>+[25]WEST_DPR!BB71-[25]WEST_DPR!BB67</f>
        <v>75538505.774925128</v>
      </c>
      <c r="N8" s="155">
        <f>M8-K8+37229*0</f>
        <v>-3924193.949814707</v>
      </c>
      <c r="O8" s="154">
        <f>'[27]Power West P&amp;L'!J8+D8-K8</f>
        <v>-8075283.9331508726</v>
      </c>
      <c r="P8" s="154">
        <f>'[27]Power West P&amp;L'!F8+D8-F8</f>
        <v>-982174.30204414611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3402500.9178474951</v>
      </c>
      <c r="E9" s="171">
        <f>'[28]Power West P&amp;L'!E9</f>
        <v>-19550.122297775466</v>
      </c>
      <c r="F9" s="171">
        <f>'[28]Power West P&amp;L'!F9</f>
        <v>2066097.1412245948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22194249.851990592</v>
      </c>
      <c r="K9" s="171">
        <f>'[28]Power West P&amp;L'!K9</f>
        <v>209404134.44178</v>
      </c>
      <c r="L9" s="165">
        <f>'[28]Power West P&amp;L'!$K$9</f>
        <v>209404134.44178</v>
      </c>
      <c r="M9" s="138">
        <f>+[25]WEST_DPR!BJ71-[25]WEST_DPR!BJ67</f>
        <v>158420500.42941776</v>
      </c>
      <c r="N9" s="155">
        <f>M9-K9+450636</f>
        <v>-50532998.012362242</v>
      </c>
      <c r="O9" s="154">
        <f>'[27]Power West P&amp;L'!J9+D9-K9</f>
        <v>-71440686.923759401</v>
      </c>
      <c r="P9" s="154">
        <f>'[27]Power West P&amp;L'!F9+D9-F9</f>
        <v>-2946732.6446277001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511464.61981439905</v>
      </c>
      <c r="E10" s="171">
        <f>'[28]Power West P&amp;L'!E10</f>
        <v>441587.699744515</v>
      </c>
      <c r="F10" s="171">
        <f>'[28]Power West P&amp;L'!F10</f>
        <v>1278340.5246945559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1116254.6630828551</v>
      </c>
      <c r="K10" s="171">
        <f>'[28]Power West P&amp;L'!K10</f>
        <v>132342017.86813764</v>
      </c>
      <c r="L10" s="165">
        <f>'[28]Power West P&amp;L'!$K$10</f>
        <v>132342017.86813764</v>
      </c>
      <c r="M10" s="138">
        <f>+[25]WEST_DPR!BR71-[25]WEST_DPR!BR67</f>
        <v>124822750.37166366</v>
      </c>
      <c r="N10" s="155">
        <f>M10-K10</f>
        <v>-7519267.4964739829</v>
      </c>
      <c r="O10" s="154">
        <f>'[27]Power West P&amp;L'!J10+D10-K10</f>
        <v>-11903949.098039046</v>
      </c>
      <c r="P10" s="154">
        <f>'[27]Power West P&amp;L'!F10+D10-F10</f>
        <v>-1597839.9334766832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1382315.5626108069</v>
      </c>
      <c r="E11" s="171">
        <f>'[28]Power West P&amp;L'!E11</f>
        <v>-916520.6647863742</v>
      </c>
      <c r="F11" s="171">
        <f>'[28]Power West P&amp;L'!F11</f>
        <v>9704449.2420512158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-12934289.772527879</v>
      </c>
      <c r="K11" s="171">
        <f>'[28]Power West P&amp;L'!K11</f>
        <v>159072899.7486929</v>
      </c>
      <c r="L11" s="165">
        <f>'[28]Power West P&amp;L'!$K$11</f>
        <v>159072899.7486929</v>
      </c>
      <c r="M11" s="138">
        <f>+[25]WEST_DPR!BZ71-[25]WEST_DPR!BZ67</f>
        <v>121561554.88213903</v>
      </c>
      <c r="N11" s="155">
        <f>M11-K11-98453</f>
        <v>-37609797.866553873</v>
      </c>
      <c r="O11" s="154">
        <f>'[27]Power West P&amp;L'!J11+D11-K11</f>
        <v>-55567674.162016496</v>
      </c>
      <c r="P11" s="154">
        <f>'[27]Power West P&amp;L'!F11+D11-F11</f>
        <v>-9008245.5052845739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0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-9184.4833443057141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-12002.096521745007</v>
      </c>
      <c r="E13" s="171">
        <f>'[28]Power West P&amp;L'!E13</f>
        <v>-3751.278425898563</v>
      </c>
      <c r="F13" s="171">
        <f>'[28]Power West P&amp;L'!F13</f>
        <v>-2971.2395818719651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219992.22637290414</v>
      </c>
      <c r="K13" s="171">
        <f>'[28]Power West P&amp;L'!K13</f>
        <v>-140099.41124184337</v>
      </c>
      <c r="L13" s="165"/>
      <c r="M13" s="166">
        <f>+[25]WEST_DPR!CB71-[25]WEST_DPR!CB67</f>
        <v>-407500.83352071734</v>
      </c>
      <c r="N13" s="155">
        <f>M13-K13</f>
        <v>-267401.42227887397</v>
      </c>
      <c r="O13" s="154">
        <f>'[27]Power West P&amp;L'!J13+D13-K13</f>
        <v>1283461.982085011</v>
      </c>
      <c r="P13" s="154">
        <f>'[27]Power West P&amp;L'!F13+D13-F13</f>
        <v>-54728.96098443769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79462699.724739835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-79462699.724739835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79462699.724739835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-79462699.724739835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79462699.724739835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-79462699.724739835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79462699.724739835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-79462699.724739835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5199895.8115474572</v>
      </c>
      <c r="E18" s="173">
        <f>'[28]Power West P&amp;L'!E18</f>
        <v>-439487.10180795024</v>
      </c>
      <c r="F18" s="173">
        <f>'[28]Power West P&amp;L'!F18</f>
        <v>13824973.129270814</v>
      </c>
      <c r="G18" s="173">
        <f>'[28]Power West P&amp;L'!G18</f>
        <v>241794561.08330464</v>
      </c>
      <c r="H18" s="173">
        <f>'[28]Power West P&amp;L'!H18</f>
        <v>193407707.45410809</v>
      </c>
      <c r="I18" s="173">
        <f>'[28]Power West P&amp;L'!I18</f>
        <v>128991004.81698304</v>
      </c>
      <c r="J18" s="173">
        <f>'[28]Power West P&amp;L'!J18</f>
        <v>15948379.494642124</v>
      </c>
      <c r="K18" s="174">
        <f>'[28]Power West P&amp;L'!K18</f>
        <v>580141652.84903789</v>
      </c>
      <c r="L18" s="165"/>
      <c r="M18" s="167">
        <f>SUM(M8:M13)</f>
        <v>475430702.37172645</v>
      </c>
      <c r="N18" s="155">
        <f>M18-K18+508218-37230</f>
        <v>-104239962.47731143</v>
      </c>
      <c r="O18" s="154">
        <f>'[27]Power West P&amp;L'!J18+D18-K18</f>
        <v>-145713317.01211625</v>
      </c>
      <c r="P18" s="154">
        <f>'[27]Power West P&amp;L'!F18+D18-F18</f>
        <v>-14598905.829761846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117567.6790765319</v>
      </c>
      <c r="E19" s="171">
        <f>'[28]Power West P&amp;L'!E19</f>
        <v>20709.229192023166</v>
      </c>
      <c r="F19" s="171">
        <f>'[28]Power West P&amp;L'!F19</f>
        <v>61628.372156171594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-2159612.5398298795</v>
      </c>
      <c r="K19" s="171">
        <f>'[28]Power West P&amp;L'!K19</f>
        <v>72232333.998088345</v>
      </c>
      <c r="L19" s="165">
        <f>'[28]Power West P&amp;L'!$K$19</f>
        <v>72232333.998088345</v>
      </c>
      <c r="M19" s="138">
        <f>[25]WEST_DPR!E71-[25]WEST_DPR!E67</f>
        <v>68589266.355120391</v>
      </c>
      <c r="N19" s="155">
        <f>M19-K19-8810</f>
        <v>-3651877.6429679543</v>
      </c>
      <c r="O19" s="154">
        <f>'[27]Power West P&amp;L'!J19+D19-K19</f>
        <v>-12607253.728052191</v>
      </c>
      <c r="P19" s="154">
        <f>'[27]Power West P&amp;L'!F19+D19-F19</f>
        <v>-127416.93193054548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85275.054998266976</v>
      </c>
      <c r="E20" s="171">
        <f>'[28]Power West P&amp;L'!E20</f>
        <v>-20045.170142362826</v>
      </c>
      <c r="F20" s="171">
        <f>'[28]Power West P&amp;L'!F20</f>
        <v>225475.68222594645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-399471.8307960527</v>
      </c>
      <c r="K20" s="171">
        <f>'[28]Power West P&amp;L'!K20</f>
        <v>31704100.526416674</v>
      </c>
      <c r="L20" s="165">
        <f>'[28]Power West P&amp;L'!$K$20</f>
        <v>31704100.526416674</v>
      </c>
      <c r="M20" s="138">
        <f>+[25]WEST_DPR!P71-[25]WEST_DPR!P67</f>
        <v>31206704.55262021</v>
      </c>
      <c r="N20" s="155">
        <f>M20-K20-1218</f>
        <v>-498613.9737964645</v>
      </c>
      <c r="O20" s="154">
        <f>'[27]Power West P&amp;L'!J20+D20-K20</f>
        <v>-3075210.4702467807</v>
      </c>
      <c r="P20" s="154">
        <f>'[27]Power West P&amp;L'!F20+D20-F20</f>
        <v>-238047.11004876325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-152285.36313389844</v>
      </c>
      <c r="E21" s="171">
        <f>'[28]Power West P&amp;L'!E21</f>
        <v>-415413.47951713006</v>
      </c>
      <c r="F21" s="171">
        <f>'[28]Power West P&amp;L'!F21</f>
        <v>400380.04342670558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314238.39129061491</v>
      </c>
      <c r="K21" s="171">
        <f>'[28]Power West P&amp;L'!K21</f>
        <v>30471203.607731335</v>
      </c>
      <c r="L21" s="165">
        <f>'[28]Power West P&amp;L'!$K$21</f>
        <v>30471203.607731335</v>
      </c>
      <c r="M21" s="138">
        <f>+[25]WEST_DPR!AF71-[25]WEST_DPR!AF67</f>
        <v>27837071.475512806</v>
      </c>
      <c r="N21" s="155">
        <f>M21-K21</f>
        <v>-2634132.1322185285</v>
      </c>
      <c r="O21" s="154">
        <f>'[27]Power West P&amp;L'!J21+D21-K21</f>
        <v>-4358499.6989299804</v>
      </c>
      <c r="P21" s="154">
        <f>'[27]Power West P&amp;L'!F21+D21-F21</f>
        <v>-1438186.8960970533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-39.914784250082448</v>
      </c>
      <c r="E22" s="171">
        <f>'[28]Power West P&amp;L'!E22</f>
        <v>51994.375133531401</v>
      </c>
      <c r="F22" s="171">
        <f>'[28]Power West P&amp;L'!F22</f>
        <v>122469.38994103449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744034.4496323854</v>
      </c>
      <c r="K22" s="171">
        <f>'[28]Power West P&amp;L'!K22</f>
        <v>22396045.294172246</v>
      </c>
      <c r="L22" s="165"/>
      <c r="M22" s="138">
        <f>+[25]WEST_DPR!AL71-[25]WEST_DPR!AL67</f>
        <v>20184501.923615593</v>
      </c>
      <c r="N22" s="155">
        <f>M22-K22-1016</f>
        <v>-2212559.3705566525</v>
      </c>
      <c r="O22" s="154">
        <f>'[27]Power West P&amp;L'!J22+D22-K22</f>
        <v>-2846964.019838091</v>
      </c>
      <c r="P22" s="154">
        <f>'[27]Power West P&amp;L'!F22+D22-F22</f>
        <v>-99730.62402137756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-36.475849540904164</v>
      </c>
      <c r="E23" s="171">
        <f>'[28]Power West P&amp;L'!E23</f>
        <v>-109.32989910017932</v>
      </c>
      <c r="F23" s="171">
        <f>'[28]Power West P&amp;L'!F23</f>
        <v>-175.21923857342065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-2082.3631831641915</v>
      </c>
      <c r="K23" s="171">
        <f>'[28]Power West P&amp;L'!K23</f>
        <v>-612012.93343782972</v>
      </c>
      <c r="L23" s="138"/>
      <c r="M23" s="138">
        <f>+[25]WEST_DPR!X71-[25]WEST_DPR!X67</f>
        <v>-295771.89968011307</v>
      </c>
      <c r="N23" s="155">
        <f t="shared" ref="N23:N31" si="0">M23-K23</f>
        <v>316241.03375771665</v>
      </c>
      <c r="O23" s="154">
        <f>'[27]Power West P&amp;L'!J23+D23-K23</f>
        <v>-11299.425013090717</v>
      </c>
      <c r="P23" s="154">
        <f>'[27]Power West P&amp;L'!F23+D23-F23</f>
        <v>642.8949424433257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258.28265921107959</v>
      </c>
      <c r="E24" s="171">
        <f>'[28]Power West P&amp;L'!E24</f>
        <v>258.28265921107959</v>
      </c>
      <c r="F24" s="171">
        <f>'[28]Power West P&amp;L'!F24</f>
        <v>2889.0810889011009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773.75045904746821</v>
      </c>
      <c r="K24" s="171">
        <f>'[28]Power West P&amp;L'!K24</f>
        <v>1151714.426372323</v>
      </c>
      <c r="L24" s="138"/>
      <c r="M24" s="166">
        <f>+[25]WEST_DPR!AN71-[25]WEST_DPR!AN67</f>
        <v>842405.22951942624</v>
      </c>
      <c r="N24" s="155">
        <f t="shared" si="0"/>
        <v>-309309.19685289671</v>
      </c>
      <c r="O24" s="154">
        <f>'[27]Power West P&amp;L'!J24+D24-K24</f>
        <v>-423371.03610424325</v>
      </c>
      <c r="P24" s="154">
        <f>'[27]Power West P&amp;L'!F24+D24-F24</f>
        <v>-2630.7984296900213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350.3851737594232</v>
      </c>
      <c r="E25" s="171">
        <f>'[28]Power West P&amp;L'!E25</f>
        <v>10772.220449762885</v>
      </c>
      <c r="F25" s="171">
        <f>'[28]Power West P&amp;L'!F25</f>
        <v>155508.41513228763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749481.93761997204</v>
      </c>
      <c r="K25" s="171">
        <f>'[28]Power West P&amp;L'!K25</f>
        <v>9107259.891744867</v>
      </c>
      <c r="L25" s="138"/>
      <c r="M25" s="138">
        <f>+[25]WEST_DPR!AM71-[25]WEST_DPR!AM67</f>
        <v>6331303.5281975279</v>
      </c>
      <c r="N25" s="155">
        <f t="shared" si="0"/>
        <v>-2775956.3635473391</v>
      </c>
      <c r="O25" s="154">
        <f>'[27]Power West P&amp;L'!J25+D25-K25</f>
        <v>-3456158.4931186866</v>
      </c>
      <c r="P25" s="154">
        <f>'[27]Power West P&amp;L'!F25+D25-F25</f>
        <v>-195650.29814573386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x14ac:dyDescent="0.2">
      <c r="A26" s="134"/>
      <c r="B26" s="134"/>
      <c r="C26" s="123" t="s">
        <v>205</v>
      </c>
      <c r="D26" s="171">
        <f>'[28]Power West P&amp;L'!D26</f>
        <v>19555.772218405808</v>
      </c>
      <c r="E26" s="171">
        <f>'[28]Power West P&amp;L'!E26</f>
        <v>18938.177755446581</v>
      </c>
      <c r="F26" s="171">
        <f>'[28]Power West P&amp;L'!F26</f>
        <v>20852.727857040107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68810.251270131572</v>
      </c>
      <c r="K26" s="171">
        <f>'[28]Power West P&amp;L'!K26</f>
        <v>804722.85050889291</v>
      </c>
      <c r="L26" s="138"/>
      <c r="M26" s="138">
        <f>+[25]WEST_DPR!G71-[25]WEST_DPR!G67</f>
        <v>660244.87892071577</v>
      </c>
      <c r="N26" s="155">
        <f t="shared" si="0"/>
        <v>-144477.97158817714</v>
      </c>
      <c r="O26" s="154">
        <f>'[27]Power West P&amp;L'!J26+D26-K26</f>
        <v>-669754.16170146386</v>
      </c>
      <c r="P26" s="154">
        <f>'[27]Power West P&amp;L'!F26+D26-F26</f>
        <v>-517.99954360081028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idden="1" x14ac:dyDescent="0.2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x14ac:dyDescent="0.2">
      <c r="A28" s="134"/>
      <c r="B28" s="134"/>
      <c r="C28" s="136"/>
      <c r="D28" s="171"/>
      <c r="E28" s="171"/>
      <c r="F28" s="171"/>
      <c r="G28" s="171"/>
      <c r="H28" s="171"/>
      <c r="I28" s="171"/>
      <c r="J28" s="171"/>
      <c r="K28" s="171"/>
      <c r="L28" s="138"/>
      <c r="M28" s="138"/>
      <c r="N28" s="155"/>
      <c r="O28" s="154"/>
      <c r="P28" s="154"/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x14ac:dyDescent="0.2">
      <c r="A29" s="1"/>
      <c r="B29" s="1"/>
      <c r="C29" s="123" t="s">
        <v>218</v>
      </c>
      <c r="D29" s="175">
        <f>'[28]Power West P&amp;L'!$D$29</f>
        <v>214279.7014062567</v>
      </c>
      <c r="E29" s="175">
        <f>'[28]Power West P&amp;L'!$E$29</f>
        <v>127045.52933453722</v>
      </c>
      <c r="F29" s="175">
        <f>'[28]Power West P&amp;L'!$F$29</f>
        <v>3558814.955414982</v>
      </c>
      <c r="G29" s="175">
        <f>'[28]Power West P&amp;L'!$G$29</f>
        <v>0</v>
      </c>
      <c r="H29" s="175">
        <f>'[28]Power West P&amp;L'!$H$29</f>
        <v>0</v>
      </c>
      <c r="I29" s="175">
        <f>'[28]Power West P&amp;L'!$I$29</f>
        <v>0</v>
      </c>
      <c r="J29" s="175">
        <f>'[28]Power West P&amp;L'!$J$29</f>
        <v>3558814.955414982</v>
      </c>
      <c r="K29" s="175">
        <f>'[28]Power West P&amp;L'!$K$29</f>
        <v>3558814.955414982</v>
      </c>
      <c r="L29" s="176"/>
      <c r="M29" s="114">
        <f>+[28]WEST_DPR!CP72-[28]WEST_DPR!CP68</f>
        <v>-3446452.2022543182</v>
      </c>
      <c r="N29" s="177">
        <f>M29-K29</f>
        <v>-7005267.1576693002</v>
      </c>
      <c r="O29" s="178">
        <f>'[29]Power West P&amp;L'!K29+D29-K29</f>
        <v>-3344535.2540087253</v>
      </c>
      <c r="P29" s="178">
        <f>'[29]Power West P&amp;L'!F29+D29-F29</f>
        <v>-3344535.2540087253</v>
      </c>
      <c r="Q29" s="175">
        <f>+[28]WEST_DPR!$G105-[28]WEST_DPR!$G113</f>
        <v>0</v>
      </c>
      <c r="R29" s="114">
        <f>[28]WEST_DPR!CP104-[28]WEST_DPR!CP112</f>
        <v>3558814.955414982</v>
      </c>
      <c r="S29" s="114">
        <f>[28]WEST_DPR!CP103-[28]WEST_DPR!CP111</f>
        <v>0</v>
      </c>
      <c r="T29" s="114">
        <f>[28]WEST_DPR!CP102-[28]WEST_DPR!CP110</f>
        <v>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r="30" spans="1:142" hidden="1" x14ac:dyDescent="0.2">
      <c r="A30" s="134"/>
      <c r="B30" s="134"/>
      <c r="C30" s="123"/>
      <c r="D30" s="171">
        <f>'[28]Power West P&amp;L'!D29</f>
        <v>214279.7014062567</v>
      </c>
      <c r="E30" s="171">
        <f>'[28]Power West P&amp;L'!E29</f>
        <v>127045.52933453722</v>
      </c>
      <c r="F30" s="171">
        <f>'[28]Power West P&amp;L'!F29</f>
        <v>3558814.955414982</v>
      </c>
      <c r="G30" s="171">
        <f>'[28]Power West P&amp;L'!G29</f>
        <v>0</v>
      </c>
      <c r="H30" s="171">
        <f>'[28]Power West P&amp;L'!H29</f>
        <v>0</v>
      </c>
      <c r="I30" s="171">
        <f>'[28]Power West P&amp;L'!I29</f>
        <v>0</v>
      </c>
      <c r="J30" s="171">
        <f>'[28]Power West P&amp;L'!J29</f>
        <v>3558814.955414982</v>
      </c>
      <c r="K30" s="171">
        <f>'[28]Power West P&amp;L'!K29</f>
        <v>3558814.955414982</v>
      </c>
      <c r="L30" s="138"/>
      <c r="M30" s="138"/>
      <c r="N30" s="155">
        <f t="shared" si="0"/>
        <v>-3558814.955414982</v>
      </c>
      <c r="O30" s="154">
        <f>'[27]Power West P&amp;L'!H29+D30+I30-K30</f>
        <v>-3344535.2540087253</v>
      </c>
      <c r="P30" s="154">
        <f>'[27]Power West P&amp;L'!I29+E30-L30</f>
        <v>127045.52933453722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thickBot="1" x14ac:dyDescent="0.25">
      <c r="A31" s="134"/>
      <c r="B31" s="134"/>
      <c r="C31" s="123"/>
      <c r="D31" s="171"/>
      <c r="E31" s="171"/>
      <c r="F31" s="171"/>
      <c r="G31" s="171"/>
      <c r="H31" s="171"/>
      <c r="I31" s="171"/>
      <c r="J31" s="171"/>
      <c r="K31" s="171"/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284925.12176474242</v>
      </c>
      <c r="E32" s="173">
        <f>'[28]Power West P&amp;L'!E32</f>
        <v>-205850.16503412311</v>
      </c>
      <c r="F32" s="173">
        <f>'[28]Power West P&amp;L'!F32</f>
        <v>4547843.4480044954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2874987.0018780371</v>
      </c>
      <c r="K32" s="174">
        <f>'[28]Power West P&amp;L'!K32</f>
        <v>170814182.61701185</v>
      </c>
      <c r="L32" s="167"/>
      <c r="M32" s="167">
        <f>SUM(M19:M26)</f>
        <v>155355726.04382655</v>
      </c>
      <c r="N32" s="155">
        <f>M32-K32-11044</f>
        <v>-15469500.573185295</v>
      </c>
      <c r="O32" s="154">
        <f>'[27]Power West P&amp;L'!J32+D32-K32</f>
        <v>-30793046.287013233</v>
      </c>
      <c r="P32" s="154">
        <f>'[27]Power West P&amp;L'!F32+D32-F32</f>
        <v>-5446073.0172830457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189224</v>
      </c>
      <c r="K33" s="171">
        <f>'[28]Power West P&amp;L'!K33</f>
        <v>52604854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5484820.9333122</v>
      </c>
      <c r="E34" s="173">
        <f>'[28]Power West P&amp;L'!E34</f>
        <v>-645337.26684207469</v>
      </c>
      <c r="F34" s="173">
        <f>'[28]Power West P&amp;L'!F34</f>
        <v>18372816.57727531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19012590.496520162</v>
      </c>
      <c r="K34" s="174">
        <f>'[28]Power West P&amp;L'!K34</f>
        <v>803560689.46604967</v>
      </c>
      <c r="L34" s="157">
        <f>'[28]Power West P&amp;L'!$K$34</f>
        <v>803560689.46604967</v>
      </c>
      <c r="M34" s="167">
        <f>M32+M18</f>
        <v>630786428.41555297</v>
      </c>
      <c r="N34" s="155"/>
      <c r="O34" s="154">
        <f>'[27]Power West P&amp;L'!J34+D34-K34</f>
        <v>-191469189.29912949</v>
      </c>
      <c r="P34" s="154">
        <f>'[27]Power West P&amp;L'!F34+D34-F34</f>
        <v>-20044978.847044893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5484820.9333122</v>
      </c>
      <c r="E36" s="173">
        <f>'[28]Power West P&amp;L'!E36</f>
        <v>-645337.26684207469</v>
      </c>
      <c r="F36" s="173">
        <f>'[28]Power West P&amp;L'!F36</f>
        <v>18372816.57727531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19022950.496520162</v>
      </c>
      <c r="K36" s="174">
        <f>'[28]Power West P&amp;L'!K36</f>
        <v>812194974.46604967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-35133.23192613924</v>
      </c>
      <c r="E37" s="171">
        <f>'[28]Power West P&amp;L'!E38</f>
        <v>-825.34013908469933</v>
      </c>
      <c r="F37" s="171">
        <f>'[28]Power West P&amp;L'!F38</f>
        <v>44082.366221788339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-198379.27161908906</v>
      </c>
      <c r="K37" s="171">
        <f>'[28]Power West P&amp;L'!K38</f>
        <v>-1123850.2556459205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5125.4655159300883</v>
      </c>
      <c r="E38" s="171">
        <f>'[28]Power West P&amp;L'!E39</f>
        <v>96749.89664527413</v>
      </c>
      <c r="F38" s="171">
        <f>'[28]Power West P&amp;L'!F39</f>
        <v>151587.73071930575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223188.23543077172</v>
      </c>
      <c r="K38" s="171">
        <f>'[28]Power West P&amp;L'!K39</f>
        <v>656230.8098371313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23.487845405220497</v>
      </c>
      <c r="E39" s="171">
        <f>'[28]Power West P&amp;L'!E40</f>
        <v>-600.91641490990855</v>
      </c>
      <c r="F39" s="171">
        <f>'[28]Power West P&amp;L'!F40</f>
        <v>1151.9153626386358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7619.1677197264626</v>
      </c>
      <c r="K39" s="171">
        <f>'[28]Power West P&amp;L'!K40</f>
        <v>61562.012085539995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4.6754221578126742</v>
      </c>
      <c r="F40" s="171">
        <f>'[28]Power West P&amp;L'!F41</f>
        <v>3047.6185710455447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660977.57289986487</v>
      </c>
      <c r="K40" s="171">
        <f>'[28]Power West P&amp;L'!K41</f>
        <v>80208538.972221732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396592.61275545752</v>
      </c>
      <c r="E41" s="171">
        <f>'[28]Power West P&amp;L'!E42</f>
        <v>1939311.9550063275</v>
      </c>
      <c r="F41" s="171">
        <f>'[28]Power West P&amp;L'!F42</f>
        <v>2778149.2006763155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7194579.1739752535</v>
      </c>
      <c r="K41" s="171">
        <f>'[28]Power West P&amp;L'!K42</f>
        <v>244970939.73989505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366608.33419065358</v>
      </c>
      <c r="E42" s="173">
        <f>'[28]Power West P&amp;L'!E43</f>
        <v>2034640.2705197649</v>
      </c>
      <c r="F42" s="173">
        <f>'[28]Power West P&amp;L'!F43</f>
        <v>2978018.8315510936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7887984.8784065275</v>
      </c>
      <c r="K42" s="174">
        <f>'[28]Power West P&amp;L'!K43</f>
        <v>324773421.27839351</v>
      </c>
      <c r="L42" s="157">
        <f>'[28]Power West P&amp;L'!$K$39</f>
        <v>656230.8098371313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5851429.2675028536</v>
      </c>
      <c r="E43" s="173">
        <f>'[28]Power West P&amp;L'!E44</f>
        <v>1389303.0036776902</v>
      </c>
      <c r="F43" s="173">
        <f>'[28]Power West P&amp;L'!F44</f>
        <v>21350835.408826403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26910935.37492669</v>
      </c>
      <c r="K43" s="174">
        <f>'[28]Power West P&amp;L'!K44</f>
        <v>1136968395.7444432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2001-11-09T22:37:47Z</cp:lastPrinted>
  <dcterms:created xsi:type="dcterms:W3CDTF">1996-09-06T18:47:52Z</dcterms:created>
  <dcterms:modified xsi:type="dcterms:W3CDTF">2023-09-15T16:55:20Z</dcterms:modified>
</cp:coreProperties>
</file>